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0" yWindow="3020" windowWidth="15510" windowHeight="3570"/>
  </bookViews>
  <sheets>
    <sheet name="Tables" sheetId="1" r:id="rId1"/>
    <sheet name="integration" sheetId="10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K663" i="1" l="1"/>
  <c r="K688" i="1"/>
  <c r="W687" i="1"/>
  <c r="Z687" i="1" s="1"/>
  <c r="N687" i="1"/>
  <c r="M687" i="1"/>
  <c r="Z686" i="1"/>
  <c r="W686" i="1"/>
  <c r="Y686" i="1" s="1"/>
  <c r="N686" i="1"/>
  <c r="M686" i="1"/>
  <c r="Y685" i="1"/>
  <c r="W685" i="1"/>
  <c r="X685" i="1" s="1"/>
  <c r="N685" i="1"/>
  <c r="M685" i="1"/>
  <c r="W676" i="1"/>
  <c r="Z676" i="1" s="1"/>
  <c r="N676" i="1"/>
  <c r="M676" i="1"/>
  <c r="K676" i="1"/>
  <c r="W674" i="1"/>
  <c r="Z674" i="1" s="1"/>
  <c r="N674" i="1"/>
  <c r="M674" i="1"/>
  <c r="K674" i="1"/>
  <c r="W672" i="1"/>
  <c r="Z672" i="1" s="1"/>
  <c r="N672" i="1"/>
  <c r="M672" i="1"/>
  <c r="K672" i="1"/>
  <c r="K654" i="1"/>
  <c r="K683" i="1"/>
  <c r="K682" i="1"/>
  <c r="K681" i="1"/>
  <c r="K680" i="1"/>
  <c r="K679" i="1"/>
  <c r="K678" i="1"/>
  <c r="K671" i="1"/>
  <c r="K670" i="1"/>
  <c r="K669" i="1"/>
  <c r="K668" i="1"/>
  <c r="K667" i="1"/>
  <c r="K666" i="1"/>
  <c r="K684" i="1"/>
  <c r="K665" i="1"/>
  <c r="K664" i="1"/>
  <c r="K662" i="1"/>
  <c r="K661" i="1"/>
  <c r="K660" i="1"/>
  <c r="K659" i="1"/>
  <c r="K658" i="1"/>
  <c r="K657" i="1"/>
  <c r="K656" i="1"/>
  <c r="K655" i="1"/>
  <c r="J625" i="1"/>
  <c r="K625" i="1"/>
  <c r="W684" i="1"/>
  <c r="Z684" i="1" s="1"/>
  <c r="N684" i="1"/>
  <c r="M684" i="1"/>
  <c r="W683" i="1"/>
  <c r="X683" i="1" s="1"/>
  <c r="N683" i="1"/>
  <c r="M683" i="1"/>
  <c r="W682" i="1"/>
  <c r="Z682" i="1" s="1"/>
  <c r="N682" i="1"/>
  <c r="M682" i="1"/>
  <c r="W681" i="1"/>
  <c r="X681" i="1" s="1"/>
  <c r="N681" i="1"/>
  <c r="M681" i="1"/>
  <c r="W680" i="1"/>
  <c r="Z680" i="1" s="1"/>
  <c r="N680" i="1"/>
  <c r="M680" i="1"/>
  <c r="W679" i="1"/>
  <c r="X679" i="1" s="1"/>
  <c r="N679" i="1"/>
  <c r="M679" i="1"/>
  <c r="W678" i="1"/>
  <c r="Z678" i="1" s="1"/>
  <c r="N678" i="1"/>
  <c r="M678" i="1"/>
  <c r="W677" i="1"/>
  <c r="X677" i="1" s="1"/>
  <c r="N677" i="1"/>
  <c r="M677" i="1"/>
  <c r="W675" i="1"/>
  <c r="Z675" i="1" s="1"/>
  <c r="N675" i="1"/>
  <c r="M675" i="1"/>
  <c r="W673" i="1"/>
  <c r="X673" i="1" s="1"/>
  <c r="N673" i="1"/>
  <c r="M673" i="1"/>
  <c r="W671" i="1"/>
  <c r="Z671" i="1" s="1"/>
  <c r="N671" i="1"/>
  <c r="M671" i="1"/>
  <c r="W670" i="1"/>
  <c r="Y670" i="1" s="1"/>
  <c r="N670" i="1"/>
  <c r="M670" i="1"/>
  <c r="W669" i="1"/>
  <c r="X669" i="1" s="1"/>
  <c r="N669" i="1"/>
  <c r="M669" i="1"/>
  <c r="W668" i="1"/>
  <c r="Z668" i="1" s="1"/>
  <c r="N668" i="1"/>
  <c r="M668" i="1"/>
  <c r="W667" i="1"/>
  <c r="Y667" i="1" s="1"/>
  <c r="N667" i="1"/>
  <c r="M667" i="1"/>
  <c r="W666" i="1"/>
  <c r="X666" i="1" s="1"/>
  <c r="N666" i="1"/>
  <c r="W665" i="1"/>
  <c r="X665" i="1" s="1"/>
  <c r="N665" i="1"/>
  <c r="M665" i="1"/>
  <c r="W664" i="1"/>
  <c r="Z664" i="1" s="1"/>
  <c r="N664" i="1"/>
  <c r="M664" i="1"/>
  <c r="W663" i="1"/>
  <c r="Y663" i="1" s="1"/>
  <c r="N663" i="1"/>
  <c r="W662" i="1"/>
  <c r="X662" i="1" s="1"/>
  <c r="N662" i="1"/>
  <c r="M662" i="1"/>
  <c r="W661" i="1"/>
  <c r="Z661" i="1" s="1"/>
  <c r="N661" i="1"/>
  <c r="M661" i="1"/>
  <c r="W660" i="1"/>
  <c r="Z660" i="1" s="1"/>
  <c r="N660" i="1"/>
  <c r="W659" i="1"/>
  <c r="Y659" i="1" s="1"/>
  <c r="N659" i="1"/>
  <c r="M659" i="1"/>
  <c r="W658" i="1"/>
  <c r="X658" i="1" s="1"/>
  <c r="N658" i="1"/>
  <c r="M658" i="1"/>
  <c r="W657" i="1"/>
  <c r="Z657" i="1" s="1"/>
  <c r="N657" i="1"/>
  <c r="M657" i="1"/>
  <c r="W656" i="1"/>
  <c r="Z656" i="1" s="1"/>
  <c r="N656" i="1"/>
  <c r="M656" i="1"/>
  <c r="W655" i="1"/>
  <c r="Y655" i="1" s="1"/>
  <c r="N655" i="1"/>
  <c r="M655" i="1"/>
  <c r="N654" i="1"/>
  <c r="I654" i="1"/>
  <c r="I655" i="1" s="1"/>
  <c r="W617" i="1"/>
  <c r="Z617" i="1" s="1"/>
  <c r="N617" i="1"/>
  <c r="K617" i="1" s="1"/>
  <c r="M617" i="1"/>
  <c r="I617" i="1"/>
  <c r="W616" i="1"/>
  <c r="Z616" i="1" s="1"/>
  <c r="N616" i="1"/>
  <c r="W615" i="1"/>
  <c r="X615" i="1" s="1"/>
  <c r="N615" i="1"/>
  <c r="W618" i="1"/>
  <c r="Z618" i="1" s="1"/>
  <c r="N618" i="1"/>
  <c r="W614" i="1"/>
  <c r="Z614" i="1" s="1"/>
  <c r="N614" i="1"/>
  <c r="K614" i="1" s="1"/>
  <c r="M614" i="1"/>
  <c r="W613" i="1"/>
  <c r="Z613" i="1" s="1"/>
  <c r="N613" i="1"/>
  <c r="K613" i="1" s="1"/>
  <c r="M613" i="1"/>
  <c r="W612" i="1"/>
  <c r="Z612" i="1" s="1"/>
  <c r="N612" i="1"/>
  <c r="K612" i="1" s="1"/>
  <c r="M612" i="1"/>
  <c r="W611" i="1"/>
  <c r="Z611" i="1" s="1"/>
  <c r="N611" i="1"/>
  <c r="K611" i="1" s="1"/>
  <c r="M611" i="1"/>
  <c r="W610" i="1"/>
  <c r="Y610" i="1" s="1"/>
  <c r="N610" i="1"/>
  <c r="K610" i="1" s="1"/>
  <c r="M610" i="1"/>
  <c r="N609" i="1"/>
  <c r="I609" i="1"/>
  <c r="I610" i="1" s="1"/>
  <c r="I611" i="1" s="1"/>
  <c r="I612" i="1" s="1"/>
  <c r="I613" i="1" s="1"/>
  <c r="W603" i="1"/>
  <c r="Z603" i="1" s="1"/>
  <c r="N603" i="1"/>
  <c r="W605" i="1"/>
  <c r="Z605" i="1" s="1"/>
  <c r="N605" i="1"/>
  <c r="K605" i="1" s="1"/>
  <c r="M605" i="1"/>
  <c r="W604" i="1"/>
  <c r="Z604" i="1" s="1"/>
  <c r="N604" i="1"/>
  <c r="W602" i="1"/>
  <c r="Z602" i="1" s="1"/>
  <c r="N602" i="1"/>
  <c r="K602" i="1" s="1"/>
  <c r="M602" i="1"/>
  <c r="W601" i="1"/>
  <c r="Z601" i="1" s="1"/>
  <c r="N601" i="1"/>
  <c r="K601" i="1" s="1"/>
  <c r="M601" i="1"/>
  <c r="W600" i="1"/>
  <c r="Z600" i="1" s="1"/>
  <c r="N600" i="1"/>
  <c r="K600" i="1" s="1"/>
  <c r="M600" i="1"/>
  <c r="W599" i="1"/>
  <c r="Z599" i="1" s="1"/>
  <c r="N599" i="1"/>
  <c r="K599" i="1" s="1"/>
  <c r="M599" i="1"/>
  <c r="W598" i="1"/>
  <c r="Z598" i="1" s="1"/>
  <c r="N598" i="1"/>
  <c r="J598" i="1" s="1"/>
  <c r="M598" i="1"/>
  <c r="N597" i="1"/>
  <c r="I597" i="1"/>
  <c r="I598" i="1" s="1"/>
  <c r="I599" i="1" s="1"/>
  <c r="I600" i="1" s="1"/>
  <c r="I601" i="1" s="1"/>
  <c r="W593" i="1"/>
  <c r="Z593" i="1" s="1"/>
  <c r="N593" i="1"/>
  <c r="K593" i="1" s="1"/>
  <c r="M593" i="1"/>
  <c r="I593" i="1"/>
  <c r="W592" i="1"/>
  <c r="Z592" i="1" s="1"/>
  <c r="N592" i="1"/>
  <c r="W591" i="1"/>
  <c r="Z591" i="1" s="1"/>
  <c r="N591" i="1"/>
  <c r="K591" i="1" s="1"/>
  <c r="M591" i="1"/>
  <c r="W590" i="1"/>
  <c r="X590" i="1" s="1"/>
  <c r="N590" i="1"/>
  <c r="K590" i="1" s="1"/>
  <c r="M590" i="1"/>
  <c r="W589" i="1"/>
  <c r="Z589" i="1" s="1"/>
  <c r="N589" i="1"/>
  <c r="K589" i="1" s="1"/>
  <c r="M589" i="1"/>
  <c r="W588" i="1"/>
  <c r="Z588" i="1" s="1"/>
  <c r="N588" i="1"/>
  <c r="K588" i="1" s="1"/>
  <c r="M588" i="1"/>
  <c r="W587" i="1"/>
  <c r="Z587" i="1" s="1"/>
  <c r="N587" i="1"/>
  <c r="J587" i="1" s="1"/>
  <c r="M587" i="1"/>
  <c r="N586" i="1"/>
  <c r="I586" i="1"/>
  <c r="I587" i="1" s="1"/>
  <c r="I588" i="1" s="1"/>
  <c r="I589" i="1" s="1"/>
  <c r="I590" i="1" s="1"/>
  <c r="I624" i="1"/>
  <c r="I625" i="1" s="1"/>
  <c r="I626" i="1" s="1"/>
  <c r="I627" i="1" s="1"/>
  <c r="I628" i="1" s="1"/>
  <c r="N624" i="1"/>
  <c r="M625" i="1"/>
  <c r="N625" i="1"/>
  <c r="W625" i="1"/>
  <c r="X625" i="1" s="1"/>
  <c r="M626" i="1"/>
  <c r="N626" i="1"/>
  <c r="J626" i="1" s="1"/>
  <c r="W626" i="1"/>
  <c r="X626" i="1" s="1"/>
  <c r="M627" i="1"/>
  <c r="N627" i="1"/>
  <c r="J627" i="1" s="1"/>
  <c r="W627" i="1"/>
  <c r="Z627" i="1" s="1"/>
  <c r="M628" i="1"/>
  <c r="N628" i="1"/>
  <c r="J628" i="1" s="1"/>
  <c r="W628" i="1"/>
  <c r="Y628" i="1" s="1"/>
  <c r="M629" i="1"/>
  <c r="N629" i="1"/>
  <c r="J629" i="1" s="1"/>
  <c r="W629" i="1"/>
  <c r="X629" i="1" s="1"/>
  <c r="N630" i="1"/>
  <c r="W630" i="1"/>
  <c r="X630" i="1" s="1"/>
  <c r="M631" i="1"/>
  <c r="N631" i="1"/>
  <c r="J631" i="1" s="1"/>
  <c r="W631" i="1"/>
  <c r="Y631" i="1" s="1"/>
  <c r="I632" i="1"/>
  <c r="M632" i="1"/>
  <c r="N632" i="1"/>
  <c r="J632" i="1" s="1"/>
  <c r="W632" i="1"/>
  <c r="Y632" i="1" s="1"/>
  <c r="W582" i="1"/>
  <c r="Z582" i="1" s="1"/>
  <c r="N582" i="1"/>
  <c r="K582" i="1" s="1"/>
  <c r="M582" i="1"/>
  <c r="W581" i="1"/>
  <c r="Z581" i="1" s="1"/>
  <c r="N581" i="1"/>
  <c r="W580" i="1"/>
  <c r="Z580" i="1" s="1"/>
  <c r="N580" i="1"/>
  <c r="K580" i="1" s="1"/>
  <c r="M580" i="1"/>
  <c r="I580" i="1"/>
  <c r="W579" i="1"/>
  <c r="X579" i="1" s="1"/>
  <c r="N579" i="1"/>
  <c r="K579" i="1" s="1"/>
  <c r="M579" i="1"/>
  <c r="W578" i="1"/>
  <c r="Z578" i="1" s="1"/>
  <c r="N578" i="1"/>
  <c r="K578" i="1" s="1"/>
  <c r="M578" i="1"/>
  <c r="W577" i="1"/>
  <c r="Z577" i="1" s="1"/>
  <c r="N577" i="1"/>
  <c r="K577" i="1" s="1"/>
  <c r="M577" i="1"/>
  <c r="W576" i="1"/>
  <c r="Z576" i="1" s="1"/>
  <c r="N576" i="1"/>
  <c r="K576" i="1" s="1"/>
  <c r="M576" i="1"/>
  <c r="N575" i="1"/>
  <c r="I575" i="1"/>
  <c r="I576" i="1" s="1"/>
  <c r="I577" i="1" s="1"/>
  <c r="I578" i="1" s="1"/>
  <c r="I579" i="1" s="1"/>
  <c r="W633" i="1"/>
  <c r="Y633" i="1" s="1"/>
  <c r="W634" i="1"/>
  <c r="Z634" i="1" s="1"/>
  <c r="W635" i="1"/>
  <c r="Y635" i="1" s="1"/>
  <c r="W636" i="1"/>
  <c r="X636" i="1" s="1"/>
  <c r="W637" i="1"/>
  <c r="Y637" i="1" s="1"/>
  <c r="W638" i="1"/>
  <c r="Z638" i="1" s="1"/>
  <c r="W639" i="1"/>
  <c r="Y639" i="1" s="1"/>
  <c r="W640" i="1"/>
  <c r="X640" i="1" s="1"/>
  <c r="W641" i="1"/>
  <c r="Y641" i="1" s="1"/>
  <c r="W642" i="1"/>
  <c r="Z642" i="1" s="1"/>
  <c r="W643" i="1"/>
  <c r="Y643" i="1" s="1"/>
  <c r="W644" i="1"/>
  <c r="X644" i="1" s="1"/>
  <c r="W645" i="1"/>
  <c r="Y645" i="1" s="1"/>
  <c r="W646" i="1"/>
  <c r="Z646" i="1" s="1"/>
  <c r="W647" i="1"/>
  <c r="Y647" i="1" s="1"/>
  <c r="W648" i="1"/>
  <c r="X648" i="1" s="1"/>
  <c r="W649" i="1"/>
  <c r="Y649" i="1" s="1"/>
  <c r="W650" i="1"/>
  <c r="Z650" i="1" s="1"/>
  <c r="W651" i="1"/>
  <c r="X651" i="1" s="1"/>
  <c r="W570" i="1"/>
  <c r="Z570" i="1" s="1"/>
  <c r="N570" i="1"/>
  <c r="K570" i="1" s="1"/>
  <c r="M570" i="1"/>
  <c r="I570" i="1"/>
  <c r="W569" i="1"/>
  <c r="Z569" i="1" s="1"/>
  <c r="N569" i="1"/>
  <c r="W568" i="1"/>
  <c r="Z568" i="1" s="1"/>
  <c r="N568" i="1"/>
  <c r="K568" i="1" s="1"/>
  <c r="M568" i="1"/>
  <c r="W567" i="1"/>
  <c r="X567" i="1" s="1"/>
  <c r="N567" i="1"/>
  <c r="K567" i="1" s="1"/>
  <c r="M567" i="1"/>
  <c r="W566" i="1"/>
  <c r="Z566" i="1" s="1"/>
  <c r="N566" i="1"/>
  <c r="K566" i="1" s="1"/>
  <c r="M566" i="1"/>
  <c r="W565" i="1"/>
  <c r="Z565" i="1" s="1"/>
  <c r="N565" i="1"/>
  <c r="K565" i="1" s="1"/>
  <c r="M565" i="1"/>
  <c r="W564" i="1"/>
  <c r="Z564" i="1" s="1"/>
  <c r="N564" i="1"/>
  <c r="J564" i="1" s="1"/>
  <c r="M564" i="1"/>
  <c r="N563" i="1"/>
  <c r="I563" i="1"/>
  <c r="I564" i="1" s="1"/>
  <c r="I565" i="1" s="1"/>
  <c r="I566" i="1" s="1"/>
  <c r="I567" i="1" s="1"/>
  <c r="N650" i="1"/>
  <c r="M650" i="1"/>
  <c r="W559" i="1"/>
  <c r="Z559" i="1" s="1"/>
  <c r="N559" i="1"/>
  <c r="K559" i="1" s="1"/>
  <c r="M559" i="1"/>
  <c r="I559" i="1"/>
  <c r="W558" i="1"/>
  <c r="Z558" i="1" s="1"/>
  <c r="N558" i="1"/>
  <c r="W557" i="1"/>
  <c r="X557" i="1" s="1"/>
  <c r="N557" i="1"/>
  <c r="J557" i="1" s="1"/>
  <c r="M557" i="1"/>
  <c r="W556" i="1"/>
  <c r="Y556" i="1" s="1"/>
  <c r="N556" i="1"/>
  <c r="K556" i="1" s="1"/>
  <c r="M556" i="1"/>
  <c r="W555" i="1"/>
  <c r="Y555" i="1" s="1"/>
  <c r="N555" i="1"/>
  <c r="K555" i="1" s="1"/>
  <c r="M555" i="1"/>
  <c r="W554" i="1"/>
  <c r="Z554" i="1" s="1"/>
  <c r="N554" i="1"/>
  <c r="K554" i="1" s="1"/>
  <c r="M554" i="1"/>
  <c r="W553" i="1"/>
  <c r="Z553" i="1" s="1"/>
  <c r="N553" i="1"/>
  <c r="J553" i="1" s="1"/>
  <c r="M553" i="1"/>
  <c r="K553" i="1"/>
  <c r="N552" i="1"/>
  <c r="I552" i="1"/>
  <c r="I553" i="1" s="1"/>
  <c r="I554" i="1" s="1"/>
  <c r="I555" i="1" s="1"/>
  <c r="I556" i="1" s="1"/>
  <c r="I582" i="1" s="1"/>
  <c r="N649" i="1"/>
  <c r="M649" i="1"/>
  <c r="N648" i="1"/>
  <c r="M648" i="1"/>
  <c r="N651" i="1"/>
  <c r="N647" i="1"/>
  <c r="N646" i="1"/>
  <c r="N645" i="1"/>
  <c r="N644" i="1"/>
  <c r="N643" i="1"/>
  <c r="N642" i="1"/>
  <c r="N641" i="1"/>
  <c r="J641" i="1" s="1"/>
  <c r="N640" i="1"/>
  <c r="J640" i="1" s="1"/>
  <c r="N639" i="1"/>
  <c r="N638" i="1"/>
  <c r="J638" i="1" s="1"/>
  <c r="N637" i="1"/>
  <c r="K637" i="1" s="1"/>
  <c r="N636" i="1"/>
  <c r="N635" i="1"/>
  <c r="J635" i="1" s="1"/>
  <c r="N634" i="1"/>
  <c r="J634" i="1" s="1"/>
  <c r="N633" i="1"/>
  <c r="W534" i="1"/>
  <c r="Z534" i="1" s="1"/>
  <c r="N534" i="1"/>
  <c r="K534" i="1" s="1"/>
  <c r="M534" i="1"/>
  <c r="I534" i="1"/>
  <c r="W533" i="1"/>
  <c r="Z533" i="1" s="1"/>
  <c r="N533" i="1"/>
  <c r="W532" i="1"/>
  <c r="X532" i="1" s="1"/>
  <c r="N532" i="1"/>
  <c r="K532" i="1" s="1"/>
  <c r="M532" i="1"/>
  <c r="I532" i="1"/>
  <c r="W531" i="1"/>
  <c r="Y531" i="1" s="1"/>
  <c r="N531" i="1"/>
  <c r="K531" i="1" s="1"/>
  <c r="M531" i="1"/>
  <c r="W530" i="1"/>
  <c r="Z530" i="1" s="1"/>
  <c r="N530" i="1"/>
  <c r="J530" i="1" s="1"/>
  <c r="M530" i="1"/>
  <c r="W529" i="1"/>
  <c r="Z529" i="1" s="1"/>
  <c r="N529" i="1"/>
  <c r="K529" i="1" s="1"/>
  <c r="M529" i="1"/>
  <c r="W528" i="1"/>
  <c r="X528" i="1" s="1"/>
  <c r="N528" i="1"/>
  <c r="K528" i="1" s="1"/>
  <c r="M528" i="1"/>
  <c r="N527" i="1"/>
  <c r="I527" i="1"/>
  <c r="I528" i="1" s="1"/>
  <c r="I529" i="1" s="1"/>
  <c r="I530" i="1" s="1"/>
  <c r="W547" i="1"/>
  <c r="Z547" i="1" s="1"/>
  <c r="N547" i="1"/>
  <c r="K547" i="1" s="1"/>
  <c r="M547" i="1"/>
  <c r="W546" i="1"/>
  <c r="Z546" i="1" s="1"/>
  <c r="N546" i="1"/>
  <c r="J546" i="1" s="1"/>
  <c r="W545" i="1"/>
  <c r="Z545" i="1" s="1"/>
  <c r="N545" i="1"/>
  <c r="K545" i="1" s="1"/>
  <c r="M545" i="1"/>
  <c r="W544" i="1"/>
  <c r="Z544" i="1" s="1"/>
  <c r="N544" i="1"/>
  <c r="K544" i="1" s="1"/>
  <c r="M544" i="1"/>
  <c r="W543" i="1"/>
  <c r="Z543" i="1" s="1"/>
  <c r="N543" i="1"/>
  <c r="K543" i="1" s="1"/>
  <c r="M543" i="1"/>
  <c r="W542" i="1"/>
  <c r="Z542" i="1" s="1"/>
  <c r="N542" i="1"/>
  <c r="K542" i="1" s="1"/>
  <c r="M542" i="1"/>
  <c r="W541" i="1"/>
  <c r="Z541" i="1" s="1"/>
  <c r="N541" i="1"/>
  <c r="J541" i="1" s="1"/>
  <c r="M541" i="1"/>
  <c r="K541" i="1"/>
  <c r="N540" i="1"/>
  <c r="I540" i="1"/>
  <c r="I541" i="1" s="1"/>
  <c r="I542" i="1" s="1"/>
  <c r="I543" i="1" s="1"/>
  <c r="I544" i="1" s="1"/>
  <c r="I545" i="1" s="1"/>
  <c r="I546" i="1" s="1"/>
  <c r="I547" i="1" s="1"/>
  <c r="K520" i="1"/>
  <c r="K516" i="1"/>
  <c r="K521" i="1"/>
  <c r="K522" i="1"/>
  <c r="K518" i="1"/>
  <c r="K517" i="1"/>
  <c r="K515" i="1"/>
  <c r="K514" i="1"/>
  <c r="K513" i="1"/>
  <c r="K512" i="1"/>
  <c r="K511" i="1"/>
  <c r="W518" i="1"/>
  <c r="Z518" i="1" s="1"/>
  <c r="N518" i="1"/>
  <c r="M518" i="1"/>
  <c r="W521" i="1"/>
  <c r="Z521" i="1" s="1"/>
  <c r="N521" i="1"/>
  <c r="M521" i="1"/>
  <c r="W520" i="1"/>
  <c r="Z520" i="1" s="1"/>
  <c r="N520" i="1"/>
  <c r="M520" i="1"/>
  <c r="W519" i="1"/>
  <c r="Z519" i="1" s="1"/>
  <c r="N519" i="1"/>
  <c r="M519" i="1"/>
  <c r="I519" i="1"/>
  <c r="I557" i="1" s="1"/>
  <c r="W517" i="1"/>
  <c r="Z517" i="1" s="1"/>
  <c r="N517" i="1"/>
  <c r="M517" i="1"/>
  <c r="W516" i="1"/>
  <c r="Z516" i="1" s="1"/>
  <c r="N516" i="1"/>
  <c r="M516" i="1"/>
  <c r="W515" i="1"/>
  <c r="X515" i="1" s="1"/>
  <c r="N515" i="1"/>
  <c r="M515" i="1"/>
  <c r="I515" i="1"/>
  <c r="W514" i="1"/>
  <c r="Y514" i="1" s="1"/>
  <c r="N514" i="1"/>
  <c r="M514" i="1"/>
  <c r="W513" i="1"/>
  <c r="Z513" i="1" s="1"/>
  <c r="N513" i="1"/>
  <c r="M513" i="1"/>
  <c r="W512" i="1"/>
  <c r="Z512" i="1" s="1"/>
  <c r="N512" i="1"/>
  <c r="M512" i="1"/>
  <c r="W511" i="1"/>
  <c r="X511" i="1" s="1"/>
  <c r="N511" i="1"/>
  <c r="M511" i="1"/>
  <c r="N510" i="1"/>
  <c r="I510" i="1"/>
  <c r="I511" i="1" s="1"/>
  <c r="I512" i="1" s="1"/>
  <c r="I513" i="1" s="1"/>
  <c r="I514" i="1" s="1"/>
  <c r="W504" i="1"/>
  <c r="X504" i="1" s="1"/>
  <c r="N504" i="1"/>
  <c r="J504" i="1" s="1"/>
  <c r="M504" i="1"/>
  <c r="W505" i="1"/>
  <c r="X505" i="1" s="1"/>
  <c r="N505" i="1"/>
  <c r="K505" i="1" s="1"/>
  <c r="M505" i="1"/>
  <c r="W503" i="1"/>
  <c r="Y503" i="1" s="1"/>
  <c r="N503" i="1"/>
  <c r="K503" i="1" s="1"/>
  <c r="M503" i="1"/>
  <c r="W502" i="1"/>
  <c r="Z502" i="1" s="1"/>
  <c r="N502" i="1"/>
  <c r="M502" i="1"/>
  <c r="W506" i="1"/>
  <c r="Z506" i="1" s="1"/>
  <c r="N506" i="1"/>
  <c r="K506" i="1" s="1"/>
  <c r="M506" i="1"/>
  <c r="I506" i="1"/>
  <c r="I662" i="1" s="1"/>
  <c r="W501" i="1"/>
  <c r="Y501" i="1" s="1"/>
  <c r="N501" i="1"/>
  <c r="K501" i="1" s="1"/>
  <c r="M501" i="1"/>
  <c r="I501" i="1"/>
  <c r="W500" i="1"/>
  <c r="Z500" i="1" s="1"/>
  <c r="N500" i="1"/>
  <c r="J500" i="1" s="1"/>
  <c r="M500" i="1"/>
  <c r="W499" i="1"/>
  <c r="Z499" i="1" s="1"/>
  <c r="N499" i="1"/>
  <c r="J499" i="1" s="1"/>
  <c r="M499" i="1"/>
  <c r="W498" i="1"/>
  <c r="Z498" i="1" s="1"/>
  <c r="N498" i="1"/>
  <c r="K498" i="1" s="1"/>
  <c r="M498" i="1"/>
  <c r="W497" i="1"/>
  <c r="Y497" i="1" s="1"/>
  <c r="N497" i="1"/>
  <c r="K497" i="1" s="1"/>
  <c r="M497" i="1"/>
  <c r="N496" i="1"/>
  <c r="I496" i="1"/>
  <c r="I497" i="1" s="1"/>
  <c r="I498" i="1" s="1"/>
  <c r="I499" i="1" s="1"/>
  <c r="I500" i="1" s="1"/>
  <c r="I520" i="1" s="1"/>
  <c r="M487" i="1"/>
  <c r="M488" i="1"/>
  <c r="M489" i="1"/>
  <c r="M490" i="1"/>
  <c r="M491" i="1"/>
  <c r="W491" i="1"/>
  <c r="Z491" i="1" s="1"/>
  <c r="N491" i="1"/>
  <c r="K491" i="1" s="1"/>
  <c r="W490" i="1"/>
  <c r="Z490" i="1" s="1"/>
  <c r="N490" i="1"/>
  <c r="W489" i="1"/>
  <c r="Z489" i="1" s="1"/>
  <c r="N489" i="1"/>
  <c r="K489" i="1" s="1"/>
  <c r="W488" i="1"/>
  <c r="Y488" i="1" s="1"/>
  <c r="N488" i="1"/>
  <c r="K488" i="1" s="1"/>
  <c r="W487" i="1"/>
  <c r="Z487" i="1" s="1"/>
  <c r="N487" i="1"/>
  <c r="W486" i="1"/>
  <c r="Z486" i="1" s="1"/>
  <c r="N486" i="1"/>
  <c r="K486" i="1" s="1"/>
  <c r="M486" i="1"/>
  <c r="W485" i="1"/>
  <c r="X485" i="1" s="1"/>
  <c r="N485" i="1"/>
  <c r="K485" i="1" s="1"/>
  <c r="M485" i="1"/>
  <c r="W484" i="1"/>
  <c r="X484" i="1" s="1"/>
  <c r="N484" i="1"/>
  <c r="J484" i="1" s="1"/>
  <c r="M484" i="1"/>
  <c r="W483" i="1"/>
  <c r="Z483" i="1" s="1"/>
  <c r="N483" i="1"/>
  <c r="K483" i="1" s="1"/>
  <c r="M483" i="1"/>
  <c r="W482" i="1"/>
  <c r="Y482" i="1" s="1"/>
  <c r="N482" i="1"/>
  <c r="J482" i="1" s="1"/>
  <c r="M482" i="1"/>
  <c r="N481" i="1"/>
  <c r="I481" i="1"/>
  <c r="I482" i="1" s="1"/>
  <c r="I483" i="1" s="1"/>
  <c r="I484" i="1" s="1"/>
  <c r="I485" i="1" s="1"/>
  <c r="N468" i="1"/>
  <c r="K468" i="1" s="1"/>
  <c r="N469" i="1"/>
  <c r="K469" i="1" s="1"/>
  <c r="N470" i="1"/>
  <c r="K470" i="1" s="1"/>
  <c r="N471" i="1"/>
  <c r="N472" i="1"/>
  <c r="J472" i="1" s="1"/>
  <c r="N473" i="1"/>
  <c r="K473" i="1" s="1"/>
  <c r="N474" i="1"/>
  <c r="N475" i="1"/>
  <c r="K475" i="1" s="1"/>
  <c r="W471" i="1"/>
  <c r="X471" i="1" s="1"/>
  <c r="W472" i="1"/>
  <c r="X472" i="1" s="1"/>
  <c r="W473" i="1"/>
  <c r="X473" i="1" s="1"/>
  <c r="W474" i="1"/>
  <c r="Y474" i="1" s="1"/>
  <c r="W475" i="1"/>
  <c r="Z475" i="1" s="1"/>
  <c r="M475" i="1"/>
  <c r="M473" i="1"/>
  <c r="M472" i="1"/>
  <c r="W470" i="1"/>
  <c r="Z470" i="1" s="1"/>
  <c r="M470" i="1"/>
  <c r="W469" i="1"/>
  <c r="Z469" i="1" s="1"/>
  <c r="M469" i="1"/>
  <c r="W468" i="1"/>
  <c r="Z468" i="1" s="1"/>
  <c r="M468" i="1"/>
  <c r="W467" i="1"/>
  <c r="Z467" i="1" s="1"/>
  <c r="N467" i="1"/>
  <c r="J467" i="1" s="1"/>
  <c r="M467" i="1"/>
  <c r="W466" i="1"/>
  <c r="X466" i="1" s="1"/>
  <c r="N466" i="1"/>
  <c r="K466" i="1" s="1"/>
  <c r="M466" i="1"/>
  <c r="N465" i="1"/>
  <c r="I465" i="1"/>
  <c r="I466" i="1" s="1"/>
  <c r="I467" i="1" s="1"/>
  <c r="I468" i="1" s="1"/>
  <c r="I469" i="1" s="1"/>
  <c r="M651" i="1"/>
  <c r="M647" i="1"/>
  <c r="M646" i="1"/>
  <c r="M645" i="1"/>
  <c r="M644" i="1"/>
  <c r="M643" i="1"/>
  <c r="M642" i="1"/>
  <c r="M639" i="1"/>
  <c r="M634" i="1"/>
  <c r="I634" i="1"/>
  <c r="M637" i="1"/>
  <c r="I637" i="1"/>
  <c r="M635" i="1"/>
  <c r="I635" i="1"/>
  <c r="W736" i="1"/>
  <c r="Z736" i="1" s="1"/>
  <c r="N736" i="1"/>
  <c r="J736" i="1" s="1"/>
  <c r="M736" i="1"/>
  <c r="W705" i="1"/>
  <c r="X705" i="1" s="1"/>
  <c r="N705" i="1"/>
  <c r="J705" i="1" s="1"/>
  <c r="M705" i="1"/>
  <c r="W703" i="1"/>
  <c r="X703" i="1" s="1"/>
  <c r="N703" i="1"/>
  <c r="J703" i="1" s="1"/>
  <c r="M703" i="1"/>
  <c r="W704" i="1"/>
  <c r="X704" i="1" s="1"/>
  <c r="N704" i="1"/>
  <c r="J704" i="1" s="1"/>
  <c r="M704" i="1"/>
  <c r="W706" i="1"/>
  <c r="X706" i="1" s="1"/>
  <c r="N706" i="1"/>
  <c r="J706" i="1" s="1"/>
  <c r="M706" i="1"/>
  <c r="W700" i="1"/>
  <c r="X700" i="1" s="1"/>
  <c r="N700" i="1"/>
  <c r="J700" i="1" s="1"/>
  <c r="M700" i="1"/>
  <c r="I700" i="1"/>
  <c r="W699" i="1"/>
  <c r="X699" i="1" s="1"/>
  <c r="N699" i="1"/>
  <c r="J699" i="1" s="1"/>
  <c r="M699" i="1"/>
  <c r="I699" i="1"/>
  <c r="W701" i="1"/>
  <c r="X701" i="1" s="1"/>
  <c r="N701" i="1"/>
  <c r="J701" i="1" s="1"/>
  <c r="M701" i="1"/>
  <c r="W707" i="1"/>
  <c r="X707" i="1" s="1"/>
  <c r="N707" i="1"/>
  <c r="J707" i="1" s="1"/>
  <c r="M707" i="1"/>
  <c r="W702" i="1"/>
  <c r="Y702" i="1" s="1"/>
  <c r="N702" i="1"/>
  <c r="M702" i="1"/>
  <c r="W698" i="1"/>
  <c r="X698" i="1" s="1"/>
  <c r="N698" i="1"/>
  <c r="J698" i="1" s="1"/>
  <c r="M698" i="1"/>
  <c r="W697" i="1"/>
  <c r="X697" i="1" s="1"/>
  <c r="N697" i="1"/>
  <c r="J697" i="1" s="1"/>
  <c r="M697" i="1"/>
  <c r="W696" i="1"/>
  <c r="X696" i="1" s="1"/>
  <c r="N696" i="1"/>
  <c r="J696" i="1" s="1"/>
  <c r="M696" i="1"/>
  <c r="W695" i="1"/>
  <c r="X695" i="1" s="1"/>
  <c r="N695" i="1"/>
  <c r="J695" i="1" s="1"/>
  <c r="M695" i="1"/>
  <c r="W694" i="1"/>
  <c r="X694" i="1" s="1"/>
  <c r="N694" i="1"/>
  <c r="J694" i="1" s="1"/>
  <c r="M694" i="1"/>
  <c r="N693" i="1"/>
  <c r="I693" i="1"/>
  <c r="I694" i="1" s="1"/>
  <c r="I695" i="1" s="1"/>
  <c r="I696" i="1" s="1"/>
  <c r="M641" i="1"/>
  <c r="M640" i="1"/>
  <c r="M638" i="1"/>
  <c r="K510" i="1"/>
  <c r="Y658" i="1" l="1"/>
  <c r="Z685" i="1"/>
  <c r="X687" i="1"/>
  <c r="X686" i="1"/>
  <c r="Y687" i="1"/>
  <c r="X676" i="1"/>
  <c r="Y676" i="1"/>
  <c r="X661" i="1"/>
  <c r="K635" i="1"/>
  <c r="X674" i="1"/>
  <c r="Z655" i="1"/>
  <c r="X670" i="1"/>
  <c r="K632" i="1"/>
  <c r="Y674" i="1"/>
  <c r="X663" i="1"/>
  <c r="Y677" i="1"/>
  <c r="K629" i="1"/>
  <c r="K627" i="1"/>
  <c r="J617" i="1"/>
  <c r="X657" i="1"/>
  <c r="Y661" i="1"/>
  <c r="Z663" i="1"/>
  <c r="Y665" i="1"/>
  <c r="Y666" i="1"/>
  <c r="Z670" i="1"/>
  <c r="X672" i="1"/>
  <c r="Y657" i="1"/>
  <c r="Z665" i="1"/>
  <c r="K634" i="1"/>
  <c r="K631" i="1"/>
  <c r="K628" i="1"/>
  <c r="K626" i="1"/>
  <c r="Y672" i="1"/>
  <c r="X659" i="1"/>
  <c r="Y662" i="1"/>
  <c r="K598" i="1"/>
  <c r="Z659" i="1"/>
  <c r="I664" i="1"/>
  <c r="X667" i="1"/>
  <c r="Y681" i="1"/>
  <c r="Y673" i="1"/>
  <c r="Y683" i="1"/>
  <c r="X655" i="1"/>
  <c r="Z667" i="1"/>
  <c r="Y669" i="1"/>
  <c r="Y679" i="1"/>
  <c r="I656" i="1"/>
  <c r="I657" i="1" s="1"/>
  <c r="J599" i="1"/>
  <c r="X656" i="1"/>
  <c r="Z658" i="1"/>
  <c r="X660" i="1"/>
  <c r="Z662" i="1"/>
  <c r="X664" i="1"/>
  <c r="Z666" i="1"/>
  <c r="X668" i="1"/>
  <c r="Z669" i="1"/>
  <c r="X671" i="1"/>
  <c r="Z673" i="1"/>
  <c r="X675" i="1"/>
  <c r="Z677" i="1"/>
  <c r="X678" i="1"/>
  <c r="Z679" i="1"/>
  <c r="X680" i="1"/>
  <c r="Z681" i="1"/>
  <c r="X682" i="1"/>
  <c r="Z683" i="1"/>
  <c r="X684" i="1"/>
  <c r="Y656" i="1"/>
  <c r="Y660" i="1"/>
  <c r="Y664" i="1"/>
  <c r="Y668" i="1"/>
  <c r="Y671" i="1"/>
  <c r="Y675" i="1"/>
  <c r="Y678" i="1"/>
  <c r="Y680" i="1"/>
  <c r="Y682" i="1"/>
  <c r="Y684" i="1"/>
  <c r="Y618" i="1"/>
  <c r="I531" i="1"/>
  <c r="I568" i="1"/>
  <c r="I605" i="1"/>
  <c r="I614" i="1"/>
  <c r="K564" i="1"/>
  <c r="J576" i="1"/>
  <c r="K587" i="1"/>
  <c r="X601" i="1"/>
  <c r="X616" i="1"/>
  <c r="I591" i="1"/>
  <c r="I602" i="1"/>
  <c r="X618" i="1"/>
  <c r="Y615" i="1"/>
  <c r="J565" i="1"/>
  <c r="Z610" i="1"/>
  <c r="J612" i="1"/>
  <c r="X614" i="1"/>
  <c r="Z615" i="1"/>
  <c r="Y616" i="1"/>
  <c r="X617" i="1"/>
  <c r="Y614" i="1"/>
  <c r="Y617" i="1"/>
  <c r="J588" i="1"/>
  <c r="X599" i="1"/>
  <c r="J611" i="1"/>
  <c r="X612" i="1"/>
  <c r="X610" i="1"/>
  <c r="X611" i="1"/>
  <c r="J613" i="1"/>
  <c r="Y611" i="1"/>
  <c r="Z631" i="1"/>
  <c r="Z630" i="1"/>
  <c r="J602" i="1"/>
  <c r="J610" i="1"/>
  <c r="Y612" i="1"/>
  <c r="X613" i="1"/>
  <c r="J614" i="1"/>
  <c r="J591" i="1"/>
  <c r="Y613" i="1"/>
  <c r="Y579" i="1"/>
  <c r="Y627" i="1"/>
  <c r="X598" i="1"/>
  <c r="J600" i="1"/>
  <c r="Y601" i="1"/>
  <c r="X602" i="1"/>
  <c r="X604" i="1"/>
  <c r="X603" i="1"/>
  <c r="X553" i="1"/>
  <c r="J593" i="1"/>
  <c r="Y598" i="1"/>
  <c r="Y602" i="1"/>
  <c r="Y603" i="1"/>
  <c r="X645" i="1"/>
  <c r="J577" i="1"/>
  <c r="Y587" i="1"/>
  <c r="J605" i="1"/>
  <c r="Y567" i="1"/>
  <c r="X641" i="1"/>
  <c r="J578" i="1"/>
  <c r="X631" i="1"/>
  <c r="X588" i="1"/>
  <c r="Y590" i="1"/>
  <c r="X591" i="1"/>
  <c r="X592" i="1"/>
  <c r="Y599" i="1"/>
  <c r="X600" i="1"/>
  <c r="J601" i="1"/>
  <c r="Y604" i="1"/>
  <c r="X605" i="1"/>
  <c r="X637" i="1"/>
  <c r="X587" i="1"/>
  <c r="J589" i="1"/>
  <c r="Z590" i="1"/>
  <c r="Y591" i="1"/>
  <c r="Y600" i="1"/>
  <c r="Y605" i="1"/>
  <c r="X649" i="1"/>
  <c r="X633" i="1"/>
  <c r="X576" i="1"/>
  <c r="X565" i="1"/>
  <c r="Z647" i="1"/>
  <c r="Z643" i="1"/>
  <c r="Z639" i="1"/>
  <c r="Z635" i="1"/>
  <c r="Y576" i="1"/>
  <c r="Z579" i="1"/>
  <c r="J582" i="1"/>
  <c r="X632" i="1"/>
  <c r="Y630" i="1"/>
  <c r="X628" i="1"/>
  <c r="X627" i="1"/>
  <c r="Y588" i="1"/>
  <c r="X589" i="1"/>
  <c r="J590" i="1"/>
  <c r="Y592" i="1"/>
  <c r="X593" i="1"/>
  <c r="X556" i="1"/>
  <c r="Z651" i="1"/>
  <c r="X647" i="1"/>
  <c r="X643" i="1"/>
  <c r="X639" i="1"/>
  <c r="X635" i="1"/>
  <c r="Z626" i="1"/>
  <c r="Y589" i="1"/>
  <c r="Y593" i="1"/>
  <c r="Z556" i="1"/>
  <c r="Y650" i="1"/>
  <c r="Y646" i="1"/>
  <c r="Y642" i="1"/>
  <c r="Y638" i="1"/>
  <c r="Y634" i="1"/>
  <c r="X577" i="1"/>
  <c r="Y626" i="1"/>
  <c r="Z629" i="1"/>
  <c r="Z625" i="1"/>
  <c r="Z632" i="1"/>
  <c r="Y629" i="1"/>
  <c r="Z628" i="1"/>
  <c r="Y625" i="1"/>
  <c r="X581" i="1"/>
  <c r="X580" i="1"/>
  <c r="Y580" i="1"/>
  <c r="J580" i="1"/>
  <c r="X564" i="1"/>
  <c r="J566" i="1"/>
  <c r="Z567" i="1"/>
  <c r="J570" i="1"/>
  <c r="Y651" i="1"/>
  <c r="X650" i="1"/>
  <c r="Z648" i="1"/>
  <c r="X646" i="1"/>
  <c r="Z644" i="1"/>
  <c r="X642" i="1"/>
  <c r="Z640" i="1"/>
  <c r="X638" i="1"/>
  <c r="Z636" i="1"/>
  <c r="X634" i="1"/>
  <c r="Y577" i="1"/>
  <c r="X578" i="1"/>
  <c r="J579" i="1"/>
  <c r="Y581" i="1"/>
  <c r="X582" i="1"/>
  <c r="Y564" i="1"/>
  <c r="Z649" i="1"/>
  <c r="Y648" i="1"/>
  <c r="Z645" i="1"/>
  <c r="Y644" i="1"/>
  <c r="Z641" i="1"/>
  <c r="Y640" i="1"/>
  <c r="Z637" i="1"/>
  <c r="Y636" i="1"/>
  <c r="Z633" i="1"/>
  <c r="Y578" i="1"/>
  <c r="Y582" i="1"/>
  <c r="Z555" i="1"/>
  <c r="X569" i="1"/>
  <c r="X568" i="1"/>
  <c r="Y568" i="1"/>
  <c r="J568" i="1"/>
  <c r="Y565" i="1"/>
  <c r="X566" i="1"/>
  <c r="J567" i="1"/>
  <c r="Y569" i="1"/>
  <c r="X570" i="1"/>
  <c r="K557" i="1"/>
  <c r="Y566" i="1"/>
  <c r="Y570" i="1"/>
  <c r="J559" i="1"/>
  <c r="J554" i="1"/>
  <c r="X558" i="1"/>
  <c r="Y557" i="1"/>
  <c r="Y553" i="1"/>
  <c r="X554" i="1"/>
  <c r="J555" i="1"/>
  <c r="Y554" i="1"/>
  <c r="X555" i="1"/>
  <c r="J556" i="1"/>
  <c r="Z557" i="1"/>
  <c r="Y558" i="1"/>
  <c r="X559" i="1"/>
  <c r="Y559" i="1"/>
  <c r="Y528" i="1"/>
  <c r="Z528" i="1"/>
  <c r="J534" i="1"/>
  <c r="J529" i="1"/>
  <c r="Y529" i="1"/>
  <c r="K530" i="1"/>
  <c r="Z532" i="1"/>
  <c r="Y533" i="1"/>
  <c r="X529" i="1"/>
  <c r="Y532" i="1"/>
  <c r="X533" i="1"/>
  <c r="X534" i="1"/>
  <c r="J545" i="1"/>
  <c r="Z531" i="1"/>
  <c r="J531" i="1"/>
  <c r="X530" i="1"/>
  <c r="J544" i="1"/>
  <c r="J528" i="1"/>
  <c r="Y530" i="1"/>
  <c r="X531" i="1"/>
  <c r="J532" i="1"/>
  <c r="Y534" i="1"/>
  <c r="J547" i="1"/>
  <c r="X541" i="1"/>
  <c r="J542" i="1"/>
  <c r="Y543" i="1"/>
  <c r="Y544" i="1"/>
  <c r="X543" i="1"/>
  <c r="X544" i="1"/>
  <c r="X545" i="1"/>
  <c r="X520" i="1"/>
  <c r="Y541" i="1"/>
  <c r="X542" i="1"/>
  <c r="J543" i="1"/>
  <c r="Y545" i="1"/>
  <c r="X546" i="1"/>
  <c r="X547" i="1"/>
  <c r="Y542" i="1"/>
  <c r="Y546" i="1"/>
  <c r="Y547" i="1"/>
  <c r="Y515" i="1"/>
  <c r="J497" i="1"/>
  <c r="X512" i="1"/>
  <c r="X517" i="1"/>
  <c r="X518" i="1"/>
  <c r="X514" i="1"/>
  <c r="Y517" i="1"/>
  <c r="X519" i="1"/>
  <c r="Y518" i="1"/>
  <c r="J468" i="1"/>
  <c r="Y511" i="1"/>
  <c r="Z514" i="1"/>
  <c r="Y519" i="1"/>
  <c r="Z511" i="1"/>
  <c r="Y512" i="1"/>
  <c r="X513" i="1"/>
  <c r="Z515" i="1"/>
  <c r="X516" i="1"/>
  <c r="Y520" i="1"/>
  <c r="X521" i="1"/>
  <c r="Y513" i="1"/>
  <c r="Y516" i="1"/>
  <c r="Y521" i="1"/>
  <c r="Y467" i="1"/>
  <c r="Z504" i="1"/>
  <c r="Y504" i="1"/>
  <c r="K504" i="1"/>
  <c r="K499" i="1"/>
  <c r="K500" i="1"/>
  <c r="J506" i="1"/>
  <c r="X500" i="1"/>
  <c r="Z503" i="1"/>
  <c r="X506" i="1"/>
  <c r="J505" i="1"/>
  <c r="Y505" i="1"/>
  <c r="X498" i="1"/>
  <c r="X499" i="1"/>
  <c r="X502" i="1"/>
  <c r="J503" i="1"/>
  <c r="Z505" i="1"/>
  <c r="X482" i="1"/>
  <c r="J485" i="1"/>
  <c r="X488" i="1"/>
  <c r="Y498" i="1"/>
  <c r="Y499" i="1"/>
  <c r="Y502" i="1"/>
  <c r="X503" i="1"/>
  <c r="Z482" i="1"/>
  <c r="Z488" i="1"/>
  <c r="J501" i="1"/>
  <c r="Z497" i="1"/>
  <c r="Z501" i="1"/>
  <c r="J491" i="1"/>
  <c r="X497" i="1"/>
  <c r="J498" i="1"/>
  <c r="Y500" i="1"/>
  <c r="X501" i="1"/>
  <c r="Y506" i="1"/>
  <c r="J486" i="1"/>
  <c r="Y471" i="1"/>
  <c r="Z474" i="1"/>
  <c r="X474" i="1"/>
  <c r="J483" i="1"/>
  <c r="Y483" i="1"/>
  <c r="J489" i="1"/>
  <c r="Y475" i="1"/>
  <c r="K467" i="1"/>
  <c r="K484" i="1"/>
  <c r="Y484" i="1"/>
  <c r="Y489" i="1"/>
  <c r="Z484" i="1"/>
  <c r="X486" i="1"/>
  <c r="X489" i="1"/>
  <c r="X490" i="1"/>
  <c r="Y472" i="1"/>
  <c r="Z471" i="1"/>
  <c r="K482" i="1"/>
  <c r="Y485" i="1"/>
  <c r="Y473" i="1"/>
  <c r="Z473" i="1"/>
  <c r="Y466" i="1"/>
  <c r="Z466" i="1"/>
  <c r="X475" i="1"/>
  <c r="Z472" i="1"/>
  <c r="X483" i="1"/>
  <c r="Z485" i="1"/>
  <c r="Y486" i="1"/>
  <c r="X487" i="1"/>
  <c r="J488" i="1"/>
  <c r="Y490" i="1"/>
  <c r="X491" i="1"/>
  <c r="Y487" i="1"/>
  <c r="Y491" i="1"/>
  <c r="X470" i="1"/>
  <c r="X468" i="1"/>
  <c r="Y470" i="1"/>
  <c r="X467" i="1"/>
  <c r="J475" i="1"/>
  <c r="K472" i="1"/>
  <c r="J473" i="1"/>
  <c r="J469" i="1"/>
  <c r="J466" i="1"/>
  <c r="Y468" i="1"/>
  <c r="X469" i="1"/>
  <c r="J470" i="1"/>
  <c r="Y469" i="1"/>
  <c r="J637" i="1"/>
  <c r="Y736" i="1"/>
  <c r="X736" i="1"/>
  <c r="I705" i="1"/>
  <c r="K638" i="1"/>
  <c r="I703" i="1"/>
  <c r="K640" i="1"/>
  <c r="K641" i="1"/>
  <c r="Z695" i="1"/>
  <c r="Z694" i="1"/>
  <c r="Z705" i="1"/>
  <c r="Y705" i="1"/>
  <c r="Z703" i="1"/>
  <c r="Y703" i="1"/>
  <c r="I706" i="1"/>
  <c r="Y694" i="1"/>
  <c r="Y695" i="1"/>
  <c r="X702" i="1"/>
  <c r="I704" i="1"/>
  <c r="I701" i="1"/>
  <c r="Z706" i="1"/>
  <c r="Z704" i="1"/>
  <c r="Y704" i="1"/>
  <c r="Y706" i="1"/>
  <c r="Z700" i="1"/>
  <c r="Y700" i="1"/>
  <c r="Z699" i="1"/>
  <c r="Y699" i="1"/>
  <c r="Z701" i="1"/>
  <c r="Y701" i="1"/>
  <c r="I697" i="1"/>
  <c r="I707" i="1"/>
  <c r="J702" i="1"/>
  <c r="Z707" i="1"/>
  <c r="I702" i="1"/>
  <c r="Z702" i="1"/>
  <c r="Y707" i="1"/>
  <c r="I698" i="1"/>
  <c r="Z698" i="1"/>
  <c r="Z697" i="1"/>
  <c r="Y698" i="1"/>
  <c r="Z696" i="1"/>
  <c r="Y697" i="1"/>
  <c r="Y696" i="1"/>
  <c r="I638" i="1"/>
  <c r="I640" i="1"/>
  <c r="I658" i="1" l="1"/>
  <c r="I641" i="1"/>
  <c r="W731" i="1" l="1"/>
  <c r="X731" i="1" s="1"/>
  <c r="N731" i="1"/>
  <c r="J731" i="1" s="1"/>
  <c r="M731" i="1"/>
  <c r="W733" i="1"/>
  <c r="Z733" i="1" s="1"/>
  <c r="N733" i="1"/>
  <c r="J733" i="1" s="1"/>
  <c r="M733" i="1"/>
  <c r="I733" i="1"/>
  <c r="W734" i="1"/>
  <c r="X734" i="1" s="1"/>
  <c r="N734" i="1"/>
  <c r="J734" i="1" s="1"/>
  <c r="M734" i="1"/>
  <c r="I734" i="1"/>
  <c r="W735" i="1"/>
  <c r="X735" i="1" s="1"/>
  <c r="N735" i="1"/>
  <c r="J735" i="1" s="1"/>
  <c r="M735" i="1"/>
  <c r="W737" i="1"/>
  <c r="X737" i="1" s="1"/>
  <c r="N737" i="1"/>
  <c r="J737" i="1" s="1"/>
  <c r="M737" i="1"/>
  <c r="W721" i="1"/>
  <c r="X721" i="1" s="1"/>
  <c r="N721" i="1"/>
  <c r="J721" i="1" s="1"/>
  <c r="M721" i="1"/>
  <c r="K721" i="1"/>
  <c r="I721" i="1"/>
  <c r="W722" i="1"/>
  <c r="Y722" i="1" s="1"/>
  <c r="N722" i="1"/>
  <c r="J722" i="1" s="1"/>
  <c r="M722" i="1"/>
  <c r="K722" i="1"/>
  <c r="K727" i="1"/>
  <c r="K729" i="1"/>
  <c r="W738" i="1"/>
  <c r="X738" i="1" s="1"/>
  <c r="N738" i="1"/>
  <c r="J738" i="1" s="1"/>
  <c r="M738" i="1"/>
  <c r="K738" i="1"/>
  <c r="W732" i="1"/>
  <c r="X732" i="1" s="1"/>
  <c r="N732" i="1"/>
  <c r="J732" i="1" s="1"/>
  <c r="M732" i="1"/>
  <c r="W730" i="1"/>
  <c r="X730" i="1" s="1"/>
  <c r="N730" i="1"/>
  <c r="J730" i="1" s="1"/>
  <c r="M730" i="1"/>
  <c r="K730" i="1"/>
  <c r="W729" i="1"/>
  <c r="Z729" i="1" s="1"/>
  <c r="N729" i="1"/>
  <c r="J729" i="1" s="1"/>
  <c r="M729" i="1"/>
  <c r="W728" i="1"/>
  <c r="Y728" i="1" s="1"/>
  <c r="N728" i="1"/>
  <c r="J728" i="1" s="1"/>
  <c r="M728" i="1"/>
  <c r="K728" i="1"/>
  <c r="W727" i="1"/>
  <c r="Y727" i="1" s="1"/>
  <c r="N727" i="1"/>
  <c r="J727" i="1" s="1"/>
  <c r="M727" i="1"/>
  <c r="W726" i="1"/>
  <c r="X726" i="1" s="1"/>
  <c r="N726" i="1"/>
  <c r="J726" i="1" s="1"/>
  <c r="M726" i="1"/>
  <c r="K726" i="1"/>
  <c r="W725" i="1"/>
  <c r="Y725" i="1" s="1"/>
  <c r="N725" i="1"/>
  <c r="J725" i="1" s="1"/>
  <c r="M725" i="1"/>
  <c r="W724" i="1"/>
  <c r="Y724" i="1" s="1"/>
  <c r="N724" i="1"/>
  <c r="J724" i="1" s="1"/>
  <c r="M724" i="1"/>
  <c r="K724" i="1"/>
  <c r="W723" i="1"/>
  <c r="Y723" i="1" s="1"/>
  <c r="N723" i="1"/>
  <c r="J723" i="1" s="1"/>
  <c r="M723" i="1"/>
  <c r="K723" i="1"/>
  <c r="W720" i="1"/>
  <c r="X720" i="1" s="1"/>
  <c r="N720" i="1"/>
  <c r="J720" i="1" s="1"/>
  <c r="M720" i="1"/>
  <c r="K720" i="1"/>
  <c r="W719" i="1"/>
  <c r="X719" i="1" s="1"/>
  <c r="N719" i="1"/>
  <c r="J719" i="1" s="1"/>
  <c r="M719" i="1"/>
  <c r="K719" i="1"/>
  <c r="W718" i="1"/>
  <c r="X718" i="1" s="1"/>
  <c r="N718" i="1"/>
  <c r="J718" i="1" s="1"/>
  <c r="M718" i="1"/>
  <c r="K718" i="1"/>
  <c r="W717" i="1"/>
  <c r="X717" i="1" s="1"/>
  <c r="N717" i="1"/>
  <c r="J717" i="1" s="1"/>
  <c r="M717" i="1"/>
  <c r="K717" i="1"/>
  <c r="N716" i="1"/>
  <c r="K716" i="1"/>
  <c r="I716" i="1"/>
  <c r="I722" i="1" l="1"/>
  <c r="I736" i="1"/>
  <c r="I731" i="1"/>
  <c r="Z731" i="1"/>
  <c r="Y731" i="1"/>
  <c r="I735" i="1"/>
  <c r="Y733" i="1"/>
  <c r="X733" i="1"/>
  <c r="Z734" i="1"/>
  <c r="Y734" i="1"/>
  <c r="Z735" i="1"/>
  <c r="Y735" i="1"/>
  <c r="Z737" i="1"/>
  <c r="Y737" i="1"/>
  <c r="Y726" i="1"/>
  <c r="X722" i="1"/>
  <c r="Z721" i="1"/>
  <c r="Y721" i="1"/>
  <c r="Z722" i="1"/>
  <c r="X725" i="1"/>
  <c r="Y729" i="1"/>
  <c r="X727" i="1"/>
  <c r="X723" i="1"/>
  <c r="Z719" i="1"/>
  <c r="Z720" i="1"/>
  <c r="X729" i="1"/>
  <c r="Y719" i="1"/>
  <c r="Y720" i="1"/>
  <c r="Z723" i="1"/>
  <c r="Z727" i="1"/>
  <c r="Z724" i="1"/>
  <c r="X724" i="1"/>
  <c r="Z725" i="1"/>
  <c r="X728" i="1"/>
  <c r="Z718" i="1"/>
  <c r="Z732" i="1"/>
  <c r="Z738" i="1"/>
  <c r="I717" i="1"/>
  <c r="I737" i="1" s="1"/>
  <c r="Z717" i="1"/>
  <c r="Y718" i="1"/>
  <c r="Z730" i="1"/>
  <c r="Y732" i="1"/>
  <c r="Y738" i="1"/>
  <c r="Y717" i="1"/>
  <c r="Z728" i="1"/>
  <c r="Y730" i="1"/>
  <c r="Z726" i="1"/>
  <c r="I723" i="1" l="1"/>
  <c r="I726" i="1"/>
  <c r="I730" i="1"/>
  <c r="I732" i="1"/>
  <c r="I718" i="1"/>
  <c r="I724" i="1"/>
  <c r="I728" i="1" l="1"/>
  <c r="I727" i="1"/>
  <c r="I719" i="1"/>
  <c r="I720" i="1" l="1"/>
  <c r="I729" i="1"/>
  <c r="I738" i="1"/>
  <c r="I725" i="1" l="1"/>
  <c r="W446" i="1" l="1"/>
  <c r="X446" i="1" s="1"/>
  <c r="N446" i="1"/>
  <c r="J446" i="1" s="1"/>
  <c r="M446" i="1"/>
  <c r="Z446" i="1" l="1"/>
  <c r="Y446" i="1"/>
  <c r="K446" i="1"/>
  <c r="W455" i="1"/>
  <c r="X455" i="1" s="1"/>
  <c r="N455" i="1"/>
  <c r="J455" i="1" s="1"/>
  <c r="M455" i="1"/>
  <c r="W454" i="1"/>
  <c r="Y454" i="1" s="1"/>
  <c r="N454" i="1"/>
  <c r="J454" i="1" s="1"/>
  <c r="M454" i="1"/>
  <c r="W453" i="1"/>
  <c r="X453" i="1" s="1"/>
  <c r="N453" i="1"/>
  <c r="J453" i="1" s="1"/>
  <c r="M453" i="1"/>
  <c r="W452" i="1"/>
  <c r="Y452" i="1" s="1"/>
  <c r="N452" i="1"/>
  <c r="K452" i="1" s="1"/>
  <c r="M452" i="1"/>
  <c r="W451" i="1"/>
  <c r="X451" i="1" s="1"/>
  <c r="N451" i="1"/>
  <c r="K451" i="1" s="1"/>
  <c r="M451" i="1"/>
  <c r="W461" i="1"/>
  <c r="X461" i="1" s="1"/>
  <c r="N461" i="1"/>
  <c r="J461" i="1" s="1"/>
  <c r="M461" i="1"/>
  <c r="W460" i="1"/>
  <c r="Y460" i="1" s="1"/>
  <c r="N460" i="1"/>
  <c r="J460" i="1" s="1"/>
  <c r="M460" i="1"/>
  <c r="W459" i="1"/>
  <c r="Z459" i="1" s="1"/>
  <c r="N459" i="1"/>
  <c r="J459" i="1" s="1"/>
  <c r="M459" i="1"/>
  <c r="W458" i="1"/>
  <c r="X458" i="1" s="1"/>
  <c r="N458" i="1"/>
  <c r="J458" i="1" s="1"/>
  <c r="M458" i="1"/>
  <c r="W457" i="1"/>
  <c r="Y457" i="1" s="1"/>
  <c r="N457" i="1"/>
  <c r="J457" i="1" s="1"/>
  <c r="M457" i="1"/>
  <c r="W456" i="1"/>
  <c r="X456" i="1" s="1"/>
  <c r="N456" i="1"/>
  <c r="J456" i="1" s="1"/>
  <c r="M456" i="1"/>
  <c r="W450" i="1"/>
  <c r="Y450" i="1" s="1"/>
  <c r="N450" i="1"/>
  <c r="J450" i="1" s="1"/>
  <c r="M450" i="1"/>
  <c r="W449" i="1"/>
  <c r="X449" i="1" s="1"/>
  <c r="N449" i="1"/>
  <c r="K449" i="1" s="1"/>
  <c r="M449" i="1"/>
  <c r="W448" i="1"/>
  <c r="X448" i="1" s="1"/>
  <c r="N448" i="1"/>
  <c r="J448" i="1" s="1"/>
  <c r="M448" i="1"/>
  <c r="W447" i="1"/>
  <c r="Y447" i="1" s="1"/>
  <c r="N447" i="1"/>
  <c r="J447" i="1" s="1"/>
  <c r="M447" i="1"/>
  <c r="W445" i="1"/>
  <c r="Z445" i="1" s="1"/>
  <c r="N445" i="1"/>
  <c r="J445" i="1" s="1"/>
  <c r="M445" i="1"/>
  <c r="W444" i="1"/>
  <c r="X444" i="1" s="1"/>
  <c r="N444" i="1"/>
  <c r="J444" i="1" s="1"/>
  <c r="M444" i="1"/>
  <c r="W443" i="1"/>
  <c r="Y443" i="1" s="1"/>
  <c r="N443" i="1"/>
  <c r="J443" i="1" s="1"/>
  <c r="M443" i="1"/>
  <c r="W442" i="1"/>
  <c r="X442" i="1" s="1"/>
  <c r="N442" i="1"/>
  <c r="J442" i="1" s="1"/>
  <c r="M442" i="1"/>
  <c r="W441" i="1"/>
  <c r="Y441" i="1" s="1"/>
  <c r="N441" i="1"/>
  <c r="J441" i="1" s="1"/>
  <c r="M441" i="1"/>
  <c r="W440" i="1"/>
  <c r="Z440" i="1" s="1"/>
  <c r="N440" i="1"/>
  <c r="K440" i="1" s="1"/>
  <c r="M440" i="1"/>
  <c r="N439" i="1"/>
  <c r="I439" i="1"/>
  <c r="I440" i="1" s="1"/>
  <c r="I441" i="1" s="1"/>
  <c r="I442" i="1" s="1"/>
  <c r="I443" i="1" s="1"/>
  <c r="I444" i="1" s="1"/>
  <c r="D2" i="10"/>
  <c r="I445" i="1" l="1"/>
  <c r="I446" i="1"/>
  <c r="K441" i="1"/>
  <c r="X457" i="1"/>
  <c r="Z441" i="1"/>
  <c r="J440" i="1"/>
  <c r="X441" i="1"/>
  <c r="X443" i="1"/>
  <c r="X445" i="1"/>
  <c r="X450" i="1"/>
  <c r="Y449" i="1"/>
  <c r="X459" i="1"/>
  <c r="Y440" i="1"/>
  <c r="X440" i="1"/>
  <c r="Z449" i="1"/>
  <c r="Z451" i="1"/>
  <c r="Y451" i="1"/>
  <c r="Z448" i="1"/>
  <c r="Z460" i="1"/>
  <c r="K442" i="1"/>
  <c r="Z443" i="1"/>
  <c r="Y445" i="1"/>
  <c r="X460" i="1"/>
  <c r="Z452" i="1"/>
  <c r="Z454" i="1"/>
  <c r="X452" i="1"/>
  <c r="X454" i="1"/>
  <c r="Z447" i="1"/>
  <c r="Z461" i="1"/>
  <c r="X447" i="1"/>
  <c r="Z450" i="1"/>
  <c r="Z457" i="1"/>
  <c r="Y459" i="1"/>
  <c r="K455" i="1"/>
  <c r="K453" i="1"/>
  <c r="J452" i="1"/>
  <c r="J451" i="1"/>
  <c r="K461" i="1"/>
  <c r="K460" i="1"/>
  <c r="K459" i="1"/>
  <c r="K458" i="1"/>
  <c r="K456" i="1"/>
  <c r="K450" i="1"/>
  <c r="J449" i="1"/>
  <c r="K448" i="1"/>
  <c r="K447" i="1"/>
  <c r="K445" i="1"/>
  <c r="K444" i="1"/>
  <c r="Y448" i="1"/>
  <c r="Y461" i="1"/>
  <c r="K443" i="1"/>
  <c r="K457" i="1"/>
  <c r="K454" i="1"/>
  <c r="Z444" i="1"/>
  <c r="Z458" i="1"/>
  <c r="Z455" i="1"/>
  <c r="Y444" i="1"/>
  <c r="Y458" i="1"/>
  <c r="Y455" i="1"/>
  <c r="Z442" i="1"/>
  <c r="Z456" i="1"/>
  <c r="Z453" i="1"/>
  <c r="Y442" i="1"/>
  <c r="Y456" i="1"/>
  <c r="Y453" i="1"/>
  <c r="I447" i="1" l="1"/>
  <c r="I448" i="1" s="1"/>
  <c r="I449" i="1" s="1"/>
  <c r="I450" i="1" s="1"/>
  <c r="I456" i="1" s="1"/>
  <c r="I457" i="1" s="1"/>
  <c r="I459" i="1" s="1"/>
  <c r="I470" i="1"/>
  <c r="I472" i="1"/>
  <c r="I503" i="1" s="1"/>
  <c r="I475" i="1" l="1"/>
  <c r="I473" i="1"/>
  <c r="I504" i="1" s="1"/>
  <c r="I521" i="1" s="1"/>
  <c r="I458" i="1"/>
  <c r="I460" i="1" s="1"/>
  <c r="I461" i="1" s="1"/>
  <c r="K99" i="1"/>
  <c r="W259" i="1"/>
  <c r="X259" i="1" s="1"/>
  <c r="N259" i="1"/>
  <c r="J259" i="1" s="1"/>
  <c r="K259" i="1"/>
  <c r="I259" i="1"/>
  <c r="W258" i="1"/>
  <c r="X258" i="1" s="1"/>
  <c r="N258" i="1"/>
  <c r="J258" i="1" s="1"/>
  <c r="K258" i="1"/>
  <c r="W257" i="1"/>
  <c r="X257" i="1" s="1"/>
  <c r="N257" i="1"/>
  <c r="J257" i="1" s="1"/>
  <c r="K257" i="1"/>
  <c r="W256" i="1"/>
  <c r="X256" i="1" s="1"/>
  <c r="N256" i="1"/>
  <c r="J256" i="1" s="1"/>
  <c r="K256" i="1"/>
  <c r="W255" i="1"/>
  <c r="X255" i="1" s="1"/>
  <c r="N255" i="1"/>
  <c r="J255" i="1" s="1"/>
  <c r="K255" i="1"/>
  <c r="W254" i="1"/>
  <c r="X254" i="1" s="1"/>
  <c r="N254" i="1"/>
  <c r="J254" i="1" s="1"/>
  <c r="K254" i="1"/>
  <c r="N253" i="1"/>
  <c r="J253" i="1" s="1"/>
  <c r="K253" i="1"/>
  <c r="I253" i="1"/>
  <c r="I254" i="1" s="1"/>
  <c r="I255" i="1" s="1"/>
  <c r="I256" i="1" s="1"/>
  <c r="I257" i="1" s="1"/>
  <c r="I258" i="1" s="1"/>
  <c r="I245" i="1"/>
  <c r="K245" i="1"/>
  <c r="N245" i="1"/>
  <c r="J245" i="1" s="1"/>
  <c r="W245" i="1"/>
  <c r="Z245" i="1" s="1"/>
  <c r="I246" i="1"/>
  <c r="K246" i="1"/>
  <c r="N246" i="1"/>
  <c r="J246" i="1" s="1"/>
  <c r="W246" i="1"/>
  <c r="Z246" i="1" s="1"/>
  <c r="K229" i="1"/>
  <c r="W229" i="1"/>
  <c r="X229" i="1" s="1"/>
  <c r="N229" i="1"/>
  <c r="J229" i="1" s="1"/>
  <c r="W205" i="1"/>
  <c r="X205" i="1" s="1"/>
  <c r="N205" i="1"/>
  <c r="J205" i="1" s="1"/>
  <c r="K205" i="1"/>
  <c r="K221" i="1"/>
  <c r="K214" i="1"/>
  <c r="K231" i="1"/>
  <c r="K230" i="1"/>
  <c r="K228" i="1"/>
  <c r="K227" i="1"/>
  <c r="K226" i="1"/>
  <c r="K223" i="1"/>
  <c r="K218" i="1"/>
  <c r="K217" i="1"/>
  <c r="K216" i="1"/>
  <c r="K215" i="1"/>
  <c r="K225" i="1"/>
  <c r="K224" i="1"/>
  <c r="K222" i="1"/>
  <c r="K220" i="1"/>
  <c r="K232" i="1"/>
  <c r="K219" i="1"/>
  <c r="K195" i="1"/>
  <c r="K238" i="1"/>
  <c r="K239" i="1"/>
  <c r="K240" i="1"/>
  <c r="K241" i="1"/>
  <c r="K242" i="1"/>
  <c r="K243" i="1"/>
  <c r="K244" i="1"/>
  <c r="W224" i="1"/>
  <c r="X224" i="1" s="1"/>
  <c r="N224" i="1"/>
  <c r="W225" i="1"/>
  <c r="X225" i="1" s="1"/>
  <c r="N225" i="1"/>
  <c r="W221" i="1"/>
  <c r="X221" i="1" s="1"/>
  <c r="N221" i="1"/>
  <c r="I221" i="1"/>
  <c r="W222" i="1"/>
  <c r="X222" i="1" s="1"/>
  <c r="N222" i="1"/>
  <c r="I222" i="1"/>
  <c r="W220" i="1"/>
  <c r="X220" i="1" s="1"/>
  <c r="N220" i="1"/>
  <c r="I220" i="1"/>
  <c r="I225" i="1" s="1"/>
  <c r="W231" i="1"/>
  <c r="X231" i="1" s="1"/>
  <c r="N231" i="1"/>
  <c r="W230" i="1"/>
  <c r="X230" i="1" s="1"/>
  <c r="N230" i="1"/>
  <c r="W228" i="1"/>
  <c r="X228" i="1" s="1"/>
  <c r="N228" i="1"/>
  <c r="W227" i="1"/>
  <c r="X227" i="1" s="1"/>
  <c r="N227" i="1"/>
  <c r="W226" i="1"/>
  <c r="X226" i="1" s="1"/>
  <c r="N226" i="1"/>
  <c r="W223" i="1"/>
  <c r="X223" i="1" s="1"/>
  <c r="N223" i="1"/>
  <c r="W219" i="1"/>
  <c r="X219" i="1" s="1"/>
  <c r="N219" i="1"/>
  <c r="I219" i="1"/>
  <c r="I223" i="1" s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J196" i="1" s="1"/>
  <c r="N214" i="1"/>
  <c r="J195" i="1" s="1"/>
  <c r="I214" i="1"/>
  <c r="I215" i="1" s="1"/>
  <c r="I216" i="1" s="1"/>
  <c r="I217" i="1" s="1"/>
  <c r="I218" i="1" s="1"/>
  <c r="W207" i="1"/>
  <c r="X207" i="1" s="1"/>
  <c r="N207" i="1"/>
  <c r="W206" i="1"/>
  <c r="X206" i="1" s="1"/>
  <c r="N206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I200" i="1"/>
  <c r="I201" i="1" s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N195" i="1"/>
  <c r="I195" i="1"/>
  <c r="I206" i="1" s="1"/>
  <c r="I207" i="1" s="1"/>
  <c r="W181" i="1"/>
  <c r="X181" i="1" s="1"/>
  <c r="N181" i="1"/>
  <c r="J181" i="1" s="1"/>
  <c r="K181" i="1"/>
  <c r="W182" i="1"/>
  <c r="X182" i="1" s="1"/>
  <c r="N182" i="1"/>
  <c r="J182" i="1" s="1"/>
  <c r="K182" i="1"/>
  <c r="W180" i="1"/>
  <c r="X180" i="1" s="1"/>
  <c r="N180" i="1"/>
  <c r="J180" i="1" s="1"/>
  <c r="K180" i="1"/>
  <c r="W179" i="1"/>
  <c r="Z179" i="1" s="1"/>
  <c r="N179" i="1"/>
  <c r="J179" i="1" s="1"/>
  <c r="K179" i="1"/>
  <c r="W178" i="1"/>
  <c r="Z178" i="1" s="1"/>
  <c r="N178" i="1"/>
  <c r="J178" i="1" s="1"/>
  <c r="K178" i="1"/>
  <c r="I178" i="1"/>
  <c r="I179" i="1" s="1"/>
  <c r="I180" i="1" s="1"/>
  <c r="I182" i="1" s="1"/>
  <c r="W186" i="1"/>
  <c r="X186" i="1" s="1"/>
  <c r="N186" i="1"/>
  <c r="J186" i="1" s="1"/>
  <c r="K186" i="1"/>
  <c r="W185" i="1"/>
  <c r="X185" i="1" s="1"/>
  <c r="N185" i="1"/>
  <c r="J185" i="1" s="1"/>
  <c r="K185" i="1"/>
  <c r="W184" i="1"/>
  <c r="X184" i="1" s="1"/>
  <c r="N184" i="1"/>
  <c r="J184" i="1" s="1"/>
  <c r="K184" i="1"/>
  <c r="W183" i="1"/>
  <c r="X183" i="1" s="1"/>
  <c r="N183" i="1"/>
  <c r="J183" i="1" s="1"/>
  <c r="K183" i="1"/>
  <c r="W187" i="1"/>
  <c r="X187" i="1" s="1"/>
  <c r="N187" i="1"/>
  <c r="J187" i="1" s="1"/>
  <c r="K187" i="1"/>
  <c r="W177" i="1"/>
  <c r="X177" i="1" s="1"/>
  <c r="N177" i="1"/>
  <c r="J177" i="1" s="1"/>
  <c r="K177" i="1"/>
  <c r="W176" i="1"/>
  <c r="X176" i="1" s="1"/>
  <c r="N176" i="1"/>
  <c r="J176" i="1" s="1"/>
  <c r="K176" i="1"/>
  <c r="W175" i="1"/>
  <c r="X175" i="1" s="1"/>
  <c r="N175" i="1"/>
  <c r="J175" i="1" s="1"/>
  <c r="K175" i="1"/>
  <c r="W174" i="1"/>
  <c r="X174" i="1" s="1"/>
  <c r="N174" i="1"/>
  <c r="J174" i="1" s="1"/>
  <c r="K174" i="1"/>
  <c r="N173" i="1"/>
  <c r="J173" i="1" s="1"/>
  <c r="K173" i="1"/>
  <c r="I173" i="1"/>
  <c r="I174" i="1" s="1"/>
  <c r="I175" i="1" s="1"/>
  <c r="I176" i="1" s="1"/>
  <c r="I177" i="1" s="1"/>
  <c r="I187" i="1" s="1"/>
  <c r="W22" i="1"/>
  <c r="X22" i="1" s="1"/>
  <c r="N22" i="1"/>
  <c r="J22" i="1" s="1"/>
  <c r="M22" i="1"/>
  <c r="W167" i="1"/>
  <c r="X167" i="1" s="1"/>
  <c r="N167" i="1"/>
  <c r="J167" i="1" s="1"/>
  <c r="K167" i="1"/>
  <c r="W130" i="1"/>
  <c r="X130" i="1" s="1"/>
  <c r="N130" i="1"/>
  <c r="J130" i="1" s="1"/>
  <c r="K130" i="1"/>
  <c r="W244" i="1"/>
  <c r="X244" i="1" s="1"/>
  <c r="N244" i="1"/>
  <c r="J244" i="1" s="1"/>
  <c r="I244" i="1"/>
  <c r="W243" i="1"/>
  <c r="X243" i="1" s="1"/>
  <c r="N243" i="1"/>
  <c r="J243" i="1" s="1"/>
  <c r="W242" i="1"/>
  <c r="Z242" i="1" s="1"/>
  <c r="N242" i="1"/>
  <c r="J242" i="1" s="1"/>
  <c r="W241" i="1"/>
  <c r="X241" i="1" s="1"/>
  <c r="N241" i="1"/>
  <c r="J241" i="1" s="1"/>
  <c r="W240" i="1"/>
  <c r="X240" i="1" s="1"/>
  <c r="N240" i="1"/>
  <c r="J240" i="1" s="1"/>
  <c r="W239" i="1"/>
  <c r="X239" i="1" s="1"/>
  <c r="N239" i="1"/>
  <c r="J239" i="1" s="1"/>
  <c r="N238" i="1"/>
  <c r="J238" i="1" s="1"/>
  <c r="I238" i="1"/>
  <c r="I239" i="1" s="1"/>
  <c r="I240" i="1" s="1"/>
  <c r="I241" i="1" s="1"/>
  <c r="I242" i="1" s="1"/>
  <c r="I243" i="1" s="1"/>
  <c r="W166" i="1"/>
  <c r="X166" i="1" s="1"/>
  <c r="N166" i="1"/>
  <c r="J166" i="1" s="1"/>
  <c r="K166" i="1"/>
  <c r="W168" i="1"/>
  <c r="X168" i="1" s="1"/>
  <c r="N168" i="1"/>
  <c r="J168" i="1" s="1"/>
  <c r="K168" i="1"/>
  <c r="W165" i="1"/>
  <c r="X165" i="1" s="1"/>
  <c r="N165" i="1"/>
  <c r="J165" i="1" s="1"/>
  <c r="K165" i="1"/>
  <c r="W164" i="1"/>
  <c r="X164" i="1" s="1"/>
  <c r="N164" i="1"/>
  <c r="J164" i="1" s="1"/>
  <c r="K164" i="1"/>
  <c r="W163" i="1"/>
  <c r="X163" i="1" s="1"/>
  <c r="N163" i="1"/>
  <c r="J163" i="1" s="1"/>
  <c r="K163" i="1"/>
  <c r="W162" i="1"/>
  <c r="X162" i="1" s="1"/>
  <c r="N162" i="1"/>
  <c r="J162" i="1" s="1"/>
  <c r="K162" i="1"/>
  <c r="W161" i="1"/>
  <c r="X161" i="1" s="1"/>
  <c r="N161" i="1"/>
  <c r="J161" i="1" s="1"/>
  <c r="K161" i="1"/>
  <c r="N160" i="1"/>
  <c r="J160" i="1" s="1"/>
  <c r="K160" i="1"/>
  <c r="I160" i="1"/>
  <c r="I161" i="1" s="1"/>
  <c r="I162" i="1" s="1"/>
  <c r="I163" i="1" s="1"/>
  <c r="I164" i="1" s="1"/>
  <c r="I165" i="1" s="1"/>
  <c r="I166" i="1" s="1"/>
  <c r="I167" i="1" s="1"/>
  <c r="I168" i="1" s="1"/>
  <c r="K156" i="1"/>
  <c r="K154" i="1"/>
  <c r="K157" i="1"/>
  <c r="K151" i="1"/>
  <c r="K152" i="1"/>
  <c r="K153" i="1"/>
  <c r="K155" i="1"/>
  <c r="K150" i="1"/>
  <c r="K149" i="1"/>
  <c r="K148" i="1"/>
  <c r="W154" i="1"/>
  <c r="X154" i="1" s="1"/>
  <c r="N154" i="1"/>
  <c r="W156" i="1"/>
  <c r="X156" i="1" s="1"/>
  <c r="N156" i="1"/>
  <c r="W155" i="1"/>
  <c r="X155" i="1" s="1"/>
  <c r="N155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N148" i="1"/>
  <c r="W132" i="1"/>
  <c r="X132" i="1" s="1"/>
  <c r="N132" i="1"/>
  <c r="J132" i="1" s="1"/>
  <c r="K132" i="1"/>
  <c r="I132" i="1"/>
  <c r="W131" i="1"/>
  <c r="X131" i="1" s="1"/>
  <c r="N131" i="1"/>
  <c r="J131" i="1" s="1"/>
  <c r="K131" i="1"/>
  <c r="W129" i="1"/>
  <c r="X129" i="1" s="1"/>
  <c r="N129" i="1"/>
  <c r="J129" i="1" s="1"/>
  <c r="K129" i="1"/>
  <c r="W128" i="1"/>
  <c r="X128" i="1" s="1"/>
  <c r="N128" i="1"/>
  <c r="J128" i="1" s="1"/>
  <c r="K128" i="1"/>
  <c r="W127" i="1"/>
  <c r="X127" i="1" s="1"/>
  <c r="N127" i="1"/>
  <c r="J127" i="1" s="1"/>
  <c r="K127" i="1"/>
  <c r="W126" i="1"/>
  <c r="X126" i="1" s="1"/>
  <c r="N126" i="1"/>
  <c r="J126" i="1" s="1"/>
  <c r="K126" i="1"/>
  <c r="N125" i="1"/>
  <c r="J125" i="1" s="1"/>
  <c r="K125" i="1"/>
  <c r="I125" i="1"/>
  <c r="I126" i="1" s="1"/>
  <c r="I127" i="1" s="1"/>
  <c r="I128" i="1" s="1"/>
  <c r="I129" i="1" s="1"/>
  <c r="I131" i="1" s="1"/>
  <c r="W143" i="1"/>
  <c r="X143" i="1" s="1"/>
  <c r="N143" i="1"/>
  <c r="J143" i="1" s="1"/>
  <c r="K143" i="1"/>
  <c r="I143" i="1"/>
  <c r="W142" i="1"/>
  <c r="X142" i="1" s="1"/>
  <c r="N142" i="1"/>
  <c r="J142" i="1" s="1"/>
  <c r="K142" i="1"/>
  <c r="W141" i="1"/>
  <c r="X141" i="1" s="1"/>
  <c r="N141" i="1"/>
  <c r="J141" i="1" s="1"/>
  <c r="K141" i="1"/>
  <c r="W140" i="1"/>
  <c r="X140" i="1" s="1"/>
  <c r="N140" i="1"/>
  <c r="J140" i="1" s="1"/>
  <c r="K140" i="1"/>
  <c r="W139" i="1"/>
  <c r="X139" i="1" s="1"/>
  <c r="N139" i="1"/>
  <c r="J139" i="1" s="1"/>
  <c r="K139" i="1"/>
  <c r="W138" i="1"/>
  <c r="X138" i="1" s="1"/>
  <c r="N138" i="1"/>
  <c r="J138" i="1" s="1"/>
  <c r="K138" i="1"/>
  <c r="N137" i="1"/>
  <c r="J137" i="1" s="1"/>
  <c r="K137" i="1"/>
  <c r="I137" i="1"/>
  <c r="I138" i="1" s="1"/>
  <c r="I139" i="1" s="1"/>
  <c r="I140" i="1" s="1"/>
  <c r="I141" i="1" s="1"/>
  <c r="W120" i="1"/>
  <c r="X120" i="1" s="1"/>
  <c r="N120" i="1"/>
  <c r="J120" i="1" s="1"/>
  <c r="K120" i="1"/>
  <c r="W119" i="1"/>
  <c r="X119" i="1" s="1"/>
  <c r="N119" i="1"/>
  <c r="J119" i="1" s="1"/>
  <c r="K119" i="1"/>
  <c r="W118" i="1"/>
  <c r="X118" i="1" s="1"/>
  <c r="N118" i="1"/>
  <c r="J118" i="1" s="1"/>
  <c r="K118" i="1"/>
  <c r="W117" i="1"/>
  <c r="X117" i="1" s="1"/>
  <c r="N117" i="1"/>
  <c r="J117" i="1" s="1"/>
  <c r="K117" i="1"/>
  <c r="W116" i="1"/>
  <c r="X116" i="1" s="1"/>
  <c r="N116" i="1"/>
  <c r="J116" i="1" s="1"/>
  <c r="K116" i="1"/>
  <c r="W115" i="1"/>
  <c r="X115" i="1" s="1"/>
  <c r="N115" i="1"/>
  <c r="J115" i="1" s="1"/>
  <c r="K115" i="1"/>
  <c r="W114" i="1"/>
  <c r="X114" i="1" s="1"/>
  <c r="N114" i="1"/>
  <c r="J114" i="1" s="1"/>
  <c r="K114" i="1"/>
  <c r="N113" i="1"/>
  <c r="J113" i="1" s="1"/>
  <c r="K113" i="1"/>
  <c r="I113" i="1"/>
  <c r="I114" i="1" s="1"/>
  <c r="I115" i="1" s="1"/>
  <c r="I116" i="1" s="1"/>
  <c r="I117" i="1" s="1"/>
  <c r="I631" i="1" l="1"/>
  <c r="I629" i="1"/>
  <c r="I451" i="1"/>
  <c r="I452" i="1" s="1"/>
  <c r="I453" i="1" s="1"/>
  <c r="I454" i="1" s="1"/>
  <c r="I455" i="1" s="1"/>
  <c r="I486" i="1"/>
  <c r="I518" i="1" s="1"/>
  <c r="I488" i="1"/>
  <c r="I491" i="1"/>
  <c r="I489" i="1"/>
  <c r="Z254" i="1"/>
  <c r="Z255" i="1"/>
  <c r="Z256" i="1"/>
  <c r="Z257" i="1"/>
  <c r="Z258" i="1"/>
  <c r="Z259" i="1"/>
  <c r="Y254" i="1"/>
  <c r="Y255" i="1"/>
  <c r="Y256" i="1"/>
  <c r="Y257" i="1"/>
  <c r="Y258" i="1"/>
  <c r="Y259" i="1"/>
  <c r="X242" i="1"/>
  <c r="X246" i="1"/>
  <c r="X245" i="1"/>
  <c r="Y246" i="1"/>
  <c r="Y245" i="1"/>
  <c r="Z239" i="1"/>
  <c r="I224" i="1"/>
  <c r="Z205" i="1"/>
  <c r="Z229" i="1"/>
  <c r="Y229" i="1"/>
  <c r="Y205" i="1"/>
  <c r="Z222" i="1"/>
  <c r="Z224" i="1"/>
  <c r="Y224" i="1"/>
  <c r="Z225" i="1"/>
  <c r="Y225" i="1"/>
  <c r="Z221" i="1"/>
  <c r="Y221" i="1"/>
  <c r="Y222" i="1"/>
  <c r="Z220" i="1"/>
  <c r="Y220" i="1"/>
  <c r="I227" i="1"/>
  <c r="I229" i="1" s="1"/>
  <c r="I226" i="1"/>
  <c r="I228" i="1" s="1"/>
  <c r="I230" i="1"/>
  <c r="I231" i="1" s="1"/>
  <c r="Z215" i="1"/>
  <c r="Z216" i="1"/>
  <c r="Z217" i="1"/>
  <c r="Z218" i="1"/>
  <c r="Z219" i="1"/>
  <c r="Z223" i="1"/>
  <c r="Z226" i="1"/>
  <c r="Z227" i="1"/>
  <c r="Z228" i="1"/>
  <c r="Z230" i="1"/>
  <c r="Z231" i="1"/>
  <c r="Y215" i="1"/>
  <c r="Y216" i="1"/>
  <c r="Y217" i="1"/>
  <c r="Y218" i="1"/>
  <c r="Y219" i="1"/>
  <c r="Y223" i="1"/>
  <c r="Y226" i="1"/>
  <c r="Y227" i="1"/>
  <c r="Y228" i="1"/>
  <c r="Y230" i="1"/>
  <c r="Y231" i="1"/>
  <c r="Y242" i="1"/>
  <c r="I130" i="1"/>
  <c r="I203" i="1"/>
  <c r="I205" i="1" s="1"/>
  <c r="I202" i="1"/>
  <c r="I204" i="1" s="1"/>
  <c r="Z196" i="1"/>
  <c r="Z197" i="1"/>
  <c r="Z198" i="1"/>
  <c r="Z199" i="1"/>
  <c r="Z200" i="1"/>
  <c r="Z201" i="1"/>
  <c r="Z202" i="1"/>
  <c r="Z203" i="1"/>
  <c r="Z204" i="1"/>
  <c r="Z206" i="1"/>
  <c r="Z207" i="1"/>
  <c r="Y196" i="1"/>
  <c r="Y197" i="1"/>
  <c r="Y198" i="1"/>
  <c r="Y199" i="1"/>
  <c r="Y200" i="1"/>
  <c r="Y201" i="1"/>
  <c r="Y202" i="1"/>
  <c r="Y203" i="1"/>
  <c r="Y204" i="1"/>
  <c r="Y206" i="1"/>
  <c r="Y207" i="1"/>
  <c r="I196" i="1"/>
  <c r="I197" i="1" s="1"/>
  <c r="I198" i="1" s="1"/>
  <c r="I199" i="1" s="1"/>
  <c r="Z181" i="1"/>
  <c r="Y181" i="1"/>
  <c r="I181" i="1"/>
  <c r="I183" i="1"/>
  <c r="I184" i="1" s="1"/>
  <c r="I185" i="1" s="1"/>
  <c r="I186" i="1" s="1"/>
  <c r="Z186" i="1"/>
  <c r="Z182" i="1"/>
  <c r="Y182" i="1"/>
  <c r="Z180" i="1"/>
  <c r="Y178" i="1"/>
  <c r="Y179" i="1"/>
  <c r="Y180" i="1"/>
  <c r="X178" i="1"/>
  <c r="X179" i="1"/>
  <c r="Z183" i="1"/>
  <c r="Z184" i="1"/>
  <c r="Y183" i="1"/>
  <c r="Y184" i="1"/>
  <c r="Y185" i="1"/>
  <c r="Y186" i="1"/>
  <c r="Z185" i="1"/>
  <c r="Z174" i="1"/>
  <c r="Z175" i="1"/>
  <c r="Z176" i="1"/>
  <c r="Z177" i="1"/>
  <c r="Z187" i="1"/>
  <c r="Y174" i="1"/>
  <c r="Y175" i="1"/>
  <c r="Y176" i="1"/>
  <c r="Y177" i="1"/>
  <c r="Y187" i="1"/>
  <c r="Y239" i="1"/>
  <c r="Z240" i="1"/>
  <c r="Y240" i="1"/>
  <c r="Z241" i="1"/>
  <c r="Y241" i="1"/>
  <c r="Z154" i="1"/>
  <c r="Z243" i="1"/>
  <c r="Y243" i="1"/>
  <c r="Z22" i="1"/>
  <c r="Y22" i="1"/>
  <c r="K22" i="1"/>
  <c r="Z167" i="1"/>
  <c r="Y167" i="1"/>
  <c r="Z130" i="1"/>
  <c r="Y130" i="1"/>
  <c r="Z244" i="1"/>
  <c r="Y244" i="1"/>
  <c r="Z166" i="1"/>
  <c r="Y166" i="1"/>
  <c r="Z132" i="1"/>
  <c r="Z161" i="1"/>
  <c r="Z162" i="1"/>
  <c r="Z163" i="1"/>
  <c r="Z164" i="1"/>
  <c r="Z165" i="1"/>
  <c r="Z168" i="1"/>
  <c r="Y161" i="1"/>
  <c r="Y162" i="1"/>
  <c r="Y163" i="1"/>
  <c r="Y164" i="1"/>
  <c r="Y165" i="1"/>
  <c r="Y168" i="1"/>
  <c r="Y154" i="1"/>
  <c r="Z156" i="1"/>
  <c r="Y156" i="1"/>
  <c r="Z149" i="1"/>
  <c r="Z150" i="1"/>
  <c r="Z151" i="1"/>
  <c r="Z152" i="1"/>
  <c r="Z153" i="1"/>
  <c r="Z155" i="1"/>
  <c r="Y149" i="1"/>
  <c r="Y150" i="1"/>
  <c r="Y151" i="1"/>
  <c r="Y152" i="1"/>
  <c r="Y153" i="1"/>
  <c r="Y155" i="1"/>
  <c r="Y126" i="1"/>
  <c r="Y127" i="1"/>
  <c r="Y128" i="1"/>
  <c r="Y129" i="1"/>
  <c r="Y131" i="1"/>
  <c r="Y132" i="1"/>
  <c r="Z126" i="1"/>
  <c r="Z127" i="1"/>
  <c r="Z128" i="1"/>
  <c r="Z129" i="1"/>
  <c r="Z131" i="1"/>
  <c r="I142" i="1"/>
  <c r="Z138" i="1"/>
  <c r="Z140" i="1"/>
  <c r="Z142" i="1"/>
  <c r="Z143" i="1"/>
  <c r="Y138" i="1"/>
  <c r="Y139" i="1"/>
  <c r="Y140" i="1"/>
  <c r="Y141" i="1"/>
  <c r="Y142" i="1"/>
  <c r="Y143" i="1"/>
  <c r="Z139" i="1"/>
  <c r="Z141" i="1"/>
  <c r="I119" i="1"/>
  <c r="I118" i="1"/>
  <c r="I120" i="1" s="1"/>
  <c r="Z114" i="1"/>
  <c r="Z115" i="1"/>
  <c r="Z116" i="1"/>
  <c r="Z117" i="1"/>
  <c r="Z118" i="1"/>
  <c r="Z119" i="1"/>
  <c r="Z120" i="1"/>
  <c r="Y114" i="1"/>
  <c r="Y115" i="1"/>
  <c r="Y116" i="1"/>
  <c r="Y117" i="1"/>
  <c r="Y118" i="1"/>
  <c r="Y119" i="1"/>
  <c r="Y120" i="1"/>
  <c r="I659" i="1" l="1"/>
  <c r="I661" i="1"/>
  <c r="I505" i="1"/>
  <c r="I517" i="1"/>
  <c r="W282" i="1"/>
  <c r="X282" i="1" s="1"/>
  <c r="N282" i="1"/>
  <c r="J282" i="1" s="1"/>
  <c r="K282" i="1"/>
  <c r="W109" i="1"/>
  <c r="Y109" i="1" s="1"/>
  <c r="N109" i="1"/>
  <c r="J109" i="1" s="1"/>
  <c r="K109" i="1"/>
  <c r="W108" i="1"/>
  <c r="Y108" i="1" s="1"/>
  <c r="N108" i="1"/>
  <c r="J108" i="1" s="1"/>
  <c r="K108" i="1"/>
  <c r="W107" i="1"/>
  <c r="Y107" i="1" s="1"/>
  <c r="N107" i="1"/>
  <c r="J107" i="1" s="1"/>
  <c r="K107" i="1"/>
  <c r="W106" i="1"/>
  <c r="Y106" i="1" s="1"/>
  <c r="N106" i="1"/>
  <c r="J106" i="1" s="1"/>
  <c r="K106" i="1"/>
  <c r="W105" i="1"/>
  <c r="Y105" i="1" s="1"/>
  <c r="N105" i="1"/>
  <c r="J105" i="1" s="1"/>
  <c r="K105" i="1"/>
  <c r="W104" i="1"/>
  <c r="Y104" i="1" s="1"/>
  <c r="N104" i="1"/>
  <c r="J104" i="1" s="1"/>
  <c r="K104" i="1"/>
  <c r="W103" i="1"/>
  <c r="Y103" i="1" s="1"/>
  <c r="N103" i="1"/>
  <c r="J103" i="1" s="1"/>
  <c r="K103" i="1"/>
  <c r="W102" i="1"/>
  <c r="Y102" i="1" s="1"/>
  <c r="N102" i="1"/>
  <c r="J102" i="1" s="1"/>
  <c r="K102" i="1"/>
  <c r="N101" i="1"/>
  <c r="J101" i="1" s="1"/>
  <c r="K101" i="1"/>
  <c r="I101" i="1"/>
  <c r="I102" i="1" s="1"/>
  <c r="I103" i="1" s="1"/>
  <c r="I104" i="1" s="1"/>
  <c r="I105" i="1" s="1"/>
  <c r="W281" i="1"/>
  <c r="X281" i="1" s="1"/>
  <c r="N281" i="1"/>
  <c r="J281" i="1" s="1"/>
  <c r="K281" i="1"/>
  <c r="W32" i="1"/>
  <c r="X32" i="1" s="1"/>
  <c r="N32" i="1"/>
  <c r="J32" i="1" s="1"/>
  <c r="K32" i="1"/>
  <c r="W31" i="1"/>
  <c r="Y31" i="1" s="1"/>
  <c r="N31" i="1"/>
  <c r="J31" i="1" s="1"/>
  <c r="M31" i="1"/>
  <c r="W30" i="1"/>
  <c r="X30" i="1" s="1"/>
  <c r="N30" i="1"/>
  <c r="J30" i="1" s="1"/>
  <c r="M30" i="1"/>
  <c r="W29" i="1"/>
  <c r="Y29" i="1" s="1"/>
  <c r="N29" i="1"/>
  <c r="J29" i="1" s="1"/>
  <c r="M29" i="1"/>
  <c r="W28" i="1"/>
  <c r="Z28" i="1" s="1"/>
  <c r="N28" i="1"/>
  <c r="J28" i="1" s="1"/>
  <c r="M28" i="1"/>
  <c r="W27" i="1"/>
  <c r="Y27" i="1" s="1"/>
  <c r="N27" i="1"/>
  <c r="J27" i="1" s="1"/>
  <c r="M27" i="1"/>
  <c r="W26" i="1"/>
  <c r="Y26" i="1" s="1"/>
  <c r="N26" i="1"/>
  <c r="K26" i="1" s="1"/>
  <c r="M26" i="1"/>
  <c r="W25" i="1"/>
  <c r="X25" i="1" s="1"/>
  <c r="N25" i="1"/>
  <c r="J25" i="1" s="1"/>
  <c r="M25" i="1"/>
  <c r="W24" i="1"/>
  <c r="X24" i="1" s="1"/>
  <c r="N24" i="1"/>
  <c r="J24" i="1" s="1"/>
  <c r="M24" i="1"/>
  <c r="W23" i="1"/>
  <c r="X23" i="1" s="1"/>
  <c r="N23" i="1"/>
  <c r="J23" i="1" s="1"/>
  <c r="M23" i="1"/>
  <c r="W21" i="1"/>
  <c r="X21" i="1" s="1"/>
  <c r="N21" i="1"/>
  <c r="J21" i="1" s="1"/>
  <c r="M21" i="1"/>
  <c r="W20" i="1"/>
  <c r="Y20" i="1" s="1"/>
  <c r="N20" i="1"/>
  <c r="J20" i="1" s="1"/>
  <c r="M20" i="1"/>
  <c r="W19" i="1"/>
  <c r="Z19" i="1" s="1"/>
  <c r="N19" i="1"/>
  <c r="J19" i="1" s="1"/>
  <c r="M19" i="1"/>
  <c r="W18" i="1"/>
  <c r="Z18" i="1" s="1"/>
  <c r="N18" i="1"/>
  <c r="J18" i="1" s="1"/>
  <c r="M18" i="1"/>
  <c r="W17" i="1"/>
  <c r="X17" i="1" s="1"/>
  <c r="N17" i="1"/>
  <c r="K17" i="1" s="1"/>
  <c r="M17" i="1"/>
  <c r="W16" i="1"/>
  <c r="X16" i="1" s="1"/>
  <c r="N16" i="1"/>
  <c r="K16" i="1" s="1"/>
  <c r="M16" i="1"/>
  <c r="W15" i="1"/>
  <c r="X15" i="1" s="1"/>
  <c r="N15" i="1"/>
  <c r="K15" i="1" s="1"/>
  <c r="M15" i="1"/>
  <c r="W14" i="1"/>
  <c r="X14" i="1" s="1"/>
  <c r="N14" i="1"/>
  <c r="J14" i="1" s="1"/>
  <c r="W13" i="1"/>
  <c r="Y13" i="1" s="1"/>
  <c r="N13" i="1"/>
  <c r="J13" i="1" s="1"/>
  <c r="K13" i="1"/>
  <c r="W12" i="1"/>
  <c r="Y12" i="1" s="1"/>
  <c r="N12" i="1"/>
  <c r="J12" i="1" s="1"/>
  <c r="K12" i="1"/>
  <c r="W11" i="1"/>
  <c r="Y11" i="1" s="1"/>
  <c r="N11" i="1"/>
  <c r="J11" i="1" s="1"/>
  <c r="K11" i="1"/>
  <c r="W10" i="1"/>
  <c r="X10" i="1" s="1"/>
  <c r="N10" i="1"/>
  <c r="J10" i="1" s="1"/>
  <c r="K10" i="1"/>
  <c r="W9" i="1"/>
  <c r="X9" i="1" s="1"/>
  <c r="N9" i="1"/>
  <c r="J9" i="1" s="1"/>
  <c r="K9" i="1"/>
  <c r="W8" i="1"/>
  <c r="Y8" i="1" s="1"/>
  <c r="N8" i="1"/>
  <c r="J8" i="1" s="1"/>
  <c r="K8" i="1"/>
  <c r="W7" i="1"/>
  <c r="Y7" i="1" s="1"/>
  <c r="N7" i="1"/>
  <c r="J7" i="1" s="1"/>
  <c r="K7" i="1"/>
  <c r="W6" i="1"/>
  <c r="X6" i="1" s="1"/>
  <c r="N6" i="1"/>
  <c r="J6" i="1" s="1"/>
  <c r="K6" i="1"/>
  <c r="N5" i="1"/>
  <c r="J5" i="1" s="1"/>
  <c r="K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W270" i="1"/>
  <c r="X270" i="1" s="1"/>
  <c r="N270" i="1"/>
  <c r="J270" i="1" s="1"/>
  <c r="K270" i="1"/>
  <c r="W283" i="1"/>
  <c r="X283" i="1" s="1"/>
  <c r="N283" i="1"/>
  <c r="J283" i="1" s="1"/>
  <c r="K283" i="1"/>
  <c r="W280" i="1"/>
  <c r="Z280" i="1" s="1"/>
  <c r="N280" i="1"/>
  <c r="J280" i="1" s="1"/>
  <c r="M280" i="1"/>
  <c r="W279" i="1"/>
  <c r="X279" i="1" s="1"/>
  <c r="N279" i="1"/>
  <c r="K279" i="1" s="1"/>
  <c r="M279" i="1"/>
  <c r="W278" i="1"/>
  <c r="X278" i="1" s="1"/>
  <c r="N278" i="1"/>
  <c r="J278" i="1" s="1"/>
  <c r="M278" i="1"/>
  <c r="W277" i="1"/>
  <c r="X277" i="1" s="1"/>
  <c r="N277" i="1"/>
  <c r="K277" i="1" s="1"/>
  <c r="M277" i="1"/>
  <c r="W276" i="1"/>
  <c r="X276" i="1" s="1"/>
  <c r="N276" i="1"/>
  <c r="J276" i="1" s="1"/>
  <c r="M276" i="1"/>
  <c r="W275" i="1"/>
  <c r="X275" i="1" s="1"/>
  <c r="N275" i="1"/>
  <c r="J275" i="1" s="1"/>
  <c r="M275" i="1"/>
  <c r="W274" i="1"/>
  <c r="X274" i="1" s="1"/>
  <c r="N274" i="1"/>
  <c r="J274" i="1" s="1"/>
  <c r="K274" i="1"/>
  <c r="W273" i="1"/>
  <c r="X273" i="1" s="1"/>
  <c r="N273" i="1"/>
  <c r="J273" i="1" s="1"/>
  <c r="K273" i="1"/>
  <c r="W272" i="1"/>
  <c r="X272" i="1" s="1"/>
  <c r="N272" i="1"/>
  <c r="J272" i="1" s="1"/>
  <c r="K272" i="1"/>
  <c r="W271" i="1"/>
  <c r="X271" i="1" s="1"/>
  <c r="N271" i="1"/>
  <c r="J271" i="1" s="1"/>
  <c r="K271" i="1"/>
  <c r="W269" i="1"/>
  <c r="X269" i="1" s="1"/>
  <c r="N269" i="1"/>
  <c r="J269" i="1" s="1"/>
  <c r="K269" i="1"/>
  <c r="W268" i="1"/>
  <c r="X268" i="1" s="1"/>
  <c r="N268" i="1"/>
  <c r="J268" i="1" s="1"/>
  <c r="K268" i="1"/>
  <c r="W267" i="1"/>
  <c r="X267" i="1" s="1"/>
  <c r="N267" i="1"/>
  <c r="J267" i="1" s="1"/>
  <c r="K267" i="1"/>
  <c r="W266" i="1"/>
  <c r="X266" i="1" s="1"/>
  <c r="N266" i="1"/>
  <c r="J266" i="1" s="1"/>
  <c r="K266" i="1"/>
  <c r="W265" i="1"/>
  <c r="X265" i="1" s="1"/>
  <c r="N265" i="1"/>
  <c r="J265" i="1" s="1"/>
  <c r="K265" i="1"/>
  <c r="N264" i="1"/>
  <c r="J264" i="1" s="1"/>
  <c r="K264" i="1"/>
  <c r="I264" i="1"/>
  <c r="I265" i="1" s="1"/>
  <c r="I266" i="1" s="1"/>
  <c r="I267" i="1" s="1"/>
  <c r="I268" i="1" s="1"/>
  <c r="I269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3" i="1" s="1"/>
  <c r="I21" i="1" l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22" i="1"/>
  <c r="K14" i="1"/>
  <c r="Z282" i="1"/>
  <c r="I282" i="1"/>
  <c r="Y282" i="1"/>
  <c r="X27" i="1"/>
  <c r="X104" i="1"/>
  <c r="X105" i="1"/>
  <c r="X107" i="1"/>
  <c r="X109" i="1"/>
  <c r="X103" i="1"/>
  <c r="X12" i="1"/>
  <c r="X106" i="1"/>
  <c r="X108" i="1"/>
  <c r="X102" i="1"/>
  <c r="I107" i="1"/>
  <c r="I106" i="1"/>
  <c r="I108" i="1" s="1"/>
  <c r="I109" i="1" s="1"/>
  <c r="Z102" i="1"/>
  <c r="Z104" i="1"/>
  <c r="Z105" i="1"/>
  <c r="Z107" i="1"/>
  <c r="Z108" i="1"/>
  <c r="Z109" i="1"/>
  <c r="Z103" i="1"/>
  <c r="Z106" i="1"/>
  <c r="Z27" i="1"/>
  <c r="Z13" i="1"/>
  <c r="X13" i="1"/>
  <c r="Z8" i="1"/>
  <c r="X8" i="1"/>
  <c r="Z15" i="1"/>
  <c r="Y19" i="1"/>
  <c r="Z9" i="1"/>
  <c r="X31" i="1"/>
  <c r="Y9" i="1"/>
  <c r="X11" i="1"/>
  <c r="Z16" i="1"/>
  <c r="Y18" i="1"/>
  <c r="Z32" i="1"/>
  <c r="X7" i="1"/>
  <c r="Z12" i="1"/>
  <c r="X18" i="1"/>
  <c r="X26" i="1"/>
  <c r="Y32" i="1"/>
  <c r="Z281" i="1"/>
  <c r="Y281" i="1"/>
  <c r="J15" i="1"/>
  <c r="J16" i="1"/>
  <c r="J17" i="1"/>
  <c r="X19" i="1"/>
  <c r="K24" i="1"/>
  <c r="K25" i="1"/>
  <c r="Y28" i="1"/>
  <c r="Z6" i="1"/>
  <c r="Z10" i="1"/>
  <c r="Z14" i="1"/>
  <c r="J26" i="1"/>
  <c r="X28" i="1"/>
  <c r="Y6" i="1"/>
  <c r="Y10" i="1"/>
  <c r="Y14" i="1"/>
  <c r="Y15" i="1"/>
  <c r="Y16" i="1"/>
  <c r="Z17" i="1"/>
  <c r="Z23" i="1"/>
  <c r="Z24" i="1"/>
  <c r="Z25" i="1"/>
  <c r="Z7" i="1"/>
  <c r="Z11" i="1"/>
  <c r="Y17" i="1"/>
  <c r="X20" i="1"/>
  <c r="Y23" i="1"/>
  <c r="Y24" i="1"/>
  <c r="Y25" i="1"/>
  <c r="Z26" i="1"/>
  <c r="Z31" i="1"/>
  <c r="X29" i="1"/>
  <c r="K23" i="1"/>
  <c r="K31" i="1"/>
  <c r="K21" i="1"/>
  <c r="K30" i="1"/>
  <c r="K20" i="1"/>
  <c r="K29" i="1"/>
  <c r="K19" i="1"/>
  <c r="Z21" i="1"/>
  <c r="K28" i="1"/>
  <c r="Z30" i="1"/>
  <c r="K18" i="1"/>
  <c r="Z20" i="1"/>
  <c r="Y21" i="1"/>
  <c r="K27" i="1"/>
  <c r="Z29" i="1"/>
  <c r="Y30" i="1"/>
  <c r="Z270" i="1"/>
  <c r="Y270" i="1"/>
  <c r="I270" i="1"/>
  <c r="Z277" i="1"/>
  <c r="Y277" i="1"/>
  <c r="Z279" i="1"/>
  <c r="X280" i="1"/>
  <c r="Z278" i="1"/>
  <c r="Y278" i="1"/>
  <c r="Y279" i="1"/>
  <c r="Z276" i="1"/>
  <c r="Y276" i="1"/>
  <c r="Y280" i="1"/>
  <c r="K278" i="1"/>
  <c r="J279" i="1"/>
  <c r="J277" i="1"/>
  <c r="K276" i="1"/>
  <c r="K275" i="1"/>
  <c r="Z265" i="1"/>
  <c r="Z266" i="1"/>
  <c r="Z267" i="1"/>
  <c r="Z268" i="1"/>
  <c r="Z269" i="1"/>
  <c r="Z271" i="1"/>
  <c r="Z272" i="1"/>
  <c r="Z273" i="1"/>
  <c r="Z274" i="1"/>
  <c r="Y275" i="1"/>
  <c r="K280" i="1"/>
  <c r="Z283" i="1"/>
  <c r="Z275" i="1"/>
  <c r="Y265" i="1"/>
  <c r="Y266" i="1"/>
  <c r="Y267" i="1"/>
  <c r="Y268" i="1"/>
  <c r="Y269" i="1"/>
  <c r="Y271" i="1"/>
  <c r="Y272" i="1"/>
  <c r="Y273" i="1"/>
  <c r="Y274" i="1"/>
  <c r="Y283" i="1"/>
  <c r="W423" i="1" l="1"/>
  <c r="X423" i="1" s="1"/>
  <c r="N423" i="1"/>
  <c r="J423" i="1" s="1"/>
  <c r="M423" i="1"/>
  <c r="W425" i="1"/>
  <c r="Z425" i="1" s="1"/>
  <c r="N425" i="1"/>
  <c r="K425" i="1" s="1"/>
  <c r="M425" i="1"/>
  <c r="N427" i="1"/>
  <c r="J427" i="1" s="1"/>
  <c r="W424" i="1"/>
  <c r="Z424" i="1" s="1"/>
  <c r="N424" i="1"/>
  <c r="K424" i="1" s="1"/>
  <c r="M424" i="1"/>
  <c r="Z427" i="1"/>
  <c r="Y427" i="1"/>
  <c r="X427" i="1"/>
  <c r="I427" i="1"/>
  <c r="W426" i="1"/>
  <c r="Y426" i="1" s="1"/>
  <c r="N426" i="1"/>
  <c r="J426" i="1" s="1"/>
  <c r="M426" i="1"/>
  <c r="W422" i="1"/>
  <c r="Z422" i="1" s="1"/>
  <c r="N422" i="1"/>
  <c r="J422" i="1" s="1"/>
  <c r="M422" i="1"/>
  <c r="W421" i="1"/>
  <c r="X421" i="1" s="1"/>
  <c r="N421" i="1"/>
  <c r="J421" i="1" s="1"/>
  <c r="M421" i="1"/>
  <c r="W420" i="1"/>
  <c r="X420" i="1" s="1"/>
  <c r="N420" i="1"/>
  <c r="J420" i="1" s="1"/>
  <c r="M420" i="1"/>
  <c r="W419" i="1"/>
  <c r="X419" i="1" s="1"/>
  <c r="N419" i="1"/>
  <c r="J419" i="1" s="1"/>
  <c r="M419" i="1"/>
  <c r="N418" i="1"/>
  <c r="I418" i="1"/>
  <c r="I419" i="1" s="1"/>
  <c r="I420" i="1" s="1"/>
  <c r="I421" i="1" s="1"/>
  <c r="I422" i="1" s="1"/>
  <c r="I426" i="1" s="1"/>
  <c r="K422" i="1" l="1"/>
  <c r="J424" i="1"/>
  <c r="I423" i="1"/>
  <c r="Z423" i="1"/>
  <c r="I424" i="1"/>
  <c r="I425" i="1" s="1"/>
  <c r="Y423" i="1"/>
  <c r="K421" i="1"/>
  <c r="K423" i="1"/>
  <c r="X425" i="1"/>
  <c r="Y425" i="1"/>
  <c r="J425" i="1"/>
  <c r="K420" i="1"/>
  <c r="X424" i="1"/>
  <c r="Y424" i="1"/>
  <c r="K419" i="1"/>
  <c r="Z420" i="1"/>
  <c r="Z421" i="1"/>
  <c r="Z419" i="1"/>
  <c r="Y420" i="1"/>
  <c r="Y421" i="1"/>
  <c r="Y422" i="1"/>
  <c r="X422" i="1"/>
  <c r="X426" i="1"/>
  <c r="Y419" i="1"/>
  <c r="K426" i="1"/>
  <c r="K427" i="1"/>
  <c r="Z426" i="1"/>
  <c r="W77" i="1" l="1"/>
  <c r="Z77" i="1" s="1"/>
  <c r="K77" i="1"/>
  <c r="N77" i="1"/>
  <c r="K98" i="1"/>
  <c r="N65" i="1"/>
  <c r="N41" i="1"/>
  <c r="N42" i="1"/>
  <c r="N43" i="1"/>
  <c r="N44" i="1"/>
  <c r="N45" i="1"/>
  <c r="N46" i="1"/>
  <c r="N47" i="1"/>
  <c r="N48" i="1"/>
  <c r="N49" i="1"/>
  <c r="J49" i="1" s="1"/>
  <c r="N50" i="1"/>
  <c r="J50" i="1" s="1"/>
  <c r="N51" i="1"/>
  <c r="K51" i="1" s="1"/>
  <c r="N52" i="1"/>
  <c r="J52" i="1" s="1"/>
  <c r="N53" i="1"/>
  <c r="K53" i="1" s="1"/>
  <c r="N54" i="1"/>
  <c r="J54" i="1" s="1"/>
  <c r="N55" i="1"/>
  <c r="J55" i="1" s="1"/>
  <c r="N56" i="1"/>
  <c r="K56" i="1" s="1"/>
  <c r="N57" i="1"/>
  <c r="J57" i="1" s="1"/>
  <c r="N58" i="1"/>
  <c r="J58" i="1" s="1"/>
  <c r="N59" i="1"/>
  <c r="J59" i="1" s="1"/>
  <c r="N60" i="1"/>
  <c r="K60" i="1" s="1"/>
  <c r="N61" i="1"/>
  <c r="J61" i="1" s="1"/>
  <c r="N62" i="1"/>
  <c r="J62" i="1" s="1"/>
  <c r="N63" i="1"/>
  <c r="J63" i="1" s="1"/>
  <c r="N64" i="1"/>
  <c r="J64" i="1" s="1"/>
  <c r="N40" i="1"/>
  <c r="W90" i="1"/>
  <c r="X90" i="1" s="1"/>
  <c r="N90" i="1"/>
  <c r="M90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2" i="1"/>
  <c r="K93" i="1"/>
  <c r="K94" i="1"/>
  <c r="K95" i="1"/>
  <c r="K96" i="1"/>
  <c r="K97" i="1"/>
  <c r="K71" i="1"/>
  <c r="W98" i="1"/>
  <c r="X98" i="1" s="1"/>
  <c r="N98" i="1"/>
  <c r="W97" i="1"/>
  <c r="X97" i="1" s="1"/>
  <c r="N97" i="1"/>
  <c r="M97" i="1"/>
  <c r="W96" i="1"/>
  <c r="Y96" i="1" s="1"/>
  <c r="N96" i="1"/>
  <c r="M96" i="1"/>
  <c r="W95" i="1"/>
  <c r="Z95" i="1" s="1"/>
  <c r="N95" i="1"/>
  <c r="M95" i="1"/>
  <c r="W94" i="1"/>
  <c r="X94" i="1" s="1"/>
  <c r="N94" i="1"/>
  <c r="M94" i="1"/>
  <c r="W93" i="1"/>
  <c r="X93" i="1" s="1"/>
  <c r="N93" i="1"/>
  <c r="M93" i="1"/>
  <c r="W92" i="1"/>
  <c r="X92" i="1" s="1"/>
  <c r="N92" i="1"/>
  <c r="M92" i="1"/>
  <c r="W91" i="1"/>
  <c r="X91" i="1" s="1"/>
  <c r="N91" i="1"/>
  <c r="M91" i="1"/>
  <c r="W89" i="1"/>
  <c r="Y89" i="1" s="1"/>
  <c r="N89" i="1"/>
  <c r="M89" i="1"/>
  <c r="W88" i="1"/>
  <c r="X88" i="1" s="1"/>
  <c r="N88" i="1"/>
  <c r="M88" i="1"/>
  <c r="W87" i="1"/>
  <c r="Y87" i="1" s="1"/>
  <c r="N87" i="1"/>
  <c r="M87" i="1"/>
  <c r="W86" i="1"/>
  <c r="Z86" i="1" s="1"/>
  <c r="N86" i="1"/>
  <c r="M86" i="1"/>
  <c r="W85" i="1"/>
  <c r="X85" i="1" s="1"/>
  <c r="N85" i="1"/>
  <c r="M85" i="1"/>
  <c r="W84" i="1"/>
  <c r="X84" i="1" s="1"/>
  <c r="N84" i="1"/>
  <c r="M84" i="1"/>
  <c r="W83" i="1"/>
  <c r="X83" i="1" s="1"/>
  <c r="N83" i="1"/>
  <c r="M83" i="1"/>
  <c r="W82" i="1"/>
  <c r="X82" i="1" s="1"/>
  <c r="N82" i="1"/>
  <c r="M82" i="1"/>
  <c r="W81" i="1"/>
  <c r="Y81" i="1" s="1"/>
  <c r="N81" i="1"/>
  <c r="M81" i="1"/>
  <c r="W80" i="1"/>
  <c r="X80" i="1" s="1"/>
  <c r="N80" i="1"/>
  <c r="W79" i="1"/>
  <c r="X79" i="1" s="1"/>
  <c r="N79" i="1"/>
  <c r="W78" i="1"/>
  <c r="X78" i="1" s="1"/>
  <c r="N78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64" i="1"/>
  <c r="X64" i="1" s="1"/>
  <c r="M64" i="1"/>
  <c r="W63" i="1"/>
  <c r="Y63" i="1" s="1"/>
  <c r="M63" i="1"/>
  <c r="W62" i="1"/>
  <c r="Z62" i="1" s="1"/>
  <c r="M62" i="1"/>
  <c r="W61" i="1"/>
  <c r="X61" i="1" s="1"/>
  <c r="M61" i="1"/>
  <c r="W60" i="1"/>
  <c r="Y60" i="1" s="1"/>
  <c r="M60" i="1"/>
  <c r="W59" i="1"/>
  <c r="Z59" i="1" s="1"/>
  <c r="M59" i="1"/>
  <c r="W58" i="1"/>
  <c r="Z58" i="1" s="1"/>
  <c r="M58" i="1"/>
  <c r="W57" i="1"/>
  <c r="X57" i="1" s="1"/>
  <c r="M57" i="1"/>
  <c r="W56" i="1"/>
  <c r="Y56" i="1" s="1"/>
  <c r="M56" i="1"/>
  <c r="W55" i="1"/>
  <c r="Z55" i="1" s="1"/>
  <c r="M55" i="1"/>
  <c r="W54" i="1"/>
  <c r="Z54" i="1" s="1"/>
  <c r="M54" i="1"/>
  <c r="W53" i="1"/>
  <c r="X53" i="1" s="1"/>
  <c r="M53" i="1"/>
  <c r="W52" i="1"/>
  <c r="X52" i="1" s="1"/>
  <c r="M52" i="1"/>
  <c r="W51" i="1"/>
  <c r="Y51" i="1" s="1"/>
  <c r="M51" i="1"/>
  <c r="W50" i="1"/>
  <c r="Z50" i="1" s="1"/>
  <c r="M50" i="1"/>
  <c r="W49" i="1"/>
  <c r="X49" i="1" s="1"/>
  <c r="M49" i="1"/>
  <c r="J53" i="1" l="1"/>
  <c r="Y82" i="1"/>
  <c r="Z89" i="1"/>
  <c r="Z82" i="1"/>
  <c r="Z93" i="1"/>
  <c r="Z83" i="1"/>
  <c r="X81" i="1"/>
  <c r="Y94" i="1"/>
  <c r="Z94" i="1"/>
  <c r="X77" i="1"/>
  <c r="Y77" i="1"/>
  <c r="Z90" i="1"/>
  <c r="X87" i="1"/>
  <c r="Y90" i="1"/>
  <c r="X89" i="1"/>
  <c r="Z91" i="1"/>
  <c r="Z92" i="1"/>
  <c r="Z85" i="1"/>
  <c r="Y91" i="1"/>
  <c r="Y92" i="1"/>
  <c r="Y95" i="1"/>
  <c r="Z81" i="1"/>
  <c r="Y85" i="1"/>
  <c r="X95" i="1"/>
  <c r="Y83" i="1"/>
  <c r="Y86" i="1"/>
  <c r="X86" i="1"/>
  <c r="X96" i="1"/>
  <c r="Z84" i="1"/>
  <c r="Z71" i="1"/>
  <c r="Z72" i="1"/>
  <c r="Z73" i="1"/>
  <c r="Z74" i="1"/>
  <c r="Z75" i="1"/>
  <c r="Z76" i="1"/>
  <c r="Z78" i="1"/>
  <c r="Z79" i="1"/>
  <c r="Z80" i="1"/>
  <c r="Z88" i="1"/>
  <c r="Z97" i="1"/>
  <c r="Z98" i="1"/>
  <c r="Y71" i="1"/>
  <c r="Y72" i="1"/>
  <c r="Y73" i="1"/>
  <c r="Y74" i="1"/>
  <c r="Y75" i="1"/>
  <c r="Y76" i="1"/>
  <c r="Y78" i="1"/>
  <c r="Y79" i="1"/>
  <c r="Y80" i="1"/>
  <c r="Z87" i="1"/>
  <c r="Y88" i="1"/>
  <c r="Z96" i="1"/>
  <c r="Y97" i="1"/>
  <c r="Y98" i="1"/>
  <c r="Y84" i="1"/>
  <c r="Y93" i="1"/>
  <c r="X54" i="1"/>
  <c r="X51" i="1"/>
  <c r="X60" i="1"/>
  <c r="Y54" i="1"/>
  <c r="J51" i="1"/>
  <c r="Y52" i="1"/>
  <c r="Z64" i="1"/>
  <c r="K63" i="1"/>
  <c r="K64" i="1"/>
  <c r="X59" i="1"/>
  <c r="X63" i="1"/>
  <c r="Z52" i="1"/>
  <c r="Z51" i="1"/>
  <c r="X55" i="1"/>
  <c r="Y59" i="1"/>
  <c r="Y64" i="1"/>
  <c r="Z53" i="1"/>
  <c r="Y53" i="1"/>
  <c r="X56" i="1"/>
  <c r="K52" i="1"/>
  <c r="Y55" i="1"/>
  <c r="Z63" i="1"/>
  <c r="Z49" i="1"/>
  <c r="Y50" i="1"/>
  <c r="K55" i="1"/>
  <c r="J56" i="1"/>
  <c r="Z57" i="1"/>
  <c r="Y58" i="1"/>
  <c r="K59" i="1"/>
  <c r="J60" i="1"/>
  <c r="Z61" i="1"/>
  <c r="Y62" i="1"/>
  <c r="Y49" i="1"/>
  <c r="X50" i="1"/>
  <c r="K54" i="1"/>
  <c r="Z56" i="1"/>
  <c r="Y57" i="1"/>
  <c r="X58" i="1"/>
  <c r="Z60" i="1"/>
  <c r="Y61" i="1"/>
  <c r="X62" i="1"/>
  <c r="K50" i="1"/>
  <c r="K58" i="1"/>
  <c r="K62" i="1"/>
  <c r="K49" i="1"/>
  <c r="K57" i="1"/>
  <c r="K61" i="1"/>
  <c r="J65" i="1" l="1"/>
  <c r="K382" i="1"/>
  <c r="K414" i="1"/>
  <c r="K409" i="1"/>
  <c r="K407" i="1"/>
  <c r="K373" i="1"/>
  <c r="K340" i="1"/>
  <c r="K339" i="1"/>
  <c r="K336" i="1"/>
  <c r="N364" i="1"/>
  <c r="K37" i="1"/>
  <c r="I39" i="1"/>
  <c r="I40" i="1" s="1"/>
  <c r="I41" i="1" s="1"/>
  <c r="I42" i="1" s="1"/>
  <c r="I43" i="1" s="1"/>
  <c r="I44" i="1" s="1"/>
  <c r="I45" i="1" s="1"/>
  <c r="I46" i="1" s="1"/>
  <c r="I47" i="1" s="1"/>
  <c r="I48" i="1" s="1"/>
  <c r="K39" i="1"/>
  <c r="N39" i="1"/>
  <c r="J39" i="1" s="1"/>
  <c r="K40" i="1"/>
  <c r="J40" i="1"/>
  <c r="W40" i="1"/>
  <c r="Y40" i="1" s="1"/>
  <c r="K41" i="1"/>
  <c r="J41" i="1"/>
  <c r="W41" i="1"/>
  <c r="Y41" i="1" s="1"/>
  <c r="K42" i="1"/>
  <c r="J42" i="1"/>
  <c r="W42" i="1"/>
  <c r="Y42" i="1" s="1"/>
  <c r="K43" i="1"/>
  <c r="J43" i="1"/>
  <c r="W43" i="1"/>
  <c r="Y43" i="1" s="1"/>
  <c r="K44" i="1"/>
  <c r="J44" i="1"/>
  <c r="W44" i="1"/>
  <c r="Y44" i="1" s="1"/>
  <c r="K45" i="1"/>
  <c r="J45" i="1"/>
  <c r="W45" i="1"/>
  <c r="Y45" i="1" s="1"/>
  <c r="K46" i="1"/>
  <c r="J46" i="1"/>
  <c r="W46" i="1"/>
  <c r="Y46" i="1" s="1"/>
  <c r="K47" i="1"/>
  <c r="J47" i="1"/>
  <c r="W47" i="1"/>
  <c r="Y47" i="1" s="1"/>
  <c r="K48" i="1"/>
  <c r="J48" i="1"/>
  <c r="W48" i="1"/>
  <c r="Y48" i="1" s="1"/>
  <c r="K65" i="1"/>
  <c r="W65" i="1"/>
  <c r="Y65" i="1" s="1"/>
  <c r="K341" i="1"/>
  <c r="W341" i="1"/>
  <c r="X341" i="1" s="1"/>
  <c r="N341" i="1"/>
  <c r="I341" i="1"/>
  <c r="W322" i="1"/>
  <c r="X322" i="1" s="1"/>
  <c r="N322" i="1"/>
  <c r="K322" i="1" s="1"/>
  <c r="W340" i="1"/>
  <c r="Y340" i="1" s="1"/>
  <c r="N340" i="1"/>
  <c r="M340" i="1"/>
  <c r="I49" i="1" l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Z48" i="1"/>
  <c r="Z46" i="1"/>
  <c r="Z44" i="1"/>
  <c r="Z42" i="1"/>
  <c r="Z40" i="1"/>
  <c r="Z65" i="1"/>
  <c r="Z47" i="1"/>
  <c r="Z45" i="1"/>
  <c r="Z43" i="1"/>
  <c r="Z41" i="1"/>
  <c r="X65" i="1"/>
  <c r="X48" i="1"/>
  <c r="X47" i="1"/>
  <c r="X46" i="1"/>
  <c r="X45" i="1"/>
  <c r="X44" i="1"/>
  <c r="X43" i="1"/>
  <c r="X42" i="1"/>
  <c r="X41" i="1"/>
  <c r="X40" i="1"/>
  <c r="Y341" i="1"/>
  <c r="Z341" i="1"/>
  <c r="J322" i="1"/>
  <c r="Y322" i="1"/>
  <c r="Z322" i="1"/>
  <c r="X340" i="1"/>
  <c r="Z340" i="1"/>
  <c r="I64" i="1" l="1"/>
  <c r="I65" i="1" s="1"/>
  <c r="I387" i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K349" i="1"/>
  <c r="W337" i="1"/>
  <c r="Y337" i="1" s="1"/>
  <c r="K337" i="1"/>
  <c r="M337" i="1"/>
  <c r="W334" i="1"/>
  <c r="Y334" i="1" s="1"/>
  <c r="K329" i="1"/>
  <c r="J334" i="1"/>
  <c r="K334" i="1" s="1"/>
  <c r="W393" i="1"/>
  <c r="Y393" i="1" s="1"/>
  <c r="W394" i="1"/>
  <c r="Y394" i="1" s="1"/>
  <c r="W395" i="1"/>
  <c r="Y395" i="1" s="1"/>
  <c r="W396" i="1"/>
  <c r="Y396" i="1" s="1"/>
  <c r="W397" i="1"/>
  <c r="Y397" i="1" s="1"/>
  <c r="W398" i="1"/>
  <c r="Y398" i="1" s="1"/>
  <c r="K416" i="1"/>
  <c r="J411" i="1"/>
  <c r="K411" i="1" s="1"/>
  <c r="K406" i="1"/>
  <c r="M406" i="1"/>
  <c r="N406" i="1"/>
  <c r="W406" i="1"/>
  <c r="Y406" i="1" s="1"/>
  <c r="K410" i="1"/>
  <c r="M410" i="1"/>
  <c r="N410" i="1"/>
  <c r="W410" i="1"/>
  <c r="Y410" i="1" s="1"/>
  <c r="W409" i="1"/>
  <c r="Z409" i="1" s="1"/>
  <c r="N409" i="1"/>
  <c r="M409" i="1"/>
  <c r="W408" i="1"/>
  <c r="Y408" i="1" s="1"/>
  <c r="N408" i="1"/>
  <c r="M408" i="1"/>
  <c r="K408" i="1"/>
  <c r="K415" i="1"/>
  <c r="K404" i="1"/>
  <c r="K405" i="1"/>
  <c r="K412" i="1"/>
  <c r="K413" i="1"/>
  <c r="K417" i="1"/>
  <c r="K403" i="1"/>
  <c r="K402" i="1"/>
  <c r="K401" i="1"/>
  <c r="K397" i="1"/>
  <c r="J397" i="1"/>
  <c r="K396" i="1"/>
  <c r="J396" i="1"/>
  <c r="K395" i="1"/>
  <c r="J395" i="1"/>
  <c r="N393" i="1"/>
  <c r="J393" i="1" s="1"/>
  <c r="M393" i="1"/>
  <c r="K376" i="1"/>
  <c r="W377" i="1"/>
  <c r="Z377" i="1" s="1"/>
  <c r="W378" i="1"/>
  <c r="Z378" i="1" s="1"/>
  <c r="W379" i="1"/>
  <c r="Z379" i="1" s="1"/>
  <c r="W380" i="1"/>
  <c r="Z380" i="1" s="1"/>
  <c r="W381" i="1"/>
  <c r="W382" i="1"/>
  <c r="W376" i="1"/>
  <c r="Z376" i="1" s="1"/>
  <c r="W359" i="1"/>
  <c r="Y359" i="1" s="1"/>
  <c r="W360" i="1"/>
  <c r="Y360" i="1" s="1"/>
  <c r="W361" i="1"/>
  <c r="Y361" i="1" s="1"/>
  <c r="W362" i="1"/>
  <c r="Y362" i="1" s="1"/>
  <c r="W363" i="1"/>
  <c r="Y363" i="1" s="1"/>
  <c r="W364" i="1"/>
  <c r="W358" i="1"/>
  <c r="K374" i="1"/>
  <c r="K367" i="1"/>
  <c r="K70" i="1"/>
  <c r="K381" i="1"/>
  <c r="K383" i="1"/>
  <c r="K380" i="1"/>
  <c r="K379" i="1"/>
  <c r="K378" i="1"/>
  <c r="K377" i="1"/>
  <c r="K375" i="1"/>
  <c r="K372" i="1"/>
  <c r="K371" i="1"/>
  <c r="K370" i="1"/>
  <c r="K369" i="1"/>
  <c r="K368" i="1"/>
  <c r="N380" i="1"/>
  <c r="N379" i="1"/>
  <c r="N378" i="1"/>
  <c r="N377" i="1"/>
  <c r="N376" i="1"/>
  <c r="N360" i="1"/>
  <c r="K360" i="1" s="1"/>
  <c r="N361" i="1"/>
  <c r="K361" i="1" s="1"/>
  <c r="N362" i="1"/>
  <c r="K362" i="1" s="1"/>
  <c r="N363" i="1"/>
  <c r="K363" i="1" s="1"/>
  <c r="I351" i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N359" i="1"/>
  <c r="J359" i="1" s="1"/>
  <c r="K314" i="1"/>
  <c r="M346" i="1"/>
  <c r="N346" i="1"/>
  <c r="N334" i="1"/>
  <c r="M334" i="1"/>
  <c r="K347" i="1"/>
  <c r="K332" i="1"/>
  <c r="K333" i="1"/>
  <c r="K335" i="1"/>
  <c r="K338" i="1"/>
  <c r="K342" i="1"/>
  <c r="K343" i="1"/>
  <c r="K344" i="1"/>
  <c r="K345" i="1"/>
  <c r="K330" i="1"/>
  <c r="K331" i="1"/>
  <c r="I315" i="1"/>
  <c r="I316" i="1" s="1"/>
  <c r="I317" i="1" s="1"/>
  <c r="I318" i="1" s="1"/>
  <c r="I319" i="1" s="1"/>
  <c r="I320" i="1" s="1"/>
  <c r="I321" i="1" s="1"/>
  <c r="I323" i="1" l="1"/>
  <c r="I324" i="1" s="1"/>
  <c r="I325" i="1" s="1"/>
  <c r="I326" i="1" s="1"/>
  <c r="I322" i="1"/>
  <c r="Z337" i="1"/>
  <c r="X337" i="1"/>
  <c r="Z334" i="1"/>
  <c r="X334" i="1"/>
  <c r="Z397" i="1"/>
  <c r="Z395" i="1"/>
  <c r="Z393" i="1"/>
  <c r="X397" i="1"/>
  <c r="X395" i="1"/>
  <c r="X393" i="1"/>
  <c r="Z398" i="1"/>
  <c r="Z396" i="1"/>
  <c r="Z394" i="1"/>
  <c r="X398" i="1"/>
  <c r="X396" i="1"/>
  <c r="X394" i="1"/>
  <c r="X408" i="1"/>
  <c r="Y409" i="1"/>
  <c r="Z406" i="1"/>
  <c r="X406" i="1"/>
  <c r="Z410" i="1"/>
  <c r="X410" i="1"/>
  <c r="Z408" i="1"/>
  <c r="X409" i="1"/>
  <c r="K393" i="1"/>
  <c r="K359" i="1"/>
  <c r="J361" i="1"/>
  <c r="J360" i="1"/>
  <c r="J363" i="1"/>
  <c r="J362" i="1"/>
  <c r="Z363" i="1"/>
  <c r="Z361" i="1"/>
  <c r="Z359" i="1"/>
  <c r="X363" i="1"/>
  <c r="X361" i="1"/>
  <c r="X359" i="1"/>
  <c r="Z362" i="1"/>
  <c r="Z360" i="1"/>
  <c r="X362" i="1"/>
  <c r="X360" i="1"/>
  <c r="Y376" i="1"/>
  <c r="Y377" i="1"/>
  <c r="Y378" i="1"/>
  <c r="Y379" i="1"/>
  <c r="Y380" i="1"/>
  <c r="X376" i="1"/>
  <c r="X377" i="1"/>
  <c r="X378" i="1"/>
  <c r="X379" i="1"/>
  <c r="X380" i="1"/>
  <c r="M395" i="1"/>
  <c r="M396" i="1"/>
  <c r="M397" i="1"/>
  <c r="W411" i="1"/>
  <c r="N411" i="1"/>
  <c r="M411" i="1"/>
  <c r="W407" i="1"/>
  <c r="N407" i="1"/>
  <c r="M407" i="1"/>
  <c r="W412" i="1"/>
  <c r="N412" i="1"/>
  <c r="M412" i="1"/>
  <c r="W405" i="1"/>
  <c r="N405" i="1"/>
  <c r="M405" i="1"/>
  <c r="W404" i="1"/>
  <c r="N404" i="1"/>
  <c r="M404" i="1"/>
  <c r="W403" i="1"/>
  <c r="N403" i="1"/>
  <c r="M403" i="1"/>
  <c r="W402" i="1"/>
  <c r="N402" i="1"/>
  <c r="M402" i="1"/>
  <c r="N401" i="1"/>
  <c r="M401" i="1"/>
  <c r="N398" i="1"/>
  <c r="M398" i="1"/>
  <c r="N394" i="1"/>
  <c r="M394" i="1"/>
  <c r="W392" i="1"/>
  <c r="N392" i="1"/>
  <c r="M392" i="1"/>
  <c r="W391" i="1"/>
  <c r="N391" i="1"/>
  <c r="J391" i="1" s="1"/>
  <c r="M391" i="1"/>
  <c r="W390" i="1"/>
  <c r="N390" i="1"/>
  <c r="J390" i="1" s="1"/>
  <c r="M390" i="1"/>
  <c r="W389" i="1"/>
  <c r="N389" i="1"/>
  <c r="J389" i="1" s="1"/>
  <c r="M389" i="1"/>
  <c r="W388" i="1"/>
  <c r="N388" i="1"/>
  <c r="M388" i="1"/>
  <c r="N387" i="1"/>
  <c r="M387" i="1"/>
  <c r="N351" i="1"/>
  <c r="N352" i="1"/>
  <c r="W352" i="1"/>
  <c r="N353" i="1"/>
  <c r="W353" i="1"/>
  <c r="N354" i="1"/>
  <c r="W354" i="1"/>
  <c r="N355" i="1"/>
  <c r="W355" i="1"/>
  <c r="N356" i="1"/>
  <c r="W356" i="1"/>
  <c r="N357" i="1"/>
  <c r="W357" i="1"/>
  <c r="N358" i="1"/>
  <c r="M367" i="1"/>
  <c r="N367" i="1"/>
  <c r="M368" i="1"/>
  <c r="N368" i="1"/>
  <c r="W368" i="1"/>
  <c r="M369" i="1"/>
  <c r="N369" i="1"/>
  <c r="W369" i="1"/>
  <c r="J388" i="1" l="1"/>
  <c r="K388" i="1"/>
  <c r="K389" i="1"/>
  <c r="K398" i="1"/>
  <c r="J398" i="1"/>
  <c r="K391" i="1"/>
  <c r="J392" i="1"/>
  <c r="K392" i="1"/>
  <c r="K394" i="1"/>
  <c r="J394" i="1"/>
  <c r="K390" i="1"/>
  <c r="K354" i="1"/>
  <c r="J354" i="1"/>
  <c r="J364" i="1"/>
  <c r="K364" i="1"/>
  <c r="K355" i="1"/>
  <c r="J355" i="1"/>
  <c r="K358" i="1"/>
  <c r="J358" i="1"/>
  <c r="J356" i="1"/>
  <c r="K356" i="1"/>
  <c r="J352" i="1"/>
  <c r="K352" i="1"/>
  <c r="J357" i="1"/>
  <c r="K357" i="1"/>
  <c r="J353" i="1"/>
  <c r="K353" i="1"/>
  <c r="X369" i="1"/>
  <c r="Y403" i="1"/>
  <c r="Z389" i="1"/>
  <c r="Y352" i="1"/>
  <c r="Y391" i="1"/>
  <c r="Z412" i="1"/>
  <c r="Y356" i="1"/>
  <c r="Z388" i="1"/>
  <c r="X405" i="1"/>
  <c r="X357" i="1"/>
  <c r="Z402" i="1"/>
  <c r="Y411" i="1"/>
  <c r="X364" i="1"/>
  <c r="X368" i="1"/>
  <c r="Z390" i="1"/>
  <c r="X355" i="1"/>
  <c r="Y358" i="1"/>
  <c r="X354" i="1"/>
  <c r="Z404" i="1"/>
  <c r="Y353" i="1"/>
  <c r="Z392" i="1"/>
  <c r="Y407" i="1"/>
  <c r="Z356" i="1"/>
  <c r="Z411" i="1"/>
  <c r="X411" i="1"/>
  <c r="Z407" i="1"/>
  <c r="X407" i="1"/>
  <c r="X403" i="1"/>
  <c r="Z403" i="1"/>
  <c r="Y404" i="1"/>
  <c r="Y412" i="1"/>
  <c r="X412" i="1"/>
  <c r="X404" i="1"/>
  <c r="Y405" i="1"/>
  <c r="Y402" i="1"/>
  <c r="Z405" i="1"/>
  <c r="X402" i="1"/>
  <c r="Z357" i="1"/>
  <c r="Z355" i="1"/>
  <c r="Y357" i="1"/>
  <c r="Y355" i="1"/>
  <c r="Z353" i="1"/>
  <c r="X356" i="1"/>
  <c r="Y354" i="1"/>
  <c r="X391" i="1"/>
  <c r="Y388" i="1"/>
  <c r="Z391" i="1"/>
  <c r="Y392" i="1"/>
  <c r="X392" i="1"/>
  <c r="X388" i="1"/>
  <c r="Y389" i="1"/>
  <c r="X389" i="1"/>
  <c r="Y390" i="1"/>
  <c r="X390" i="1"/>
  <c r="Y368" i="1"/>
  <c r="Y364" i="1"/>
  <c r="Z358" i="1"/>
  <c r="X353" i="1"/>
  <c r="X358" i="1"/>
  <c r="Z352" i="1"/>
  <c r="X352" i="1"/>
  <c r="Z354" i="1"/>
  <c r="Y369" i="1"/>
  <c r="Z368" i="1"/>
  <c r="Z364" i="1"/>
  <c r="Z369" i="1"/>
  <c r="W339" i="1"/>
  <c r="N339" i="1"/>
  <c r="M339" i="1"/>
  <c r="W336" i="1"/>
  <c r="N336" i="1"/>
  <c r="M336" i="1"/>
  <c r="M306" i="1"/>
  <c r="N306" i="1"/>
  <c r="W306" i="1"/>
  <c r="M310" i="1"/>
  <c r="M311" i="1"/>
  <c r="M301" i="1"/>
  <c r="M302" i="1"/>
  <c r="M303" i="1"/>
  <c r="M304" i="1"/>
  <c r="M305" i="1"/>
  <c r="M307" i="1"/>
  <c r="M308" i="1"/>
  <c r="M309" i="1"/>
  <c r="M300" i="1"/>
  <c r="W309" i="1"/>
  <c r="N309" i="1"/>
  <c r="W311" i="1"/>
  <c r="N311" i="1"/>
  <c r="W310" i="1"/>
  <c r="N310" i="1"/>
  <c r="W308" i="1"/>
  <c r="N308" i="1"/>
  <c r="W307" i="1"/>
  <c r="N307" i="1"/>
  <c r="W305" i="1"/>
  <c r="N305" i="1"/>
  <c r="W304" i="1"/>
  <c r="N304" i="1"/>
  <c r="W303" i="1"/>
  <c r="N303" i="1"/>
  <c r="W302" i="1"/>
  <c r="N302" i="1"/>
  <c r="W301" i="1"/>
  <c r="N301" i="1"/>
  <c r="N300" i="1"/>
  <c r="N382" i="1"/>
  <c r="M382" i="1"/>
  <c r="M370" i="1"/>
  <c r="M371" i="1"/>
  <c r="M372" i="1"/>
  <c r="M373" i="1"/>
  <c r="M374" i="1"/>
  <c r="M375" i="1"/>
  <c r="M381" i="1"/>
  <c r="W373" i="1"/>
  <c r="N373" i="1"/>
  <c r="N381" i="1"/>
  <c r="W375" i="1"/>
  <c r="N375" i="1"/>
  <c r="W374" i="1"/>
  <c r="N374" i="1"/>
  <c r="W372" i="1"/>
  <c r="N372" i="1"/>
  <c r="W371" i="1"/>
  <c r="N371" i="1"/>
  <c r="W370" i="1"/>
  <c r="N370" i="1"/>
  <c r="Y306" i="1" l="1"/>
  <c r="Y382" i="1"/>
  <c r="Y303" i="1"/>
  <c r="Z308" i="1"/>
  <c r="Y336" i="1"/>
  <c r="Z375" i="1"/>
  <c r="Y372" i="1"/>
  <c r="Y373" i="1"/>
  <c r="Z370" i="1"/>
  <c r="Z310" i="1"/>
  <c r="Y307" i="1"/>
  <c r="Y309" i="1"/>
  <c r="Y339" i="1"/>
  <c r="Y304" i="1"/>
  <c r="Z374" i="1"/>
  <c r="X302" i="1"/>
  <c r="Z371" i="1"/>
  <c r="Z381" i="1"/>
  <c r="Y301" i="1"/>
  <c r="Z305" i="1"/>
  <c r="Z311" i="1"/>
  <c r="Z339" i="1"/>
  <c r="X339" i="1"/>
  <c r="Z336" i="1"/>
  <c r="X336" i="1"/>
  <c r="Z306" i="1"/>
  <c r="X306" i="1"/>
  <c r="Z309" i="1"/>
  <c r="X309" i="1"/>
  <c r="X304" i="1"/>
  <c r="Z304" i="1"/>
  <c r="X301" i="1"/>
  <c r="Z301" i="1"/>
  <c r="Z302" i="1"/>
  <c r="X303" i="1"/>
  <c r="Z303" i="1"/>
  <c r="X307" i="1"/>
  <c r="Y311" i="1"/>
  <c r="Z307" i="1"/>
  <c r="X311" i="1"/>
  <c r="Y308" i="1"/>
  <c r="Y302" i="1"/>
  <c r="X308" i="1"/>
  <c r="Y305" i="1"/>
  <c r="X305" i="1"/>
  <c r="Y310" i="1"/>
  <c r="X310" i="1"/>
  <c r="Z382" i="1"/>
  <c r="X382" i="1"/>
  <c r="Z373" i="1"/>
  <c r="X373" i="1"/>
  <c r="X371" i="1"/>
  <c r="X372" i="1"/>
  <c r="Y381" i="1"/>
  <c r="Y370" i="1"/>
  <c r="Z372" i="1"/>
  <c r="X381" i="1"/>
  <c r="Y374" i="1"/>
  <c r="X370" i="1"/>
  <c r="X374" i="1"/>
  <c r="Y371" i="1"/>
  <c r="Y375" i="1"/>
  <c r="X375" i="1"/>
  <c r="M329" i="1"/>
  <c r="M331" i="1"/>
  <c r="M332" i="1"/>
  <c r="M333" i="1"/>
  <c r="M335" i="1"/>
  <c r="M338" i="1"/>
  <c r="M342" i="1"/>
  <c r="M343" i="1"/>
  <c r="M344" i="1"/>
  <c r="M345" i="1"/>
  <c r="M330" i="1"/>
  <c r="W346" i="1"/>
  <c r="W326" i="1"/>
  <c r="N326" i="1"/>
  <c r="W325" i="1"/>
  <c r="N325" i="1"/>
  <c r="W324" i="1"/>
  <c r="N324" i="1"/>
  <c r="W323" i="1"/>
  <c r="N323" i="1"/>
  <c r="W321" i="1"/>
  <c r="N321" i="1"/>
  <c r="W320" i="1"/>
  <c r="N320" i="1"/>
  <c r="W319" i="1"/>
  <c r="N319" i="1"/>
  <c r="W318" i="1"/>
  <c r="N318" i="1"/>
  <c r="W317" i="1"/>
  <c r="N317" i="1"/>
  <c r="W316" i="1"/>
  <c r="N316" i="1"/>
  <c r="N315" i="1"/>
  <c r="W338" i="1"/>
  <c r="W342" i="1"/>
  <c r="W343" i="1"/>
  <c r="N343" i="1"/>
  <c r="N342" i="1"/>
  <c r="N338" i="1"/>
  <c r="N70" i="1"/>
  <c r="K318" i="1" l="1"/>
  <c r="J318" i="1"/>
  <c r="K323" i="1"/>
  <c r="J323" i="1"/>
  <c r="K317" i="1"/>
  <c r="J317" i="1"/>
  <c r="J321" i="1"/>
  <c r="K321" i="1"/>
  <c r="K326" i="1"/>
  <c r="J326" i="1"/>
  <c r="K316" i="1"/>
  <c r="J316" i="1"/>
  <c r="K320" i="1"/>
  <c r="J320" i="1"/>
  <c r="K325" i="1"/>
  <c r="J325" i="1"/>
  <c r="K319" i="1"/>
  <c r="J319" i="1"/>
  <c r="K324" i="1"/>
  <c r="J324" i="1"/>
  <c r="Y338" i="1"/>
  <c r="Y319" i="1"/>
  <c r="Y342" i="1"/>
  <c r="Z318" i="1"/>
  <c r="Y323" i="1"/>
  <c r="Y343" i="1"/>
  <c r="Y346" i="1"/>
  <c r="Z324" i="1"/>
  <c r="Z317" i="1"/>
  <c r="Z321" i="1"/>
  <c r="Z326" i="1"/>
  <c r="Z316" i="1"/>
  <c r="Y320" i="1"/>
  <c r="Z325" i="1"/>
  <c r="Z320" i="1"/>
  <c r="Y317" i="1"/>
  <c r="X323" i="1"/>
  <c r="Y326" i="1"/>
  <c r="X319" i="1"/>
  <c r="Z319" i="1"/>
  <c r="Y318" i="1"/>
  <c r="X320" i="1"/>
  <c r="X324" i="1"/>
  <c r="Z346" i="1"/>
  <c r="X346" i="1"/>
  <c r="X317" i="1"/>
  <c r="Z323" i="1"/>
  <c r="X326" i="1"/>
  <c r="Y324" i="1"/>
  <c r="X318" i="1"/>
  <c r="Y321" i="1"/>
  <c r="Y316" i="1"/>
  <c r="X321" i="1"/>
  <c r="Y325" i="1"/>
  <c r="X316" i="1"/>
  <c r="X325" i="1"/>
  <c r="Z343" i="1"/>
  <c r="X343" i="1"/>
  <c r="Z338" i="1"/>
  <c r="X338" i="1"/>
  <c r="Z342" i="1"/>
  <c r="X342" i="1"/>
  <c r="W345" i="1" l="1"/>
  <c r="N345" i="1"/>
  <c r="W344" i="1"/>
  <c r="N344" i="1"/>
  <c r="W335" i="1"/>
  <c r="N335" i="1"/>
  <c r="W333" i="1"/>
  <c r="N333" i="1"/>
  <c r="W332" i="1"/>
  <c r="N332" i="1"/>
  <c r="W331" i="1"/>
  <c r="N331" i="1"/>
  <c r="W330" i="1"/>
  <c r="N330" i="1"/>
  <c r="N329" i="1"/>
  <c r="W295" i="1"/>
  <c r="N295" i="1"/>
  <c r="N288" i="1"/>
  <c r="N289" i="1"/>
  <c r="N290" i="1"/>
  <c r="N291" i="1"/>
  <c r="N292" i="1"/>
  <c r="N293" i="1"/>
  <c r="N294" i="1"/>
  <c r="N296" i="1"/>
  <c r="W296" i="1"/>
  <c r="W294" i="1"/>
  <c r="W293" i="1"/>
  <c r="W292" i="1"/>
  <c r="W291" i="1"/>
  <c r="W290" i="1"/>
  <c r="W289" i="1"/>
  <c r="W288" i="1"/>
  <c r="N287" i="1"/>
  <c r="Y293" i="1" l="1"/>
  <c r="Z289" i="1"/>
  <c r="Y295" i="1"/>
  <c r="X288" i="1"/>
  <c r="Z333" i="1"/>
  <c r="Z294" i="1"/>
  <c r="Z332" i="1"/>
  <c r="Z345" i="1"/>
  <c r="Z296" i="1"/>
  <c r="Z292" i="1"/>
  <c r="Z331" i="1"/>
  <c r="Z344" i="1"/>
  <c r="Y291" i="1"/>
  <c r="Y290" i="1"/>
  <c r="Z330" i="1"/>
  <c r="Z335" i="1"/>
  <c r="Y344" i="1"/>
  <c r="Y335" i="1"/>
  <c r="Y345" i="1"/>
  <c r="Y331" i="1"/>
  <c r="Y332" i="1"/>
  <c r="Y333" i="1"/>
  <c r="Y330" i="1"/>
  <c r="X330" i="1"/>
  <c r="X332" i="1"/>
  <c r="X335" i="1"/>
  <c r="X345" i="1"/>
  <c r="X331" i="1"/>
  <c r="X333" i="1"/>
  <c r="X344" i="1"/>
  <c r="Z295" i="1"/>
  <c r="X295" i="1"/>
  <c r="X291" i="1"/>
  <c r="Z291" i="1"/>
  <c r="Y294" i="1"/>
  <c r="Z288" i="1"/>
  <c r="X290" i="1"/>
  <c r="Y288" i="1"/>
  <c r="Z290" i="1"/>
  <c r="X293" i="1"/>
  <c r="Z293" i="1"/>
  <c r="Y289" i="1"/>
  <c r="X294" i="1"/>
  <c r="X289" i="1"/>
  <c r="Y292" i="1"/>
  <c r="X292" i="1"/>
  <c r="Y296" i="1"/>
  <c r="X296" i="1"/>
</calcChain>
</file>

<file path=xl/sharedStrings.xml><?xml version="1.0" encoding="utf-8"?>
<sst xmlns="http://schemas.openxmlformats.org/spreadsheetml/2006/main" count="2374" uniqueCount="427">
  <si>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</si>
  <si>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</si>
  <si>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</si>
  <si>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</si>
  <si>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</si>
  <si>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</si>
  <si>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</si>
  <si>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</si>
  <si>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</si>
  <si>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</si>
  <si>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</si>
  <si>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</si>
  <si>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</si>
  <si>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</si>
  <si>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</si>
  <si>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</si>
  <si>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</si>
  <si>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</si>
  <si>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</si>
  <si>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</si>
  <si>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</si>
  <si>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</si>
  <si>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</si>
  <si>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</si>
  <si>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</si>
  <si>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</si>
  <si>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</si>
  <si>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</si>
  <si>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</si>
  <si>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</si>
  <si>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</si>
  <si>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</si>
  <si>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</si>
  <si>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</si>
  <si>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</si>
  <si>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</si>
  <si>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</si>
  <si>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</si>
  <si>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</si>
  <si>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</si>
  <si>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</si>
  <si>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</si>
  <si>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</si>
  <si>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</si>
  <si>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</si>
  <si>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</si>
  <si>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</si>
  <si>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</si>
  <si>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</si>
  <si>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</si>
  <si>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</si>
  <si>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</si>
  <si>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</si>
  <si>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</si>
  <si>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</si>
  <si>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</si>
  <si>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</si>
  <si>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</si>
  <si>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</si>
  <si>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</si>
  <si>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</si>
  <si>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</si>
  <si>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</si>
  <si>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</si>
  <si>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</si>
  <si>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</si>
  <si>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</si>
  <si>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</si>
  <si>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</si>
  <si>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</si>
  <si>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</si>
  <si>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</si>
  <si>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</si>
  <si>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</si>
  <si>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</si>
  <si>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</si>
  <si>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</si>
  <si>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</si>
  <si>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</si>
  <si>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</si>
  <si>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</si>
  <si>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</si>
  <si>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</si>
  <si>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</si>
  <si>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</si>
  <si>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</si>
  <si>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</si>
  <si>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</si>
  <si>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</si>
  <si>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</si>
  <si>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</si>
  <si>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</si>
  <si>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</si>
  <si>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</si>
  <si>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</si>
  <si>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</si>
  <si>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</si>
  <si>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</si>
  <si>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</si>
  <si>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</si>
  <si>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</si>
  <si>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</si>
  <si>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</si>
  <si>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</si>
  <si>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</si>
  <si>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</si>
  <si>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</si>
  <si>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</si>
  <si>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</si>
  <si>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</si>
  <si>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</si>
  <si>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</si>
  <si>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</si>
  <si>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</si>
  <si>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</si>
  <si>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</si>
  <si>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</si>
  <si>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</si>
  <si>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</si>
  <si>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</si>
  <si>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</si>
  <si>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</si>
  <si>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</si>
  <si>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</si>
  <si>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</si>
  <si>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</si>
  <si>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</si>
  <si>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</si>
  <si>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</si>
  <si>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</si>
  <si>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</si>
  <si>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FK_MODULE_ID</t>
  </si>
  <si>
    <t>PARENT</t>
  </si>
  <si>
    <t>SHORT</t>
  </si>
  <si>
    <t>FK_PATIENT_ID</t>
  </si>
  <si>
    <t>TIME</t>
  </si>
  <si>
    <t>LIST</t>
  </si>
  <si>
    <t>PATIENT</t>
  </si>
  <si>
    <t>APPOINTMENT_DATE</t>
  </si>
  <si>
    <t>APPOINTMENT_STATUS</t>
  </si>
  <si>
    <t>PATIENT_BIRTH_DATE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</si>
  <si>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</si>
  <si>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</si>
  <si>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</si>
  <si>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</si>
  <si>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</si>
  <si>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</si>
  <si>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</si>
  <si>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</si>
  <si>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</si>
  <si>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</si>
  <si>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</si>
  <si>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</si>
  <si>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</si>
  <si>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</si>
  <si>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</si>
  <si>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</si>
  <si>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</si>
  <si>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</si>
  <si>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</si>
  <si>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PATIENT_ID</t>
  </si>
  <si>
    <t>IMAGE</t>
  </si>
  <si>
    <t>APPOINTMENT</t>
  </si>
  <si>
    <t>DOCTOR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</si>
  <si>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</si>
  <si>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</si>
  <si>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</si>
  <si>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</si>
  <si>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</si>
  <si>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</si>
  <si>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</si>
  <si>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</si>
  <si>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</si>
  <si>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</si>
  <si>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UNIQUE </t>
  </si>
  <si>
    <t xml:space="preserve"> NOT NULL</t>
  </si>
  <si>
    <t>USER_BIRTH_PLACE</t>
  </si>
  <si>
    <t>userPermissionCode</t>
  </si>
  <si>
    <t>DOCTOR_FULLNAME</t>
  </si>
  <si>
    <t>FK_PRICE_LIST_ID</t>
  </si>
  <si>
    <t>PAYMENT_STATUS</t>
  </si>
  <si>
    <t>PAYMENT_DISCOUNT</t>
  </si>
  <si>
    <t>PAYMENT</t>
  </si>
  <si>
    <t>AMOUNT</t>
  </si>
  <si>
    <t>PRICE</t>
  </si>
  <si>
    <t>DISCOUNT</t>
  </si>
  <si>
    <t>FLOAT</t>
  </si>
  <si>
    <t>CURRENCY</t>
  </si>
  <si>
    <t>UNIT</t>
  </si>
  <si>
    <t>NO</t>
  </si>
  <si>
    <t>EXPENSE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</si>
  <si>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</si>
  <si>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</si>
  <si>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</si>
  <si>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</si>
  <si>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</si>
  <si>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</si>
  <si>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</si>
  <si>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</si>
  <si>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</si>
  <si>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</si>
  <si>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</si>
  <si>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</si>
  <si>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</si>
  <si>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</si>
  <si>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</si>
  <si>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</si>
  <si>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</si>
  <si>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</si>
  <si>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</si>
  <si>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</si>
  <si>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</si>
  <si>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</si>
  <si>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</si>
  <si>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</si>
  <si>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</si>
  <si>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</si>
  <si>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</si>
  <si>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</si>
  <si>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</si>
  <si>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</si>
  <si>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</si>
  <si>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</si>
  <si>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</si>
  <si>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</si>
  <si>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</si>
  <si>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</si>
  <si>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</si>
  <si>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</si>
  <si>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</si>
  <si>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</si>
  <si>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</si>
  <si>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</si>
  <si>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</si>
  <si>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</si>
  <si>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</si>
  <si>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</si>
  <si>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</si>
  <si>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</si>
  <si>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</si>
  <si>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</si>
  <si>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</si>
  <si>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</si>
  <si>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</si>
  <si>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</si>
  <si>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</si>
  <si>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</si>
  <si>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</si>
  <si>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</si>
  <si>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</si>
  <si>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</si>
  <si>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</si>
  <si>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</si>
  <si>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</si>
  <si>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</si>
  <si>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</si>
  <si>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</si>
  <si>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</si>
  <si>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</si>
  <si>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</si>
  <si>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</si>
  <si>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</si>
  <si>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</si>
  <si>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</si>
  <si>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</si>
  <si>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</si>
  <si>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</si>
  <si>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</si>
  <si>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</si>
  <si>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</si>
  <si>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</si>
  <si>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</si>
  <si>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</si>
  <si>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</si>
  <si>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</si>
  <si>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</si>
  <si>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</si>
  <si>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 xml:space="preserve">CREATE TABLE CR_REL_PRICE_LIST_AND_SUBMODULE (
ID VARCHAR(30) NOT NULL ,
STATUS VARCHAR(10),
INSERT_DATE VARCHAR(20),
MODIFICATION_DATE VARCHAR(20),
FK_PRICE_LIST_ID VARCHAR(20),
FK_SUBMODULE_ID VARCHAR(20),
PRIMARY KEY (ID)
)DEFAULT CHARSET=utf8 COLLATE=utf8_general_ci;
</t>
  </si>
  <si>
    <t>apd_1q7u9a8</t>
  </si>
  <si>
    <t>GF_PRODUCT</t>
  </si>
  <si>
    <t>PRODUCT_NAME</t>
  </si>
  <si>
    <t>PRODUCT_CODE</t>
  </si>
  <si>
    <t>HOW_TO_USE</t>
  </si>
  <si>
    <t>PARAM_6</t>
  </si>
  <si>
    <t>PRODUCT_TYPE</t>
  </si>
  <si>
    <t>PACKADAKI_SAY</t>
  </si>
  <si>
    <t>DOZA</t>
  </si>
  <si>
    <t>QRAM</t>
  </si>
  <si>
    <t>QUTUDAKI_SAYI</t>
  </si>
  <si>
    <t>PRODUCT</t>
  </si>
  <si>
    <t>HOW</t>
  </si>
  <si>
    <t>TO</t>
  </si>
  <si>
    <t>USE</t>
  </si>
  <si>
    <t>PACKADAKI</t>
  </si>
  <si>
    <t>SAY</t>
  </si>
  <si>
    <t>QUTUDAKI</t>
  </si>
  <si>
    <t>SAYI</t>
  </si>
  <si>
    <t>TEXT</t>
  </si>
  <si>
    <t>SENDER</t>
  </si>
  <si>
    <t>FULNAME</t>
  </si>
  <si>
    <t>PATIENT_SENDER_FULNAME</t>
  </si>
  <si>
    <t>PATIENT_FULNAME</t>
  </si>
  <si>
    <t>SESSION_NO</t>
  </si>
  <si>
    <t>SESSION</t>
  </si>
  <si>
    <t>RP_APPOINTMENT_LIST_WITH_EXPENSE</t>
  </si>
  <si>
    <t>DOCTOR_EXPENSE</t>
  </si>
  <si>
    <t>PATIENT_SENDER_EXPENSE</t>
  </si>
  <si>
    <t>from cr_appointment_list  PT</t>
  </si>
  <si>
    <t>(SELECT EXPENSE_AMOUNT FROM gf_EXPENSE_LIST DC WHERE DC.EXPENSE_PURPOSE=2 AND DC.DOCUMENT_NO=PT.SESSION_NO LIMIT 0,1) AS DOCTOR_EXPENSE,</t>
  </si>
  <si>
    <t>(SELECT EXPENSE_AMOUNT FROM gf_EXPENSE_LIST DC WHERE DC.EXPENSE_PURPOSE=3 AND DC.DOCUMENT_NO=PT.SESSION_NO LIMIT 0,1) AS PATIENT_SENDER_EXPENSE,</t>
  </si>
  <si>
    <t>CONCAT(PATIENT_NAME," ",PATIENT_SURNAME," ", PATIENT_MIDDLE_NAME) AS PATIENT_FULNAME,</t>
  </si>
  <si>
    <t>PAYMENT_DESCRIPTION</t>
  </si>
  <si>
    <t>PRICE_LIST_PRICE</t>
  </si>
  <si>
    <t>PMT.PAYMENT_AMOUNT,</t>
  </si>
  <si>
    <t>PMT.PAYMENT_DISCOUNT,</t>
  </si>
  <si>
    <t>PMT.DESCRIPTION AS PAYMENT_DESCRIPTION,</t>
  </si>
  <si>
    <t>(SELECT PRICE FROM gf_PRICE_LIST PLST  WHERE PLST.ID=PT.FK_PRICE_LIST_ID LIMIT 0,1) AS PRICE_LIST_PRICE,</t>
  </si>
  <si>
    <t>LEFT JOIN GF_PAYMENT PMT ON PMT.SESSION_NO = PT.SESSION_NO</t>
  </si>
  <si>
    <t>DISCOUNT_NAME</t>
  </si>
  <si>
    <t>DISCOUNT_AMOUNT</t>
  </si>
  <si>
    <t>VALID_DATE</t>
  </si>
  <si>
    <t>VALID</t>
  </si>
  <si>
    <t>FK_DISCOUNT_ID</t>
  </si>
  <si>
    <t>GF_REL_DISCOUNT_AND_PATIENT_LIST</t>
  </si>
  <si>
    <t>PATIENT_MOBILE_1</t>
  </si>
  <si>
    <t>(SELECT PAYMENT_NAME FROM gf_PRICE_LIST PLST  WHERE PLST.ID=PT.FK_PRICE_LIST_ID LIMIT 0,1) AS PURPOSE,</t>
  </si>
  <si>
    <t xml:space="preserve"> CREATE OR REPLACE VIEW GF_REL_DISCOUNT_AND_PATIENT_LIST AS SELECT</t>
  </si>
  <si>
    <t xml:space="preserve"> `pt`.`ID` AS `ID`,</t>
  </si>
  <si>
    <t xml:space="preserve"> `pt`.`STATUS` AS `STATUS`,</t>
  </si>
  <si>
    <t xml:space="preserve"> `pt`.`INSERT_DATE` AS `INSERT_DATE`,</t>
  </si>
  <si>
    <t xml:space="preserve"> `pt`.`MODIFICATION_DATE` AS `MODIFICATION_DATE`,</t>
  </si>
  <si>
    <t xml:space="preserve"> `pt`.`FK_DISCOUNT_ID` AS `FK_DISCOUNT_ID`,</t>
  </si>
  <si>
    <t xml:space="preserve"> `ds`.`DISCOUNT_NAME` AS `DISCOUNT_NAME`,</t>
  </si>
  <si>
    <t xml:space="preserve"> `ds`.`DISCOUNT_AMOUNT` AS `DISCOUNT_AMOUNT`,</t>
  </si>
  <si>
    <t xml:space="preserve"> `ds`.`VALID_DATE` AS `VALID_DATE`,</t>
  </si>
  <si>
    <t xml:space="preserve"> `pt`.`FK_PATIENT_ID` AS `FK_PATIENT_ID`,</t>
  </si>
  <si>
    <t xml:space="preserve"> concat(`pn`.`PATIENT_NAME`,' ',`pn`.`PATIENT_SURNAME`,' ',`pn`.`PATIENT_MIDDLE_NAME`) AS `PATIENT_FULNAME`,</t>
  </si>
  <si>
    <t xml:space="preserve"> `pn`.`PATIENT_ID` AS `PATIENT_ID`,</t>
  </si>
  <si>
    <t xml:space="preserve"> `pn`.`PATIENT_BIRTH_DATE` AS `PATIENT_BIRTH_DATE`,</t>
  </si>
  <si>
    <t xml:space="preserve"> `pn`.`MOBILE_1` AS `PATIENT_MOBILE_1`,</t>
  </si>
  <si>
    <t xml:space="preserve"> `pt`.`DESCRIPTION` AS `DESCRIPTION`</t>
  </si>
  <si>
    <t xml:space="preserve"> from ((`apd_24v2hse`.`gf_rel_discount_and_patient` `pt` </t>
  </si>
  <si>
    <t xml:space="preserve"> left join `apd_24v2hse`.`cr_patient` `pn` on((`pn`.`ID` = `pt`.`FK_PATIENT_ID`))) </t>
  </si>
  <si>
    <t xml:space="preserve"> left join `apd_24v2hse`.`gf_discount` `ds` on((`ds`.`ID` = `pt`.`FK_DISCOUNT_ID`)))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</si>
  <si>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</si>
  <si>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</si>
  <si>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</si>
  <si>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</si>
  <si>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</si>
  <si>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</si>
  <si>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</si>
  <si>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</si>
  <si>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</si>
  <si>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</si>
  <si>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</si>
  <si>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</si>
  <si>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</si>
  <si>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</si>
  <si>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</si>
  <si>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</si>
  <si>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</si>
  <si>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</si>
  <si>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FK_PROGRES_ID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</si>
  <si>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</si>
  <si>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</si>
  <si>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</si>
  <si>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</si>
  <si>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</si>
  <si>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</si>
  <si>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</si>
  <si>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</si>
  <si>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</si>
  <si>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</si>
  <si>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</si>
  <si>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</si>
  <si>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</si>
  <si>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</si>
  <si>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</si>
  <si>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</si>
  <si>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(SELECT NETWORK_NAME FROM TM_NETWORK WHERE ID = T.FK_NETWORK_ID) AS NETWORK_NAME,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</si>
  <si>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</si>
  <si>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</si>
  <si>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</si>
  <si>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</si>
  <si>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</si>
  <si>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</si>
  <si>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</si>
  <si>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</si>
  <si>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</si>
  <si>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</si>
  <si>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</si>
  <si>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</si>
  <si>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</si>
  <si>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</si>
  <si>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</si>
  <si>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</si>
  <si>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</si>
  <si>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</si>
  <si>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</si>
  <si>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</si>
  <si>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</si>
  <si>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</si>
  <si>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</si>
  <si>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PROGRES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</si>
  <si>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</si>
  <si>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</si>
  <si>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</si>
  <si>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</si>
  <si>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</si>
  <si>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</si>
  <si>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</si>
  <si>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</si>
  <si>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</si>
  <si>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</si>
  <si>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FK_USER_İD</t>
  </si>
  <si>
    <t>COMMENT_DATE</t>
  </si>
  <si>
    <t>FK_PARENT_COMMENT_ID</t>
  </si>
  <si>
    <t>İD</t>
  </si>
  <si>
    <t>TM_TASK_LIST</t>
  </si>
  <si>
    <t>TASK_TYPE_NAME</t>
  </si>
  <si>
    <t>TASK_STATUS_NAME</t>
  </si>
  <si>
    <t>PROGRES_NAME</t>
  </si>
  <si>
    <t>(SELECT TYPE_NAME FROM TM_TASK_TYPE WHERE ID = T.FK_TASK_TYPE_ID LIMIT 0,1) AS TASK_TYPE_NAME</t>
  </si>
  <si>
    <t>(SELECT STATUS_NAME FROM TM_TASK_STATUS WHERE ID = T.FK_TASK_STATUS_ID LIMIT 0,1) AS TASK_STATUS_NAME</t>
  </si>
  <si>
    <t>(SELECT PROJECT_NAME FROM TM_TASK_PROJECT WHERE ID = T.FK_TASK_PROJECT_ID LIMIT 0,1) AS PROJECT_NAME</t>
  </si>
  <si>
    <t>(SELECT priority_NAME FROM TM_TASK_PRIORITY WHERE ID = T.FK_TASK_PRIORITY_ID LIMIT 0,1) AS PRIORITY_NAME</t>
  </si>
  <si>
    <t>(SELECT PROGRES_NAME FROM TM_TASK_PROJECT WHERE ID = T.FK_TASK_PROJECT_ID LIMIT 0,1) AS PROJECT_NAME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</si>
</sst>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Z743"/>
  <sheetViews>
    <sheetView tabSelected="1" topLeftCell="A520" zoomScale="130" zoomScaleNormal="130" workbookViewId="0">
      <pane xSplit="2" topLeftCell="K1" activePane="topRight" state="frozen"/>
      <selection activeCell="A331" sqref="A331"/>
      <selection pane="topRight" activeCell="K687" sqref="K687"/>
    </sheetView>
  </sheetViews>
  <sheetFormatPr defaultRowHeight="14.5" x14ac:dyDescent="0.35"/>
  <cols>
    <col min="2" max="2" width="44.26953125" customWidth="1"/>
    <col min="3" max="3" width="12.81640625" bestFit="1" customWidth="1"/>
    <col min="4" max="4" width="10.1796875" bestFit="1" customWidth="1"/>
    <col min="5" max="5" width="11.81640625" style="24" bestFit="1" customWidth="1"/>
    <col min="6" max="6" width="16.54296875" style="24" bestFit="1" customWidth="1"/>
    <col min="7" max="7" width="13.1796875" style="24" bestFit="1" customWidth="1"/>
    <col min="8" max="8" width="10.81640625" bestFit="1" customWidth="1"/>
    <col min="9" max="9" width="42.81640625" bestFit="1" customWidth="1"/>
    <col min="10" max="10" width="26.81640625" customWidth="1"/>
    <col min="11" max="11" width="115.1796875" style="21" customWidth="1"/>
    <col min="12" max="12" width="11.54296875" bestFit="1" customWidth="1"/>
    <col min="13" max="13" width="29.26953125" style="19" customWidth="1"/>
    <col min="14" max="14" width="40.81640625" style="5" customWidth="1"/>
    <col min="15" max="15" width="2.1796875" customWidth="1"/>
    <col min="16" max="16" width="1.81640625" customWidth="1"/>
    <col min="17" max="22" width="2.1796875" customWidth="1"/>
    <col min="23" max="23" width="34.81640625" style="16" bestFit="1" customWidth="1"/>
    <col min="24" max="24" width="33.54296875" style="3" bestFit="1" customWidth="1"/>
    <col min="25" max="25" width="62.36328125" style="22" customWidth="1"/>
    <col min="26" max="26" width="45.7265625" style="7" bestFit="1" customWidth="1"/>
  </cols>
  <sheetData>
    <row r="5" spans="2:26" x14ac:dyDescent="0.35">
      <c r="B5" s="2" t="s">
        <v>229</v>
      </c>
      <c r="I5" t="str">
        <f>CONCATENATE("ALTER TABLE"," ",B5)</f>
        <v>ALTER TABLE CR_TEMP_USER</v>
      </c>
      <c r="J5" t="str">
        <f t="shared" ref="J5:J14" si="0">LEFT(CONCATENATE(" ADD "," ",N5,";"),LEN(CONCATENATE(" ADD "," ",N5,";"))-2)</f>
        <v xml:space="preserve"> ADD  CREATE TABLE CR_TEMP_USER </v>
      </c>
      <c r="K5" s="21" t="str">
        <f t="shared" ref="K5:K13" si="1">LEFT(CONCATENATE(" ALTER COLUMN  "," ",B5,";"),LEN(CONCATENATE(" ALTER COLUMN "," ",B5,";")))</f>
        <v xml:space="preserve"> ALTER COLUMN   CR_TEMP_USER</v>
      </c>
      <c r="N5" s="5" t="str">
        <f>CONCATENATE("CREATE TABLE ",B5," ","(")</f>
        <v>CREATE TABLE CR_TEMP_USER (</v>
      </c>
      <c r="X5" s="3" t="s">
        <v>32</v>
      </c>
    </row>
    <row r="6" spans="2:26" ht="17.5" x14ac:dyDescent="0.45">
      <c r="B6" s="1" t="s">
        <v>2</v>
      </c>
      <c r="C6" s="1" t="s">
        <v>1</v>
      </c>
      <c r="D6" s="4">
        <v>20</v>
      </c>
      <c r="E6" s="24" t="s">
        <v>173</v>
      </c>
      <c r="I6" t="str">
        <f>I5</f>
        <v>ALTER TABLE CR_TEMP_USER</v>
      </c>
      <c r="J6" t="str">
        <f t="shared" si="0"/>
        <v xml:space="preserve"> ADD  ID VARCHAR(20) NOT NULL </v>
      </c>
      <c r="K6" s="21" t="str">
        <f t="shared" si="1"/>
        <v xml:space="preserve"> ALTER COLUMN   ID</v>
      </c>
      <c r="L6" s="12"/>
      <c r="M6" s="18"/>
      <c r="N6" s="5" t="str">
        <f>CONCATENATE(B6," ",C6,"(",D6,")",E6,F6,G6,",")</f>
        <v>ID VARCHAR(20) NOT NULL ,</v>
      </c>
      <c r="O6" s="6" t="s">
        <v>2</v>
      </c>
      <c r="P6" s="6"/>
      <c r="Q6" s="6"/>
      <c r="R6" s="6"/>
      <c r="S6" s="6"/>
      <c r="T6" s="6"/>
      <c r="U6" s="6"/>
      <c r="V6" s="6"/>
      <c r="W6" s="17" t="str">
        <f t="shared" ref="W6:W12" si="2">CONCATENATE(,LOWER(O6),UPPER(LEFT(P6,1)),LOWER(RIGHT(P6,LEN(P6)-IF(LEN(P6)&gt;0,1,LEN(P6)))),UPPER(LEFT(Q6,1)),LOWER(RIGHT(Q6,LEN(Q6)-IF(LEN(Q6)&gt;0,1,LEN(Q6)))),UPPER(LEFT(R6,1)),LOWER(RIGHT(R6,LEN(R6)-IF(LEN(R6)&gt;0,1,LEN(R6)))),UPPER(LEFT(S6,1)),LOWER(RIGHT(S6,LEN(S6)-IF(LEN(S6)&gt;0,1,LEN(S6)))),UPPER(LEFT(T6,1)),LOWER(RIGHT(T6,LEN(T6)-IF(LEN(T6)&gt;0,1,LEN(T6)))),UPPER(LEFT(U6,1)),LOWER(RIGHT(U6,LEN(U6)-IF(LEN(U6)&gt;0,1,LEN(U6)))),UPPER(LEFT(V6,1)),LOWER(RIGHT(V6,LEN(V6)-IF(LEN(V6)&gt;0,1,LEN(V6)))))</f>
        <v>id</v>
      </c>
      <c r="X6" s="3" t="str">
        <f t="shared" ref="X6:X32" si="3">CONCATENATE("""",W6,"""",":","""","""",",")</f>
        <v>"id":"",</v>
      </c>
      <c r="Y6" s="22" t="str">
        <f t="shared" ref="Y6:Y32" si="4">CONCATENATE("public static String ",,B6,,"=","""",W6,""";")</f>
        <v>public static String ID="id";</v>
      </c>
      <c r="Z6" s="7" t="str">
        <f t="shared" ref="Z6:Z31" si="5">CONCATENATE("private String ",W6,"=","""""",";")</f>
        <v>private String id="";</v>
      </c>
    </row>
    <row r="7" spans="2:26" ht="17.5" x14ac:dyDescent="0.45">
      <c r="B7" s="1" t="s">
        <v>3</v>
      </c>
      <c r="C7" s="1" t="s">
        <v>1</v>
      </c>
      <c r="D7" s="4">
        <v>10</v>
      </c>
      <c r="I7" t="str">
        <f>I6</f>
        <v>ALTER TABLE CR_TEMP_USER</v>
      </c>
      <c r="J7" t="str">
        <f t="shared" si="0"/>
        <v xml:space="preserve"> ADD  STATUS VARCHAR(10)</v>
      </c>
      <c r="K7" s="21" t="str">
        <f t="shared" si="1"/>
        <v xml:space="preserve"> ALTER COLUMN   STATUS</v>
      </c>
      <c r="L7" s="12"/>
      <c r="M7" s="18"/>
      <c r="N7" s="5" t="str">
        <f t="shared" ref="N7:N32" si="6">CONCATENATE(B7," ",C7,"(",D7,")",E7,F7,G7,",")</f>
        <v>STATUS VARCHAR(10),</v>
      </c>
      <c r="O7" s="6" t="s">
        <v>3</v>
      </c>
      <c r="W7" s="17" t="str">
        <f t="shared" si="2"/>
        <v>status</v>
      </c>
      <c r="X7" s="3" t="str">
        <f t="shared" si="3"/>
        <v>"status":"",</v>
      </c>
      <c r="Y7" s="22" t="str">
        <f t="shared" si="4"/>
        <v>public static String STATUS="status";</v>
      </c>
      <c r="Z7" s="7" t="str">
        <f t="shared" si="5"/>
        <v>private String status="";</v>
      </c>
    </row>
    <row r="8" spans="2:26" ht="17.5" x14ac:dyDescent="0.45">
      <c r="B8" s="1" t="s">
        <v>4</v>
      </c>
      <c r="C8" s="1" t="s">
        <v>1</v>
      </c>
      <c r="D8" s="4">
        <v>20</v>
      </c>
      <c r="I8" t="str">
        <f t="shared" ref="I8:I32" si="7">I7</f>
        <v>ALTER TABLE CR_TEMP_USER</v>
      </c>
      <c r="J8" t="str">
        <f t="shared" si="0"/>
        <v xml:space="preserve"> ADD  INSERT_DATE VARCHAR(20)</v>
      </c>
      <c r="K8" s="21" t="str">
        <f t="shared" si="1"/>
        <v xml:space="preserve"> ALTER COLUMN   INSERT_DATE</v>
      </c>
      <c r="L8" s="12"/>
      <c r="M8" s="18"/>
      <c r="N8" s="5" t="str">
        <f t="shared" si="6"/>
        <v>INSERT_DATE VARCHAR(20),</v>
      </c>
      <c r="O8" s="6" t="s">
        <v>7</v>
      </c>
      <c r="P8" t="s">
        <v>8</v>
      </c>
      <c r="W8" s="17" t="str">
        <f t="shared" si="2"/>
        <v>insertDate</v>
      </c>
      <c r="X8" s="3" t="str">
        <f t="shared" si="3"/>
        <v>"insertDate":"",</v>
      </c>
      <c r="Y8" s="22" t="str">
        <f t="shared" si="4"/>
        <v>public static String INSERT_DATE="insertDate";</v>
      </c>
      <c r="Z8" s="7" t="str">
        <f t="shared" si="5"/>
        <v>private String insertDate="";</v>
      </c>
    </row>
    <row r="9" spans="2:26" ht="17.5" x14ac:dyDescent="0.45">
      <c r="B9" s="1" t="s">
        <v>5</v>
      </c>
      <c r="C9" s="1" t="s">
        <v>1</v>
      </c>
      <c r="D9" s="4">
        <v>20</v>
      </c>
      <c r="I9" t="str">
        <f t="shared" si="7"/>
        <v>ALTER TABLE CR_TEMP_USER</v>
      </c>
      <c r="J9" t="str">
        <f t="shared" si="0"/>
        <v xml:space="preserve"> ADD  MODIFICATION_DATE VARCHAR(20)</v>
      </c>
      <c r="K9" s="21" t="str">
        <f t="shared" si="1"/>
        <v xml:space="preserve"> ALTER COLUMN   MODIFICATION_DATE</v>
      </c>
      <c r="L9" s="12"/>
      <c r="M9" s="18"/>
      <c r="N9" s="5" t="str">
        <f t="shared" si="6"/>
        <v>MODIFICATION_DATE VARCHAR(20),</v>
      </c>
      <c r="O9" s="6" t="s">
        <v>9</v>
      </c>
      <c r="P9" t="s">
        <v>8</v>
      </c>
      <c r="W9" s="17" t="str">
        <f t="shared" si="2"/>
        <v>modificationDate</v>
      </c>
      <c r="X9" s="3" t="str">
        <f t="shared" si="3"/>
        <v>"modificationDate":"",</v>
      </c>
      <c r="Y9" s="22" t="str">
        <f t="shared" si="4"/>
        <v>public static String MODIFICATION_DATE="modificationDate";</v>
      </c>
      <c r="Z9" s="7" t="str">
        <f t="shared" si="5"/>
        <v>private String modificationDate="";</v>
      </c>
    </row>
    <row r="10" spans="2:26" ht="17.5" x14ac:dyDescent="0.45">
      <c r="B10" s="1" t="s">
        <v>31</v>
      </c>
      <c r="C10" s="1" t="s">
        <v>1</v>
      </c>
      <c r="D10" s="4">
        <v>20</v>
      </c>
      <c r="I10" t="str">
        <f t="shared" si="7"/>
        <v>ALTER TABLE CR_TEMP_USER</v>
      </c>
      <c r="J10" t="str">
        <f t="shared" si="0"/>
        <v xml:space="preserve"> ADD  FK_EMPLOYEE_ID VARCHAR(20)</v>
      </c>
      <c r="K10" s="21" t="str">
        <f t="shared" si="1"/>
        <v xml:space="preserve"> ALTER COLUMN   FK_EMPLOYEE_ID</v>
      </c>
      <c r="L10" s="12"/>
      <c r="M10" s="18"/>
      <c r="N10" s="5" t="str">
        <f t="shared" si="6"/>
        <v>FK_EMPLOYEE_ID VARCHAR(20),</v>
      </c>
      <c r="O10" s="6" t="s">
        <v>10</v>
      </c>
      <c r="P10" t="s">
        <v>19</v>
      </c>
      <c r="Q10" t="s">
        <v>2</v>
      </c>
      <c r="W10" s="17" t="str">
        <f t="shared" si="2"/>
        <v>fkEmployeeId</v>
      </c>
      <c r="X10" s="3" t="str">
        <f t="shared" si="3"/>
        <v>"fkEmployeeId":"",</v>
      </c>
      <c r="Y10" s="22" t="str">
        <f t="shared" si="4"/>
        <v>public static String FK_EMPLOYEE_ID="fkEmployeeId";</v>
      </c>
      <c r="Z10" s="7" t="str">
        <f t="shared" si="5"/>
        <v>private String fkEmployeeId="";</v>
      </c>
    </row>
    <row r="11" spans="2:26" ht="17.5" x14ac:dyDescent="0.45">
      <c r="B11" s="1" t="s">
        <v>91</v>
      </c>
      <c r="C11" s="1" t="s">
        <v>1</v>
      </c>
      <c r="D11" s="4">
        <v>1000</v>
      </c>
      <c r="I11" t="str">
        <f t="shared" si="7"/>
        <v>ALTER TABLE CR_TEMP_USER</v>
      </c>
      <c r="J11" t="str">
        <f t="shared" si="0"/>
        <v xml:space="preserve"> ADD  LI_USER_PERMISSION_CODE VARCHAR(1000)</v>
      </c>
      <c r="K11" s="21" t="str">
        <f t="shared" si="1"/>
        <v xml:space="preserve"> ALTER COLUMN   LI_USER_PERMISSION_CODE</v>
      </c>
      <c r="L11" s="12"/>
      <c r="M11" s="18"/>
      <c r="N11" s="5" t="str">
        <f t="shared" si="6"/>
        <v>LI_USER_PERMISSION_CODE VARCHAR(1000),</v>
      </c>
      <c r="O11" s="6" t="s">
        <v>66</v>
      </c>
      <c r="P11" t="s">
        <v>12</v>
      </c>
      <c r="Q11" t="s">
        <v>50</v>
      </c>
      <c r="R11" t="s">
        <v>18</v>
      </c>
      <c r="W11" s="17" t="str">
        <f t="shared" si="2"/>
        <v>liUserPermissionCode</v>
      </c>
      <c r="X11" s="3" t="str">
        <f t="shared" si="3"/>
        <v>"liUserPermissionCode":"",</v>
      </c>
      <c r="Y11" s="22" t="str">
        <f t="shared" si="4"/>
        <v>public static String LI_USER_PERMISSION_CODE="liUserPermissionCode";</v>
      </c>
      <c r="Z11" s="7" t="str">
        <f t="shared" si="5"/>
        <v>private String liUserPermissionCode="";</v>
      </c>
    </row>
    <row r="12" spans="2:26" ht="17.5" x14ac:dyDescent="0.45">
      <c r="B12" s="1" t="s">
        <v>42</v>
      </c>
      <c r="C12" s="1" t="s">
        <v>1</v>
      </c>
      <c r="D12" s="4">
        <v>50</v>
      </c>
      <c r="I12" t="str">
        <f t="shared" si="7"/>
        <v>ALTER TABLE CR_TEMP_USER</v>
      </c>
      <c r="J12" t="str">
        <f t="shared" si="0"/>
        <v xml:space="preserve"> ADD  TG_USER_ID VARCHAR(50)</v>
      </c>
      <c r="K12" s="21" t="str">
        <f t="shared" si="1"/>
        <v xml:space="preserve"> ALTER COLUMN   TG_USER_ID</v>
      </c>
      <c r="L12" s="12"/>
      <c r="M12" s="18"/>
      <c r="N12" s="5" t="str">
        <f t="shared" si="6"/>
        <v>TG_USER_ID VARCHAR(50),</v>
      </c>
      <c r="O12" s="6" t="s">
        <v>41</v>
      </c>
      <c r="P12" t="s">
        <v>12</v>
      </c>
      <c r="Q12" t="s">
        <v>2</v>
      </c>
      <c r="W12" s="17" t="str">
        <f t="shared" si="2"/>
        <v>tgUserId</v>
      </c>
      <c r="X12" s="3" t="str">
        <f t="shared" si="3"/>
        <v>"tgUserId":"",</v>
      </c>
      <c r="Y12" s="22" t="str">
        <f t="shared" si="4"/>
        <v>public static String TG_USER_ID="tgUserId";</v>
      </c>
      <c r="Z12" s="7" t="str">
        <f t="shared" si="5"/>
        <v>private String tgUserId="";</v>
      </c>
    </row>
    <row r="13" spans="2:26" ht="17.5" x14ac:dyDescent="0.45">
      <c r="B13" s="1" t="s">
        <v>21</v>
      </c>
      <c r="C13" s="1" t="s">
        <v>1</v>
      </c>
      <c r="D13" s="4">
        <v>300</v>
      </c>
      <c r="F13" s="24" t="s">
        <v>175</v>
      </c>
      <c r="I13" t="str">
        <f t="shared" si="7"/>
        <v>ALTER TABLE CR_TEMP_USER</v>
      </c>
      <c r="J13" t="str">
        <f t="shared" si="0"/>
        <v xml:space="preserve"> ADD  USERNAME VARCHAR(300) NOT NULL</v>
      </c>
      <c r="K13" s="21" t="str">
        <f t="shared" si="1"/>
        <v xml:space="preserve"> ALTER COLUMN   USERNAME</v>
      </c>
      <c r="L13" s="12"/>
      <c r="M13" s="18"/>
      <c r="N13" s="5" t="str">
        <f t="shared" si="6"/>
        <v>USERNAME VARCHAR(300) NOT NULL,</v>
      </c>
      <c r="O13" s="1" t="s">
        <v>21</v>
      </c>
      <c r="W13" s="17" t="str">
        <f t="shared" ref="W13:W32" si="8">CONCATENATE(,LOWER(O13),UPPER(LEFT(P13,1)),LOWER(RIGHT(P13,LEN(P13)-IF(LEN(P13)&gt;0,1,LEN(P13)))),UPPER(LEFT(Q13,1)),LOWER(RIGHT(Q13,LEN(Q13)-IF(LEN(Q13)&gt;0,1,LEN(Q13)))),UPPER(LEFT(R13,1)),LOWER(RIGHT(R13,LEN(R13)-IF(LEN(R13)&gt;0,1,LEN(R13)))),UPPER(LEFT(S13,1)),LOWER(RIGHT(S13,LEN(S13)-IF(LEN(S13)&gt;0,1,LEN(S13)))),UPPER(LEFT(T13,1)),LOWER(RIGHT(T13,LEN(T13)-IF(LEN(T13)&gt;0,1,LEN(T13)))),UPPER(LEFT(U13,1)),LOWER(RIGHT(U13,LEN(U13)-IF(LEN(U13)&gt;0,1,LEN(U13)))),UPPER(LEFT(V13,1)),LOWER(RIGHT(V13,LEN(V13)-IF(LEN(V13)&gt;0,1,LEN(V13)))))</f>
        <v>username</v>
      </c>
      <c r="X13" s="3" t="str">
        <f t="shared" si="3"/>
        <v>"username":"",</v>
      </c>
      <c r="Y13" s="22" t="str">
        <f t="shared" si="4"/>
        <v>public static String USERNAME="username";</v>
      </c>
      <c r="Z13" s="7" t="str">
        <f t="shared" si="5"/>
        <v>private String username="";</v>
      </c>
    </row>
    <row r="14" spans="2:26" ht="17.5" x14ac:dyDescent="0.45">
      <c r="B14" s="1" t="s">
        <v>22</v>
      </c>
      <c r="C14" s="1" t="s">
        <v>1</v>
      </c>
      <c r="D14" s="4">
        <v>300</v>
      </c>
      <c r="I14" t="str">
        <f t="shared" si="7"/>
        <v>ALTER TABLE CR_TEMP_USER</v>
      </c>
      <c r="J14" t="str">
        <f t="shared" si="0"/>
        <v xml:space="preserve"> ADD  PASSWORD VARCHAR(300)</v>
      </c>
      <c r="K14" s="21" t="str">
        <f t="shared" ref="K14:K31" si="9">CONCATENATE(LEFT(CONCATENATE("  ALTER COLUMN  "," ",N14,";"),LEN(CONCATENATE("  ALTER COLUMN  "," ",N14,";"))-2),";")</f>
        <v xml:space="preserve">  ALTER COLUMN   PASSWORD VARCHAR(300);</v>
      </c>
      <c r="L14" s="12"/>
      <c r="M14" s="18"/>
      <c r="N14" s="5" t="str">
        <f t="shared" si="6"/>
        <v>PASSWORD VARCHAR(300),</v>
      </c>
      <c r="O14" s="1" t="s">
        <v>22</v>
      </c>
      <c r="W14" s="17" t="str">
        <f t="shared" si="8"/>
        <v>password</v>
      </c>
      <c r="X14" s="3" t="str">
        <f t="shared" si="3"/>
        <v>"password":"",</v>
      </c>
      <c r="Y14" s="22" t="str">
        <f t="shared" si="4"/>
        <v>public static String PASSWORD="password";</v>
      </c>
      <c r="Z14" s="7" t="str">
        <f t="shared" si="5"/>
        <v>private String password="";</v>
      </c>
    </row>
    <row r="15" spans="2:26" ht="17.5" x14ac:dyDescent="0.45">
      <c r="B15" s="8" t="s">
        <v>164</v>
      </c>
      <c r="C15" s="1" t="s">
        <v>1</v>
      </c>
      <c r="D15" s="12">
        <v>30</v>
      </c>
      <c r="F15" s="24" t="s">
        <v>173</v>
      </c>
      <c r="I15" t="str">
        <f t="shared" si="7"/>
        <v>ALTER TABLE CR_TEMP_USER</v>
      </c>
      <c r="J15" t="str">
        <f t="shared" ref="J15:J31" si="10">CONCATENATE(LEFT(CONCATENATE(" ADD "," ",N15,";"),LEN(CONCATENATE(" ADD "," ",N15,";"))-2),";")</f>
        <v xml:space="preserve"> ADD  USER_SHORT_ID VARCHAR(30) NOT NULL ;</v>
      </c>
      <c r="K15" s="21" t="str">
        <f t="shared" si="9"/>
        <v xml:space="preserve">  ALTER COLUMN   USER_SHORT_ID VARCHAR(30) NOT NULL ;</v>
      </c>
      <c r="L15" s="14"/>
      <c r="M15" s="18" t="str">
        <f t="shared" ref="M15:M31" si="11">CONCATENATE(B15,",")</f>
        <v>USER_SHORT_ID,</v>
      </c>
      <c r="N15" s="5" t="str">
        <f t="shared" si="6"/>
        <v>USER_SHORT_ID VARCHAR(30) NOT NULL ,</v>
      </c>
      <c r="O15" s="1" t="s">
        <v>12</v>
      </c>
      <c r="P15" t="s">
        <v>133</v>
      </c>
      <c r="Q15" t="s">
        <v>2</v>
      </c>
      <c r="W15" s="17" t="str">
        <f t="shared" si="8"/>
        <v>userShortId</v>
      </c>
      <c r="X15" s="3" t="str">
        <f t="shared" si="3"/>
        <v>"userShortId":"",</v>
      </c>
      <c r="Y15" s="22" t="str">
        <f t="shared" si="4"/>
        <v>public static String USER_SHORT_ID="userShortId";</v>
      </c>
      <c r="Z15" s="7" t="str">
        <f t="shared" si="5"/>
        <v>private String userShortId="";</v>
      </c>
    </row>
    <row r="16" spans="2:26" ht="17.5" x14ac:dyDescent="0.45">
      <c r="B16" s="8" t="s">
        <v>165</v>
      </c>
      <c r="C16" s="1" t="s">
        <v>1</v>
      </c>
      <c r="D16" s="12">
        <v>200</v>
      </c>
      <c r="I16" t="str">
        <f t="shared" si="7"/>
        <v>ALTER TABLE CR_TEMP_USER</v>
      </c>
      <c r="J16" t="str">
        <f t="shared" si="10"/>
        <v xml:space="preserve"> ADD  USER_IMAGE VARCHAR(200);</v>
      </c>
      <c r="K16" s="21" t="str">
        <f t="shared" si="9"/>
        <v xml:space="preserve">  ALTER COLUMN   USER_IMAGE VARCHAR(200);</v>
      </c>
      <c r="L16" s="14"/>
      <c r="M16" s="18" t="str">
        <f t="shared" si="11"/>
        <v>USER_IMAGE,</v>
      </c>
      <c r="N16" s="5" t="str">
        <f t="shared" si="6"/>
        <v>USER_IMAGE VARCHAR(200),</v>
      </c>
      <c r="O16" s="1" t="s">
        <v>12</v>
      </c>
      <c r="P16" t="s">
        <v>161</v>
      </c>
      <c r="W16" s="17" t="str">
        <f t="shared" si="8"/>
        <v>userImage</v>
      </c>
      <c r="X16" s="3" t="str">
        <f t="shared" si="3"/>
        <v>"userImage":"",</v>
      </c>
      <c r="Y16" s="22" t="str">
        <f t="shared" si="4"/>
        <v>public static String USER_IMAGE="userImage";</v>
      </c>
      <c r="Z16" s="7" t="str">
        <f t="shared" si="5"/>
        <v>private String userImage="";</v>
      </c>
    </row>
    <row r="17" spans="2:26" ht="17.5" x14ac:dyDescent="0.45">
      <c r="B17" t="s">
        <v>166</v>
      </c>
      <c r="C17" s="1" t="s">
        <v>1</v>
      </c>
      <c r="D17" s="8">
        <v>50</v>
      </c>
      <c r="I17" t="str">
        <f t="shared" si="7"/>
        <v>ALTER TABLE CR_TEMP_USER</v>
      </c>
      <c r="J17" t="str">
        <f t="shared" si="10"/>
        <v xml:space="preserve"> ADD  USER_PERSON_NAME VARCHAR(50);</v>
      </c>
      <c r="K17" s="21" t="str">
        <f t="shared" si="9"/>
        <v xml:space="preserve">  ALTER COLUMN   USER_PERSON_NAME VARCHAR(50);</v>
      </c>
      <c r="M17" s="18" t="str">
        <f t="shared" si="11"/>
        <v>USER_PERSON_NAME,</v>
      </c>
      <c r="N17" s="5" t="str">
        <f t="shared" si="6"/>
        <v>USER_PERSON_NAME VARCHAR(50),</v>
      </c>
      <c r="O17" s="1" t="s">
        <v>12</v>
      </c>
      <c r="P17" t="s">
        <v>17</v>
      </c>
      <c r="Q17" t="s">
        <v>0</v>
      </c>
      <c r="W17" s="17" t="str">
        <f t="shared" si="8"/>
        <v>userPersonName</v>
      </c>
      <c r="X17" s="3" t="str">
        <f t="shared" si="3"/>
        <v>"userPersonName":"",</v>
      </c>
      <c r="Y17" s="22" t="str">
        <f t="shared" si="4"/>
        <v>public static String USER_PERSON_NAME="userPersonName";</v>
      </c>
      <c r="Z17" s="7" t="str">
        <f t="shared" si="5"/>
        <v>private String userPersonName="";</v>
      </c>
    </row>
    <row r="18" spans="2:26" ht="17.5" x14ac:dyDescent="0.45">
      <c r="B18" t="s">
        <v>167</v>
      </c>
      <c r="C18" s="1" t="s">
        <v>1</v>
      </c>
      <c r="D18" s="8">
        <v>50</v>
      </c>
      <c r="I18" t="str">
        <f t="shared" si="7"/>
        <v>ALTER TABLE CR_TEMP_USER</v>
      </c>
      <c r="J18" t="str">
        <f t="shared" si="10"/>
        <v xml:space="preserve"> ADD  USER_PERSON_SURNAME VARCHAR(50);</v>
      </c>
      <c r="K18" s="21" t="str">
        <f t="shared" si="9"/>
        <v xml:space="preserve">  ALTER COLUMN   USER_PERSON_SURNAME VARCHAR(50);</v>
      </c>
      <c r="M18" s="18" t="str">
        <f t="shared" si="11"/>
        <v>USER_PERSON_SURNAME,</v>
      </c>
      <c r="N18" s="5" t="str">
        <f t="shared" si="6"/>
        <v>USER_PERSON_SURNAME VARCHAR(50),</v>
      </c>
      <c r="O18" s="1" t="s">
        <v>12</v>
      </c>
      <c r="P18" t="s">
        <v>17</v>
      </c>
      <c r="Q18" t="s">
        <v>150</v>
      </c>
      <c r="W18" s="17" t="str">
        <f t="shared" si="8"/>
        <v>userPersonSurname</v>
      </c>
      <c r="X18" s="3" t="str">
        <f t="shared" si="3"/>
        <v>"userPersonSurname":"",</v>
      </c>
      <c r="Y18" s="22" t="str">
        <f t="shared" si="4"/>
        <v>public static String USER_PERSON_SURNAME="userPersonSurname";</v>
      </c>
      <c r="Z18" s="7" t="str">
        <f t="shared" si="5"/>
        <v>private String userPersonSurname="";</v>
      </c>
    </row>
    <row r="19" spans="2:26" ht="17.5" x14ac:dyDescent="0.45">
      <c r="B19" t="s">
        <v>168</v>
      </c>
      <c r="C19" s="1" t="s">
        <v>1</v>
      </c>
      <c r="D19" s="8">
        <v>50</v>
      </c>
      <c r="I19" t="str">
        <f t="shared" si="7"/>
        <v>ALTER TABLE CR_TEMP_USER</v>
      </c>
      <c r="J19" t="str">
        <f t="shared" si="10"/>
        <v xml:space="preserve"> ADD  USER_PERSON_MIDDLENAME VARCHAR(50);</v>
      </c>
      <c r="K19" s="21" t="str">
        <f t="shared" si="9"/>
        <v xml:space="preserve">  ALTER COLUMN   USER_PERSON_MIDDLENAME VARCHAR(50);</v>
      </c>
      <c r="M19" s="18" t="str">
        <f t="shared" si="11"/>
        <v>USER_PERSON_MIDDLENAME,</v>
      </c>
      <c r="N19" s="5" t="str">
        <f t="shared" si="6"/>
        <v>USER_PERSON_MIDDLENAME VARCHAR(50),</v>
      </c>
      <c r="O19" s="1" t="s">
        <v>12</v>
      </c>
      <c r="P19" t="s">
        <v>17</v>
      </c>
      <c r="Q19" t="s">
        <v>171</v>
      </c>
      <c r="W19" s="17" t="str">
        <f t="shared" si="8"/>
        <v>userPersonMiddlename</v>
      </c>
      <c r="X19" s="3" t="str">
        <f t="shared" si="3"/>
        <v>"userPersonMiddlename":"",</v>
      </c>
      <c r="Y19" s="22" t="str">
        <f t="shared" si="4"/>
        <v>public static String USER_PERSON_MIDDLENAME="userPersonMiddlename";</v>
      </c>
      <c r="Z19" s="7" t="str">
        <f t="shared" si="5"/>
        <v>private String userPersonMiddlename="";</v>
      </c>
    </row>
    <row r="20" spans="2:26" ht="17.5" x14ac:dyDescent="0.45">
      <c r="B20" t="s">
        <v>169</v>
      </c>
      <c r="C20" s="1" t="s">
        <v>1</v>
      </c>
      <c r="D20" s="8">
        <v>20</v>
      </c>
      <c r="I20" t="str">
        <f t="shared" si="7"/>
        <v>ALTER TABLE CR_TEMP_USER</v>
      </c>
      <c r="J20" t="str">
        <f t="shared" si="10"/>
        <v xml:space="preserve"> ADD  USER_BIRTH_DATE VARCHAR(20);</v>
      </c>
      <c r="K20" s="21" t="str">
        <f t="shared" si="9"/>
        <v xml:space="preserve">  ALTER COLUMN   USER_BIRTH_DATE VARCHAR(20);</v>
      </c>
      <c r="M20" s="18" t="str">
        <f t="shared" si="11"/>
        <v>USER_BIRTH_DATE,</v>
      </c>
      <c r="N20" s="5" t="str">
        <f t="shared" si="6"/>
        <v>USER_BIRTH_DATE VARCHAR(20),</v>
      </c>
      <c r="O20" s="1" t="s">
        <v>12</v>
      </c>
      <c r="P20" t="s">
        <v>151</v>
      </c>
      <c r="Q20" t="s">
        <v>8</v>
      </c>
      <c r="W20" s="17" t="str">
        <f t="shared" si="8"/>
        <v>userBirthDate</v>
      </c>
      <c r="X20" s="3" t="str">
        <f t="shared" si="3"/>
        <v>"userBirthDate":"",</v>
      </c>
      <c r="Y20" s="22" t="str">
        <f t="shared" si="4"/>
        <v>public static String USER_BIRTH_DATE="userBirthDate";</v>
      </c>
      <c r="Z20" s="7" t="str">
        <f t="shared" si="5"/>
        <v>private String userBirthDate="";</v>
      </c>
    </row>
    <row r="21" spans="2:26" ht="17.5" x14ac:dyDescent="0.45">
      <c r="B21" t="s">
        <v>176</v>
      </c>
      <c r="C21" s="1" t="s">
        <v>1</v>
      </c>
      <c r="D21" s="8">
        <v>200</v>
      </c>
      <c r="I21" t="str">
        <f t="shared" si="7"/>
        <v>ALTER TABLE CR_TEMP_USER</v>
      </c>
      <c r="J21" t="str">
        <f t="shared" si="10"/>
        <v xml:space="preserve"> ADD  USER_BIRTH_PLACE VARCHAR(200);</v>
      </c>
      <c r="K21" s="21" t="str">
        <f t="shared" si="9"/>
        <v xml:space="preserve">  ALTER COLUMN   USER_BIRTH_PLACE VARCHAR(200);</v>
      </c>
      <c r="M21" s="18" t="str">
        <f t="shared" si="11"/>
        <v>USER_BIRTH_PLACE,</v>
      </c>
      <c r="N21" s="5" t="str">
        <f t="shared" si="6"/>
        <v>USER_BIRTH_PLACE VARCHAR(200),</v>
      </c>
      <c r="O21" t="s">
        <v>12</v>
      </c>
      <c r="P21" t="s">
        <v>151</v>
      </c>
      <c r="Q21" t="s">
        <v>152</v>
      </c>
      <c r="W21" s="17" t="str">
        <f t="shared" si="8"/>
        <v>userBirthPlace</v>
      </c>
      <c r="X21" s="3" t="str">
        <f t="shared" si="3"/>
        <v>"userBirthPlace":"",</v>
      </c>
      <c r="Y21" s="22" t="str">
        <f t="shared" si="4"/>
        <v>public static String USER_BIRTH_PLACE="userBirthPlace";</v>
      </c>
      <c r="Z21" s="7" t="str">
        <f t="shared" si="5"/>
        <v>private String userBirthPlace="";</v>
      </c>
    </row>
    <row r="22" spans="2:26" ht="17.5" x14ac:dyDescent="0.45">
      <c r="B22" t="s">
        <v>127</v>
      </c>
      <c r="C22" s="1" t="s">
        <v>1</v>
      </c>
      <c r="D22" s="8">
        <v>1000</v>
      </c>
      <c r="I22" t="str">
        <f>I20</f>
        <v>ALTER TABLE CR_TEMP_USER</v>
      </c>
      <c r="J22" t="str">
        <f>CONCATENATE(LEFT(CONCATENATE(" ADD "," ",N22,";"),LEN(CONCATENATE(" ADD "," ",N22,";"))-2),";")</f>
        <v xml:space="preserve"> ADD  MODULE VARCHAR(1000);</v>
      </c>
      <c r="K22" s="21" t="str">
        <f>CONCATENATE(LEFT(CONCATENATE("  ALTER COLUMN  "," ",N22,";"),LEN(CONCATENATE("  ALTER COLUMN  "," ",N22,";"))-2),";")</f>
        <v xml:space="preserve">  ALTER COLUMN   MODULE VARCHAR(1000);</v>
      </c>
      <c r="M22" s="20" t="str">
        <f>CONCATENATE(B22,",")</f>
        <v>MODULE,</v>
      </c>
      <c r="N22" s="5" t="str">
        <f>CONCATENATE(B22," ",C22,"(",D22,")",E22,F22,G22,",")</f>
        <v>MODULE VARCHAR(1000),</v>
      </c>
      <c r="O22" t="s">
        <v>127</v>
      </c>
      <c r="W22" s="17" t="str">
        <f>CONCATENATE(,LOWER(O22),UPPER(LEFT(P22,1)),LOWER(RIGHT(P22,LEN(P22)-IF(LEN(P22)&gt;0,1,LEN(P22)))),UPPER(LEFT(Q22,1)),LOWER(RIGHT(Q22,LEN(Q22)-IF(LEN(Q22)&gt;0,1,LEN(Q22)))),UPPER(LEFT(R22,1)),LOWER(RIGHT(R22,LEN(R22)-IF(LEN(R22)&gt;0,1,LEN(R22)))),UPPER(LEFT(S22,1)),LOWER(RIGHT(S22,LEN(S22)-IF(LEN(S22)&gt;0,1,LEN(S22)))),UPPER(LEFT(T22,1)),LOWER(RIGHT(T22,LEN(T22)-IF(LEN(T22)&gt;0,1,LEN(T22)))),UPPER(LEFT(U22,1)),LOWER(RIGHT(U22,LEN(U22)-IF(LEN(U22)&gt;0,1,LEN(U22)))),UPPER(LEFT(V22,1)),LOWER(RIGHT(V22,LEN(V22)-IF(LEN(V22)&gt;0,1,LEN(V22)))))</f>
        <v>module</v>
      </c>
      <c r="X22" s="3" t="str">
        <f>CONCATENATE("""",W22,"""",":","""","""",",")</f>
        <v>"module":"",</v>
      </c>
      <c r="Y22" s="22" t="str">
        <f>CONCATENATE("public static String ",,B22,,"=","""",W22,""";")</f>
        <v>public static String MODULE="module";</v>
      </c>
      <c r="Z22" s="7" t="str">
        <f>CONCATENATE("private String ",W22,"=","""""",";")</f>
        <v>private String module="";</v>
      </c>
    </row>
    <row r="23" spans="2:26" ht="17.5" x14ac:dyDescent="0.45">
      <c r="B23" t="s">
        <v>170</v>
      </c>
      <c r="C23" s="1" t="s">
        <v>1</v>
      </c>
      <c r="D23" s="8">
        <v>20</v>
      </c>
      <c r="F23" s="24" t="s">
        <v>175</v>
      </c>
      <c r="I23" t="str">
        <f>I21</f>
        <v>ALTER TABLE CR_TEMP_USER</v>
      </c>
      <c r="J23" t="str">
        <f t="shared" si="10"/>
        <v xml:space="preserve"> ADD  FK_COMPANY_ID VARCHAR(20) NOT NULL;</v>
      </c>
      <c r="K23" s="21" t="str">
        <f t="shared" si="9"/>
        <v xml:space="preserve">  ALTER COLUMN   FK_COMPANY_ID VARCHAR(20) NOT NULL;</v>
      </c>
      <c r="M23" s="20" t="str">
        <f t="shared" si="11"/>
        <v>FK_COMPANY_ID,</v>
      </c>
      <c r="N23" s="5" t="str">
        <f t="shared" si="6"/>
        <v>FK_COMPANY_ID VARCHAR(20) NOT NULL,</v>
      </c>
      <c r="O23" t="s">
        <v>10</v>
      </c>
      <c r="P23" t="s">
        <v>172</v>
      </c>
      <c r="Q23" t="s">
        <v>2</v>
      </c>
      <c r="W23" s="17" t="str">
        <f t="shared" si="8"/>
        <v>fkCompanyId</v>
      </c>
      <c r="X23" s="3" t="str">
        <f t="shared" si="3"/>
        <v>"fkCompanyId":"",</v>
      </c>
      <c r="Y23" s="22" t="str">
        <f t="shared" si="4"/>
        <v>public static String FK_COMPANY_ID="fkCompanyId";</v>
      </c>
      <c r="Z23" s="7" t="str">
        <f t="shared" si="5"/>
        <v>private String fkCompanyId="";</v>
      </c>
    </row>
    <row r="24" spans="2:26" ht="17.5" x14ac:dyDescent="0.45">
      <c r="B24" t="s">
        <v>141</v>
      </c>
      <c r="C24" s="1" t="s">
        <v>1</v>
      </c>
      <c r="D24" s="8">
        <v>20</v>
      </c>
      <c r="I24" t="str">
        <f t="shared" si="7"/>
        <v>ALTER TABLE CR_TEMP_USER</v>
      </c>
      <c r="J24" t="str">
        <f t="shared" si="10"/>
        <v xml:space="preserve"> ADD  SEX VARCHAR(20);</v>
      </c>
      <c r="K24" s="21" t="str">
        <f t="shared" si="9"/>
        <v xml:space="preserve">  ALTER COLUMN   SEX VARCHAR(20);</v>
      </c>
      <c r="M24" s="20" t="str">
        <f t="shared" si="11"/>
        <v>SEX,</v>
      </c>
      <c r="N24" s="5" t="str">
        <f t="shared" si="6"/>
        <v>SEX VARCHAR(20),</v>
      </c>
      <c r="O24" t="s">
        <v>141</v>
      </c>
      <c r="W24" s="17" t="str">
        <f t="shared" si="8"/>
        <v>sex</v>
      </c>
      <c r="X24" s="3" t="str">
        <f t="shared" si="3"/>
        <v>"sex":"",</v>
      </c>
      <c r="Y24" s="22" t="str">
        <f t="shared" si="4"/>
        <v>public static String SEX="sex";</v>
      </c>
      <c r="Z24" s="7" t="str">
        <f t="shared" si="5"/>
        <v>private String sex="";</v>
      </c>
    </row>
    <row r="25" spans="2:26" ht="17.5" x14ac:dyDescent="0.45">
      <c r="B25" s="1" t="s">
        <v>142</v>
      </c>
      <c r="C25" s="1" t="s">
        <v>1</v>
      </c>
      <c r="D25" s="4">
        <v>100</v>
      </c>
      <c r="I25" t="str">
        <f t="shared" si="7"/>
        <v>ALTER TABLE CR_TEMP_USER</v>
      </c>
      <c r="J25" t="str">
        <f t="shared" si="10"/>
        <v xml:space="preserve"> ADD  OCCUPATION VARCHAR(100);</v>
      </c>
      <c r="K25" s="21" t="str">
        <f t="shared" si="9"/>
        <v xml:space="preserve">  ALTER COLUMN   OCCUPATION VARCHAR(100);</v>
      </c>
      <c r="L25" s="12"/>
      <c r="M25" s="18" t="str">
        <f t="shared" si="11"/>
        <v>OCCUPATION,</v>
      </c>
      <c r="N25" s="5" t="str">
        <f t="shared" si="6"/>
        <v>OCCUPATION VARCHAR(100),</v>
      </c>
      <c r="O25" t="s">
        <v>142</v>
      </c>
      <c r="W25" s="17" t="str">
        <f t="shared" si="8"/>
        <v>occupation</v>
      </c>
      <c r="X25" s="3" t="str">
        <f t="shared" si="3"/>
        <v>"occupation":"",</v>
      </c>
      <c r="Y25" s="22" t="str">
        <f t="shared" si="4"/>
        <v>public static String OCCUPATION="occupation";</v>
      </c>
      <c r="Z25" s="7" t="str">
        <f t="shared" si="5"/>
        <v>private String occupation="";</v>
      </c>
    </row>
    <row r="26" spans="2:26" ht="17.5" x14ac:dyDescent="0.45">
      <c r="B26" s="9" t="s">
        <v>143</v>
      </c>
      <c r="C26" s="1" t="s">
        <v>1</v>
      </c>
      <c r="D26" s="8">
        <v>90</v>
      </c>
      <c r="I26" t="str">
        <f t="shared" si="7"/>
        <v>ALTER TABLE CR_TEMP_USER</v>
      </c>
      <c r="J26" t="str">
        <f t="shared" si="10"/>
        <v xml:space="preserve"> ADD  MOBILE_1 VARCHAR(90);</v>
      </c>
      <c r="K26" s="21" t="str">
        <f t="shared" si="9"/>
        <v xml:space="preserve">  ALTER COLUMN   MOBILE_1 VARCHAR(90);</v>
      </c>
      <c r="M26" s="18" t="str">
        <f t="shared" si="11"/>
        <v>MOBILE_1,</v>
      </c>
      <c r="N26" s="5" t="str">
        <f t="shared" si="6"/>
        <v>MOBILE_1 VARCHAR(90),</v>
      </c>
      <c r="O26" t="s">
        <v>154</v>
      </c>
      <c r="P26">
        <v>1</v>
      </c>
      <c r="W26" s="17" t="str">
        <f t="shared" si="8"/>
        <v>mobile1</v>
      </c>
      <c r="X26" s="3" t="str">
        <f t="shared" si="3"/>
        <v>"mobile1":"",</v>
      </c>
      <c r="Y26" s="22" t="str">
        <f t="shared" si="4"/>
        <v>public static String MOBILE_1="mobile1";</v>
      </c>
      <c r="Z26" s="7" t="str">
        <f t="shared" si="5"/>
        <v>private String mobile1="";</v>
      </c>
    </row>
    <row r="27" spans="2:26" ht="17.5" x14ac:dyDescent="0.45">
      <c r="B27" s="9" t="s">
        <v>144</v>
      </c>
      <c r="C27" s="1" t="s">
        <v>1</v>
      </c>
      <c r="D27" s="8">
        <v>90</v>
      </c>
      <c r="I27" t="str">
        <f t="shared" si="7"/>
        <v>ALTER TABLE CR_TEMP_USER</v>
      </c>
      <c r="J27" t="str">
        <f t="shared" si="10"/>
        <v xml:space="preserve"> ADD  MOBILE_2 VARCHAR(90);</v>
      </c>
      <c r="K27" s="21" t="str">
        <f t="shared" si="9"/>
        <v xml:space="preserve">  ALTER COLUMN   MOBILE_2 VARCHAR(90);</v>
      </c>
      <c r="M27" s="18" t="str">
        <f t="shared" si="11"/>
        <v>MOBILE_2,</v>
      </c>
      <c r="N27" s="5" t="str">
        <f t="shared" si="6"/>
        <v>MOBILE_2 VARCHAR(90),</v>
      </c>
      <c r="O27" t="s">
        <v>154</v>
      </c>
      <c r="P27">
        <v>2</v>
      </c>
      <c r="W27" s="17" t="str">
        <f t="shared" si="8"/>
        <v>mobile2</v>
      </c>
      <c r="X27" s="3" t="str">
        <f t="shared" si="3"/>
        <v>"mobile2":"",</v>
      </c>
      <c r="Y27" s="22" t="str">
        <f t="shared" si="4"/>
        <v>public static String MOBILE_2="mobile2";</v>
      </c>
      <c r="Z27" s="7" t="str">
        <f t="shared" si="5"/>
        <v>private String mobile2="";</v>
      </c>
    </row>
    <row r="28" spans="2:26" ht="17.5" x14ac:dyDescent="0.45">
      <c r="B28" s="9" t="s">
        <v>145</v>
      </c>
      <c r="C28" s="1" t="s">
        <v>1</v>
      </c>
      <c r="D28" s="8">
        <v>90</v>
      </c>
      <c r="I28" t="str">
        <f t="shared" si="7"/>
        <v>ALTER TABLE CR_TEMP_USER</v>
      </c>
      <c r="J28" t="str">
        <f t="shared" si="10"/>
        <v xml:space="preserve"> ADD  TELEPHONE_1 VARCHAR(90);</v>
      </c>
      <c r="K28" s="21" t="str">
        <f t="shared" si="9"/>
        <v xml:space="preserve">  ALTER COLUMN   TELEPHONE_1 VARCHAR(90);</v>
      </c>
      <c r="M28" s="18" t="str">
        <f t="shared" si="11"/>
        <v>TELEPHONE_1,</v>
      </c>
      <c r="N28" s="5" t="str">
        <f t="shared" si="6"/>
        <v>TELEPHONE_1 VARCHAR(90),</v>
      </c>
      <c r="O28" t="s">
        <v>155</v>
      </c>
      <c r="P28">
        <v>1</v>
      </c>
      <c r="W28" s="17" t="str">
        <f t="shared" si="8"/>
        <v>telephone1</v>
      </c>
      <c r="X28" s="3" t="str">
        <f t="shared" si="3"/>
        <v>"telephone1":"",</v>
      </c>
      <c r="Y28" s="22" t="str">
        <f t="shared" si="4"/>
        <v>public static String TELEPHONE_1="telephone1";</v>
      </c>
      <c r="Z28" s="7" t="str">
        <f t="shared" si="5"/>
        <v>private String telephone1="";</v>
      </c>
    </row>
    <row r="29" spans="2:26" ht="17.5" x14ac:dyDescent="0.45">
      <c r="B29" s="9" t="s">
        <v>146</v>
      </c>
      <c r="C29" s="1" t="s">
        <v>1</v>
      </c>
      <c r="D29" s="8">
        <v>90</v>
      </c>
      <c r="I29" t="str">
        <f t="shared" si="7"/>
        <v>ALTER TABLE CR_TEMP_USER</v>
      </c>
      <c r="J29" t="str">
        <f t="shared" si="10"/>
        <v xml:space="preserve"> ADD  TELEPHONE_2 VARCHAR(90);</v>
      </c>
      <c r="K29" s="21" t="str">
        <f t="shared" si="9"/>
        <v xml:space="preserve">  ALTER COLUMN   TELEPHONE_2 VARCHAR(90);</v>
      </c>
      <c r="M29" s="18" t="str">
        <f t="shared" si="11"/>
        <v>TELEPHONE_2,</v>
      </c>
      <c r="N29" s="5" t="str">
        <f t="shared" si="6"/>
        <v>TELEPHONE_2 VARCHAR(90),</v>
      </c>
      <c r="O29" t="s">
        <v>155</v>
      </c>
      <c r="P29">
        <v>2</v>
      </c>
      <c r="W29" s="17" t="str">
        <f t="shared" si="8"/>
        <v>telephone2</v>
      </c>
      <c r="X29" s="3" t="str">
        <f t="shared" si="3"/>
        <v>"telephone2":"",</v>
      </c>
      <c r="Y29" s="22" t="str">
        <f t="shared" si="4"/>
        <v>public static String TELEPHONE_2="telephone2";</v>
      </c>
      <c r="Z29" s="7" t="str">
        <f t="shared" si="5"/>
        <v>private String telephone2="";</v>
      </c>
    </row>
    <row r="30" spans="2:26" ht="17.5" x14ac:dyDescent="0.45">
      <c r="B30" s="9" t="s">
        <v>147</v>
      </c>
      <c r="C30" s="1" t="s">
        <v>1</v>
      </c>
      <c r="D30" s="8">
        <v>90</v>
      </c>
      <c r="I30" t="str">
        <f t="shared" si="7"/>
        <v>ALTER TABLE CR_TEMP_USER</v>
      </c>
      <c r="J30" t="str">
        <f t="shared" si="10"/>
        <v xml:space="preserve"> ADD  EMAIL_1 VARCHAR(90);</v>
      </c>
      <c r="K30" s="21" t="str">
        <f t="shared" si="9"/>
        <v xml:space="preserve">  ALTER COLUMN   EMAIL_1 VARCHAR(90);</v>
      </c>
      <c r="M30" s="18" t="str">
        <f t="shared" si="11"/>
        <v>EMAIL_1,</v>
      </c>
      <c r="N30" s="5" t="str">
        <f t="shared" si="6"/>
        <v>EMAIL_1 VARCHAR(90),</v>
      </c>
      <c r="O30" t="s">
        <v>156</v>
      </c>
      <c r="P30">
        <v>1</v>
      </c>
      <c r="W30" s="17" t="str">
        <f t="shared" si="8"/>
        <v>email1</v>
      </c>
      <c r="X30" s="3" t="str">
        <f t="shared" si="3"/>
        <v>"email1":"",</v>
      </c>
      <c r="Y30" s="22" t="str">
        <f t="shared" si="4"/>
        <v>public static String EMAIL_1="email1";</v>
      </c>
      <c r="Z30" s="7" t="str">
        <f t="shared" si="5"/>
        <v>private String email1="";</v>
      </c>
    </row>
    <row r="31" spans="2:26" ht="17.5" x14ac:dyDescent="0.45">
      <c r="B31" s="9" t="s">
        <v>148</v>
      </c>
      <c r="C31" s="1" t="s">
        <v>1</v>
      </c>
      <c r="D31" s="8">
        <v>90</v>
      </c>
      <c r="I31" t="str">
        <f t="shared" si="7"/>
        <v>ALTER TABLE CR_TEMP_USER</v>
      </c>
      <c r="J31" t="str">
        <f t="shared" si="10"/>
        <v xml:space="preserve"> ADD  EMAIL_2 VARCHAR(90);</v>
      </c>
      <c r="K31" s="21" t="str">
        <f t="shared" si="9"/>
        <v xml:space="preserve">  ALTER COLUMN   EMAIL_2 VARCHAR(90);</v>
      </c>
      <c r="M31" s="20" t="str">
        <f t="shared" si="11"/>
        <v>EMAIL_2,</v>
      </c>
      <c r="N31" s="5" t="str">
        <f t="shared" si="6"/>
        <v>EMAIL_2 VARCHAR(90),</v>
      </c>
      <c r="O31" t="s">
        <v>156</v>
      </c>
      <c r="P31">
        <v>2</v>
      </c>
      <c r="W31" s="17" t="str">
        <f t="shared" si="8"/>
        <v>email2</v>
      </c>
      <c r="X31" s="3" t="str">
        <f t="shared" si="3"/>
        <v>"email2":"",</v>
      </c>
      <c r="Y31" s="22" t="str">
        <f t="shared" si="4"/>
        <v>public static String EMAIL_2="email2";</v>
      </c>
      <c r="Z31" s="7" t="str">
        <f t="shared" si="5"/>
        <v>private String email2="";</v>
      </c>
    </row>
    <row r="32" spans="2:26" ht="17.5" x14ac:dyDescent="0.45">
      <c r="B32" s="1" t="s">
        <v>23</v>
      </c>
      <c r="C32" s="1" t="s">
        <v>1</v>
      </c>
      <c r="D32" s="4">
        <v>100</v>
      </c>
      <c r="I32" t="str">
        <f t="shared" si="7"/>
        <v>ALTER TABLE CR_TEMP_USER</v>
      </c>
      <c r="J32" t="str">
        <f>LEFT(CONCATENATE(" ADD "," ",N32,";"),LEN(CONCATENATE(" ADD "," ",N32,";"))-2)</f>
        <v xml:space="preserve"> ADD  EXPIRE_DATE VARCHAR(100)</v>
      </c>
      <c r="K32" s="21" t="str">
        <f>LEFT(CONCATENATE(" ALTER COLUMN  "," ",B32,";"),LEN(CONCATENATE(" ALTER COLUMN "," ",B32,";")))</f>
        <v xml:space="preserve"> ALTER COLUMN   EXPIRE_DATE</v>
      </c>
      <c r="L32" s="12"/>
      <c r="M32" s="18"/>
      <c r="N32" s="5" t="str">
        <f t="shared" si="6"/>
        <v>EXPIRE_DATE VARCHAR(100),</v>
      </c>
      <c r="O32" s="13" t="s">
        <v>24</v>
      </c>
      <c r="P32" s="8" t="s">
        <v>8</v>
      </c>
      <c r="W32" s="17" t="str">
        <f t="shared" si="8"/>
        <v>expireDate</v>
      </c>
      <c r="X32" s="3" t="str">
        <f t="shared" si="3"/>
        <v>"expireDate":"",</v>
      </c>
      <c r="Y32" s="22" t="str">
        <f t="shared" si="4"/>
        <v>public static String EXPIRE_DATE="expireDate";</v>
      </c>
      <c r="Z32" s="7" t="str">
        <f>CONCATENATE("private String ",W32,"=","""""",";")</f>
        <v>private String expireDate="";</v>
      </c>
    </row>
    <row r="33" spans="2:26" ht="17.5" x14ac:dyDescent="0.45">
      <c r="B33" s="30"/>
      <c r="C33" s="14"/>
      <c r="D33" s="9"/>
      <c r="K33" s="32"/>
      <c r="M33" s="20"/>
      <c r="N33" s="33" t="s">
        <v>130</v>
      </c>
      <c r="O33" s="14"/>
      <c r="P33" s="14"/>
      <c r="W33" s="17"/>
    </row>
    <row r="34" spans="2:26" x14ac:dyDescent="0.35">
      <c r="N34" s="31" t="s">
        <v>126</v>
      </c>
    </row>
    <row r="35" spans="2:26" x14ac:dyDescent="0.35">
      <c r="N35" s="5" t="s">
        <v>6</v>
      </c>
      <c r="X35" s="3" t="s">
        <v>33</v>
      </c>
    </row>
    <row r="37" spans="2:26" x14ac:dyDescent="0.35">
      <c r="J37" s="12"/>
      <c r="K37" s="26" t="e">
        <f>CONCATENATE(" FROM ",LEFT(#REF!,LEN(#REF!)-5)," T")</f>
        <v>#REF!</v>
      </c>
      <c r="N37" s="5" t="s">
        <v>6</v>
      </c>
      <c r="X37" s="3" t="s">
        <v>33</v>
      </c>
    </row>
    <row r="38" spans="2:26" x14ac:dyDescent="0.35">
      <c r="J38" s="12"/>
      <c r="K38" s="27"/>
    </row>
    <row r="39" spans="2:26" x14ac:dyDescent="0.35">
      <c r="B39" s="2" t="s">
        <v>20</v>
      </c>
      <c r="I39" t="str">
        <f>CONCATENATE("ALTER TABLE"," ",B39)</f>
        <v>ALTER TABLE CR_USER</v>
      </c>
      <c r="J39" t="str">
        <f t="shared" ref="J39:J48" si="12">LEFT(CONCATENATE(" ADD "," ",N39,";"),LEN(CONCATENATE(" ADD "," ",N39,";"))-2)</f>
        <v xml:space="preserve"> ADD  CREATE TABLE CR_USER </v>
      </c>
      <c r="K39" s="21" t="str">
        <f t="shared" ref="K39:K48" si="13">LEFT(CONCATENATE(" ALTER COLUMN  "," ",B39,";"),LEN(CONCATENATE(" ALTER COLUMN "," ",B39,";")))</f>
        <v xml:space="preserve"> ALTER COLUMN   CR_USER</v>
      </c>
      <c r="N39" s="5" t="str">
        <f>CONCATENATE("CREATE TABLE ",B39," ","(")</f>
        <v>CREATE TABLE CR_USER (</v>
      </c>
      <c r="X39" s="3" t="s">
        <v>32</v>
      </c>
    </row>
    <row r="40" spans="2:26" ht="17.5" x14ac:dyDescent="0.45">
      <c r="B40" s="1" t="s">
        <v>2</v>
      </c>
      <c r="C40" s="1" t="s">
        <v>1</v>
      </c>
      <c r="D40" s="4">
        <v>20</v>
      </c>
      <c r="E40" s="24" t="s">
        <v>173</v>
      </c>
      <c r="I40" t="str">
        <f>I39</f>
        <v>ALTER TABLE CR_USER</v>
      </c>
      <c r="J40" t="str">
        <f t="shared" si="12"/>
        <v xml:space="preserve"> ADD  ID VARCHAR(20) NOT NULL </v>
      </c>
      <c r="K40" s="21" t="str">
        <f t="shared" si="13"/>
        <v xml:space="preserve"> ALTER COLUMN   ID</v>
      </c>
      <c r="L40" s="12"/>
      <c r="M40" s="18"/>
      <c r="N40" s="5" t="str">
        <f>CONCATENATE(B40," ",C40,"(",D40,")",E40,F40,G40,",")</f>
        <v>ID VARCHAR(20) NOT NULL ,</v>
      </c>
      <c r="O40" s="6" t="s">
        <v>2</v>
      </c>
      <c r="P40" s="6"/>
      <c r="Q40" s="6"/>
      <c r="R40" s="6"/>
      <c r="S40" s="6"/>
      <c r="T40" s="6"/>
      <c r="U40" s="6"/>
      <c r="V40" s="6"/>
      <c r="W40" s="17" t="str">
        <f>CONCATENATE(,LOWER(O40),UPPER(LEFT(P40,1)),LOWER(RIGHT(P40,LEN(P40)-IF(LEN(P40)&gt;0,1,LEN(P40)))),UPPER(LEFT(Q40,1)),LOWER(RIGHT(Q40,LEN(Q40)-IF(LEN(Q40)&gt;0,1,LEN(Q40)))),UPPER(LEFT(R40,1)),LOWER(RIGHT(R40,LEN(R40)-IF(LEN(R40)&gt;0,1,LEN(R40)))),UPPER(LEFT(S40,1)),LOWER(RIGHT(S40,LEN(S40)-IF(LEN(S40)&gt;0,1,LEN(S40)))),UPPER(LEFT(T40,1)),LOWER(RIGHT(T40,LEN(T40)-IF(LEN(T40)&gt;0,1,LEN(T40)))),UPPER(LEFT(U40,1)),LOWER(RIGHT(U40,LEN(U40)-IF(LEN(U40)&gt;0,1,LEN(U40)))),UPPER(LEFT(V40,1)),LOWER(RIGHT(V40,LEN(V40)-IF(LEN(V40)&gt;0,1,LEN(V40)))))</f>
        <v>id</v>
      </c>
      <c r="X40" s="3" t="str">
        <f t="shared" ref="X40:X65" si="14">CONCATENATE("""",W40,"""",":","""","""",",")</f>
        <v>"id":"",</v>
      </c>
      <c r="Y40" s="22" t="str">
        <f t="shared" ref="Y40:Y65" si="15">CONCATENATE("public static String ",,B40,,"=","""",W40,""";")</f>
        <v>public static String ID="id";</v>
      </c>
      <c r="Z40" s="7" t="str">
        <f t="shared" ref="Z40:Z54" si="16">CONCATENATE("private String ",W40,"=","""""",";")</f>
        <v>private String id="";</v>
      </c>
    </row>
    <row r="41" spans="2:26" ht="17.5" x14ac:dyDescent="0.45">
      <c r="B41" s="1" t="s">
        <v>3</v>
      </c>
      <c r="C41" s="1" t="s">
        <v>1</v>
      </c>
      <c r="D41" s="4">
        <v>10</v>
      </c>
      <c r="I41" t="str">
        <f>I40</f>
        <v>ALTER TABLE CR_USER</v>
      </c>
      <c r="J41" t="str">
        <f t="shared" si="12"/>
        <v xml:space="preserve"> ADD  STATUS VARCHAR(10)</v>
      </c>
      <c r="K41" s="21" t="str">
        <f t="shared" si="13"/>
        <v xml:space="preserve"> ALTER COLUMN   STATUS</v>
      </c>
      <c r="L41" s="12"/>
      <c r="M41" s="18"/>
      <c r="N41" s="5" t="str">
        <f t="shared" ref="N41:N65" si="17">CONCATENATE(B41," ",C41,"(",D41,")",E41,F41,G41,",")</f>
        <v>STATUS VARCHAR(10),</v>
      </c>
      <c r="O41" s="6" t="s">
        <v>3</v>
      </c>
      <c r="W41" s="17" t="str">
        <f t="shared" ref="W41:W65" si="18">CONCATENATE(,LOWER(O41),UPPER(LEFT(P41,1)),LOWER(RIGHT(P41,LEN(P41)-IF(LEN(P41)&gt;0,1,LEN(P41)))),UPPER(LEFT(Q41,1)),LOWER(RIGHT(Q41,LEN(Q41)-IF(LEN(Q41)&gt;0,1,LEN(Q41)))),UPPER(LEFT(R41,1)),LOWER(RIGHT(R41,LEN(R41)-IF(LEN(R41)&gt;0,1,LEN(R41)))),UPPER(LEFT(S41,1)),LOWER(RIGHT(S41,LEN(S41)-IF(LEN(S41)&gt;0,1,LEN(S41)))),UPPER(LEFT(T41,1)),LOWER(RIGHT(T41,LEN(T41)-IF(LEN(T41)&gt;0,1,LEN(T41)))),UPPER(LEFT(U41,1)),LOWER(RIGHT(U41,LEN(U41)-IF(LEN(U41)&gt;0,1,LEN(U41)))),UPPER(LEFT(V41,1)),LOWER(RIGHT(V41,LEN(V41)-IF(LEN(V41)&gt;0,1,LEN(V41)))))</f>
        <v>status</v>
      </c>
      <c r="X41" s="3" t="str">
        <f t="shared" si="14"/>
        <v>"status":"",</v>
      </c>
      <c r="Y41" s="22" t="str">
        <f t="shared" si="15"/>
        <v>public static String STATUS="status";</v>
      </c>
      <c r="Z41" s="7" t="str">
        <f t="shared" si="16"/>
        <v>private String status="";</v>
      </c>
    </row>
    <row r="42" spans="2:26" ht="17.5" x14ac:dyDescent="0.45">
      <c r="B42" s="1" t="s">
        <v>4</v>
      </c>
      <c r="C42" s="1" t="s">
        <v>1</v>
      </c>
      <c r="D42" s="4">
        <v>20</v>
      </c>
      <c r="I42" t="str">
        <f t="shared" ref="I42:I64" si="19">I41</f>
        <v>ALTER TABLE CR_USER</v>
      </c>
      <c r="J42" t="str">
        <f t="shared" si="12"/>
        <v xml:space="preserve"> ADD  INSERT_DATE VARCHAR(20)</v>
      </c>
      <c r="K42" s="21" t="str">
        <f t="shared" si="13"/>
        <v xml:space="preserve"> ALTER COLUMN   INSERT_DATE</v>
      </c>
      <c r="L42" s="12"/>
      <c r="M42" s="18"/>
      <c r="N42" s="5" t="str">
        <f t="shared" si="17"/>
        <v>INSERT_DATE VARCHAR(20),</v>
      </c>
      <c r="O42" s="6" t="s">
        <v>7</v>
      </c>
      <c r="P42" t="s">
        <v>8</v>
      </c>
      <c r="W42" s="17" t="str">
        <f t="shared" si="18"/>
        <v>insertDate</v>
      </c>
      <c r="X42" s="3" t="str">
        <f t="shared" si="14"/>
        <v>"insertDate":"",</v>
      </c>
      <c r="Y42" s="22" t="str">
        <f t="shared" si="15"/>
        <v>public static String INSERT_DATE="insertDate";</v>
      </c>
      <c r="Z42" s="7" t="str">
        <f t="shared" si="16"/>
        <v>private String insertDate="";</v>
      </c>
    </row>
    <row r="43" spans="2:26" ht="17.5" x14ac:dyDescent="0.45">
      <c r="B43" s="1" t="s">
        <v>5</v>
      </c>
      <c r="C43" s="1" t="s">
        <v>1</v>
      </c>
      <c r="D43" s="4">
        <v>20</v>
      </c>
      <c r="I43" t="str">
        <f t="shared" si="19"/>
        <v>ALTER TABLE CR_USER</v>
      </c>
      <c r="J43" t="str">
        <f t="shared" si="12"/>
        <v xml:space="preserve"> ADD  MODIFICATION_DATE VARCHAR(20)</v>
      </c>
      <c r="K43" s="21" t="str">
        <f t="shared" si="13"/>
        <v xml:space="preserve"> ALTER COLUMN   MODIFICATION_DATE</v>
      </c>
      <c r="L43" s="12"/>
      <c r="M43" s="18"/>
      <c r="N43" s="5" t="str">
        <f t="shared" si="17"/>
        <v>MODIFICATION_DATE VARCHAR(20),</v>
      </c>
      <c r="O43" s="6" t="s">
        <v>9</v>
      </c>
      <c r="P43" t="s">
        <v>8</v>
      </c>
      <c r="W43" s="17" t="str">
        <f t="shared" si="18"/>
        <v>modificationDate</v>
      </c>
      <c r="X43" s="3" t="str">
        <f t="shared" si="14"/>
        <v>"modificationDate":"",</v>
      </c>
      <c r="Y43" s="22" t="str">
        <f t="shared" si="15"/>
        <v>public static String MODIFICATION_DATE="modificationDate";</v>
      </c>
      <c r="Z43" s="7" t="str">
        <f t="shared" si="16"/>
        <v>private String modificationDate="";</v>
      </c>
    </row>
    <row r="44" spans="2:26" ht="17.5" x14ac:dyDescent="0.45">
      <c r="B44" s="1" t="s">
        <v>31</v>
      </c>
      <c r="C44" s="1" t="s">
        <v>1</v>
      </c>
      <c r="D44" s="4">
        <v>20</v>
      </c>
      <c r="I44" t="str">
        <f t="shared" si="19"/>
        <v>ALTER TABLE CR_USER</v>
      </c>
      <c r="J44" t="str">
        <f t="shared" si="12"/>
        <v xml:space="preserve"> ADD  FK_EMPLOYEE_ID VARCHAR(20)</v>
      </c>
      <c r="K44" s="21" t="str">
        <f t="shared" si="13"/>
        <v xml:space="preserve"> ALTER COLUMN   FK_EMPLOYEE_ID</v>
      </c>
      <c r="L44" s="12"/>
      <c r="M44" s="18"/>
      <c r="N44" s="5" t="str">
        <f t="shared" si="17"/>
        <v>FK_EMPLOYEE_ID VARCHAR(20),</v>
      </c>
      <c r="O44" s="6" t="s">
        <v>10</v>
      </c>
      <c r="P44" t="s">
        <v>19</v>
      </c>
      <c r="Q44" t="s">
        <v>2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fkEmployeeId</v>
      </c>
      <c r="X44" s="3" t="str">
        <f t="shared" si="14"/>
        <v>"fkEmployeeId":"",</v>
      </c>
      <c r="Y44" s="22" t="str">
        <f t="shared" si="15"/>
        <v>public static String FK_EMPLOYEE_ID="fkEmployeeId";</v>
      </c>
      <c r="Z44" s="7" t="str">
        <f t="shared" si="16"/>
        <v>private String fkEmployeeId="";</v>
      </c>
    </row>
    <row r="45" spans="2:26" ht="17.5" x14ac:dyDescent="0.45">
      <c r="B45" s="1" t="s">
        <v>91</v>
      </c>
      <c r="C45" s="1" t="s">
        <v>1</v>
      </c>
      <c r="D45" s="4">
        <v>1000</v>
      </c>
      <c r="I45" t="str">
        <f t="shared" si="19"/>
        <v>ALTER TABLE CR_USER</v>
      </c>
      <c r="J45" t="str">
        <f t="shared" si="12"/>
        <v xml:space="preserve"> ADD  LI_USER_PERMISSION_CODE VARCHAR(1000)</v>
      </c>
      <c r="K45" s="21" t="str">
        <f t="shared" si="13"/>
        <v xml:space="preserve"> ALTER COLUMN   LI_USER_PERMISSION_CODE</v>
      </c>
      <c r="L45" s="12"/>
      <c r="M45" s="18"/>
      <c r="N45" s="5" t="str">
        <f t="shared" si="17"/>
        <v>LI_USER_PERMISSION_CODE VARCHAR(1000),</v>
      </c>
      <c r="O45" s="6" t="s">
        <v>66</v>
      </c>
      <c r="P45" t="s">
        <v>12</v>
      </c>
      <c r="Q45" t="s">
        <v>50</v>
      </c>
      <c r="R45" t="s">
        <v>18</v>
      </c>
      <c r="W45" s="17" t="str">
        <f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liUserPermissionCode</v>
      </c>
      <c r="X45" s="3" t="str">
        <f t="shared" si="14"/>
        <v>"liUserPermissionCode":"",</v>
      </c>
      <c r="Y45" s="22" t="str">
        <f t="shared" si="15"/>
        <v>public static String LI_USER_PERMISSION_CODE="liUserPermissionCode";</v>
      </c>
      <c r="Z45" s="7" t="str">
        <f t="shared" si="16"/>
        <v>private String liUserPermissionCode="";</v>
      </c>
    </row>
    <row r="46" spans="2:26" ht="17.5" x14ac:dyDescent="0.45">
      <c r="B46" s="1" t="s">
        <v>42</v>
      </c>
      <c r="C46" s="1" t="s">
        <v>1</v>
      </c>
      <c r="D46" s="4">
        <v>50</v>
      </c>
      <c r="I46" t="str">
        <f t="shared" si="19"/>
        <v>ALTER TABLE CR_USER</v>
      </c>
      <c r="J46" t="str">
        <f t="shared" si="12"/>
        <v xml:space="preserve"> ADD  TG_USER_ID VARCHAR(50)</v>
      </c>
      <c r="K46" s="21" t="str">
        <f t="shared" si="13"/>
        <v xml:space="preserve"> ALTER COLUMN   TG_USER_ID</v>
      </c>
      <c r="L46" s="12"/>
      <c r="M46" s="18"/>
      <c r="N46" s="5" t="str">
        <f t="shared" si="17"/>
        <v>TG_USER_ID VARCHAR(50),</v>
      </c>
      <c r="O46" s="6" t="s">
        <v>41</v>
      </c>
      <c r="P46" t="s">
        <v>12</v>
      </c>
      <c r="Q46" t="s">
        <v>2</v>
      </c>
      <c r="W46" s="17" t="str">
        <f>CONCATENATE(,LOWER(O46),UPPER(LEFT(P46,1)),LOWER(RIGHT(P46,LEN(P46)-IF(LEN(P46)&gt;0,1,LEN(P46)))),UPPER(LEFT(Q46,1)),LOWER(RIGHT(Q46,LEN(Q46)-IF(LEN(Q46)&gt;0,1,LEN(Q46)))),UPPER(LEFT(R46,1)),LOWER(RIGHT(R46,LEN(R46)-IF(LEN(R46)&gt;0,1,LEN(R46)))),UPPER(LEFT(S46,1)),LOWER(RIGHT(S46,LEN(S46)-IF(LEN(S46)&gt;0,1,LEN(S46)))),UPPER(LEFT(T46,1)),LOWER(RIGHT(T46,LEN(T46)-IF(LEN(T46)&gt;0,1,LEN(T46)))),UPPER(LEFT(U46,1)),LOWER(RIGHT(U46,LEN(U46)-IF(LEN(U46)&gt;0,1,LEN(U46)))),UPPER(LEFT(V46,1)),LOWER(RIGHT(V46,LEN(V46)-IF(LEN(V46)&gt;0,1,LEN(V46)))))</f>
        <v>tgUserId</v>
      </c>
      <c r="X46" s="3" t="str">
        <f t="shared" si="14"/>
        <v>"tgUserId":"",</v>
      </c>
      <c r="Y46" s="22" t="str">
        <f t="shared" si="15"/>
        <v>public static String TG_USER_ID="tgUserId";</v>
      </c>
      <c r="Z46" s="7" t="str">
        <f t="shared" si="16"/>
        <v>private String tgUserId="";</v>
      </c>
    </row>
    <row r="47" spans="2:26" ht="17.5" x14ac:dyDescent="0.45">
      <c r="B47" s="1" t="s">
        <v>21</v>
      </c>
      <c r="C47" s="1" t="s">
        <v>1</v>
      </c>
      <c r="D47" s="4">
        <v>300</v>
      </c>
      <c r="F47" s="24" t="s">
        <v>175</v>
      </c>
      <c r="I47" t="str">
        <f t="shared" si="19"/>
        <v>ALTER TABLE CR_USER</v>
      </c>
      <c r="J47" t="str">
        <f t="shared" si="12"/>
        <v xml:space="preserve"> ADD  USERNAME VARCHAR(300) NOT NULL</v>
      </c>
      <c r="K47" s="21" t="str">
        <f t="shared" si="13"/>
        <v xml:space="preserve"> ALTER COLUMN   USERNAME</v>
      </c>
      <c r="L47" s="12"/>
      <c r="M47" s="18"/>
      <c r="N47" s="5" t="str">
        <f t="shared" si="17"/>
        <v>USERNAME VARCHAR(300) NOT NULL,</v>
      </c>
      <c r="O47" s="1" t="s">
        <v>21</v>
      </c>
      <c r="W47" s="17" t="str">
        <f t="shared" si="18"/>
        <v>username</v>
      </c>
      <c r="X47" s="3" t="str">
        <f t="shared" si="14"/>
        <v>"username":"",</v>
      </c>
      <c r="Y47" s="22" t="str">
        <f t="shared" si="15"/>
        <v>public static String USERNAME="username";</v>
      </c>
      <c r="Z47" s="7" t="str">
        <f t="shared" si="16"/>
        <v>private String username="";</v>
      </c>
    </row>
    <row r="48" spans="2:26" ht="17.5" x14ac:dyDescent="0.45">
      <c r="B48" s="1" t="s">
        <v>22</v>
      </c>
      <c r="C48" s="1" t="s">
        <v>1</v>
      </c>
      <c r="D48" s="4">
        <v>300</v>
      </c>
      <c r="I48" t="str">
        <f t="shared" si="19"/>
        <v>ALTER TABLE CR_USER</v>
      </c>
      <c r="J48" t="str">
        <f t="shared" si="12"/>
        <v xml:space="preserve"> ADD  PASSWORD VARCHAR(300)</v>
      </c>
      <c r="K48" s="21" t="str">
        <f t="shared" si="13"/>
        <v xml:space="preserve"> ALTER COLUMN   PASSWORD</v>
      </c>
      <c r="L48" s="12"/>
      <c r="M48" s="18"/>
      <c r="N48" s="5" t="str">
        <f t="shared" si="17"/>
        <v>PASSWORD VARCHAR(300),</v>
      </c>
      <c r="O48" s="1" t="s">
        <v>22</v>
      </c>
      <c r="W48" s="17" t="str">
        <f t="shared" si="18"/>
        <v>password</v>
      </c>
      <c r="X48" s="3" t="str">
        <f t="shared" si="14"/>
        <v>"password":"",</v>
      </c>
      <c r="Y48" s="22" t="str">
        <f t="shared" si="15"/>
        <v>public static String PASSWORD="password";</v>
      </c>
      <c r="Z48" s="7" t="str">
        <f t="shared" si="16"/>
        <v>private String password="";</v>
      </c>
    </row>
    <row r="49" spans="2:26" ht="17.5" x14ac:dyDescent="0.45">
      <c r="B49" s="8" t="s">
        <v>164</v>
      </c>
      <c r="C49" s="1" t="s">
        <v>1</v>
      </c>
      <c r="D49" s="12">
        <v>30</v>
      </c>
      <c r="F49" s="24" t="s">
        <v>173</v>
      </c>
      <c r="I49" t="str">
        <f t="shared" si="19"/>
        <v>ALTER TABLE CR_USER</v>
      </c>
      <c r="J49" t="str">
        <f t="shared" ref="J49:J64" si="20">CONCATENATE(LEFT(CONCATENATE(" ADD "," ",N49,";"),LEN(CONCATENATE(" ADD "," ",N49,";"))-2),";")</f>
        <v xml:space="preserve"> ADD  USER_SHORT_ID VARCHAR(30) NOT NULL ;</v>
      </c>
      <c r="K49" s="21" t="str">
        <f t="shared" ref="K49:K64" si="21">CONCATENATE(LEFT(CONCATENATE("  ALTER COLUMN  "," ",N49,";"),LEN(CONCATENATE("  ALTER COLUMN  "," ",N49,";"))-2),";")</f>
        <v xml:space="preserve">  ALTER COLUMN   USER_SHORT_ID VARCHAR(30) NOT NULL ;</v>
      </c>
      <c r="L49" s="14"/>
      <c r="M49" s="18" t="str">
        <f t="shared" ref="M49:M64" si="22">CONCATENATE(B49,",")</f>
        <v>USER_SHORT_ID,</v>
      </c>
      <c r="N49" s="5" t="str">
        <f t="shared" si="17"/>
        <v>USER_SHORT_ID VARCHAR(30) NOT NULL ,</v>
      </c>
      <c r="O49" s="1" t="s">
        <v>12</v>
      </c>
      <c r="P49" t="s">
        <v>133</v>
      </c>
      <c r="Q49" t="s">
        <v>2</v>
      </c>
      <c r="W49" s="17" t="str">
        <f t="shared" si="18"/>
        <v>userShortId</v>
      </c>
      <c r="X49" s="3" t="str">
        <f t="shared" si="14"/>
        <v>"userShortId":"",</v>
      </c>
      <c r="Y49" s="22" t="str">
        <f t="shared" si="15"/>
        <v>public static String USER_SHORT_ID="userShortId";</v>
      </c>
      <c r="Z49" s="7" t="str">
        <f t="shared" si="16"/>
        <v>private String userShortId="";</v>
      </c>
    </row>
    <row r="50" spans="2:26" ht="17.5" x14ac:dyDescent="0.45">
      <c r="B50" s="8" t="s">
        <v>165</v>
      </c>
      <c r="C50" s="1" t="s">
        <v>1</v>
      </c>
      <c r="D50" s="12">
        <v>200</v>
      </c>
      <c r="I50" t="str">
        <f t="shared" si="19"/>
        <v>ALTER TABLE CR_USER</v>
      </c>
      <c r="J50" t="str">
        <f t="shared" si="20"/>
        <v xml:space="preserve"> ADD  USER_IMAGE VARCHAR(200);</v>
      </c>
      <c r="K50" s="21" t="str">
        <f t="shared" si="21"/>
        <v xml:space="preserve">  ALTER COLUMN   USER_IMAGE VARCHAR(200);</v>
      </c>
      <c r="L50" s="14"/>
      <c r="M50" s="18" t="str">
        <f t="shared" si="22"/>
        <v>USER_IMAGE,</v>
      </c>
      <c r="N50" s="5" t="str">
        <f t="shared" si="17"/>
        <v>USER_IMAGE VARCHAR(200),</v>
      </c>
      <c r="O50" s="1" t="s">
        <v>12</v>
      </c>
      <c r="P50" t="s">
        <v>161</v>
      </c>
      <c r="W50" s="17" t="str">
        <f t="shared" si="18"/>
        <v>userImage</v>
      </c>
      <c r="X50" s="3" t="str">
        <f t="shared" si="14"/>
        <v>"userImage":"",</v>
      </c>
      <c r="Y50" s="22" t="str">
        <f t="shared" si="15"/>
        <v>public static String USER_IMAGE="userImage";</v>
      </c>
      <c r="Z50" s="7" t="str">
        <f t="shared" si="16"/>
        <v>private String userImage="";</v>
      </c>
    </row>
    <row r="51" spans="2:26" ht="17.5" x14ac:dyDescent="0.45">
      <c r="B51" t="s">
        <v>166</v>
      </c>
      <c r="C51" s="1" t="s">
        <v>1</v>
      </c>
      <c r="D51" s="8">
        <v>50</v>
      </c>
      <c r="I51" t="str">
        <f t="shared" si="19"/>
        <v>ALTER TABLE CR_USER</v>
      </c>
      <c r="J51" t="str">
        <f t="shared" si="20"/>
        <v xml:space="preserve"> ADD  USER_PERSON_NAME VARCHAR(50);</v>
      </c>
      <c r="K51" s="21" t="str">
        <f t="shared" si="21"/>
        <v xml:space="preserve">  ALTER COLUMN   USER_PERSON_NAME VARCHAR(50);</v>
      </c>
      <c r="M51" s="18" t="str">
        <f t="shared" si="22"/>
        <v>USER_PERSON_NAME,</v>
      </c>
      <c r="N51" s="5" t="str">
        <f t="shared" si="17"/>
        <v>USER_PERSON_NAME VARCHAR(50),</v>
      </c>
      <c r="O51" s="1" t="s">
        <v>12</v>
      </c>
      <c r="P51" t="s">
        <v>17</v>
      </c>
      <c r="Q51" t="s">
        <v>0</v>
      </c>
      <c r="W51" s="17" t="str">
        <f t="shared" si="18"/>
        <v>userPersonName</v>
      </c>
      <c r="X51" s="3" t="str">
        <f t="shared" si="14"/>
        <v>"userPersonName":"",</v>
      </c>
      <c r="Y51" s="22" t="str">
        <f t="shared" si="15"/>
        <v>public static String USER_PERSON_NAME="userPersonName";</v>
      </c>
      <c r="Z51" s="7" t="str">
        <f t="shared" si="16"/>
        <v>private String userPersonName="";</v>
      </c>
    </row>
    <row r="52" spans="2:26" ht="17.5" x14ac:dyDescent="0.45">
      <c r="B52" t="s">
        <v>167</v>
      </c>
      <c r="C52" s="1" t="s">
        <v>1</v>
      </c>
      <c r="D52" s="8">
        <v>50</v>
      </c>
      <c r="I52" t="str">
        <f t="shared" si="19"/>
        <v>ALTER TABLE CR_USER</v>
      </c>
      <c r="J52" t="str">
        <f t="shared" si="20"/>
        <v xml:space="preserve"> ADD  USER_PERSON_SURNAME VARCHAR(50);</v>
      </c>
      <c r="K52" s="21" t="str">
        <f t="shared" si="21"/>
        <v xml:space="preserve">  ALTER COLUMN   USER_PERSON_SURNAME VARCHAR(50);</v>
      </c>
      <c r="M52" s="18" t="str">
        <f t="shared" si="22"/>
        <v>USER_PERSON_SURNAME,</v>
      </c>
      <c r="N52" s="5" t="str">
        <f t="shared" si="17"/>
        <v>USER_PERSON_SURNAME VARCHAR(50),</v>
      </c>
      <c r="O52" s="1" t="s">
        <v>12</v>
      </c>
      <c r="P52" t="s">
        <v>17</v>
      </c>
      <c r="Q52" t="s">
        <v>150</v>
      </c>
      <c r="W52" s="17" t="str">
        <f t="shared" si="18"/>
        <v>userPersonSurname</v>
      </c>
      <c r="X52" s="3" t="str">
        <f t="shared" si="14"/>
        <v>"userPersonSurname":"",</v>
      </c>
      <c r="Y52" s="22" t="str">
        <f t="shared" si="15"/>
        <v>public static String USER_PERSON_SURNAME="userPersonSurname";</v>
      </c>
      <c r="Z52" s="7" t="str">
        <f t="shared" si="16"/>
        <v>private String userPersonSurname="";</v>
      </c>
    </row>
    <row r="53" spans="2:26" ht="17.5" x14ac:dyDescent="0.45">
      <c r="B53" t="s">
        <v>168</v>
      </c>
      <c r="C53" s="1" t="s">
        <v>1</v>
      </c>
      <c r="D53" s="8">
        <v>50</v>
      </c>
      <c r="I53" t="str">
        <f t="shared" si="19"/>
        <v>ALTER TABLE CR_USER</v>
      </c>
      <c r="J53" t="str">
        <f t="shared" si="20"/>
        <v xml:space="preserve"> ADD  USER_PERSON_MIDDLENAME VARCHAR(50);</v>
      </c>
      <c r="K53" s="21" t="str">
        <f t="shared" si="21"/>
        <v xml:space="preserve">  ALTER COLUMN   USER_PERSON_MIDDLENAME VARCHAR(50);</v>
      </c>
      <c r="M53" s="18" t="str">
        <f t="shared" si="22"/>
        <v>USER_PERSON_MIDDLENAME,</v>
      </c>
      <c r="N53" s="5" t="str">
        <f t="shared" si="17"/>
        <v>USER_PERSON_MIDDLENAME VARCHAR(50),</v>
      </c>
      <c r="O53" s="1" t="s">
        <v>12</v>
      </c>
      <c r="P53" t="s">
        <v>17</v>
      </c>
      <c r="Q53" t="s">
        <v>171</v>
      </c>
      <c r="W53" s="17" t="str">
        <f t="shared" si="18"/>
        <v>userPersonMiddlename</v>
      </c>
      <c r="X53" s="3" t="str">
        <f t="shared" si="14"/>
        <v>"userPersonMiddlename":"",</v>
      </c>
      <c r="Y53" s="22" t="str">
        <f t="shared" si="15"/>
        <v>public static String USER_PERSON_MIDDLENAME="userPersonMiddlename";</v>
      </c>
      <c r="Z53" s="7" t="str">
        <f t="shared" si="16"/>
        <v>private String userPersonMiddlename="";</v>
      </c>
    </row>
    <row r="54" spans="2:26" ht="17.5" x14ac:dyDescent="0.45">
      <c r="B54" t="s">
        <v>169</v>
      </c>
      <c r="C54" s="1" t="s">
        <v>1</v>
      </c>
      <c r="D54" s="8">
        <v>20</v>
      </c>
      <c r="I54" t="str">
        <f t="shared" si="19"/>
        <v>ALTER TABLE CR_USER</v>
      </c>
      <c r="J54" t="str">
        <f t="shared" si="20"/>
        <v xml:space="preserve"> ADD  USER_BIRTH_DATE VARCHAR(20);</v>
      </c>
      <c r="K54" s="21" t="str">
        <f t="shared" si="21"/>
        <v xml:space="preserve">  ALTER COLUMN   USER_BIRTH_DATE VARCHAR(20);</v>
      </c>
      <c r="M54" s="18" t="str">
        <f t="shared" si="22"/>
        <v>USER_BIRTH_DATE,</v>
      </c>
      <c r="N54" s="5" t="str">
        <f t="shared" si="17"/>
        <v>USER_BIRTH_DATE VARCHAR(20),</v>
      </c>
      <c r="O54" s="1" t="s">
        <v>12</v>
      </c>
      <c r="P54" t="s">
        <v>151</v>
      </c>
      <c r="Q54" t="s">
        <v>8</v>
      </c>
      <c r="W54" s="17" t="str">
        <f t="shared" si="18"/>
        <v>userBirthDate</v>
      </c>
      <c r="X54" s="3" t="str">
        <f t="shared" si="14"/>
        <v>"userBirthDate":"",</v>
      </c>
      <c r="Y54" s="22" t="str">
        <f t="shared" si="15"/>
        <v>public static String USER_BIRTH_DATE="userBirthDate";</v>
      </c>
      <c r="Z54" s="7" t="str">
        <f t="shared" si="16"/>
        <v>private String userBirthDate="";</v>
      </c>
    </row>
    <row r="55" spans="2:26" ht="17.5" x14ac:dyDescent="0.45">
      <c r="B55" t="s">
        <v>176</v>
      </c>
      <c r="C55" s="1" t="s">
        <v>1</v>
      </c>
      <c r="D55" s="8">
        <v>200</v>
      </c>
      <c r="I55" t="str">
        <f t="shared" si="19"/>
        <v>ALTER TABLE CR_USER</v>
      </c>
      <c r="J55" t="str">
        <f t="shared" si="20"/>
        <v xml:space="preserve"> ADD  USER_BIRTH_PLACE VARCHAR(200);</v>
      </c>
      <c r="K55" s="21" t="str">
        <f t="shared" si="21"/>
        <v xml:space="preserve">  ALTER COLUMN   USER_BIRTH_PLACE VARCHAR(200);</v>
      </c>
      <c r="M55" s="18" t="str">
        <f t="shared" si="22"/>
        <v>USER_BIRTH_PLACE,</v>
      </c>
      <c r="N55" s="5" t="str">
        <f t="shared" si="17"/>
        <v>USER_BIRTH_PLACE VARCHAR(200),</v>
      </c>
      <c r="O55" t="s">
        <v>12</v>
      </c>
      <c r="P55" t="s">
        <v>151</v>
      </c>
      <c r="Q55" t="s">
        <v>152</v>
      </c>
      <c r="W55" s="17" t="str">
        <f t="shared" si="18"/>
        <v>userBirthPlace</v>
      </c>
      <c r="X55" s="3" t="str">
        <f t="shared" si="14"/>
        <v>"userBirthPlace":"",</v>
      </c>
      <c r="Y55" s="22" t="str">
        <f t="shared" si="15"/>
        <v>public static String USER_BIRTH_PLACE="userBirthPlace";</v>
      </c>
      <c r="Z55" s="7" t="str">
        <f t="shared" ref="Z55:Z64" si="23">CONCATENATE("private String ",W55,"=","""""",";")</f>
        <v>private String userBirthPlace="";</v>
      </c>
    </row>
    <row r="56" spans="2:26" ht="17.5" x14ac:dyDescent="0.45">
      <c r="B56" t="s">
        <v>170</v>
      </c>
      <c r="C56" s="1" t="s">
        <v>1</v>
      </c>
      <c r="D56" s="8">
        <v>20</v>
      </c>
      <c r="F56" s="24" t="s">
        <v>175</v>
      </c>
      <c r="I56" t="str">
        <f t="shared" si="19"/>
        <v>ALTER TABLE CR_USER</v>
      </c>
      <c r="J56" t="str">
        <f t="shared" si="20"/>
        <v xml:space="preserve"> ADD  FK_COMPANY_ID VARCHAR(20) NOT NULL;</v>
      </c>
      <c r="K56" s="21" t="str">
        <f t="shared" si="21"/>
        <v xml:space="preserve">  ALTER COLUMN   FK_COMPANY_ID VARCHAR(20) NOT NULL;</v>
      </c>
      <c r="M56" s="20" t="str">
        <f t="shared" si="22"/>
        <v>FK_COMPANY_ID,</v>
      </c>
      <c r="N56" s="5" t="str">
        <f t="shared" si="17"/>
        <v>FK_COMPANY_ID VARCHAR(20) NOT NULL,</v>
      </c>
      <c r="O56" t="s">
        <v>10</v>
      </c>
      <c r="P56" t="s">
        <v>172</v>
      </c>
      <c r="Q56" t="s">
        <v>2</v>
      </c>
      <c r="W56" s="17" t="str">
        <f t="shared" si="18"/>
        <v>fkCompanyId</v>
      </c>
      <c r="X56" s="3" t="str">
        <f t="shared" si="14"/>
        <v>"fkCompanyId":"",</v>
      </c>
      <c r="Y56" s="22" t="str">
        <f t="shared" si="15"/>
        <v>public static String FK_COMPANY_ID="fkCompanyId";</v>
      </c>
      <c r="Z56" s="7" t="str">
        <f t="shared" si="23"/>
        <v>private String fkCompanyId="";</v>
      </c>
    </row>
    <row r="57" spans="2:26" ht="17.5" x14ac:dyDescent="0.45">
      <c r="B57" t="s">
        <v>141</v>
      </c>
      <c r="C57" s="1" t="s">
        <v>1</v>
      </c>
      <c r="D57" s="8">
        <v>20</v>
      </c>
      <c r="I57" t="str">
        <f t="shared" si="19"/>
        <v>ALTER TABLE CR_USER</v>
      </c>
      <c r="J57" t="str">
        <f t="shared" si="20"/>
        <v xml:space="preserve"> ADD  SEX VARCHAR(20);</v>
      </c>
      <c r="K57" s="21" t="str">
        <f t="shared" si="21"/>
        <v xml:space="preserve">  ALTER COLUMN   SEX VARCHAR(20);</v>
      </c>
      <c r="M57" s="20" t="str">
        <f t="shared" si="22"/>
        <v>SEX,</v>
      </c>
      <c r="N57" s="5" t="str">
        <f t="shared" si="17"/>
        <v>SEX VARCHAR(20),</v>
      </c>
      <c r="O57" t="s">
        <v>141</v>
      </c>
      <c r="W57" s="17" t="str">
        <f t="shared" si="18"/>
        <v>sex</v>
      </c>
      <c r="X57" s="3" t="str">
        <f t="shared" si="14"/>
        <v>"sex":"",</v>
      </c>
      <c r="Y57" s="22" t="str">
        <f t="shared" si="15"/>
        <v>public static String SEX="sex";</v>
      </c>
      <c r="Z57" s="7" t="str">
        <f t="shared" si="23"/>
        <v>private String sex="";</v>
      </c>
    </row>
    <row r="58" spans="2:26" ht="17.5" x14ac:dyDescent="0.45">
      <c r="B58" s="1" t="s">
        <v>142</v>
      </c>
      <c r="C58" s="1" t="s">
        <v>1</v>
      </c>
      <c r="D58" s="4">
        <v>100</v>
      </c>
      <c r="I58" t="str">
        <f t="shared" si="19"/>
        <v>ALTER TABLE CR_USER</v>
      </c>
      <c r="J58" t="str">
        <f t="shared" si="20"/>
        <v xml:space="preserve"> ADD  OCCUPATION VARCHAR(100);</v>
      </c>
      <c r="K58" s="21" t="str">
        <f t="shared" si="21"/>
        <v xml:space="preserve">  ALTER COLUMN   OCCUPATION VARCHAR(100);</v>
      </c>
      <c r="L58" s="12"/>
      <c r="M58" s="18" t="str">
        <f t="shared" si="22"/>
        <v>OCCUPATION,</v>
      </c>
      <c r="N58" s="5" t="str">
        <f t="shared" si="17"/>
        <v>OCCUPATION VARCHAR(100),</v>
      </c>
      <c r="O58" t="s">
        <v>142</v>
      </c>
      <c r="W58" s="17" t="str">
        <f t="shared" si="18"/>
        <v>occupation</v>
      </c>
      <c r="X58" s="3" t="str">
        <f t="shared" si="14"/>
        <v>"occupation":"",</v>
      </c>
      <c r="Y58" s="22" t="str">
        <f t="shared" si="15"/>
        <v>public static String OCCUPATION="occupation";</v>
      </c>
      <c r="Z58" s="7" t="str">
        <f t="shared" si="23"/>
        <v>private String occupation="";</v>
      </c>
    </row>
    <row r="59" spans="2:26" ht="17.5" x14ac:dyDescent="0.45">
      <c r="B59" s="9" t="s">
        <v>143</v>
      </c>
      <c r="C59" s="1" t="s">
        <v>1</v>
      </c>
      <c r="D59" s="8">
        <v>90</v>
      </c>
      <c r="I59" t="str">
        <f t="shared" si="19"/>
        <v>ALTER TABLE CR_USER</v>
      </c>
      <c r="J59" t="str">
        <f t="shared" si="20"/>
        <v xml:space="preserve"> ADD  MOBILE_1 VARCHAR(90);</v>
      </c>
      <c r="K59" s="21" t="str">
        <f t="shared" si="21"/>
        <v xml:space="preserve">  ALTER COLUMN   MOBILE_1 VARCHAR(90);</v>
      </c>
      <c r="M59" s="18" t="str">
        <f t="shared" si="22"/>
        <v>MOBILE_1,</v>
      </c>
      <c r="N59" s="5" t="str">
        <f t="shared" si="17"/>
        <v>MOBILE_1 VARCHAR(90),</v>
      </c>
      <c r="O59" t="s">
        <v>154</v>
      </c>
      <c r="P59">
        <v>1</v>
      </c>
      <c r="W59" s="17" t="str">
        <f t="shared" si="18"/>
        <v>mobile1</v>
      </c>
      <c r="X59" s="3" t="str">
        <f t="shared" si="14"/>
        <v>"mobile1":"",</v>
      </c>
      <c r="Y59" s="22" t="str">
        <f t="shared" si="15"/>
        <v>public static String MOBILE_1="mobile1";</v>
      </c>
      <c r="Z59" s="7" t="str">
        <f t="shared" si="23"/>
        <v>private String mobile1="";</v>
      </c>
    </row>
    <row r="60" spans="2:26" ht="17.5" x14ac:dyDescent="0.45">
      <c r="B60" s="9" t="s">
        <v>144</v>
      </c>
      <c r="C60" s="1" t="s">
        <v>1</v>
      </c>
      <c r="D60" s="8">
        <v>90</v>
      </c>
      <c r="I60" t="str">
        <f t="shared" si="19"/>
        <v>ALTER TABLE CR_USER</v>
      </c>
      <c r="J60" t="str">
        <f t="shared" si="20"/>
        <v xml:space="preserve"> ADD  MOBILE_2 VARCHAR(90);</v>
      </c>
      <c r="K60" s="21" t="str">
        <f t="shared" si="21"/>
        <v xml:space="preserve">  ALTER COLUMN   MOBILE_2 VARCHAR(90);</v>
      </c>
      <c r="M60" s="18" t="str">
        <f t="shared" si="22"/>
        <v>MOBILE_2,</v>
      </c>
      <c r="N60" s="5" t="str">
        <f t="shared" si="17"/>
        <v>MOBILE_2 VARCHAR(90),</v>
      </c>
      <c r="O60" t="s">
        <v>154</v>
      </c>
      <c r="P60">
        <v>2</v>
      </c>
      <c r="W60" s="17" t="str">
        <f t="shared" si="18"/>
        <v>mobile2</v>
      </c>
      <c r="X60" s="3" t="str">
        <f t="shared" si="14"/>
        <v>"mobile2":"",</v>
      </c>
      <c r="Y60" s="22" t="str">
        <f t="shared" si="15"/>
        <v>public static String MOBILE_2="mobile2";</v>
      </c>
      <c r="Z60" s="7" t="str">
        <f t="shared" si="23"/>
        <v>private String mobile2="";</v>
      </c>
    </row>
    <row r="61" spans="2:26" ht="17.5" x14ac:dyDescent="0.45">
      <c r="B61" s="9" t="s">
        <v>145</v>
      </c>
      <c r="C61" s="1" t="s">
        <v>1</v>
      </c>
      <c r="D61" s="8">
        <v>90</v>
      </c>
      <c r="I61" t="str">
        <f t="shared" si="19"/>
        <v>ALTER TABLE CR_USER</v>
      </c>
      <c r="J61" t="str">
        <f t="shared" si="20"/>
        <v xml:space="preserve"> ADD  TELEPHONE_1 VARCHAR(90);</v>
      </c>
      <c r="K61" s="21" t="str">
        <f t="shared" si="21"/>
        <v xml:space="preserve">  ALTER COLUMN   TELEPHONE_1 VARCHAR(90);</v>
      </c>
      <c r="M61" s="18" t="str">
        <f t="shared" si="22"/>
        <v>TELEPHONE_1,</v>
      </c>
      <c r="N61" s="5" t="str">
        <f t="shared" si="17"/>
        <v>TELEPHONE_1 VARCHAR(90),</v>
      </c>
      <c r="O61" t="s">
        <v>155</v>
      </c>
      <c r="P61">
        <v>1</v>
      </c>
      <c r="W61" s="17" t="str">
        <f t="shared" si="18"/>
        <v>telephone1</v>
      </c>
      <c r="X61" s="3" t="str">
        <f t="shared" si="14"/>
        <v>"telephone1":"",</v>
      </c>
      <c r="Y61" s="22" t="str">
        <f t="shared" si="15"/>
        <v>public static String TELEPHONE_1="telephone1";</v>
      </c>
      <c r="Z61" s="7" t="str">
        <f t="shared" si="23"/>
        <v>private String telephone1="";</v>
      </c>
    </row>
    <row r="62" spans="2:26" ht="17.5" x14ac:dyDescent="0.45">
      <c r="B62" s="9" t="s">
        <v>146</v>
      </c>
      <c r="C62" s="1" t="s">
        <v>1</v>
      </c>
      <c r="D62" s="8">
        <v>90</v>
      </c>
      <c r="I62" t="str">
        <f t="shared" si="19"/>
        <v>ALTER TABLE CR_USER</v>
      </c>
      <c r="J62" t="str">
        <f t="shared" si="20"/>
        <v xml:space="preserve"> ADD  TELEPHONE_2 VARCHAR(90);</v>
      </c>
      <c r="K62" s="21" t="str">
        <f t="shared" si="21"/>
        <v xml:space="preserve">  ALTER COLUMN   TELEPHONE_2 VARCHAR(90);</v>
      </c>
      <c r="M62" s="18" t="str">
        <f t="shared" si="22"/>
        <v>TELEPHONE_2,</v>
      </c>
      <c r="N62" s="5" t="str">
        <f t="shared" si="17"/>
        <v>TELEPHONE_2 VARCHAR(90),</v>
      </c>
      <c r="O62" t="s">
        <v>155</v>
      </c>
      <c r="P62">
        <v>2</v>
      </c>
      <c r="W62" s="17" t="str">
        <f t="shared" si="18"/>
        <v>telephone2</v>
      </c>
      <c r="X62" s="3" t="str">
        <f t="shared" si="14"/>
        <v>"telephone2":"",</v>
      </c>
      <c r="Y62" s="22" t="str">
        <f t="shared" si="15"/>
        <v>public static String TELEPHONE_2="telephone2";</v>
      </c>
      <c r="Z62" s="7" t="str">
        <f t="shared" si="23"/>
        <v>private String telephone2="";</v>
      </c>
    </row>
    <row r="63" spans="2:26" ht="17.5" x14ac:dyDescent="0.45">
      <c r="B63" s="9" t="s">
        <v>147</v>
      </c>
      <c r="C63" s="1" t="s">
        <v>1</v>
      </c>
      <c r="D63" s="8">
        <v>90</v>
      </c>
      <c r="I63" t="str">
        <f t="shared" si="19"/>
        <v>ALTER TABLE CR_USER</v>
      </c>
      <c r="J63" t="str">
        <f t="shared" si="20"/>
        <v xml:space="preserve"> ADD  EMAIL_1 VARCHAR(90);</v>
      </c>
      <c r="K63" s="21" t="str">
        <f t="shared" si="21"/>
        <v xml:space="preserve">  ALTER COLUMN   EMAIL_1 VARCHAR(90);</v>
      </c>
      <c r="M63" s="18" t="str">
        <f t="shared" si="22"/>
        <v>EMAIL_1,</v>
      </c>
      <c r="N63" s="5" t="str">
        <f t="shared" si="17"/>
        <v>EMAIL_1 VARCHAR(90),</v>
      </c>
      <c r="O63" t="s">
        <v>156</v>
      </c>
      <c r="P63">
        <v>1</v>
      </c>
      <c r="W63" s="17" t="str">
        <f t="shared" si="18"/>
        <v>email1</v>
      </c>
      <c r="X63" s="3" t="str">
        <f t="shared" si="14"/>
        <v>"email1":"",</v>
      </c>
      <c r="Y63" s="22" t="str">
        <f t="shared" si="15"/>
        <v>public static String EMAIL_1="email1";</v>
      </c>
      <c r="Z63" s="7" t="str">
        <f t="shared" si="23"/>
        <v>private String email1="";</v>
      </c>
    </row>
    <row r="64" spans="2:26" ht="17.5" x14ac:dyDescent="0.45">
      <c r="B64" s="9" t="s">
        <v>148</v>
      </c>
      <c r="C64" s="1" t="s">
        <v>1</v>
      </c>
      <c r="D64" s="8">
        <v>90</v>
      </c>
      <c r="I64" t="str">
        <f t="shared" si="19"/>
        <v>ALTER TABLE CR_USER</v>
      </c>
      <c r="J64" t="str">
        <f t="shared" si="20"/>
        <v xml:space="preserve"> ADD  EMAIL_2 VARCHAR(90);</v>
      </c>
      <c r="K64" s="21" t="str">
        <f t="shared" si="21"/>
        <v xml:space="preserve">  ALTER COLUMN   EMAIL_2 VARCHAR(90);</v>
      </c>
      <c r="M64" s="20" t="str">
        <f t="shared" si="22"/>
        <v>EMAIL_2,</v>
      </c>
      <c r="N64" s="5" t="str">
        <f t="shared" si="17"/>
        <v>EMAIL_2 VARCHAR(90),</v>
      </c>
      <c r="O64" t="s">
        <v>156</v>
      </c>
      <c r="P64">
        <v>2</v>
      </c>
      <c r="W64" s="17" t="str">
        <f t="shared" si="18"/>
        <v>email2</v>
      </c>
      <c r="X64" s="3" t="str">
        <f t="shared" si="14"/>
        <v>"email2":"",</v>
      </c>
      <c r="Y64" s="22" t="str">
        <f t="shared" si="15"/>
        <v>public static String EMAIL_2="email2";</v>
      </c>
      <c r="Z64" s="7" t="str">
        <f t="shared" si="23"/>
        <v>private String email2="";</v>
      </c>
    </row>
    <row r="65" spans="2:26" ht="17.5" x14ac:dyDescent="0.45">
      <c r="B65" s="1" t="s">
        <v>23</v>
      </c>
      <c r="C65" s="1" t="s">
        <v>1</v>
      </c>
      <c r="D65" s="4">
        <v>100</v>
      </c>
      <c r="I65" t="str">
        <f>I64</f>
        <v>ALTER TABLE CR_USER</v>
      </c>
      <c r="J65" t="str">
        <f>LEFT(CONCATENATE(" ADD "," ",N65,";"),LEN(CONCATENATE(" ADD "," ",N65,";"))-2)</f>
        <v xml:space="preserve"> ADD  EXPIRE_DATE VARCHAR(100)</v>
      </c>
      <c r="K65" s="21" t="str">
        <f>LEFT(CONCATENATE(" ALTER COLUMN  "," ",B65,";"),LEN(CONCATENATE(" ALTER COLUMN "," ",B65,";")))</f>
        <v xml:space="preserve"> ALTER COLUMN   EXPIRE_DATE</v>
      </c>
      <c r="L65" s="12"/>
      <c r="M65" s="18"/>
      <c r="N65" s="5" t="str">
        <f t="shared" si="17"/>
        <v>EXPIRE_DATE VARCHAR(100),</v>
      </c>
      <c r="O65" s="13" t="s">
        <v>24</v>
      </c>
      <c r="P65" s="8" t="s">
        <v>8</v>
      </c>
      <c r="W65" s="17" t="str">
        <f t="shared" si="18"/>
        <v>expireDate</v>
      </c>
      <c r="X65" s="3" t="str">
        <f t="shared" si="14"/>
        <v>"expireDate":"",</v>
      </c>
      <c r="Y65" s="22" t="str">
        <f t="shared" si="15"/>
        <v>public static String EXPIRE_DATE="expireDate";</v>
      </c>
      <c r="Z65" s="7" t="str">
        <f>CONCATENATE("private String ",W65,"=","""""",";")</f>
        <v>private String expireDate="";</v>
      </c>
    </row>
    <row r="66" spans="2:26" ht="17.5" x14ac:dyDescent="0.45">
      <c r="B66" s="30"/>
      <c r="C66" s="14"/>
      <c r="D66" s="9"/>
      <c r="K66" s="32"/>
      <c r="M66" s="20"/>
      <c r="N66" s="33" t="s">
        <v>130</v>
      </c>
      <c r="O66" s="14"/>
      <c r="P66" s="14"/>
      <c r="W66" s="17"/>
    </row>
    <row r="67" spans="2:26" x14ac:dyDescent="0.35">
      <c r="N67" s="31" t="s">
        <v>126</v>
      </c>
    </row>
    <row r="68" spans="2:26" x14ac:dyDescent="0.35">
      <c r="X68" s="3" t="s">
        <v>33</v>
      </c>
    </row>
    <row r="70" spans="2:26" x14ac:dyDescent="0.35">
      <c r="B70" s="2" t="s">
        <v>45</v>
      </c>
      <c r="J70" t="s">
        <v>114</v>
      </c>
      <c r="K70" s="26" t="str">
        <f>CONCATENATE(J70," VIEW ",B70," AS SELECT")</f>
        <v>create VIEW CR_USER_LIST AS SELECT</v>
      </c>
      <c r="N70" s="5" t="str">
        <f>CONCATENATE("CREATE TABLE ",B70," ","(")</f>
        <v>CREATE TABLE CR_USER_LIST (</v>
      </c>
      <c r="X70" s="3" t="s">
        <v>32</v>
      </c>
    </row>
    <row r="71" spans="2:26" ht="17.5" x14ac:dyDescent="0.45">
      <c r="B71" s="1" t="s">
        <v>2</v>
      </c>
      <c r="C71" s="1" t="s">
        <v>1</v>
      </c>
      <c r="D71" s="4">
        <v>20</v>
      </c>
      <c r="K71" s="27" t="str">
        <f>CONCATENATE("T.",B71,",")</f>
        <v>T.ID,</v>
      </c>
      <c r="L71" s="12"/>
      <c r="M71" s="18"/>
      <c r="N71" s="5" t="str">
        <f t="shared" ref="N71:N82" si="24">CONCATENATE(B71," ",C71,"(",D71,")",",")</f>
        <v>ID VARCHAR(20),</v>
      </c>
      <c r="O71" s="6" t="s">
        <v>2</v>
      </c>
      <c r="P71" s="6"/>
      <c r="Q71" s="6"/>
      <c r="R71" s="6"/>
      <c r="S71" s="6"/>
      <c r="T71" s="6"/>
      <c r="U71" s="6"/>
      <c r="V71" s="6"/>
      <c r="W71" s="17" t="str">
        <f t="shared" ref="W71:W78" si="25">CONCATENATE(,LOWER(O71),UPPER(LEFT(P71,1)),LOWER(RIGHT(P71,LEN(P71)-IF(LEN(P71)&gt;0,1,LEN(P71)))),UPPER(LEFT(Q71,1)),LOWER(RIGHT(Q71,LEN(Q71)-IF(LEN(Q71)&gt;0,1,LEN(Q71)))),UPPER(LEFT(R71,1)),LOWER(RIGHT(R71,LEN(R71)-IF(LEN(R71)&gt;0,1,LEN(R71)))),UPPER(LEFT(S71,1)),LOWER(RIGHT(S71,LEN(S71)-IF(LEN(S71)&gt;0,1,LEN(S71)))),UPPER(LEFT(T71,1)),LOWER(RIGHT(T71,LEN(T71)-IF(LEN(T71)&gt;0,1,LEN(T71)))),UPPER(LEFT(U71,1)),LOWER(RIGHT(U71,LEN(U71)-IF(LEN(U71)&gt;0,1,LEN(U71)))),UPPER(LEFT(V71,1)),LOWER(RIGHT(V71,LEN(V71)-IF(LEN(V71)&gt;0,1,LEN(V71)))))</f>
        <v>id</v>
      </c>
      <c r="X71" s="3" t="str">
        <f t="shared" ref="X71:X98" si="26">CONCATENATE("""",W71,"""",":","""","""",",")</f>
        <v>"id":"",</v>
      </c>
      <c r="Y71" s="22" t="str">
        <f t="shared" ref="Y71:Y98" si="27">CONCATENATE("public static String ",,B71,,"=","""",W71,""";")</f>
        <v>public static String ID="id";</v>
      </c>
      <c r="Z71" s="7" t="str">
        <f t="shared" ref="Z71:Z86" si="28">CONCATENATE("private String ",W71,"=","""""",";")</f>
        <v>private String id="";</v>
      </c>
    </row>
    <row r="72" spans="2:26" ht="17.5" x14ac:dyDescent="0.45">
      <c r="B72" s="1" t="s">
        <v>3</v>
      </c>
      <c r="C72" s="1" t="s">
        <v>1</v>
      </c>
      <c r="D72" s="4">
        <v>10</v>
      </c>
      <c r="K72" s="27" t="str">
        <f t="shared" ref="K72:K97" si="29">CONCATENATE("T.",B72,",")</f>
        <v>T.STATUS,</v>
      </c>
      <c r="L72" s="12"/>
      <c r="M72" s="18"/>
      <c r="N72" s="5" t="str">
        <f t="shared" si="24"/>
        <v>STATUS VARCHAR(10),</v>
      </c>
      <c r="O72" s="6" t="s">
        <v>3</v>
      </c>
      <c r="W72" s="17" t="str">
        <f t="shared" si="25"/>
        <v>status</v>
      </c>
      <c r="X72" s="3" t="str">
        <f t="shared" si="26"/>
        <v>"status":"",</v>
      </c>
      <c r="Y72" s="22" t="str">
        <f t="shared" si="27"/>
        <v>public static String STATUS="status";</v>
      </c>
      <c r="Z72" s="7" t="str">
        <f t="shared" si="28"/>
        <v>private String status="";</v>
      </c>
    </row>
    <row r="73" spans="2:26" ht="17.5" x14ac:dyDescent="0.45">
      <c r="B73" s="1" t="s">
        <v>4</v>
      </c>
      <c r="C73" s="1" t="s">
        <v>1</v>
      </c>
      <c r="D73" s="4">
        <v>20</v>
      </c>
      <c r="K73" s="27" t="str">
        <f t="shared" si="29"/>
        <v>T.INSERT_DATE,</v>
      </c>
      <c r="L73" s="12"/>
      <c r="M73" s="18"/>
      <c r="N73" s="5" t="str">
        <f t="shared" si="24"/>
        <v>INSERT_DATE VARCHAR(20),</v>
      </c>
      <c r="O73" s="6" t="s">
        <v>7</v>
      </c>
      <c r="P73" t="s">
        <v>8</v>
      </c>
      <c r="W73" s="17" t="str">
        <f t="shared" si="25"/>
        <v>insertDate</v>
      </c>
      <c r="X73" s="3" t="str">
        <f t="shared" si="26"/>
        <v>"insertDate":"",</v>
      </c>
      <c r="Y73" s="22" t="str">
        <f t="shared" si="27"/>
        <v>public static String INSERT_DATE="insertDate";</v>
      </c>
      <c r="Z73" s="7" t="str">
        <f t="shared" si="28"/>
        <v>private String insertDate="";</v>
      </c>
    </row>
    <row r="74" spans="2:26" ht="17.5" x14ac:dyDescent="0.45">
      <c r="B74" s="1" t="s">
        <v>5</v>
      </c>
      <c r="C74" s="1" t="s">
        <v>1</v>
      </c>
      <c r="D74" s="4">
        <v>20</v>
      </c>
      <c r="K74" s="27" t="str">
        <f t="shared" si="29"/>
        <v>T.MODIFICATION_DATE,</v>
      </c>
      <c r="L74" s="12"/>
      <c r="M74" s="18"/>
      <c r="N74" s="5" t="str">
        <f t="shared" si="24"/>
        <v>MODIFICATION_DATE VARCHAR(20),</v>
      </c>
      <c r="O74" s="6" t="s">
        <v>9</v>
      </c>
      <c r="P74" t="s">
        <v>8</v>
      </c>
      <c r="W74" s="17" t="str">
        <f t="shared" si="25"/>
        <v>modificationDate</v>
      </c>
      <c r="X74" s="3" t="str">
        <f t="shared" si="26"/>
        <v>"modificationDate":"",</v>
      </c>
      <c r="Y74" s="22" t="str">
        <f t="shared" si="27"/>
        <v>public static String MODIFICATION_DATE="modificationDate";</v>
      </c>
      <c r="Z74" s="7" t="str">
        <f t="shared" si="28"/>
        <v>private String modificationDate="";</v>
      </c>
    </row>
    <row r="75" spans="2:26" ht="17.5" x14ac:dyDescent="0.45">
      <c r="B75" s="1" t="s">
        <v>31</v>
      </c>
      <c r="C75" s="1" t="s">
        <v>1</v>
      </c>
      <c r="D75" s="4">
        <v>20</v>
      </c>
      <c r="K75" s="27" t="str">
        <f t="shared" si="29"/>
        <v>T.FK_EMPLOYEE_ID,</v>
      </c>
      <c r="L75" s="12"/>
      <c r="M75" s="18"/>
      <c r="N75" s="5" t="str">
        <f t="shared" si="24"/>
        <v>FK_EMPLOYEE_ID VARCHAR(20),</v>
      </c>
      <c r="O75" s="6" t="s">
        <v>10</v>
      </c>
      <c r="P75" t="s">
        <v>19</v>
      </c>
      <c r="Q75" t="s">
        <v>2</v>
      </c>
      <c r="W75" s="17" t="str">
        <f t="shared" si="25"/>
        <v>fkEmployeeId</v>
      </c>
      <c r="X75" s="3" t="str">
        <f t="shared" si="26"/>
        <v>"fkEmployeeId":"",</v>
      </c>
      <c r="Y75" s="22" t="str">
        <f t="shared" si="27"/>
        <v>public static String FK_EMPLOYEE_ID="fkEmployeeId";</v>
      </c>
      <c r="Z75" s="7" t="str">
        <f t="shared" si="28"/>
        <v>private String fkEmployeeId="";</v>
      </c>
    </row>
    <row r="76" spans="2:26" ht="17.5" x14ac:dyDescent="0.45">
      <c r="B76" s="1" t="s">
        <v>91</v>
      </c>
      <c r="C76" s="1" t="s">
        <v>1</v>
      </c>
      <c r="D76" s="4">
        <v>1000</v>
      </c>
      <c r="K76" s="27" t="str">
        <f t="shared" si="29"/>
        <v>T.LI_USER_PERMISSION_CODE,</v>
      </c>
      <c r="L76" s="12"/>
      <c r="M76" s="18"/>
      <c r="N76" s="5" t="str">
        <f t="shared" si="24"/>
        <v>LI_USER_PERMISSION_CODE VARCHAR(1000),</v>
      </c>
      <c r="O76" s="6" t="s">
        <v>66</v>
      </c>
      <c r="P76" t="s">
        <v>12</v>
      </c>
      <c r="Q76" t="s">
        <v>50</v>
      </c>
      <c r="R76" t="s">
        <v>18</v>
      </c>
      <c r="W76" s="17" t="str">
        <f t="shared" si="25"/>
        <v>liUserPermissionCode</v>
      </c>
      <c r="X76" s="3" t="str">
        <f t="shared" si="26"/>
        <v>"liUserPermissionCode":"",</v>
      </c>
      <c r="Y76" s="22" t="str">
        <f t="shared" si="27"/>
        <v>public static String LI_USER_PERMISSION_CODE="liUserPermissionCode";</v>
      </c>
      <c r="Z76" s="7" t="str">
        <f t="shared" si="28"/>
        <v>private String liUserPermissionCode="";</v>
      </c>
    </row>
    <row r="77" spans="2:26" ht="25.5" x14ac:dyDescent="0.45">
      <c r="B77" s="1" t="s">
        <v>92</v>
      </c>
      <c r="C77" s="1" t="s">
        <v>1</v>
      </c>
      <c r="D77" s="4">
        <v>1000</v>
      </c>
      <c r="J77" s="23" t="s">
        <v>177</v>
      </c>
      <c r="K77" s="25" t="str">
        <f>CONCATENATE("ifnull((SELECT   ITEM_VALUE FROM CR_LIST_ITEM I WHERE I.ITEM_KEY=T.",B76," AND I.ITEM_CODE='",J77,"' AND I.STATUS='A'),'' ) AS ",B77,",")</f>
        <v>ifnull((SELECT   ITEM_VALUE FROM CR_LIST_ITEM I WHERE I.ITEM_KEY=T.LI_USER_PERMISSION_CODE AND I.ITEM_CODE='userPermissionCode' AND I.STATUS='A'),'' ) AS USER_PERMISSION_CODE_NAME,</v>
      </c>
      <c r="L77" s="12"/>
      <c r="M77" s="18"/>
      <c r="N77" s="5" t="str">
        <f>CONCATENATE(B77," ",C77,"(",D77,")",",")</f>
        <v>USER_PERMISSION_CODE_NAME VARCHAR(1000),</v>
      </c>
      <c r="O77" t="s">
        <v>12</v>
      </c>
      <c r="P77" t="s">
        <v>50</v>
      </c>
      <c r="Q77" t="s">
        <v>18</v>
      </c>
      <c r="R77" t="s">
        <v>0</v>
      </c>
      <c r="W77" s="17" t="str">
        <f t="shared" si="25"/>
        <v>userPermissionCodeName</v>
      </c>
      <c r="X77" s="3" t="str">
        <f>CONCATENATE("""",W77,"""",":","""","""",",")</f>
        <v>"userPermissionCodeName":"",</v>
      </c>
      <c r="Y77" s="22" t="str">
        <f>CONCATENATE("public static String ",,B77,,"=","""",W77,""";")</f>
        <v>public static String USER_PERMISSION_CODE_NAME="userPermissionCodeName";</v>
      </c>
      <c r="Z77" s="7" t="str">
        <f t="shared" si="28"/>
        <v>private String userPermissionCodeName="";</v>
      </c>
    </row>
    <row r="78" spans="2:26" ht="17.5" x14ac:dyDescent="0.45">
      <c r="B78" s="1" t="s">
        <v>42</v>
      </c>
      <c r="C78" s="1" t="s">
        <v>1</v>
      </c>
      <c r="D78" s="4">
        <v>50</v>
      </c>
      <c r="K78" s="27" t="str">
        <f t="shared" si="29"/>
        <v>T.TG_USER_ID,</v>
      </c>
      <c r="L78" s="12"/>
      <c r="M78" s="18"/>
      <c r="N78" s="5" t="str">
        <f t="shared" si="24"/>
        <v>TG_USER_ID VARCHAR(50),</v>
      </c>
      <c r="O78" s="6" t="s">
        <v>41</v>
      </c>
      <c r="P78" t="s">
        <v>12</v>
      </c>
      <c r="Q78" t="s">
        <v>2</v>
      </c>
      <c r="W78" s="17" t="str">
        <f t="shared" si="25"/>
        <v>tgUserId</v>
      </c>
      <c r="X78" s="3" t="str">
        <f t="shared" si="26"/>
        <v>"tgUserId":"",</v>
      </c>
      <c r="Y78" s="22" t="str">
        <f t="shared" si="27"/>
        <v>public static String TG_USER_ID="tgUserId";</v>
      </c>
      <c r="Z78" s="7" t="str">
        <f t="shared" si="28"/>
        <v>private String tgUserId="";</v>
      </c>
    </row>
    <row r="79" spans="2:26" ht="17.5" x14ac:dyDescent="0.45">
      <c r="B79" s="1" t="s">
        <v>21</v>
      </c>
      <c r="C79" s="1" t="s">
        <v>1</v>
      </c>
      <c r="D79" s="4">
        <v>20</v>
      </c>
      <c r="K79" s="27" t="str">
        <f t="shared" si="29"/>
        <v>T.USERNAME,</v>
      </c>
      <c r="L79" s="12"/>
      <c r="M79" s="18"/>
      <c r="N79" s="5" t="str">
        <f t="shared" si="24"/>
        <v>USERNAME VARCHAR(20),</v>
      </c>
      <c r="O79" s="1" t="s">
        <v>21</v>
      </c>
      <c r="W79" s="17" t="str">
        <f t="shared" ref="W79:W98" si="30">CONCATENATE(,LOWER(O79),UPPER(LEFT(P79,1)),LOWER(RIGHT(P79,LEN(P79)-IF(LEN(P79)&gt;0,1,LEN(P79)))),UPPER(LEFT(Q79,1)),LOWER(RIGHT(Q79,LEN(Q79)-IF(LEN(Q79)&gt;0,1,LEN(Q79)))),UPPER(LEFT(R79,1)),LOWER(RIGHT(R79,LEN(R79)-IF(LEN(R79)&gt;0,1,LEN(R79)))),UPPER(LEFT(S79,1)),LOWER(RIGHT(S79,LEN(S79)-IF(LEN(S79)&gt;0,1,LEN(S79)))),UPPER(LEFT(T79,1)),LOWER(RIGHT(T79,LEN(T79)-IF(LEN(T79)&gt;0,1,LEN(T79)))),UPPER(LEFT(U79,1)),LOWER(RIGHT(U79,LEN(U79)-IF(LEN(U79)&gt;0,1,LEN(U79)))),UPPER(LEFT(V79,1)),LOWER(RIGHT(V79,LEN(V79)-IF(LEN(V79)&gt;0,1,LEN(V79)))))</f>
        <v>username</v>
      </c>
      <c r="X79" s="3" t="str">
        <f t="shared" si="26"/>
        <v>"username":"",</v>
      </c>
      <c r="Y79" s="22" t="str">
        <f t="shared" si="27"/>
        <v>public static String USERNAME="username";</v>
      </c>
      <c r="Z79" s="7" t="str">
        <f t="shared" si="28"/>
        <v>private String username="";</v>
      </c>
    </row>
    <row r="80" spans="2:26" ht="17.5" x14ac:dyDescent="0.45">
      <c r="B80" s="1" t="s">
        <v>22</v>
      </c>
      <c r="C80" s="1" t="s">
        <v>1</v>
      </c>
      <c r="D80" s="4">
        <v>20</v>
      </c>
      <c r="K80" s="27" t="str">
        <f t="shared" si="29"/>
        <v>T.PASSWORD,</v>
      </c>
      <c r="L80" s="12"/>
      <c r="M80" s="18"/>
      <c r="N80" s="5" t="str">
        <f t="shared" si="24"/>
        <v>PASSWORD VARCHAR(20),</v>
      </c>
      <c r="O80" s="1" t="s">
        <v>22</v>
      </c>
      <c r="W80" s="17" t="str">
        <f t="shared" si="30"/>
        <v>password</v>
      </c>
      <c r="X80" s="3" t="str">
        <f t="shared" si="26"/>
        <v>"password":"",</v>
      </c>
      <c r="Y80" s="22" t="str">
        <f t="shared" si="27"/>
        <v>public static String PASSWORD="password";</v>
      </c>
      <c r="Z80" s="7" t="str">
        <f t="shared" si="28"/>
        <v>private String password="";</v>
      </c>
    </row>
    <row r="81" spans="2:26" ht="17.5" x14ac:dyDescent="0.45">
      <c r="B81" s="8" t="s">
        <v>164</v>
      </c>
      <c r="C81" s="1" t="s">
        <v>1</v>
      </c>
      <c r="D81" s="12">
        <v>30</v>
      </c>
      <c r="K81" s="27" t="str">
        <f t="shared" si="29"/>
        <v>T.USER_SHORT_ID,</v>
      </c>
      <c r="L81" s="14"/>
      <c r="M81" s="18" t="str">
        <f t="shared" ref="M81:M97" si="31">CONCATENATE(B81,",")</f>
        <v>USER_SHORT_ID,</v>
      </c>
      <c r="N81" s="5" t="str">
        <f t="shared" si="24"/>
        <v>USER_SHORT_ID VARCHAR(30),</v>
      </c>
      <c r="O81" s="1" t="s">
        <v>12</v>
      </c>
      <c r="P81" t="s">
        <v>133</v>
      </c>
      <c r="Q81" t="s">
        <v>2</v>
      </c>
      <c r="W81" s="17" t="str">
        <f t="shared" si="30"/>
        <v>userShortId</v>
      </c>
      <c r="X81" s="3" t="str">
        <f t="shared" si="26"/>
        <v>"userShortId":"",</v>
      </c>
      <c r="Y81" s="22" t="str">
        <f t="shared" si="27"/>
        <v>public static String USER_SHORT_ID="userShortId";</v>
      </c>
      <c r="Z81" s="7" t="str">
        <f t="shared" si="28"/>
        <v>private String userShortId="";</v>
      </c>
    </row>
    <row r="82" spans="2:26" ht="17.5" x14ac:dyDescent="0.45">
      <c r="B82" s="8" t="s">
        <v>165</v>
      </c>
      <c r="C82" s="1" t="s">
        <v>1</v>
      </c>
      <c r="D82" s="12">
        <v>200</v>
      </c>
      <c r="K82" s="27" t="str">
        <f t="shared" si="29"/>
        <v>T.USER_IMAGE,</v>
      </c>
      <c r="L82" s="14"/>
      <c r="M82" s="18" t="str">
        <f t="shared" si="31"/>
        <v>USER_IMAGE,</v>
      </c>
      <c r="N82" s="5" t="str">
        <f t="shared" si="24"/>
        <v>USER_IMAGE VARCHAR(200),</v>
      </c>
      <c r="O82" s="1" t="s">
        <v>12</v>
      </c>
      <c r="P82" t="s">
        <v>161</v>
      </c>
      <c r="W82" s="17" t="str">
        <f t="shared" si="30"/>
        <v>userImage</v>
      </c>
      <c r="X82" s="3" t="str">
        <f t="shared" si="26"/>
        <v>"userImage":"",</v>
      </c>
      <c r="Y82" s="22" t="str">
        <f t="shared" si="27"/>
        <v>public static String USER_IMAGE="userImage";</v>
      </c>
      <c r="Z82" s="7" t="str">
        <f t="shared" si="28"/>
        <v>private String userImage="";</v>
      </c>
    </row>
    <row r="83" spans="2:26" ht="17.5" x14ac:dyDescent="0.45">
      <c r="B83" t="s">
        <v>166</v>
      </c>
      <c r="C83" s="1" t="s">
        <v>1</v>
      </c>
      <c r="D83" s="8">
        <v>50</v>
      </c>
      <c r="K83" s="27" t="str">
        <f t="shared" si="29"/>
        <v>T.USER_PERSON_NAME,</v>
      </c>
      <c r="M83" s="18" t="str">
        <f t="shared" si="31"/>
        <v>USER_PERSON_NAME,</v>
      </c>
      <c r="N83" s="5" t="str">
        <f>CONCATENATE(B83," ",C83,"",D83,"",",")</f>
        <v>USER_PERSON_NAME VARCHAR50,</v>
      </c>
      <c r="O83" s="1" t="s">
        <v>12</v>
      </c>
      <c r="P83" t="s">
        <v>17</v>
      </c>
      <c r="Q83" t="s">
        <v>0</v>
      </c>
      <c r="W83" s="17" t="str">
        <f t="shared" si="30"/>
        <v>userPersonName</v>
      </c>
      <c r="X83" s="3" t="str">
        <f t="shared" si="26"/>
        <v>"userPersonName":"",</v>
      </c>
      <c r="Y83" s="22" t="str">
        <f t="shared" si="27"/>
        <v>public static String USER_PERSON_NAME="userPersonName";</v>
      </c>
      <c r="Z83" s="7" t="str">
        <f t="shared" si="28"/>
        <v>private String userPersonName="";</v>
      </c>
    </row>
    <row r="84" spans="2:26" ht="17.5" x14ac:dyDescent="0.45">
      <c r="B84" t="s">
        <v>167</v>
      </c>
      <c r="C84" s="1" t="s">
        <v>1</v>
      </c>
      <c r="D84" s="8">
        <v>50</v>
      </c>
      <c r="K84" s="27" t="str">
        <f t="shared" si="29"/>
        <v>T.USER_PERSON_SURNAME,</v>
      </c>
      <c r="M84" s="18" t="str">
        <f t="shared" si="31"/>
        <v>USER_PERSON_SURNAME,</v>
      </c>
      <c r="N84" s="5" t="str">
        <f>CONCATENATE(B84," ",C84,"",D84,"",",")</f>
        <v>USER_PERSON_SURNAME VARCHAR50,</v>
      </c>
      <c r="O84" s="1" t="s">
        <v>12</v>
      </c>
      <c r="P84" t="s">
        <v>17</v>
      </c>
      <c r="Q84" t="s">
        <v>150</v>
      </c>
      <c r="W84" s="17" t="str">
        <f t="shared" si="30"/>
        <v>userPersonSurname</v>
      </c>
      <c r="X84" s="3" t="str">
        <f t="shared" si="26"/>
        <v>"userPersonSurname":"",</v>
      </c>
      <c r="Y84" s="22" t="str">
        <f t="shared" si="27"/>
        <v>public static String USER_PERSON_SURNAME="userPersonSurname";</v>
      </c>
      <c r="Z84" s="7" t="str">
        <f t="shared" si="28"/>
        <v>private String userPersonSurname="";</v>
      </c>
    </row>
    <row r="85" spans="2:26" ht="17.5" x14ac:dyDescent="0.45">
      <c r="B85" t="s">
        <v>168</v>
      </c>
      <c r="C85" s="1" t="s">
        <v>1</v>
      </c>
      <c r="D85" s="8">
        <v>50</v>
      </c>
      <c r="K85" s="27" t="str">
        <f t="shared" si="29"/>
        <v>T.USER_PERSON_MIDDLENAME,</v>
      </c>
      <c r="M85" s="18" t="str">
        <f t="shared" si="31"/>
        <v>USER_PERSON_MIDDLENAME,</v>
      </c>
      <c r="N85" s="5" t="str">
        <f>CONCATENATE(B85," ",C85,"(",D85,")",",")</f>
        <v>USER_PERSON_MIDDLENAME VARCHAR(50),</v>
      </c>
      <c r="O85" s="1" t="s">
        <v>12</v>
      </c>
      <c r="P85" t="s">
        <v>17</v>
      </c>
      <c r="Q85" t="s">
        <v>171</v>
      </c>
      <c r="W85" s="17" t="str">
        <f t="shared" si="30"/>
        <v>userPersonMiddlename</v>
      </c>
      <c r="X85" s="3" t="str">
        <f t="shared" si="26"/>
        <v>"userPersonMiddlename":"",</v>
      </c>
      <c r="Y85" s="22" t="str">
        <f t="shared" si="27"/>
        <v>public static String USER_PERSON_MIDDLENAME="userPersonMiddlename";</v>
      </c>
      <c r="Z85" s="7" t="str">
        <f t="shared" si="28"/>
        <v>private String userPersonMiddlename="";</v>
      </c>
    </row>
    <row r="86" spans="2:26" ht="17.5" x14ac:dyDescent="0.45">
      <c r="B86" t="s">
        <v>169</v>
      </c>
      <c r="C86" s="1" t="s">
        <v>1</v>
      </c>
      <c r="D86" s="8">
        <v>20</v>
      </c>
      <c r="K86" s="27" t="str">
        <f t="shared" si="29"/>
        <v>T.USER_BIRTH_DATE,</v>
      </c>
      <c r="M86" s="18" t="str">
        <f t="shared" si="31"/>
        <v>USER_BIRTH_DATE,</v>
      </c>
      <c r="N86" s="5" t="str">
        <f>CONCATENATE(B86," ",C86,"(",D86,")",",")</f>
        <v>USER_BIRTH_DATE VARCHAR(20),</v>
      </c>
      <c r="O86" s="1" t="s">
        <v>12</v>
      </c>
      <c r="P86" t="s">
        <v>151</v>
      </c>
      <c r="Q86" t="s">
        <v>8</v>
      </c>
      <c r="W86" s="17" t="str">
        <f t="shared" si="30"/>
        <v>userBirthDate</v>
      </c>
      <c r="X86" s="3" t="str">
        <f t="shared" si="26"/>
        <v>"userBirthDate":"",</v>
      </c>
      <c r="Y86" s="22" t="str">
        <f t="shared" si="27"/>
        <v>public static String USER_BIRTH_DATE="userBirthDate";</v>
      </c>
      <c r="Z86" s="7" t="str">
        <f t="shared" si="28"/>
        <v>private String userBirthDate="";</v>
      </c>
    </row>
    <row r="87" spans="2:26" ht="17.5" x14ac:dyDescent="0.45">
      <c r="B87" t="s">
        <v>176</v>
      </c>
      <c r="C87" s="1" t="s">
        <v>1</v>
      </c>
      <c r="D87" s="8">
        <v>20</v>
      </c>
      <c r="K87" s="27" t="str">
        <f t="shared" si="29"/>
        <v>T.USER_BIRTH_PLACE,</v>
      </c>
      <c r="M87" s="18" t="str">
        <f t="shared" si="31"/>
        <v>USER_BIRTH_PLACE,</v>
      </c>
      <c r="N87" s="5" t="str">
        <f>CONCATENATE(B87," ",C87,"(",D87,")",",")</f>
        <v>USER_BIRTH_PLACE VARCHAR(20),</v>
      </c>
      <c r="O87" t="s">
        <v>12</v>
      </c>
      <c r="P87" t="s">
        <v>151</v>
      </c>
      <c r="Q87" t="s">
        <v>152</v>
      </c>
      <c r="W87" s="17" t="str">
        <f t="shared" si="30"/>
        <v>userBirthPlace</v>
      </c>
      <c r="X87" s="3" t="str">
        <f t="shared" si="26"/>
        <v>"userBirthPlace":"",</v>
      </c>
      <c r="Y87" s="22" t="str">
        <f t="shared" si="27"/>
        <v>public static String USER_BIRTH_PLACE="userBirthPlace";</v>
      </c>
      <c r="Z87" s="7" t="str">
        <f t="shared" ref="Z87:Z98" si="32">CONCATENATE("private String ",W87,"=","""""",";")</f>
        <v>private String userBirthPlace="";</v>
      </c>
    </row>
    <row r="88" spans="2:26" ht="17.5" x14ac:dyDescent="0.45">
      <c r="B88" t="s">
        <v>170</v>
      </c>
      <c r="C88" s="1" t="s">
        <v>1</v>
      </c>
      <c r="D88" s="8">
        <v>20</v>
      </c>
      <c r="K88" s="27" t="str">
        <f t="shared" si="29"/>
        <v>T.FK_COMPANY_ID,</v>
      </c>
      <c r="M88" s="20" t="str">
        <f t="shared" si="31"/>
        <v>FK_COMPANY_ID,</v>
      </c>
      <c r="N88" s="5" t="str">
        <f t="shared" ref="N88:N97" si="33">CONCATENATE(B88," ",C88,"(",D88,")",",")</f>
        <v>FK_COMPANY_ID VARCHAR(20),</v>
      </c>
      <c r="O88" t="s">
        <v>10</v>
      </c>
      <c r="P88" t="s">
        <v>172</v>
      </c>
      <c r="Q88" t="s">
        <v>2</v>
      </c>
      <c r="W88" s="17" t="str">
        <f t="shared" si="30"/>
        <v>fkCompanyId</v>
      </c>
      <c r="X88" s="3" t="str">
        <f t="shared" si="26"/>
        <v>"fkCompanyId":"",</v>
      </c>
      <c r="Y88" s="22" t="str">
        <f t="shared" si="27"/>
        <v>public static String FK_COMPANY_ID="fkCompanyId";</v>
      </c>
      <c r="Z88" s="7" t="str">
        <f t="shared" si="32"/>
        <v>private String fkCompanyId="";</v>
      </c>
    </row>
    <row r="89" spans="2:26" ht="17.5" x14ac:dyDescent="0.45">
      <c r="B89" t="s">
        <v>141</v>
      </c>
      <c r="C89" s="1" t="s">
        <v>1</v>
      </c>
      <c r="D89" s="8">
        <v>20</v>
      </c>
      <c r="K89" s="27" t="str">
        <f t="shared" si="29"/>
        <v>T.SEX,</v>
      </c>
      <c r="M89" s="20" t="str">
        <f t="shared" si="31"/>
        <v>SEX,</v>
      </c>
      <c r="N89" s="5" t="str">
        <f t="shared" si="33"/>
        <v>SEX VARCHAR(20),</v>
      </c>
      <c r="O89" t="s">
        <v>141</v>
      </c>
      <c r="W89" s="17" t="str">
        <f t="shared" si="30"/>
        <v>sex</v>
      </c>
      <c r="X89" s="3" t="str">
        <f t="shared" si="26"/>
        <v>"sex":"",</v>
      </c>
      <c r="Y89" s="22" t="str">
        <f t="shared" si="27"/>
        <v>public static String SEX="sex";</v>
      </c>
      <c r="Z89" s="7" t="str">
        <f t="shared" si="32"/>
        <v>private String sex="";</v>
      </c>
    </row>
    <row r="90" spans="2:26" ht="17.5" x14ac:dyDescent="0.45">
      <c r="B90" t="s">
        <v>158</v>
      </c>
      <c r="C90" s="1" t="s">
        <v>1</v>
      </c>
      <c r="D90" s="8">
        <v>20</v>
      </c>
      <c r="J90" t="s">
        <v>159</v>
      </c>
      <c r="K90" t="s">
        <v>199</v>
      </c>
      <c r="M90" s="20" t="str">
        <f>CONCATENATE(B90,",")</f>
        <v>SEX_NAME,</v>
      </c>
      <c r="N90" s="5" t="str">
        <f>CONCATENATE(B90," ",C90,"(",D90,")",",")</f>
        <v>SEX_NAME VARCHAR(20),</v>
      </c>
      <c r="O90" t="s">
        <v>141</v>
      </c>
      <c r="P90" t="s">
        <v>0</v>
      </c>
      <c r="W90" s="17" t="str">
        <f>CONCATENATE(,LOWER(O90),UPPER(LEFT(P90,1)),LOWER(RIGHT(P90,LEN(P90)-IF(LEN(P90)&gt;0,1,LEN(P90)))),UPPER(LEFT(Q90,1)),LOWER(RIGHT(Q90,LEN(Q90)-IF(LEN(Q90)&gt;0,1,LEN(Q90)))),UPPER(LEFT(R90,1)),LOWER(RIGHT(R90,LEN(R90)-IF(LEN(R90)&gt;0,1,LEN(R90)))),UPPER(LEFT(S90,1)),LOWER(RIGHT(S90,LEN(S90)-IF(LEN(S90)&gt;0,1,LEN(S90)))),UPPER(LEFT(T90,1)),LOWER(RIGHT(T90,LEN(T90)-IF(LEN(T90)&gt;0,1,LEN(T90)))),UPPER(LEFT(U90,1)),LOWER(RIGHT(U90,LEN(U90)-IF(LEN(U90)&gt;0,1,LEN(U90)))),UPPER(LEFT(V90,1)),LOWER(RIGHT(V90,LEN(V90)-IF(LEN(V90)&gt;0,1,LEN(V90)))))</f>
        <v>sexName</v>
      </c>
      <c r="X90" s="3" t="str">
        <f>CONCATENATE("""",W90,"""",":","""","""",",")</f>
        <v>"sexName":"",</v>
      </c>
      <c r="Y90" s="22" t="str">
        <f>CONCATENATE("public static String ",,B90,,"=","""",W90,""";")</f>
        <v>public static String SEX_NAME="sexName";</v>
      </c>
      <c r="Z90" s="7" t="str">
        <f>CONCATENATE("private String ",W90,"=","""""",";")</f>
        <v>private String sexName="";</v>
      </c>
    </row>
    <row r="91" spans="2:26" ht="17.5" x14ac:dyDescent="0.45">
      <c r="B91" s="1" t="s">
        <v>142</v>
      </c>
      <c r="C91" s="1" t="s">
        <v>1</v>
      </c>
      <c r="D91" s="4">
        <v>100</v>
      </c>
      <c r="K91" s="27" t="str">
        <f t="shared" si="29"/>
        <v>T.OCCUPATION,</v>
      </c>
      <c r="L91" s="12"/>
      <c r="M91" s="18" t="str">
        <f t="shared" si="31"/>
        <v>OCCUPATION,</v>
      </c>
      <c r="N91" s="5" t="str">
        <f t="shared" si="33"/>
        <v>OCCUPATION VARCHAR(100),</v>
      </c>
      <c r="O91" t="s">
        <v>142</v>
      </c>
      <c r="W91" s="17" t="str">
        <f t="shared" si="30"/>
        <v>occupation</v>
      </c>
      <c r="X91" s="3" t="str">
        <f t="shared" si="26"/>
        <v>"occupation":"",</v>
      </c>
      <c r="Y91" s="22" t="str">
        <f t="shared" si="27"/>
        <v>public static String OCCUPATION="occupation";</v>
      </c>
      <c r="Z91" s="7" t="str">
        <f t="shared" si="32"/>
        <v>private String occupation="";</v>
      </c>
    </row>
    <row r="92" spans="2:26" ht="17.5" x14ac:dyDescent="0.45">
      <c r="B92" s="9" t="s">
        <v>143</v>
      </c>
      <c r="C92" s="1" t="s">
        <v>1</v>
      </c>
      <c r="D92" s="8">
        <v>90</v>
      </c>
      <c r="K92" s="27" t="str">
        <f t="shared" si="29"/>
        <v>T.MOBILE_1,</v>
      </c>
      <c r="M92" s="18" t="str">
        <f t="shared" si="31"/>
        <v>MOBILE_1,</v>
      </c>
      <c r="N92" s="5" t="str">
        <f t="shared" si="33"/>
        <v>MOBILE_1 VARCHAR(90),</v>
      </c>
      <c r="O92" t="s">
        <v>154</v>
      </c>
      <c r="P92">
        <v>1</v>
      </c>
      <c r="W92" s="17" t="str">
        <f t="shared" si="30"/>
        <v>mobile1</v>
      </c>
      <c r="X92" s="3" t="str">
        <f t="shared" si="26"/>
        <v>"mobile1":"",</v>
      </c>
      <c r="Y92" s="22" t="str">
        <f t="shared" si="27"/>
        <v>public static String MOBILE_1="mobile1";</v>
      </c>
      <c r="Z92" s="7" t="str">
        <f t="shared" si="32"/>
        <v>private String mobile1="";</v>
      </c>
    </row>
    <row r="93" spans="2:26" ht="17.5" x14ac:dyDescent="0.45">
      <c r="B93" s="9" t="s">
        <v>144</v>
      </c>
      <c r="C93" s="1" t="s">
        <v>1</v>
      </c>
      <c r="D93" s="8">
        <v>90</v>
      </c>
      <c r="K93" s="27" t="str">
        <f t="shared" si="29"/>
        <v>T.MOBILE_2,</v>
      </c>
      <c r="M93" s="18" t="str">
        <f t="shared" si="31"/>
        <v>MOBILE_2,</v>
      </c>
      <c r="N93" s="5" t="str">
        <f t="shared" si="33"/>
        <v>MOBILE_2 VARCHAR(90),</v>
      </c>
      <c r="O93" t="s">
        <v>154</v>
      </c>
      <c r="P93">
        <v>2</v>
      </c>
      <c r="W93" s="17" t="str">
        <f t="shared" si="30"/>
        <v>mobile2</v>
      </c>
      <c r="X93" s="3" t="str">
        <f t="shared" si="26"/>
        <v>"mobile2":"",</v>
      </c>
      <c r="Y93" s="22" t="str">
        <f t="shared" si="27"/>
        <v>public static String MOBILE_2="mobile2";</v>
      </c>
      <c r="Z93" s="7" t="str">
        <f t="shared" si="32"/>
        <v>private String mobile2="";</v>
      </c>
    </row>
    <row r="94" spans="2:26" ht="17.5" x14ac:dyDescent="0.45">
      <c r="B94" s="9" t="s">
        <v>145</v>
      </c>
      <c r="C94" s="1" t="s">
        <v>1</v>
      </c>
      <c r="D94" s="8">
        <v>90</v>
      </c>
      <c r="K94" s="27" t="str">
        <f t="shared" si="29"/>
        <v>T.TELEPHONE_1,</v>
      </c>
      <c r="M94" s="18" t="str">
        <f t="shared" si="31"/>
        <v>TELEPHONE_1,</v>
      </c>
      <c r="N94" s="5" t="str">
        <f t="shared" si="33"/>
        <v>TELEPHONE_1 VARCHAR(90),</v>
      </c>
      <c r="O94" t="s">
        <v>155</v>
      </c>
      <c r="P94">
        <v>1</v>
      </c>
      <c r="W94" s="17" t="str">
        <f t="shared" si="30"/>
        <v>telephone1</v>
      </c>
      <c r="X94" s="3" t="str">
        <f t="shared" si="26"/>
        <v>"telephone1":"",</v>
      </c>
      <c r="Y94" s="22" t="str">
        <f t="shared" si="27"/>
        <v>public static String TELEPHONE_1="telephone1";</v>
      </c>
      <c r="Z94" s="7" t="str">
        <f t="shared" si="32"/>
        <v>private String telephone1="";</v>
      </c>
    </row>
    <row r="95" spans="2:26" ht="17.5" x14ac:dyDescent="0.45">
      <c r="B95" s="9" t="s">
        <v>146</v>
      </c>
      <c r="C95" s="1" t="s">
        <v>1</v>
      </c>
      <c r="D95" s="8">
        <v>90</v>
      </c>
      <c r="K95" s="27" t="str">
        <f t="shared" si="29"/>
        <v>T.TELEPHONE_2,</v>
      </c>
      <c r="M95" s="18" t="str">
        <f t="shared" si="31"/>
        <v>TELEPHONE_2,</v>
      </c>
      <c r="N95" s="5" t="str">
        <f t="shared" si="33"/>
        <v>TELEPHONE_2 VARCHAR(90),</v>
      </c>
      <c r="O95" t="s">
        <v>155</v>
      </c>
      <c r="P95">
        <v>2</v>
      </c>
      <c r="W95" s="17" t="str">
        <f t="shared" si="30"/>
        <v>telephone2</v>
      </c>
      <c r="X95" s="3" t="str">
        <f t="shared" si="26"/>
        <v>"telephone2":"",</v>
      </c>
      <c r="Y95" s="22" t="str">
        <f t="shared" si="27"/>
        <v>public static String TELEPHONE_2="telephone2";</v>
      </c>
      <c r="Z95" s="7" t="str">
        <f t="shared" si="32"/>
        <v>private String telephone2="";</v>
      </c>
    </row>
    <row r="96" spans="2:26" ht="17.5" x14ac:dyDescent="0.45">
      <c r="B96" s="9" t="s">
        <v>147</v>
      </c>
      <c r="C96" s="1" t="s">
        <v>1</v>
      </c>
      <c r="D96" s="8">
        <v>90</v>
      </c>
      <c r="K96" s="27" t="str">
        <f t="shared" si="29"/>
        <v>T.EMAIL_1,</v>
      </c>
      <c r="M96" s="18" t="str">
        <f t="shared" si="31"/>
        <v>EMAIL_1,</v>
      </c>
      <c r="N96" s="5" t="str">
        <f t="shared" si="33"/>
        <v>EMAIL_1 VARCHAR(90),</v>
      </c>
      <c r="O96" t="s">
        <v>156</v>
      </c>
      <c r="P96">
        <v>1</v>
      </c>
      <c r="W96" s="17" t="str">
        <f t="shared" si="30"/>
        <v>email1</v>
      </c>
      <c r="X96" s="3" t="str">
        <f t="shared" si="26"/>
        <v>"email1":"",</v>
      </c>
      <c r="Y96" s="22" t="str">
        <f t="shared" si="27"/>
        <v>public static String EMAIL_1="email1";</v>
      </c>
      <c r="Z96" s="7" t="str">
        <f t="shared" si="32"/>
        <v>private String email1="";</v>
      </c>
    </row>
    <row r="97" spans="2:26" ht="17.5" x14ac:dyDescent="0.45">
      <c r="B97" s="9" t="s">
        <v>148</v>
      </c>
      <c r="C97" s="1" t="s">
        <v>1</v>
      </c>
      <c r="D97" s="8">
        <v>90</v>
      </c>
      <c r="K97" s="27" t="str">
        <f t="shared" si="29"/>
        <v>T.EMAIL_2,</v>
      </c>
      <c r="M97" s="20" t="str">
        <f t="shared" si="31"/>
        <v>EMAIL_2,</v>
      </c>
      <c r="N97" s="5" t="str">
        <f t="shared" si="33"/>
        <v>EMAIL_2 VARCHAR(90),</v>
      </c>
      <c r="O97" t="s">
        <v>156</v>
      </c>
      <c r="P97">
        <v>2</v>
      </c>
      <c r="W97" s="17" t="str">
        <f t="shared" si="30"/>
        <v>email2</v>
      </c>
      <c r="X97" s="3" t="str">
        <f t="shared" si="26"/>
        <v>"email2":"",</v>
      </c>
      <c r="Y97" s="22" t="str">
        <f t="shared" si="27"/>
        <v>public static String EMAIL_2="email2";</v>
      </c>
      <c r="Z97" s="7" t="str">
        <f t="shared" si="32"/>
        <v>private String email2="";</v>
      </c>
    </row>
    <row r="98" spans="2:26" ht="17.5" x14ac:dyDescent="0.45">
      <c r="B98" s="1" t="s">
        <v>23</v>
      </c>
      <c r="C98" s="1" t="s">
        <v>1</v>
      </c>
      <c r="D98" s="4">
        <v>100</v>
      </c>
      <c r="K98" s="27" t="str">
        <f>CONCATENATE("T.",B98," ")</f>
        <v xml:space="preserve">T.EXPIRE_DATE </v>
      </c>
      <c r="L98" s="12"/>
      <c r="M98" s="18"/>
      <c r="N98" s="5" t="str">
        <f>CONCATENATE(B98," ",C98,"(",D98,")","")</f>
        <v>EXPIRE_DATE VARCHAR(100)</v>
      </c>
      <c r="O98" s="13" t="s">
        <v>24</v>
      </c>
      <c r="P98" s="8" t="s">
        <v>8</v>
      </c>
      <c r="W98" s="17" t="str">
        <f t="shared" si="30"/>
        <v>expireDate</v>
      </c>
      <c r="X98" s="3" t="str">
        <f t="shared" si="26"/>
        <v>"expireDate":"",</v>
      </c>
      <c r="Y98" s="22" t="str">
        <f t="shared" si="27"/>
        <v>public static String EXPIRE_DATE="expireDate";</v>
      </c>
      <c r="Z98" s="7" t="str">
        <f t="shared" si="32"/>
        <v>private String expireDate="";</v>
      </c>
    </row>
    <row r="99" spans="2:26" x14ac:dyDescent="0.35">
      <c r="K99" s="26" t="str">
        <f>CONCATENATE(" FROM ",LEFT(B70,LEN(B70)-5)," T")</f>
        <v xml:space="preserve"> FROM CR_USER T</v>
      </c>
    </row>
    <row r="101" spans="2:26" x14ac:dyDescent="0.35">
      <c r="B101" s="2" t="s">
        <v>236</v>
      </c>
      <c r="I101" t="str">
        <f>CONCATENATE("ALTER TABLE"," ",B101)</f>
        <v>ALTER TABLE CR_USER_TABLE</v>
      </c>
      <c r="J101" t="str">
        <f t="shared" ref="J101:J109" si="34">LEFT(CONCATENATE(" ADD "," ",N101,";"),LEN(CONCATENATE(" ADD "," ",N101,";"))-2)</f>
        <v xml:space="preserve"> ADD  CREATE TABLE CR_USER_TABLE </v>
      </c>
      <c r="K101" s="21" t="str">
        <f t="shared" ref="K101:K109" si="35">LEFT(CONCATENATE(" ALTER COLUMN  "," ",B101,";"),LEN(CONCATENATE(" ALTER COLUMN "," ",B101,";")))</f>
        <v xml:space="preserve"> ALTER COLUMN   CR_USER_TABLE</v>
      </c>
      <c r="N101" s="5" t="str">
        <f>CONCATENATE("CREATE TABLE ",B101," ","(")</f>
        <v>CREATE TABLE CR_USER_TABLE (</v>
      </c>
      <c r="X101" s="3" t="s">
        <v>32</v>
      </c>
    </row>
    <row r="102" spans="2:26" ht="17.5" x14ac:dyDescent="0.45">
      <c r="B102" s="1" t="s">
        <v>2</v>
      </c>
      <c r="C102" s="1" t="s">
        <v>1</v>
      </c>
      <c r="D102" s="4">
        <v>20</v>
      </c>
      <c r="E102" s="24" t="s">
        <v>173</v>
      </c>
      <c r="I102" t="str">
        <f>I101</f>
        <v>ALTER TABLE CR_USER_TABLE</v>
      </c>
      <c r="J102" t="str">
        <f t="shared" si="34"/>
        <v xml:space="preserve"> ADD  ID VARCHAR(20) NOT NULL </v>
      </c>
      <c r="K102" s="21" t="str">
        <f t="shared" si="35"/>
        <v xml:space="preserve"> ALTER COLUMN   ID</v>
      </c>
      <c r="L102" s="12"/>
      <c r="M102" s="18"/>
      <c r="N102" s="5" t="str">
        <f>CONCATENATE(B102," ",C102,"(",D102,")",E102,F102,G102,",")</f>
        <v>ID VARCHAR(20) NOT NULL ,</v>
      </c>
      <c r="O102" s="6" t="s">
        <v>2</v>
      </c>
      <c r="P102" s="6"/>
      <c r="Q102" s="6"/>
      <c r="R102" s="6"/>
      <c r="S102" s="6"/>
      <c r="T102" s="6"/>
      <c r="U102" s="6"/>
      <c r="V102" s="6"/>
      <c r="W102" s="17" t="str">
        <f t="shared" ref="W102:W109" si="36">CONCATENATE(,LOWER(O102),UPPER(LEFT(P102,1)),LOWER(RIGHT(P102,LEN(P102)-IF(LEN(P102)&gt;0,1,LEN(P102)))),UPPER(LEFT(Q102,1)),LOWER(RIGHT(Q102,LEN(Q102)-IF(LEN(Q102)&gt;0,1,LEN(Q102)))),UPPER(LEFT(R102,1)),LOWER(RIGHT(R102,LEN(R102)-IF(LEN(R102)&gt;0,1,LEN(R102)))),UPPER(LEFT(S102,1)),LOWER(RIGHT(S102,LEN(S102)-IF(LEN(S102)&gt;0,1,LEN(S102)))),UPPER(LEFT(T102,1)),LOWER(RIGHT(T102,LEN(T102)-IF(LEN(T102)&gt;0,1,LEN(T102)))),UPPER(LEFT(U102,1)),LOWER(RIGHT(U102,LEN(U102)-IF(LEN(U102)&gt;0,1,LEN(U102)))),UPPER(LEFT(V102,1)),LOWER(RIGHT(V102,LEN(V102)-IF(LEN(V102)&gt;0,1,LEN(V102)))))</f>
        <v>id</v>
      </c>
      <c r="X102" s="3" t="str">
        <f t="shared" ref="X102:X109" si="37">CONCATENATE("""",W102,"""",":","""","""",",")</f>
        <v>"id":"",</v>
      </c>
      <c r="Y102" s="22" t="str">
        <f t="shared" ref="Y102:Y109" si="38">CONCATENATE("public static String ",,B102,,"=","""",W102,""";")</f>
        <v>public static String ID="id";</v>
      </c>
      <c r="Z102" s="7" t="str">
        <f t="shared" ref="Z102:Z109" si="39">CONCATENATE("private String ",W102,"=","""""",";")</f>
        <v>private String id="";</v>
      </c>
    </row>
    <row r="103" spans="2:26" ht="17.5" x14ac:dyDescent="0.45">
      <c r="B103" s="1" t="s">
        <v>3</v>
      </c>
      <c r="C103" s="1" t="s">
        <v>1</v>
      </c>
      <c r="D103" s="4">
        <v>10</v>
      </c>
      <c r="I103" t="str">
        <f>I102</f>
        <v>ALTER TABLE CR_USER_TABLE</v>
      </c>
      <c r="J103" t="str">
        <f t="shared" si="34"/>
        <v xml:space="preserve"> ADD  STATUS VARCHAR(10)</v>
      </c>
      <c r="K103" s="21" t="str">
        <f t="shared" si="35"/>
        <v xml:space="preserve"> ALTER COLUMN   STATUS</v>
      </c>
      <c r="L103" s="12"/>
      <c r="M103" s="18"/>
      <c r="N103" s="5" t="str">
        <f t="shared" ref="N103:N109" si="40">CONCATENATE(B103," ",C103,"(",D103,")",E103,F103,G103,",")</f>
        <v>STATUS VARCHAR(10),</v>
      </c>
      <c r="O103" s="6" t="s">
        <v>3</v>
      </c>
      <c r="W103" s="17" t="str">
        <f t="shared" si="36"/>
        <v>status</v>
      </c>
      <c r="X103" s="3" t="str">
        <f t="shared" si="37"/>
        <v>"status":"",</v>
      </c>
      <c r="Y103" s="22" t="str">
        <f t="shared" si="38"/>
        <v>public static String STATUS="status";</v>
      </c>
      <c r="Z103" s="7" t="str">
        <f t="shared" si="39"/>
        <v>private String status="";</v>
      </c>
    </row>
    <row r="104" spans="2:26" ht="17.5" x14ac:dyDescent="0.45">
      <c r="B104" s="1" t="s">
        <v>4</v>
      </c>
      <c r="C104" s="1" t="s">
        <v>1</v>
      </c>
      <c r="D104" s="4">
        <v>20</v>
      </c>
      <c r="I104" t="str">
        <f>I103</f>
        <v>ALTER TABLE CR_USER_TABLE</v>
      </c>
      <c r="J104" t="str">
        <f t="shared" si="34"/>
        <v xml:space="preserve"> ADD  INSERT_DATE VARCHAR(20)</v>
      </c>
      <c r="K104" s="21" t="str">
        <f t="shared" si="35"/>
        <v xml:space="preserve"> ALTER COLUMN   INSERT_DATE</v>
      </c>
      <c r="L104" s="12"/>
      <c r="M104" s="18"/>
      <c r="N104" s="5" t="str">
        <f t="shared" si="40"/>
        <v>INSERT_DATE VARCHAR(20),</v>
      </c>
      <c r="O104" s="6" t="s">
        <v>7</v>
      </c>
      <c r="P104" t="s">
        <v>8</v>
      </c>
      <c r="W104" s="17" t="str">
        <f t="shared" si="36"/>
        <v>insertDate</v>
      </c>
      <c r="X104" s="3" t="str">
        <f t="shared" si="37"/>
        <v>"insertDate":"",</v>
      </c>
      <c r="Y104" s="22" t="str">
        <f t="shared" si="38"/>
        <v>public static String INSERT_DATE="insertDate";</v>
      </c>
      <c r="Z104" s="7" t="str">
        <f t="shared" si="39"/>
        <v>private String insertDate="";</v>
      </c>
    </row>
    <row r="105" spans="2:26" ht="17.5" x14ac:dyDescent="0.45">
      <c r="B105" s="1" t="s">
        <v>5</v>
      </c>
      <c r="C105" s="1" t="s">
        <v>1</v>
      </c>
      <c r="D105" s="4">
        <v>20</v>
      </c>
      <c r="I105" t="str">
        <f>I104</f>
        <v>ALTER TABLE CR_USER_TABLE</v>
      </c>
      <c r="J105" t="str">
        <f t="shared" si="34"/>
        <v xml:space="preserve"> ADD  MODIFICATION_DATE VARCHAR(20)</v>
      </c>
      <c r="K105" s="21" t="str">
        <f t="shared" si="35"/>
        <v xml:space="preserve"> ALTER COLUMN   MODIFICATION_DATE</v>
      </c>
      <c r="L105" s="12"/>
      <c r="M105" s="18"/>
      <c r="N105" s="5" t="str">
        <f t="shared" si="40"/>
        <v>MODIFICATION_DATE VARCHAR(20),</v>
      </c>
      <c r="O105" s="6" t="s">
        <v>9</v>
      </c>
      <c r="P105" t="s">
        <v>8</v>
      </c>
      <c r="W105" s="17" t="str">
        <f t="shared" si="36"/>
        <v>modificationDate</v>
      </c>
      <c r="X105" s="3" t="str">
        <f t="shared" si="37"/>
        <v>"modificationDate":"",</v>
      </c>
      <c r="Y105" s="22" t="str">
        <f t="shared" si="38"/>
        <v>public static String MODIFICATION_DATE="modificationDate";</v>
      </c>
      <c r="Z105" s="7" t="str">
        <f t="shared" si="39"/>
        <v>private String modificationDate="";</v>
      </c>
    </row>
    <row r="106" spans="2:26" ht="17.5" x14ac:dyDescent="0.45">
      <c r="B106" s="1" t="s">
        <v>232</v>
      </c>
      <c r="C106" s="1" t="s">
        <v>1</v>
      </c>
      <c r="D106" s="4">
        <v>100</v>
      </c>
      <c r="I106" t="str">
        <f>I105</f>
        <v>ALTER TABLE CR_USER_TABLE</v>
      </c>
      <c r="J106" t="str">
        <f t="shared" si="34"/>
        <v xml:space="preserve"> ADD  TABLE_NAME VARCHAR(100)</v>
      </c>
      <c r="K106" s="21" t="str">
        <f t="shared" si="35"/>
        <v xml:space="preserve"> ALTER COLUMN   TABLE_NAME</v>
      </c>
      <c r="L106" s="12"/>
      <c r="M106" s="18"/>
      <c r="N106" s="5" t="str">
        <f t="shared" si="40"/>
        <v>TABLE_NAME VARCHAR(100),</v>
      </c>
      <c r="O106" s="6" t="s">
        <v>237</v>
      </c>
      <c r="P106" t="s">
        <v>0</v>
      </c>
      <c r="W106" s="17" t="str">
        <f t="shared" si="36"/>
        <v>tableName</v>
      </c>
      <c r="X106" s="3" t="str">
        <f t="shared" si="37"/>
        <v>"tableName":"",</v>
      </c>
      <c r="Y106" s="22" t="str">
        <f t="shared" si="38"/>
        <v>public static String TABLE_NAME="tableName";</v>
      </c>
      <c r="Z106" s="7" t="str">
        <f t="shared" si="39"/>
        <v>private String tableName="";</v>
      </c>
    </row>
    <row r="107" spans="2:26" ht="17.5" x14ac:dyDescent="0.45">
      <c r="B107" s="1" t="s">
        <v>51</v>
      </c>
      <c r="C107" s="1" t="s">
        <v>1</v>
      </c>
      <c r="D107" s="4">
        <v>100</v>
      </c>
      <c r="I107" t="str">
        <f>I105</f>
        <v>ALTER TABLE CR_USER_TABLE</v>
      </c>
      <c r="J107" t="str">
        <f t="shared" si="34"/>
        <v xml:space="preserve"> ADD  TYPE VARCHAR(100)</v>
      </c>
      <c r="K107" s="21" t="str">
        <f t="shared" si="35"/>
        <v xml:space="preserve"> ALTER COLUMN   TYPE</v>
      </c>
      <c r="L107" s="12"/>
      <c r="M107" s="18"/>
      <c r="N107" s="5" t="str">
        <f t="shared" si="40"/>
        <v>TYPE VARCHAR(100),</v>
      </c>
      <c r="O107" s="6" t="s">
        <v>51</v>
      </c>
      <c r="W107" s="17" t="str">
        <f t="shared" si="36"/>
        <v>type</v>
      </c>
      <c r="X107" s="3" t="str">
        <f t="shared" si="37"/>
        <v>"type":"",</v>
      </c>
      <c r="Y107" s="22" t="str">
        <f t="shared" si="38"/>
        <v>public static String TYPE="type";</v>
      </c>
      <c r="Z107" s="7" t="str">
        <f t="shared" si="39"/>
        <v>private String type="";</v>
      </c>
    </row>
    <row r="108" spans="2:26" ht="17.5" x14ac:dyDescent="0.45">
      <c r="B108" s="1" t="s">
        <v>235</v>
      </c>
      <c r="C108" s="1" t="s">
        <v>1</v>
      </c>
      <c r="D108" s="4">
        <v>5000</v>
      </c>
      <c r="I108" t="str">
        <f>I106</f>
        <v>ALTER TABLE CR_USER_TABLE</v>
      </c>
      <c r="J108" t="str">
        <f t="shared" si="34"/>
        <v xml:space="preserve"> ADD  TABLE_SCRIPT VARCHAR(5000)</v>
      </c>
      <c r="K108" s="21" t="str">
        <f t="shared" si="35"/>
        <v xml:space="preserve"> ALTER COLUMN   TABLE_SCRIPT</v>
      </c>
      <c r="L108" s="12"/>
      <c r="M108" s="18"/>
      <c r="N108" s="5" t="str">
        <f t="shared" si="40"/>
        <v>TABLE_SCRIPT VARCHAR(5000),</v>
      </c>
      <c r="O108" s="6" t="s">
        <v>237</v>
      </c>
      <c r="P108" t="s">
        <v>233</v>
      </c>
      <c r="W108" s="17" t="str">
        <f t="shared" si="36"/>
        <v>tableScript</v>
      </c>
      <c r="X108" s="3" t="str">
        <f t="shared" si="37"/>
        <v>"tableScript":"",</v>
      </c>
      <c r="Y108" s="22" t="str">
        <f t="shared" si="38"/>
        <v>public static String TABLE_SCRIPT="tableScript";</v>
      </c>
      <c r="Z108" s="7" t="str">
        <f t="shared" si="39"/>
        <v>private String tableScript="";</v>
      </c>
    </row>
    <row r="109" spans="2:26" ht="17.5" x14ac:dyDescent="0.45">
      <c r="B109" s="1" t="s">
        <v>234</v>
      </c>
      <c r="C109" s="1" t="s">
        <v>1</v>
      </c>
      <c r="D109" s="4">
        <v>50</v>
      </c>
      <c r="I109" t="str">
        <f>I108</f>
        <v>ALTER TABLE CR_USER_TABLE</v>
      </c>
      <c r="J109" t="str">
        <f t="shared" si="34"/>
        <v xml:space="preserve"> ADD  SEQNUM VARCHAR(50)</v>
      </c>
      <c r="K109" s="21" t="str">
        <f t="shared" si="35"/>
        <v xml:space="preserve"> ALTER COLUMN   SEQNUM</v>
      </c>
      <c r="L109" s="12"/>
      <c r="M109" s="18"/>
      <c r="N109" s="5" t="str">
        <f t="shared" si="40"/>
        <v>SEQNUM VARCHAR(50),</v>
      </c>
      <c r="O109" s="6" t="s">
        <v>234</v>
      </c>
      <c r="W109" s="17" t="str">
        <f t="shared" si="36"/>
        <v>seqnum</v>
      </c>
      <c r="X109" s="3" t="str">
        <f t="shared" si="37"/>
        <v>"seqnum":"",</v>
      </c>
      <c r="Y109" s="22" t="str">
        <f t="shared" si="38"/>
        <v>public static String SEQNUM="seqnum";</v>
      </c>
      <c r="Z109" s="7" t="str">
        <f t="shared" si="39"/>
        <v>private String seqnum="";</v>
      </c>
    </row>
    <row r="110" spans="2:26" ht="17.5" x14ac:dyDescent="0.45">
      <c r="B110" s="30"/>
      <c r="C110" s="14"/>
      <c r="D110" s="9"/>
      <c r="K110" s="32"/>
      <c r="M110" s="20"/>
      <c r="N110" s="33" t="s">
        <v>130</v>
      </c>
      <c r="O110" s="14"/>
      <c r="P110" s="14"/>
      <c r="W110" s="17"/>
    </row>
    <row r="111" spans="2:26" x14ac:dyDescent="0.35">
      <c r="N111" s="31" t="s">
        <v>126</v>
      </c>
    </row>
    <row r="113" spans="2:26" x14ac:dyDescent="0.35">
      <c r="B113" s="2" t="s">
        <v>239</v>
      </c>
      <c r="I113" t="str">
        <f>CONCATENATE("ALTER TABLE"," ",B113)</f>
        <v>ALTER TABLE CR_PERMISSION</v>
      </c>
      <c r="J113" t="str">
        <f t="shared" ref="J113:J120" si="41">LEFT(CONCATENATE(" ADD "," ",N113,";"),LEN(CONCATENATE(" ADD "," ",N113,";"))-2)</f>
        <v xml:space="preserve"> ADD  CREATE TABLE CR_PERMISSION </v>
      </c>
      <c r="K113" s="21" t="str">
        <f t="shared" ref="K113:K120" si="42">LEFT(CONCATENATE(" ALTER COLUMN  "," ",B113,";"),LEN(CONCATENATE(" ALTER COLUMN "," ",B113,";")))</f>
        <v xml:space="preserve"> ALTER COLUMN   CR_PERMISSION</v>
      </c>
      <c r="N113" s="5" t="str">
        <f>CONCATENATE("CREATE TABLE ",B113," ","(")</f>
        <v>CREATE TABLE CR_PERMISSION (</v>
      </c>
      <c r="X113" s="3" t="s">
        <v>32</v>
      </c>
    </row>
    <row r="114" spans="2:26" ht="17.5" x14ac:dyDescent="0.45">
      <c r="B114" s="1" t="s">
        <v>2</v>
      </c>
      <c r="C114" s="1" t="s">
        <v>1</v>
      </c>
      <c r="D114" s="4">
        <v>20</v>
      </c>
      <c r="E114" s="24" t="s">
        <v>173</v>
      </c>
      <c r="I114" t="str">
        <f>I113</f>
        <v>ALTER TABLE CR_PERMISSION</v>
      </c>
      <c r="J114" t="str">
        <f t="shared" si="41"/>
        <v xml:space="preserve"> ADD  ID VARCHAR(20) NOT NULL </v>
      </c>
      <c r="K114" s="21" t="str">
        <f t="shared" si="42"/>
        <v xml:space="preserve"> ALTER COLUMN   ID</v>
      </c>
      <c r="L114" s="12"/>
      <c r="M114" s="18"/>
      <c r="N114" s="5" t="str">
        <f>CONCATENATE(B114," ",C114,"(",D114,")",E114,F114,G114,",")</f>
        <v>ID VARCHAR(20) NOT NULL ,</v>
      </c>
      <c r="O114" s="6" t="s">
        <v>2</v>
      </c>
      <c r="P114" s="6"/>
      <c r="Q114" s="6"/>
      <c r="R114" s="6"/>
      <c r="S114" s="6"/>
      <c r="T114" s="6"/>
      <c r="U114" s="6"/>
      <c r="V114" s="6"/>
      <c r="W114" s="17" t="str">
        <f t="shared" ref="W114:W120" si="43"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id</v>
      </c>
      <c r="X114" s="3" t="str">
        <f t="shared" ref="X114:X120" si="44">CONCATENATE("""",W114,"""",":","""","""",",")</f>
        <v>"id":"",</v>
      </c>
      <c r="Y114" s="22" t="str">
        <f t="shared" ref="Y114:Y120" si="45">CONCATENATE("public static String ",,B114,,"=","""",W114,""";")</f>
        <v>public static String ID="id";</v>
      </c>
      <c r="Z114" s="7" t="str">
        <f t="shared" ref="Z114:Z120" si="46">CONCATENATE("private String ",W114,"=","""""",";")</f>
        <v>private String id="";</v>
      </c>
    </row>
    <row r="115" spans="2:26" ht="17.5" x14ac:dyDescent="0.45">
      <c r="B115" s="1" t="s">
        <v>3</v>
      </c>
      <c r="C115" s="1" t="s">
        <v>1</v>
      </c>
      <c r="D115" s="4">
        <v>10</v>
      </c>
      <c r="I115" t="str">
        <f>I114</f>
        <v>ALTER TABLE CR_PERMISSION</v>
      </c>
      <c r="J115" t="str">
        <f t="shared" si="41"/>
        <v xml:space="preserve"> ADD  STATUS VARCHAR(10)</v>
      </c>
      <c r="K115" s="21" t="str">
        <f t="shared" si="42"/>
        <v xml:space="preserve"> ALTER COLUMN   STATUS</v>
      </c>
      <c r="L115" s="12"/>
      <c r="M115" s="18"/>
      <c r="N115" s="5" t="str">
        <f t="shared" ref="N115:N120" si="47">CONCATENATE(B115," ",C115,"(",D115,")",E115,F115,G115,",")</f>
        <v>STATUS VARCHAR(10),</v>
      </c>
      <c r="O115" s="6" t="s">
        <v>3</v>
      </c>
      <c r="W115" s="17" t="str">
        <f t="shared" si="43"/>
        <v>status</v>
      </c>
      <c r="X115" s="3" t="str">
        <f t="shared" si="44"/>
        <v>"status":"",</v>
      </c>
      <c r="Y115" s="22" t="str">
        <f t="shared" si="45"/>
        <v>public static String STATUS="status";</v>
      </c>
      <c r="Z115" s="7" t="str">
        <f t="shared" si="46"/>
        <v>private String status="";</v>
      </c>
    </row>
    <row r="116" spans="2:26" ht="17.5" x14ac:dyDescent="0.45">
      <c r="B116" s="1" t="s">
        <v>4</v>
      </c>
      <c r="C116" s="1" t="s">
        <v>1</v>
      </c>
      <c r="D116" s="4">
        <v>20</v>
      </c>
      <c r="I116" t="str">
        <f>I115</f>
        <v>ALTER TABLE CR_PERMISSION</v>
      </c>
      <c r="J116" t="str">
        <f t="shared" si="41"/>
        <v xml:space="preserve"> ADD  INSERT_DATE VARCHAR(20)</v>
      </c>
      <c r="K116" s="21" t="str">
        <f t="shared" si="42"/>
        <v xml:space="preserve"> ALTER COLUMN   INSERT_DATE</v>
      </c>
      <c r="L116" s="12"/>
      <c r="M116" s="18"/>
      <c r="N116" s="5" t="str">
        <f t="shared" si="47"/>
        <v>INSERT_DATE VARCHAR(20),</v>
      </c>
      <c r="O116" s="6" t="s">
        <v>7</v>
      </c>
      <c r="P116" t="s">
        <v>8</v>
      </c>
      <c r="W116" s="17" t="str">
        <f t="shared" si="43"/>
        <v>insertDate</v>
      </c>
      <c r="X116" s="3" t="str">
        <f t="shared" si="44"/>
        <v>"insertDate":"",</v>
      </c>
      <c r="Y116" s="22" t="str">
        <f t="shared" si="45"/>
        <v>public static String INSERT_DATE="insertDate";</v>
      </c>
      <c r="Z116" s="7" t="str">
        <f t="shared" si="46"/>
        <v>private String insertDate="";</v>
      </c>
    </row>
    <row r="117" spans="2:26" ht="17.5" x14ac:dyDescent="0.45">
      <c r="B117" s="1" t="s">
        <v>5</v>
      </c>
      <c r="C117" s="1" t="s">
        <v>1</v>
      </c>
      <c r="D117" s="4">
        <v>20</v>
      </c>
      <c r="I117" t="str">
        <f>I116</f>
        <v>ALTER TABLE CR_PERMISSION</v>
      </c>
      <c r="J117" t="str">
        <f t="shared" si="41"/>
        <v xml:space="preserve"> ADD  MODIFICATION_DATE VARCHAR(20)</v>
      </c>
      <c r="K117" s="21" t="str">
        <f t="shared" si="42"/>
        <v xml:space="preserve"> ALTER COLUMN   MODIFICATION_DATE</v>
      </c>
      <c r="L117" s="12"/>
      <c r="M117" s="18"/>
      <c r="N117" s="5" t="str">
        <f t="shared" si="47"/>
        <v>MODIFICATION_DATE VARCHAR(20),</v>
      </c>
      <c r="O117" s="6" t="s">
        <v>9</v>
      </c>
      <c r="P117" t="s">
        <v>8</v>
      </c>
      <c r="W117" s="17" t="str">
        <f t="shared" si="43"/>
        <v>modificationDate</v>
      </c>
      <c r="X117" s="3" t="str">
        <f t="shared" si="44"/>
        <v>"modificationDate":"",</v>
      </c>
      <c r="Y117" s="22" t="str">
        <f t="shared" si="45"/>
        <v>public static String MODIFICATION_DATE="modificationDate";</v>
      </c>
      <c r="Z117" s="7" t="str">
        <f t="shared" si="46"/>
        <v>private String modificationDate="";</v>
      </c>
    </row>
    <row r="118" spans="2:26" ht="17.5" x14ac:dyDescent="0.45">
      <c r="B118" s="1" t="s">
        <v>240</v>
      </c>
      <c r="C118" s="1" t="s">
        <v>1</v>
      </c>
      <c r="D118" s="4">
        <v>100</v>
      </c>
      <c r="I118" t="str">
        <f>I117</f>
        <v>ALTER TABLE CR_PERMISSION</v>
      </c>
      <c r="J118" t="str">
        <f t="shared" si="41"/>
        <v xml:space="preserve"> ADD  PERMISSION_STRING VARCHAR(100)</v>
      </c>
      <c r="K118" s="21" t="str">
        <f t="shared" si="42"/>
        <v xml:space="preserve"> ALTER COLUMN   PERMISSION_STRING</v>
      </c>
      <c r="L118" s="12"/>
      <c r="M118" s="18"/>
      <c r="N118" s="5" t="str">
        <f t="shared" si="47"/>
        <v>PERMISSION_STRING VARCHAR(100),</v>
      </c>
      <c r="O118" s="6" t="s">
        <v>50</v>
      </c>
      <c r="P118" t="s">
        <v>241</v>
      </c>
      <c r="W118" s="17" t="str">
        <f t="shared" si="43"/>
        <v>permissionString</v>
      </c>
      <c r="X118" s="3" t="str">
        <f t="shared" si="44"/>
        <v>"permissionString":"",</v>
      </c>
      <c r="Y118" s="22" t="str">
        <f t="shared" si="45"/>
        <v>public static String PERMISSION_STRING="permissionString";</v>
      </c>
      <c r="Z118" s="7" t="str">
        <f t="shared" si="46"/>
        <v>private String permissionString="";</v>
      </c>
    </row>
    <row r="119" spans="2:26" ht="17.5" x14ac:dyDescent="0.45">
      <c r="B119" s="1" t="s">
        <v>36</v>
      </c>
      <c r="C119" s="1" t="s">
        <v>1</v>
      </c>
      <c r="D119" s="4">
        <v>100</v>
      </c>
      <c r="I119" t="str">
        <f>I117</f>
        <v>ALTER TABLE CR_PERMISSION</v>
      </c>
      <c r="J119" t="str">
        <f t="shared" si="41"/>
        <v xml:space="preserve"> ADD  PERMISSION_TYPE VARCHAR(100)</v>
      </c>
      <c r="K119" s="21" t="str">
        <f t="shared" si="42"/>
        <v xml:space="preserve"> ALTER COLUMN   PERMISSION_TYPE</v>
      </c>
      <c r="L119" s="12"/>
      <c r="M119" s="18"/>
      <c r="N119" s="5" t="str">
        <f t="shared" si="47"/>
        <v>PERMISSION_TYPE VARCHAR(100),</v>
      </c>
      <c r="O119" s="6" t="s">
        <v>50</v>
      </c>
      <c r="P119" t="s">
        <v>51</v>
      </c>
      <c r="W119" s="17" t="str">
        <f t="shared" si="43"/>
        <v>permissionType</v>
      </c>
      <c r="X119" s="3" t="str">
        <f t="shared" si="44"/>
        <v>"permissionType":"",</v>
      </c>
      <c r="Y119" s="22" t="str">
        <f t="shared" si="45"/>
        <v>public static String PERMISSION_TYPE="permissionType";</v>
      </c>
      <c r="Z119" s="7" t="str">
        <f t="shared" si="46"/>
        <v>private String permissionType="";</v>
      </c>
    </row>
    <row r="120" spans="2:26" ht="17.5" x14ac:dyDescent="0.45">
      <c r="B120" s="1" t="s">
        <v>14</v>
      </c>
      <c r="C120" s="1" t="s">
        <v>1</v>
      </c>
      <c r="D120" s="4">
        <v>50</v>
      </c>
      <c r="I120" t="e">
        <f>#REF!</f>
        <v>#REF!</v>
      </c>
      <c r="J120" t="str">
        <f t="shared" si="41"/>
        <v xml:space="preserve"> ADD  DESCRIPTION VARCHAR(50)</v>
      </c>
      <c r="K120" s="21" t="str">
        <f t="shared" si="42"/>
        <v xml:space="preserve"> ALTER COLUMN   DESCRIPTION</v>
      </c>
      <c r="L120" s="12"/>
      <c r="M120" s="18"/>
      <c r="N120" s="5" t="str">
        <f t="shared" si="47"/>
        <v>DESCRIPTION VARCHAR(50),</v>
      </c>
      <c r="O120" s="6" t="s">
        <v>14</v>
      </c>
      <c r="W120" s="17" t="str">
        <f t="shared" si="43"/>
        <v>description</v>
      </c>
      <c r="X120" s="3" t="str">
        <f t="shared" si="44"/>
        <v>"description":"",</v>
      </c>
      <c r="Y120" s="22" t="str">
        <f t="shared" si="45"/>
        <v>public static String DESCRIPTION="description";</v>
      </c>
      <c r="Z120" s="7" t="str">
        <f t="shared" si="46"/>
        <v>private String description="";</v>
      </c>
    </row>
    <row r="121" spans="2:26" ht="17.5" x14ac:dyDescent="0.45">
      <c r="B121" s="30"/>
      <c r="C121" s="14"/>
      <c r="D121" s="9"/>
      <c r="K121" s="32"/>
      <c r="M121" s="20"/>
      <c r="N121" s="33" t="s">
        <v>130</v>
      </c>
      <c r="O121" s="14"/>
      <c r="P121" s="14"/>
      <c r="W121" s="17"/>
    </row>
    <row r="122" spans="2:26" x14ac:dyDescent="0.35">
      <c r="N122" s="31" t="s">
        <v>126</v>
      </c>
    </row>
    <row r="124" spans="2:26" x14ac:dyDescent="0.35">
      <c r="N124" s="5" t="s">
        <v>6</v>
      </c>
    </row>
    <row r="125" spans="2:26" x14ac:dyDescent="0.35">
      <c r="B125" s="2" t="s">
        <v>242</v>
      </c>
      <c r="I125" t="str">
        <f>CONCATENATE("ALTER TABLE"," ",B125)</f>
        <v>ALTER TABLE CR_RULE</v>
      </c>
      <c r="J125" t="str">
        <f t="shared" ref="J125:J132" si="48">LEFT(CONCATENATE(" ADD "," ",N125,";"),LEN(CONCATENATE(" ADD "," ",N125,";"))-2)</f>
        <v xml:space="preserve"> ADD  CREATE TABLE CR_RULE </v>
      </c>
      <c r="K125" s="21" t="str">
        <f t="shared" ref="K125:K132" si="49">LEFT(CONCATENATE(" ALTER COLUMN  "," ",B125,";"),LEN(CONCATENATE(" ALTER COLUMN "," ",B125,";")))</f>
        <v xml:space="preserve"> ALTER COLUMN   CR_RULE</v>
      </c>
      <c r="N125" s="5" t="str">
        <f>CONCATENATE("CREATE TABLE ",B125," ","(")</f>
        <v>CREATE TABLE CR_RULE (</v>
      </c>
      <c r="X125" s="3" t="s">
        <v>32</v>
      </c>
    </row>
    <row r="126" spans="2:26" ht="17.5" x14ac:dyDescent="0.45">
      <c r="B126" s="1" t="s">
        <v>2</v>
      </c>
      <c r="C126" s="1" t="s">
        <v>1</v>
      </c>
      <c r="D126" s="4">
        <v>20</v>
      </c>
      <c r="E126" s="24" t="s">
        <v>173</v>
      </c>
      <c r="I126" t="str">
        <f>I125</f>
        <v>ALTER TABLE CR_RULE</v>
      </c>
      <c r="J126" t="str">
        <f t="shared" si="48"/>
        <v xml:space="preserve"> ADD  ID VARCHAR(20) NOT NULL </v>
      </c>
      <c r="K126" s="21" t="str">
        <f t="shared" si="49"/>
        <v xml:space="preserve"> ALTER COLUMN   ID</v>
      </c>
      <c r="L126" s="12"/>
      <c r="M126" s="18"/>
      <c r="N126" s="5" t="str">
        <f>CONCATENATE(B126," ",C126,"(",D126,")",E126,F126,G126,",")</f>
        <v>ID VARCHAR(20) NOT NULL ,</v>
      </c>
      <c r="O126" s="6" t="s">
        <v>2</v>
      </c>
      <c r="P126" s="6"/>
      <c r="Q126" s="6"/>
      <c r="R126" s="6"/>
      <c r="S126" s="6"/>
      <c r="T126" s="6"/>
      <c r="U126" s="6"/>
      <c r="V126" s="6"/>
      <c r="W126" s="17" t="str">
        <f t="shared" ref="W126:W132" si="50">CONCATENATE(,LOWER(O126),UPPER(LEFT(P126,1)),LOWER(RIGHT(P126,LEN(P126)-IF(LEN(P126)&gt;0,1,LEN(P126)))),UPPER(LEFT(Q126,1)),LOWER(RIGHT(Q126,LEN(Q126)-IF(LEN(Q126)&gt;0,1,LEN(Q126)))),UPPER(LEFT(R126,1)),LOWER(RIGHT(R126,LEN(R126)-IF(LEN(R126)&gt;0,1,LEN(R126)))),UPPER(LEFT(S126,1)),LOWER(RIGHT(S126,LEN(S126)-IF(LEN(S126)&gt;0,1,LEN(S126)))),UPPER(LEFT(T126,1)),LOWER(RIGHT(T126,LEN(T126)-IF(LEN(T126)&gt;0,1,LEN(T126)))),UPPER(LEFT(U126,1)),LOWER(RIGHT(U126,LEN(U126)-IF(LEN(U126)&gt;0,1,LEN(U126)))),UPPER(LEFT(V126,1)),LOWER(RIGHT(V126,LEN(V126)-IF(LEN(V126)&gt;0,1,LEN(V126)))))</f>
        <v>id</v>
      </c>
      <c r="X126" s="3" t="str">
        <f t="shared" ref="X126:X132" si="51">CONCATENATE("""",W126,"""",":","""","""",",")</f>
        <v>"id":"",</v>
      </c>
      <c r="Y126" s="22" t="str">
        <f t="shared" ref="Y126:Y132" si="52">CONCATENATE("public static String ",,B126,,"=","""",W126,""";")</f>
        <v>public static String ID="id";</v>
      </c>
      <c r="Z126" s="7" t="str">
        <f t="shared" ref="Z126:Z132" si="53">CONCATENATE("private String ",W126,"=","""""",";")</f>
        <v>private String id="";</v>
      </c>
    </row>
    <row r="127" spans="2:26" ht="17.5" x14ac:dyDescent="0.45">
      <c r="B127" s="1" t="s">
        <v>3</v>
      </c>
      <c r="C127" s="1" t="s">
        <v>1</v>
      </c>
      <c r="D127" s="4">
        <v>10</v>
      </c>
      <c r="I127" t="str">
        <f>I126</f>
        <v>ALTER TABLE CR_RULE</v>
      </c>
      <c r="J127" t="str">
        <f t="shared" si="48"/>
        <v xml:space="preserve"> ADD  STATUS VARCHAR(10)</v>
      </c>
      <c r="K127" s="21" t="str">
        <f t="shared" si="49"/>
        <v xml:space="preserve"> ALTER COLUMN   STATUS</v>
      </c>
      <c r="L127" s="12"/>
      <c r="M127" s="18"/>
      <c r="N127" s="5" t="str">
        <f t="shared" ref="N127:N132" si="54">CONCATENATE(B127," ",C127,"(",D127,")",E127,F127,G127,",")</f>
        <v>STATUS VARCHAR(10),</v>
      </c>
      <c r="O127" s="6" t="s">
        <v>3</v>
      </c>
      <c r="W127" s="17" t="str">
        <f t="shared" si="50"/>
        <v>status</v>
      </c>
      <c r="X127" s="3" t="str">
        <f t="shared" si="51"/>
        <v>"status":"",</v>
      </c>
      <c r="Y127" s="22" t="str">
        <f t="shared" si="52"/>
        <v>public static String STATUS="status";</v>
      </c>
      <c r="Z127" s="7" t="str">
        <f t="shared" si="53"/>
        <v>private String status="";</v>
      </c>
    </row>
    <row r="128" spans="2:26" ht="17.5" x14ac:dyDescent="0.45">
      <c r="B128" s="1" t="s">
        <v>4</v>
      </c>
      <c r="C128" s="1" t="s">
        <v>1</v>
      </c>
      <c r="D128" s="4">
        <v>20</v>
      </c>
      <c r="I128" t="str">
        <f>I127</f>
        <v>ALTER TABLE CR_RULE</v>
      </c>
      <c r="J128" t="str">
        <f t="shared" si="48"/>
        <v xml:space="preserve"> ADD  INSERT_DATE VARCHAR(20)</v>
      </c>
      <c r="K128" s="21" t="str">
        <f t="shared" si="49"/>
        <v xml:space="preserve"> ALTER COLUMN   INSERT_DATE</v>
      </c>
      <c r="L128" s="12"/>
      <c r="M128" s="18"/>
      <c r="N128" s="5" t="str">
        <f t="shared" si="54"/>
        <v>INSERT_DATE VARCHAR(20),</v>
      </c>
      <c r="O128" s="6" t="s">
        <v>7</v>
      </c>
      <c r="P128" t="s">
        <v>8</v>
      </c>
      <c r="W128" s="17" t="str">
        <f t="shared" si="50"/>
        <v>insertDate</v>
      </c>
      <c r="X128" s="3" t="str">
        <f t="shared" si="51"/>
        <v>"insertDate":"",</v>
      </c>
      <c r="Y128" s="22" t="str">
        <f t="shared" si="52"/>
        <v>public static String INSERT_DATE="insertDate";</v>
      </c>
      <c r="Z128" s="7" t="str">
        <f t="shared" si="53"/>
        <v>private String insertDate="";</v>
      </c>
    </row>
    <row r="129" spans="2:26" ht="17.5" x14ac:dyDescent="0.45">
      <c r="B129" s="1" t="s">
        <v>5</v>
      </c>
      <c r="C129" s="1" t="s">
        <v>1</v>
      </c>
      <c r="D129" s="4">
        <v>20</v>
      </c>
      <c r="I129" t="str">
        <f>I128</f>
        <v>ALTER TABLE CR_RULE</v>
      </c>
      <c r="J129" t="str">
        <f t="shared" si="48"/>
        <v xml:space="preserve"> ADD  MODIFICATION_DATE VARCHAR(20)</v>
      </c>
      <c r="K129" s="21" t="str">
        <f t="shared" si="49"/>
        <v xml:space="preserve"> ALTER COLUMN   MODIFICATION_DATE</v>
      </c>
      <c r="L129" s="12"/>
      <c r="M129" s="18"/>
      <c r="N129" s="5" t="str">
        <f t="shared" si="54"/>
        <v>MODIFICATION_DATE VARCHAR(20),</v>
      </c>
      <c r="O129" s="6" t="s">
        <v>9</v>
      </c>
      <c r="P129" t="s">
        <v>8</v>
      </c>
      <c r="W129" s="17" t="str">
        <f t="shared" si="50"/>
        <v>modificationDate</v>
      </c>
      <c r="X129" s="3" t="str">
        <f t="shared" si="51"/>
        <v>"modificationDate":"",</v>
      </c>
      <c r="Y129" s="22" t="str">
        <f t="shared" si="52"/>
        <v>public static String MODIFICATION_DATE="modificationDate";</v>
      </c>
      <c r="Z129" s="7" t="str">
        <f t="shared" si="53"/>
        <v>private String modificationDate="";</v>
      </c>
    </row>
    <row r="130" spans="2:26" ht="17.5" x14ac:dyDescent="0.45">
      <c r="B130" s="1" t="s">
        <v>251</v>
      </c>
      <c r="C130" s="1" t="s">
        <v>1</v>
      </c>
      <c r="D130" s="4">
        <v>100</v>
      </c>
      <c r="I130" t="str">
        <f>I128</f>
        <v>ALTER TABLE CR_RULE</v>
      </c>
      <c r="J130" t="str">
        <f>LEFT(CONCATENATE(" ADD "," ",N130,";"),LEN(CONCATENATE(" ADD "," ",N130,";"))-2)</f>
        <v xml:space="preserve"> ADD  IS_PUBLIC VARCHAR(100)</v>
      </c>
      <c r="K130" s="21" t="str">
        <f>LEFT(CONCATENATE(" ALTER COLUMN  "," ",B130,";"),LEN(CONCATENATE(" ALTER COLUMN "," ",B130,";")))</f>
        <v xml:space="preserve"> ALTER COLUMN   IS_PUBLIC</v>
      </c>
      <c r="L130" s="12"/>
      <c r="M130" s="18"/>
      <c r="N130" s="5" t="str">
        <f>CONCATENATE(B130," ",C130,"(",D130,")",E130,F130,G130,",")</f>
        <v>IS_PUBLIC VARCHAR(100),</v>
      </c>
      <c r="O130" s="6" t="s">
        <v>112</v>
      </c>
      <c r="P130" t="s">
        <v>252</v>
      </c>
      <c r="W130" s="17" t="str">
        <f t="shared" si="50"/>
        <v>isPublic</v>
      </c>
      <c r="X130" s="3" t="str">
        <f>CONCATENATE("""",W130,"""",":","""","""",",")</f>
        <v>"isPublic":"",</v>
      </c>
      <c r="Y130" s="22" t="str">
        <f>CONCATENATE("public static String ",,B130,,"=","""",W130,""";")</f>
        <v>public static String IS_PUBLIC="isPublic";</v>
      </c>
      <c r="Z130" s="7" t="str">
        <f>CONCATENATE("private String ",W130,"=","""""",";")</f>
        <v>private String isPublic="";</v>
      </c>
    </row>
    <row r="131" spans="2:26" ht="17.5" x14ac:dyDescent="0.45">
      <c r="B131" s="1" t="s">
        <v>68</v>
      </c>
      <c r="C131" s="1" t="s">
        <v>1</v>
      </c>
      <c r="D131" s="4">
        <v>100</v>
      </c>
      <c r="I131" t="str">
        <f>I129</f>
        <v>ALTER TABLE CR_RULE</v>
      </c>
      <c r="J131" t="str">
        <f t="shared" si="48"/>
        <v xml:space="preserve"> ADD  RULE_NAME VARCHAR(100)</v>
      </c>
      <c r="K131" s="21" t="str">
        <f t="shared" si="49"/>
        <v xml:space="preserve"> ALTER COLUMN   RULE_NAME</v>
      </c>
      <c r="L131" s="12"/>
      <c r="M131" s="18"/>
      <c r="N131" s="5" t="str">
        <f t="shared" si="54"/>
        <v>RULE_NAME VARCHAR(100),</v>
      </c>
      <c r="O131" s="6" t="s">
        <v>67</v>
      </c>
      <c r="P131" t="s">
        <v>0</v>
      </c>
      <c r="W131" s="17" t="str">
        <f t="shared" si="50"/>
        <v>ruleName</v>
      </c>
      <c r="X131" s="3" t="str">
        <f t="shared" si="51"/>
        <v>"ruleName":"",</v>
      </c>
      <c r="Y131" s="22" t="str">
        <f t="shared" si="52"/>
        <v>public static String RULE_NAME="ruleName";</v>
      </c>
      <c r="Z131" s="7" t="str">
        <f t="shared" si="53"/>
        <v>private String ruleName="";</v>
      </c>
    </row>
    <row r="132" spans="2:26" ht="17.5" x14ac:dyDescent="0.45">
      <c r="B132" s="1" t="s">
        <v>14</v>
      </c>
      <c r="C132" s="1" t="s">
        <v>1</v>
      </c>
      <c r="D132" s="4">
        <v>50</v>
      </c>
      <c r="I132" t="e">
        <f>#REF!</f>
        <v>#REF!</v>
      </c>
      <c r="J132" t="str">
        <f t="shared" si="48"/>
        <v xml:space="preserve"> ADD  DESCRIPTION VARCHAR(50)</v>
      </c>
      <c r="K132" s="21" t="str">
        <f t="shared" si="49"/>
        <v xml:space="preserve"> ALTER COLUMN   DESCRIPTION</v>
      </c>
      <c r="L132" s="12"/>
      <c r="M132" s="18"/>
      <c r="N132" s="5" t="str">
        <f t="shared" si="54"/>
        <v>DESCRIPTION VARCHAR(50),</v>
      </c>
      <c r="O132" s="6" t="s">
        <v>14</v>
      </c>
      <c r="W132" s="17" t="str">
        <f t="shared" si="50"/>
        <v>description</v>
      </c>
      <c r="X132" s="3" t="str">
        <f t="shared" si="51"/>
        <v>"description":"",</v>
      </c>
      <c r="Y132" s="22" t="str">
        <f t="shared" si="52"/>
        <v>public static String DESCRIPTION="description";</v>
      </c>
      <c r="Z132" s="7" t="str">
        <f t="shared" si="53"/>
        <v>private String description="";</v>
      </c>
    </row>
    <row r="133" spans="2:26" ht="17.5" x14ac:dyDescent="0.45">
      <c r="B133" s="30"/>
      <c r="C133" s="14"/>
      <c r="D133" s="9"/>
      <c r="K133" s="32"/>
      <c r="M133" s="20"/>
      <c r="N133" s="33" t="s">
        <v>130</v>
      </c>
      <c r="O133" s="14"/>
      <c r="P133" s="14"/>
      <c r="W133" s="17"/>
    </row>
    <row r="134" spans="2:26" x14ac:dyDescent="0.35">
      <c r="N134" s="31" t="s">
        <v>126</v>
      </c>
    </row>
    <row r="136" spans="2:26" x14ac:dyDescent="0.35">
      <c r="N136" s="5" t="s">
        <v>6</v>
      </c>
    </row>
    <row r="137" spans="2:26" x14ac:dyDescent="0.35">
      <c r="B137" s="2" t="s">
        <v>243</v>
      </c>
      <c r="I137" t="str">
        <f>CONCATENATE("ALTER TABLE"," ",B137)</f>
        <v>ALTER TABLE CR_REL_RULE_AND_PERMISSION</v>
      </c>
      <c r="J137" t="str">
        <f t="shared" ref="J137:J143" si="55">LEFT(CONCATENATE(" ADD "," ",N137,";"),LEN(CONCATENATE(" ADD "," ",N137,";"))-2)</f>
        <v xml:space="preserve"> ADD  CREATE TABLE CR_REL_RULE_AND_PERMISSION </v>
      </c>
      <c r="K137" s="21" t="str">
        <f t="shared" ref="K137:K143" si="56">LEFT(CONCATENATE(" ALTER COLUMN  "," ",B137,";"),LEN(CONCATENATE(" ALTER COLUMN "," ",B137,";")))</f>
        <v xml:space="preserve"> ALTER COLUMN   CR_REL_RULE_AND_PERMISSION</v>
      </c>
      <c r="N137" s="5" t="str">
        <f>CONCATENATE("CREATE TABLE ",B137," ","(")</f>
        <v>CREATE TABLE CR_REL_RULE_AND_PERMISSION (</v>
      </c>
      <c r="X137" s="3" t="s">
        <v>32</v>
      </c>
    </row>
    <row r="138" spans="2:26" ht="17.5" x14ac:dyDescent="0.45">
      <c r="B138" s="1" t="s">
        <v>2</v>
      </c>
      <c r="C138" s="1" t="s">
        <v>1</v>
      </c>
      <c r="D138" s="4">
        <v>20</v>
      </c>
      <c r="E138" s="24" t="s">
        <v>173</v>
      </c>
      <c r="I138" t="str">
        <f>I137</f>
        <v>ALTER TABLE CR_REL_RULE_AND_PERMISSION</v>
      </c>
      <c r="J138" t="str">
        <f t="shared" si="55"/>
        <v xml:space="preserve"> ADD  ID VARCHAR(20) NOT NULL </v>
      </c>
      <c r="K138" s="21" t="str">
        <f t="shared" si="56"/>
        <v xml:space="preserve"> ALTER COLUMN   ID</v>
      </c>
      <c r="L138" s="12"/>
      <c r="M138" s="18"/>
      <c r="N138" s="5" t="str">
        <f t="shared" ref="N138:N143" si="57">CONCATENATE(B138," ",C138,"(",D138,")",E138,F138,G138,",")</f>
        <v>ID VARCHAR(20) NOT NULL ,</v>
      </c>
      <c r="O138" s="6" t="s">
        <v>2</v>
      </c>
      <c r="P138" s="6"/>
      <c r="Q138" s="6"/>
      <c r="R138" s="6"/>
      <c r="S138" s="6"/>
      <c r="T138" s="6"/>
      <c r="U138" s="6"/>
      <c r="V138" s="6"/>
      <c r="W138" s="17" t="str">
        <f t="shared" ref="W138:W143" si="58">CONCATENATE(,LOWER(O138),UPPER(LEFT(P138,1)),LOWER(RIGHT(P138,LEN(P138)-IF(LEN(P138)&gt;0,1,LEN(P138)))),UPPER(LEFT(Q138,1)),LOWER(RIGHT(Q138,LEN(Q138)-IF(LEN(Q138)&gt;0,1,LEN(Q138)))),UPPER(LEFT(R138,1)),LOWER(RIGHT(R138,LEN(R138)-IF(LEN(R138)&gt;0,1,LEN(R138)))),UPPER(LEFT(S138,1)),LOWER(RIGHT(S138,LEN(S138)-IF(LEN(S138)&gt;0,1,LEN(S138)))),UPPER(LEFT(T138,1)),LOWER(RIGHT(T138,LEN(T138)-IF(LEN(T138)&gt;0,1,LEN(T138)))),UPPER(LEFT(U138,1)),LOWER(RIGHT(U138,LEN(U138)-IF(LEN(U138)&gt;0,1,LEN(U138)))),UPPER(LEFT(V138,1)),LOWER(RIGHT(V138,LEN(V138)-IF(LEN(V138)&gt;0,1,LEN(V138)))))</f>
        <v>id</v>
      </c>
      <c r="X138" s="3" t="str">
        <f t="shared" ref="X138:X143" si="59">CONCATENATE("""",W138,"""",":","""","""",",")</f>
        <v>"id":"",</v>
      </c>
      <c r="Y138" s="22" t="str">
        <f t="shared" ref="Y138:Y143" si="60">CONCATENATE("public static String ",,B138,,"=","""",W138,""";")</f>
        <v>public static String ID="id";</v>
      </c>
      <c r="Z138" s="7" t="str">
        <f t="shared" ref="Z138:Z143" si="61">CONCATENATE("private String ",W138,"=","""""",";")</f>
        <v>private String id="";</v>
      </c>
    </row>
    <row r="139" spans="2:26" ht="17.5" x14ac:dyDescent="0.45">
      <c r="B139" s="1" t="s">
        <v>3</v>
      </c>
      <c r="C139" s="1" t="s">
        <v>1</v>
      </c>
      <c r="D139" s="4">
        <v>10</v>
      </c>
      <c r="I139" t="str">
        <f>I138</f>
        <v>ALTER TABLE CR_REL_RULE_AND_PERMISSION</v>
      </c>
      <c r="J139" t="str">
        <f t="shared" si="55"/>
        <v xml:space="preserve"> ADD  STATUS VARCHAR(10)</v>
      </c>
      <c r="K139" s="21" t="str">
        <f t="shared" si="56"/>
        <v xml:space="preserve"> ALTER COLUMN   STATUS</v>
      </c>
      <c r="L139" s="12"/>
      <c r="M139" s="18"/>
      <c r="N139" s="5" t="str">
        <f t="shared" si="57"/>
        <v>STATUS VARCHAR(10),</v>
      </c>
      <c r="O139" s="6" t="s">
        <v>3</v>
      </c>
      <c r="W139" s="17" t="str">
        <f t="shared" si="58"/>
        <v>status</v>
      </c>
      <c r="X139" s="3" t="str">
        <f t="shared" si="59"/>
        <v>"status":"",</v>
      </c>
      <c r="Y139" s="22" t="str">
        <f t="shared" si="60"/>
        <v>public static String STATUS="status";</v>
      </c>
      <c r="Z139" s="7" t="str">
        <f t="shared" si="61"/>
        <v>private String status="";</v>
      </c>
    </row>
    <row r="140" spans="2:26" ht="17.5" x14ac:dyDescent="0.45">
      <c r="B140" s="1" t="s">
        <v>4</v>
      </c>
      <c r="C140" s="1" t="s">
        <v>1</v>
      </c>
      <c r="D140" s="4">
        <v>20</v>
      </c>
      <c r="I140" t="str">
        <f>I139</f>
        <v>ALTER TABLE CR_REL_RULE_AND_PERMISSION</v>
      </c>
      <c r="J140" t="str">
        <f t="shared" si="55"/>
        <v xml:space="preserve"> ADD  INSERT_DATE VARCHAR(20)</v>
      </c>
      <c r="K140" s="21" t="str">
        <f t="shared" si="56"/>
        <v xml:space="preserve"> ALTER COLUMN   INSERT_DATE</v>
      </c>
      <c r="L140" s="12"/>
      <c r="M140" s="18"/>
      <c r="N140" s="5" t="str">
        <f t="shared" si="57"/>
        <v>INSERT_DATE VARCHAR(20),</v>
      </c>
      <c r="O140" s="6" t="s">
        <v>7</v>
      </c>
      <c r="P140" t="s">
        <v>8</v>
      </c>
      <c r="W140" s="17" t="str">
        <f t="shared" si="58"/>
        <v>insertDate</v>
      </c>
      <c r="X140" s="3" t="str">
        <f t="shared" si="59"/>
        <v>"insertDate":"",</v>
      </c>
      <c r="Y140" s="22" t="str">
        <f t="shared" si="60"/>
        <v>public static String INSERT_DATE="insertDate";</v>
      </c>
      <c r="Z140" s="7" t="str">
        <f t="shared" si="61"/>
        <v>private String insertDate="";</v>
      </c>
    </row>
    <row r="141" spans="2:26" ht="17.5" x14ac:dyDescent="0.45">
      <c r="B141" s="1" t="s">
        <v>5</v>
      </c>
      <c r="C141" s="1" t="s">
        <v>1</v>
      </c>
      <c r="D141" s="4">
        <v>20</v>
      </c>
      <c r="I141" t="str">
        <f>I140</f>
        <v>ALTER TABLE CR_REL_RULE_AND_PERMISSION</v>
      </c>
      <c r="J141" t="str">
        <f t="shared" si="55"/>
        <v xml:space="preserve"> ADD  MODIFICATION_DATE VARCHAR(20)</v>
      </c>
      <c r="K141" s="21" t="str">
        <f t="shared" si="56"/>
        <v xml:space="preserve"> ALTER COLUMN   MODIFICATION_DATE</v>
      </c>
      <c r="L141" s="12"/>
      <c r="M141" s="18"/>
      <c r="N141" s="5" t="str">
        <f t="shared" si="57"/>
        <v>MODIFICATION_DATE VARCHAR(20),</v>
      </c>
      <c r="O141" s="6" t="s">
        <v>9</v>
      </c>
      <c r="P141" t="s">
        <v>8</v>
      </c>
      <c r="W141" s="17" t="str">
        <f t="shared" si="58"/>
        <v>modificationDate</v>
      </c>
      <c r="X141" s="3" t="str">
        <f t="shared" si="59"/>
        <v>"modificationDate":"",</v>
      </c>
      <c r="Y141" s="22" t="str">
        <f t="shared" si="60"/>
        <v>public static String MODIFICATION_DATE="modificationDate";</v>
      </c>
      <c r="Z141" s="7" t="str">
        <f t="shared" si="61"/>
        <v>private String modificationDate="";</v>
      </c>
    </row>
    <row r="142" spans="2:26" ht="17.5" x14ac:dyDescent="0.45">
      <c r="B142" s="1" t="s">
        <v>244</v>
      </c>
      <c r="C142" s="1" t="s">
        <v>1</v>
      </c>
      <c r="D142" s="4">
        <v>100</v>
      </c>
      <c r="I142" t="str">
        <f>I141</f>
        <v>ALTER TABLE CR_REL_RULE_AND_PERMISSION</v>
      </c>
      <c r="J142" t="str">
        <f t="shared" si="55"/>
        <v xml:space="preserve"> ADD  FK_RULE_ID VARCHAR(100)</v>
      </c>
      <c r="K142" s="21" t="str">
        <f t="shared" si="56"/>
        <v xml:space="preserve"> ALTER COLUMN   FK_RULE_ID</v>
      </c>
      <c r="L142" s="12"/>
      <c r="M142" s="18"/>
      <c r="N142" s="5" t="str">
        <f t="shared" si="57"/>
        <v>FK_RULE_ID VARCHAR(100),</v>
      </c>
      <c r="O142" s="6" t="s">
        <v>67</v>
      </c>
      <c r="P142" t="s">
        <v>0</v>
      </c>
      <c r="W142" s="17" t="str">
        <f t="shared" si="58"/>
        <v>ruleName</v>
      </c>
      <c r="X142" s="3" t="str">
        <f t="shared" si="59"/>
        <v>"ruleName":"",</v>
      </c>
      <c r="Y142" s="22" t="str">
        <f t="shared" si="60"/>
        <v>public static String FK_RULE_ID="ruleName";</v>
      </c>
      <c r="Z142" s="7" t="str">
        <f t="shared" si="61"/>
        <v>private String ruleName="";</v>
      </c>
    </row>
    <row r="143" spans="2:26" ht="17.5" x14ac:dyDescent="0.45">
      <c r="B143" s="1" t="s">
        <v>245</v>
      </c>
      <c r="C143" s="1" t="s">
        <v>1</v>
      </c>
      <c r="D143" s="4">
        <v>50</v>
      </c>
      <c r="I143" t="e">
        <f>#REF!</f>
        <v>#REF!</v>
      </c>
      <c r="J143" t="str">
        <f t="shared" si="55"/>
        <v xml:space="preserve"> ADD  FK_PERMISSION_ID VARCHAR(50)</v>
      </c>
      <c r="K143" s="21" t="str">
        <f t="shared" si="56"/>
        <v xml:space="preserve"> ALTER COLUMN   FK_PERMISSION_ID</v>
      </c>
      <c r="L143" s="12"/>
      <c r="M143" s="18"/>
      <c r="N143" s="5" t="str">
        <f t="shared" si="57"/>
        <v>FK_PERMISSION_ID VARCHAR(50),</v>
      </c>
      <c r="O143" s="6" t="s">
        <v>14</v>
      </c>
      <c r="W143" s="17" t="str">
        <f t="shared" si="58"/>
        <v>description</v>
      </c>
      <c r="X143" s="3" t="str">
        <f t="shared" si="59"/>
        <v>"description":"",</v>
      </c>
      <c r="Y143" s="22" t="str">
        <f t="shared" si="60"/>
        <v>public static String FK_PERMISSION_ID="description";</v>
      </c>
      <c r="Z143" s="7" t="str">
        <f t="shared" si="61"/>
        <v>private String description="";</v>
      </c>
    </row>
    <row r="144" spans="2:26" ht="17.5" x14ac:dyDescent="0.45">
      <c r="B144" s="30"/>
      <c r="C144" s="14"/>
      <c r="D144" s="9"/>
      <c r="K144" s="32"/>
      <c r="M144" s="20"/>
      <c r="N144" s="33" t="s">
        <v>130</v>
      </c>
      <c r="O144" s="14"/>
      <c r="P144" s="14"/>
      <c r="W144" s="17"/>
    </row>
    <row r="145" spans="2:26" x14ac:dyDescent="0.35">
      <c r="N145" s="31" t="s">
        <v>126</v>
      </c>
    </row>
    <row r="147" spans="2:26" x14ac:dyDescent="0.35">
      <c r="N147" s="5" t="s">
        <v>6</v>
      </c>
    </row>
    <row r="148" spans="2:26" x14ac:dyDescent="0.35">
      <c r="B148" s="2" t="s">
        <v>246</v>
      </c>
      <c r="J148" t="s">
        <v>247</v>
      </c>
      <c r="K148" s="26" t="str">
        <f>CONCATENATE(J148," VIEW ",B148," AS SELECT")</f>
        <v>CREATE OR REPLACE  VIEW CR_REL_RULE_AND_PERMISSION_LIST AS SELECT</v>
      </c>
      <c r="N148" s="5" t="str">
        <f>CONCATENATE("CREATE TABLE ",B148," ","(")</f>
        <v>CREATE TABLE CR_REL_RULE_AND_PERMISSION_LIST (</v>
      </c>
      <c r="X148" s="3" t="s">
        <v>32</v>
      </c>
    </row>
    <row r="149" spans="2:26" ht="17.5" x14ac:dyDescent="0.45">
      <c r="B149" s="1" t="s">
        <v>2</v>
      </c>
      <c r="C149" s="1" t="s">
        <v>1</v>
      </c>
      <c r="D149" s="4">
        <v>20</v>
      </c>
      <c r="E149" s="24" t="s">
        <v>173</v>
      </c>
      <c r="K149" s="25" t="str">
        <f>CONCATENATE("T.",B149,",")</f>
        <v>T.ID,</v>
      </c>
      <c r="L149" s="12"/>
      <c r="M149" s="18"/>
      <c r="N149" s="5" t="str">
        <f>CONCATENATE(B149," ",C149,"(",D149,")",E149,F149,G149,",")</f>
        <v>ID VARCHAR(20) NOT NULL ,</v>
      </c>
      <c r="O149" s="6" t="s">
        <v>2</v>
      </c>
      <c r="P149" s="6"/>
      <c r="Q149" s="6"/>
      <c r="R149" s="6"/>
      <c r="S149" s="6"/>
      <c r="T149" s="6"/>
      <c r="U149" s="6"/>
      <c r="V149" s="6"/>
      <c r="W149" s="17" t="str">
        <f t="shared" ref="W149:W156" si="62"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id</v>
      </c>
      <c r="X149" s="3" t="str">
        <f t="shared" ref="X149:X155" si="63">CONCATENATE("""",W149,"""",":","""","""",",")</f>
        <v>"id":"",</v>
      </c>
      <c r="Y149" s="22" t="str">
        <f t="shared" ref="Y149:Y155" si="64">CONCATENATE("public static String ",,B149,,"=","""",W149,""";")</f>
        <v>public static String ID="id";</v>
      </c>
      <c r="Z149" s="7" t="str">
        <f t="shared" ref="Z149:Z155" si="65">CONCATENATE("private String ",W149,"=","""""",";")</f>
        <v>private String id="";</v>
      </c>
    </row>
    <row r="150" spans="2:26" ht="17.5" x14ac:dyDescent="0.45">
      <c r="B150" s="1" t="s">
        <v>3</v>
      </c>
      <c r="C150" s="1" t="s">
        <v>1</v>
      </c>
      <c r="D150" s="4">
        <v>10</v>
      </c>
      <c r="K150" s="25" t="str">
        <f>CONCATENATE("T.",B150,",")</f>
        <v>T.STATUS,</v>
      </c>
      <c r="L150" s="12"/>
      <c r="M150" s="18"/>
      <c r="N150" s="5" t="str">
        <f t="shared" ref="N150:N155" si="66">CONCATENATE(B150," ",C150,"(",D150,")",E150,F150,G150,",")</f>
        <v>STATUS VARCHAR(10),</v>
      </c>
      <c r="O150" s="6" t="s">
        <v>3</v>
      </c>
      <c r="W150" s="17" t="str">
        <f t="shared" si="62"/>
        <v>status</v>
      </c>
      <c r="X150" s="3" t="str">
        <f t="shared" si="63"/>
        <v>"status":"",</v>
      </c>
      <c r="Y150" s="22" t="str">
        <f t="shared" si="64"/>
        <v>public static String STATUS="status";</v>
      </c>
      <c r="Z150" s="7" t="str">
        <f t="shared" si="65"/>
        <v>private String status="";</v>
      </c>
    </row>
    <row r="151" spans="2:26" ht="17.5" x14ac:dyDescent="0.45">
      <c r="B151" s="1" t="s">
        <v>4</v>
      </c>
      <c r="C151" s="1" t="s">
        <v>1</v>
      </c>
      <c r="D151" s="4">
        <v>20</v>
      </c>
      <c r="K151" s="25" t="str">
        <f>CONCATENATE("T.",B151,",")</f>
        <v>T.INSERT_DATE,</v>
      </c>
      <c r="L151" s="12"/>
      <c r="M151" s="18"/>
      <c r="N151" s="5" t="str">
        <f t="shared" si="66"/>
        <v>INSERT_DATE VARCHAR(20),</v>
      </c>
      <c r="O151" s="6" t="s">
        <v>7</v>
      </c>
      <c r="P151" t="s">
        <v>8</v>
      </c>
      <c r="W151" s="17" t="str">
        <f t="shared" si="62"/>
        <v>insertDate</v>
      </c>
      <c r="X151" s="3" t="str">
        <f t="shared" si="63"/>
        <v>"insertDate":"",</v>
      </c>
      <c r="Y151" s="22" t="str">
        <f t="shared" si="64"/>
        <v>public static String INSERT_DATE="insertDate";</v>
      </c>
      <c r="Z151" s="7" t="str">
        <f t="shared" si="65"/>
        <v>private String insertDate="";</v>
      </c>
    </row>
    <row r="152" spans="2:26" ht="17.5" x14ac:dyDescent="0.45">
      <c r="B152" s="1" t="s">
        <v>5</v>
      </c>
      <c r="C152" s="1" t="s">
        <v>1</v>
      </c>
      <c r="D152" s="4">
        <v>20</v>
      </c>
      <c r="K152" s="25" t="str">
        <f>CONCATENATE("T.",B152,",")</f>
        <v>T.MODIFICATION_DATE,</v>
      </c>
      <c r="L152" s="12"/>
      <c r="M152" s="18"/>
      <c r="N152" s="5" t="str">
        <f t="shared" si="66"/>
        <v>MODIFICATION_DATE VARCHAR(20),</v>
      </c>
      <c r="O152" s="6" t="s">
        <v>9</v>
      </c>
      <c r="P152" t="s">
        <v>8</v>
      </c>
      <c r="W152" s="17" t="str">
        <f t="shared" si="62"/>
        <v>modificationDate</v>
      </c>
      <c r="X152" s="3" t="str">
        <f t="shared" si="63"/>
        <v>"modificationDate":"",</v>
      </c>
      <c r="Y152" s="22" t="str">
        <f t="shared" si="64"/>
        <v>public static String MODIFICATION_DATE="modificationDate";</v>
      </c>
      <c r="Z152" s="7" t="str">
        <f t="shared" si="65"/>
        <v>private String modificationDate="";</v>
      </c>
    </row>
    <row r="153" spans="2:26" ht="17.5" x14ac:dyDescent="0.45">
      <c r="B153" s="1" t="s">
        <v>244</v>
      </c>
      <c r="C153" s="1" t="s">
        <v>1</v>
      </c>
      <c r="D153" s="4">
        <v>100</v>
      </c>
      <c r="K153" s="25" t="str">
        <f>CONCATENATE("T.",B153,",")</f>
        <v>T.FK_RULE_ID,</v>
      </c>
      <c r="L153" s="12"/>
      <c r="M153" s="18"/>
      <c r="N153" s="5" t="str">
        <f t="shared" si="66"/>
        <v>FK_RULE_ID VARCHAR(100),</v>
      </c>
      <c r="O153" s="6" t="s">
        <v>10</v>
      </c>
      <c r="P153" t="s">
        <v>67</v>
      </c>
      <c r="Q153" t="s">
        <v>2</v>
      </c>
      <c r="W153" s="17" t="str">
        <f t="shared" si="62"/>
        <v>fkRuleId</v>
      </c>
      <c r="X153" s="3" t="str">
        <f t="shared" si="63"/>
        <v>"fkRuleId":"",</v>
      </c>
      <c r="Y153" s="22" t="str">
        <f t="shared" si="64"/>
        <v>public static String FK_RULE_ID="fkRuleId";</v>
      </c>
      <c r="Z153" s="7" t="str">
        <f t="shared" si="65"/>
        <v>private String fkRuleId="";</v>
      </c>
    </row>
    <row r="154" spans="2:26" ht="17.5" x14ac:dyDescent="0.45">
      <c r="B154" s="1" t="s">
        <v>68</v>
      </c>
      <c r="C154" s="1" t="s">
        <v>1</v>
      </c>
      <c r="D154" s="4">
        <v>100</v>
      </c>
      <c r="K154" s="25" t="str">
        <f>CONCATENATE(" (SELECT RULE_NAME FROM APDVOICE.CR_RULE WHERE ID=T.FK_RULE_ID) AS ",B154,",")</f>
        <v xml:space="preserve"> (SELECT RULE_NAME FROM APDVOICE.CR_RULE WHERE ID=T.FK_RULE_ID) AS RULE_NAME,</v>
      </c>
      <c r="L154" s="12"/>
      <c r="M154" s="18"/>
      <c r="N154" s="5" t="str">
        <f>CONCATENATE(B154," ",C154,"(",D154,")",E154,F154,G154,",")</f>
        <v>RULE_NAME VARCHAR(100),</v>
      </c>
      <c r="O154" s="6" t="s">
        <v>67</v>
      </c>
      <c r="P154" t="s">
        <v>0</v>
      </c>
      <c r="W154" s="17" t="str">
        <f t="shared" si="62"/>
        <v>ruleName</v>
      </c>
      <c r="X154" s="3" t="str">
        <f>CONCATENATE("""",W154,"""",":","""","""",",")</f>
        <v>"ruleName":"",</v>
      </c>
      <c r="Y154" s="22" t="str">
        <f>CONCATENATE("public static String ",,B154,,"=","""",W154,""";")</f>
        <v>public static String RULE_NAME="ruleName";</v>
      </c>
      <c r="Z154" s="7" t="str">
        <f>CONCATENATE("private String ",W154,"=","""""",";")</f>
        <v>private String ruleName="";</v>
      </c>
    </row>
    <row r="155" spans="2:26" ht="17.5" x14ac:dyDescent="0.45">
      <c r="B155" s="1" t="s">
        <v>245</v>
      </c>
      <c r="C155" s="1" t="s">
        <v>1</v>
      </c>
      <c r="D155" s="4">
        <v>50</v>
      </c>
      <c r="K155" s="25" t="str">
        <f>CONCATENATE("T.",B155,",")</f>
        <v>T.FK_PERMISSION_ID,</v>
      </c>
      <c r="L155" s="12"/>
      <c r="M155" s="18"/>
      <c r="N155" s="5" t="str">
        <f t="shared" si="66"/>
        <v>FK_PERMISSION_ID VARCHAR(50),</v>
      </c>
      <c r="O155" s="6" t="s">
        <v>10</v>
      </c>
      <c r="P155" t="s">
        <v>50</v>
      </c>
      <c r="Q155" t="s">
        <v>2</v>
      </c>
      <c r="W155" s="17" t="str">
        <f t="shared" si="62"/>
        <v>fkPermissionId</v>
      </c>
      <c r="X155" s="3" t="str">
        <f t="shared" si="63"/>
        <v>"fkPermissionId":"",</v>
      </c>
      <c r="Y155" s="22" t="str">
        <f t="shared" si="64"/>
        <v>public static String FK_PERMISSION_ID="fkPermissionId";</v>
      </c>
      <c r="Z155" s="7" t="str">
        <f t="shared" si="65"/>
        <v>private String fkPermissionId="";</v>
      </c>
    </row>
    <row r="156" spans="2:26" ht="17.5" x14ac:dyDescent="0.45">
      <c r="B156" s="1" t="s">
        <v>240</v>
      </c>
      <c r="C156" s="1" t="s">
        <v>1</v>
      </c>
      <c r="D156" s="4">
        <v>50</v>
      </c>
      <c r="K156" s="25" t="str">
        <f>CONCATENATE("(SELECT PERMISSION_STRING FROM APDVOICE.CR_PERMISSION WHERE ID=T.FK_PERMISSION_ID) AS ",B156,"")</f>
        <v>(SELECT PERMISSION_STRING FROM APDVOICE.CR_PERMISSION WHERE ID=T.FK_PERMISSION_ID) AS PERMISSION_STRING</v>
      </c>
      <c r="L156" s="12"/>
      <c r="M156" s="18"/>
      <c r="N156" s="5" t="str">
        <f>CONCATENATE(B156," ",C156,"(",D156,")",E156,F156,G156,",")</f>
        <v>PERMISSION_STRING VARCHAR(50),</v>
      </c>
      <c r="O156" s="6" t="s">
        <v>50</v>
      </c>
      <c r="P156" t="s">
        <v>241</v>
      </c>
      <c r="W156" s="17" t="str">
        <f t="shared" si="62"/>
        <v>permissionString</v>
      </c>
      <c r="X156" s="3" t="str">
        <f>CONCATENATE("""",W156,"""",":","""","""",",")</f>
        <v>"permissionString":"",</v>
      </c>
      <c r="Y156" s="22" t="str">
        <f>CONCATENATE("public static String ",,B156,,"=","""",W156,""";")</f>
        <v>public static String PERMISSION_STRING="permissionString";</v>
      </c>
      <c r="Z156" s="7" t="str">
        <f>CONCATENATE("private String ",W156,"=","""""",";")</f>
        <v>private String permissionString="";</v>
      </c>
    </row>
    <row r="157" spans="2:26" ht="17.5" x14ac:dyDescent="0.45">
      <c r="B157" s="30"/>
      <c r="C157" s="14"/>
      <c r="D157" s="9"/>
      <c r="K157" s="29" t="str">
        <f>CONCATENATE(" FROM ",LEFT(B148,LEN(B148)-5)," T")</f>
        <v xml:space="preserve"> FROM CR_REL_RULE_AND_PERMISSION T</v>
      </c>
      <c r="M157" s="20"/>
      <c r="N157" s="33" t="s">
        <v>130</v>
      </c>
      <c r="O157" s="14"/>
      <c r="P157" s="14"/>
      <c r="W157" s="17"/>
    </row>
    <row r="158" spans="2:26" x14ac:dyDescent="0.35">
      <c r="N158" s="31" t="s">
        <v>126</v>
      </c>
    </row>
    <row r="160" spans="2:26" x14ac:dyDescent="0.35">
      <c r="B160" s="2" t="s">
        <v>248</v>
      </c>
      <c r="I160" t="str">
        <f>CONCATENATE("ALTER TABLE"," ",B160)</f>
        <v>ALTER TABLE CR_REL_PAYMENT_TYPE_AND_RULE</v>
      </c>
      <c r="J160" t="str">
        <f t="shared" ref="J160:J168" si="67">LEFT(CONCATENATE(" ADD "," ",N160,";"),LEN(CONCATENATE(" ADD "," ",N160,";"))-2)</f>
        <v xml:space="preserve"> ADD  CREATE TABLE CR_REL_PAYMENT_TYPE_AND_RULE </v>
      </c>
      <c r="K160" s="21" t="str">
        <f t="shared" ref="K160:K168" si="68">LEFT(CONCATENATE(" ALTER COLUMN  "," ",B160,";"),LEN(CONCATENATE(" ALTER COLUMN "," ",B160,";")))</f>
        <v xml:space="preserve"> ALTER COLUMN   CR_REL_PAYMENT_TYPE_AND_RULE</v>
      </c>
      <c r="N160" s="5" t="str">
        <f>CONCATENATE("CREATE TABLE ",B160," ","(")</f>
        <v>CREATE TABLE CR_REL_PAYMENT_TYPE_AND_RULE (</v>
      </c>
      <c r="X160" s="3" t="s">
        <v>32</v>
      </c>
    </row>
    <row r="161" spans="2:26" ht="17.5" x14ac:dyDescent="0.45">
      <c r="B161" s="1" t="s">
        <v>2</v>
      </c>
      <c r="C161" s="1" t="s">
        <v>1</v>
      </c>
      <c r="D161" s="4">
        <v>20</v>
      </c>
      <c r="E161" s="24" t="s">
        <v>173</v>
      </c>
      <c r="I161" t="str">
        <f>I160</f>
        <v>ALTER TABLE CR_REL_PAYMENT_TYPE_AND_RULE</v>
      </c>
      <c r="J161" t="str">
        <f t="shared" si="67"/>
        <v xml:space="preserve"> ADD  ID VARCHAR(20) NOT NULL </v>
      </c>
      <c r="K161" s="21" t="str">
        <f t="shared" si="68"/>
        <v xml:space="preserve"> ALTER COLUMN   ID</v>
      </c>
      <c r="L161" s="12"/>
      <c r="M161" s="18"/>
      <c r="N161" s="5" t="str">
        <f>CONCATENATE(B161," ",C161,"(",D161,")",E161,F161,G161,",")</f>
        <v>ID VARCHAR(20) NOT NULL ,</v>
      </c>
      <c r="O161" s="6" t="s">
        <v>2</v>
      </c>
      <c r="P161" s="6"/>
      <c r="Q161" s="6"/>
      <c r="R161" s="6"/>
      <c r="S161" s="6"/>
      <c r="T161" s="6"/>
      <c r="U161" s="6"/>
      <c r="V161" s="6"/>
      <c r="W161" s="17" t="str">
        <f t="shared" ref="W161:W168" si="69">CONCATENATE(,LOWER(O161),UPPER(LEFT(P161,1)),LOWER(RIGHT(P161,LEN(P161)-IF(LEN(P161)&gt;0,1,LEN(P161)))),UPPER(LEFT(Q161,1)),LOWER(RIGHT(Q161,LEN(Q161)-IF(LEN(Q161)&gt;0,1,LEN(Q161)))),UPPER(LEFT(R161,1)),LOWER(RIGHT(R161,LEN(R161)-IF(LEN(R161)&gt;0,1,LEN(R161)))),UPPER(LEFT(S161,1)),LOWER(RIGHT(S161,LEN(S161)-IF(LEN(S161)&gt;0,1,LEN(S161)))),UPPER(LEFT(T161,1)),LOWER(RIGHT(T161,LEN(T161)-IF(LEN(T161)&gt;0,1,LEN(T161)))),UPPER(LEFT(U161,1)),LOWER(RIGHT(U161,LEN(U161)-IF(LEN(U161)&gt;0,1,LEN(U161)))),UPPER(LEFT(V161,1)),LOWER(RIGHT(V161,LEN(V161)-IF(LEN(V161)&gt;0,1,LEN(V161)))))</f>
        <v>id</v>
      </c>
      <c r="X161" s="3" t="str">
        <f t="shared" ref="X161:X168" si="70">CONCATENATE("""",W161,"""",":","""","""",",")</f>
        <v>"id":"",</v>
      </c>
      <c r="Y161" s="22" t="str">
        <f t="shared" ref="Y161:Y168" si="71">CONCATENATE("public static String ",,B161,,"=","""",W161,""";")</f>
        <v>public static String ID="id";</v>
      </c>
      <c r="Z161" s="7" t="str">
        <f t="shared" ref="Z161:Z168" si="72">CONCATENATE("private String ",W161,"=","""""",";")</f>
        <v>private String id="";</v>
      </c>
    </row>
    <row r="162" spans="2:26" ht="17.5" x14ac:dyDescent="0.45">
      <c r="B162" s="1" t="s">
        <v>3</v>
      </c>
      <c r="C162" s="1" t="s">
        <v>1</v>
      </c>
      <c r="D162" s="4">
        <v>10</v>
      </c>
      <c r="I162" t="str">
        <f>I161</f>
        <v>ALTER TABLE CR_REL_PAYMENT_TYPE_AND_RULE</v>
      </c>
      <c r="J162" t="str">
        <f t="shared" si="67"/>
        <v xml:space="preserve"> ADD  STATUS VARCHAR(10)</v>
      </c>
      <c r="K162" s="21" t="str">
        <f t="shared" si="68"/>
        <v xml:space="preserve"> ALTER COLUMN   STATUS</v>
      </c>
      <c r="L162" s="12"/>
      <c r="M162" s="18"/>
      <c r="N162" s="5" t="str">
        <f t="shared" ref="N162:N168" si="73">CONCATENATE(B162," ",C162,"(",D162,")",E162,F162,G162,",")</f>
        <v>STATUS VARCHAR(10),</v>
      </c>
      <c r="O162" s="6" t="s">
        <v>3</v>
      </c>
      <c r="W162" s="17" t="str">
        <f t="shared" si="69"/>
        <v>status</v>
      </c>
      <c r="X162" s="3" t="str">
        <f t="shared" si="70"/>
        <v>"status":"",</v>
      </c>
      <c r="Y162" s="22" t="str">
        <f t="shared" si="71"/>
        <v>public static String STATUS="status";</v>
      </c>
      <c r="Z162" s="7" t="str">
        <f t="shared" si="72"/>
        <v>private String status="";</v>
      </c>
    </row>
    <row r="163" spans="2:26" ht="17.5" x14ac:dyDescent="0.45">
      <c r="B163" s="1" t="s">
        <v>4</v>
      </c>
      <c r="C163" s="1" t="s">
        <v>1</v>
      </c>
      <c r="D163" s="4">
        <v>20</v>
      </c>
      <c r="I163" t="str">
        <f t="shared" ref="I163:I168" si="74">I162</f>
        <v>ALTER TABLE CR_REL_PAYMENT_TYPE_AND_RULE</v>
      </c>
      <c r="J163" t="str">
        <f t="shared" si="67"/>
        <v xml:space="preserve"> ADD  INSERT_DATE VARCHAR(20)</v>
      </c>
      <c r="K163" s="21" t="str">
        <f t="shared" si="68"/>
        <v xml:space="preserve"> ALTER COLUMN   INSERT_DATE</v>
      </c>
      <c r="L163" s="12"/>
      <c r="M163" s="18"/>
      <c r="N163" s="5" t="str">
        <f t="shared" si="73"/>
        <v>INSERT_DATE VARCHAR(20),</v>
      </c>
      <c r="O163" s="6" t="s">
        <v>7</v>
      </c>
      <c r="P163" t="s">
        <v>8</v>
      </c>
      <c r="W163" s="17" t="str">
        <f t="shared" si="69"/>
        <v>insertDate</v>
      </c>
      <c r="X163" s="3" t="str">
        <f t="shared" si="70"/>
        <v>"insertDate":"",</v>
      </c>
      <c r="Y163" s="22" t="str">
        <f t="shared" si="71"/>
        <v>public static String INSERT_DATE="insertDate";</v>
      </c>
      <c r="Z163" s="7" t="str">
        <f t="shared" si="72"/>
        <v>private String insertDate="";</v>
      </c>
    </row>
    <row r="164" spans="2:26" ht="17.5" x14ac:dyDescent="0.45">
      <c r="B164" s="1" t="s">
        <v>5</v>
      </c>
      <c r="C164" s="1" t="s">
        <v>1</v>
      </c>
      <c r="D164" s="4">
        <v>20</v>
      </c>
      <c r="I164" t="str">
        <f t="shared" si="74"/>
        <v>ALTER TABLE CR_REL_PAYMENT_TYPE_AND_RULE</v>
      </c>
      <c r="J164" t="str">
        <f t="shared" si="67"/>
        <v xml:space="preserve"> ADD  MODIFICATION_DATE VARCHAR(20)</v>
      </c>
      <c r="K164" s="21" t="str">
        <f t="shared" si="68"/>
        <v xml:space="preserve"> ALTER COLUMN   MODIFICATION_DATE</v>
      </c>
      <c r="L164" s="12"/>
      <c r="M164" s="18"/>
      <c r="N164" s="5" t="str">
        <f t="shared" si="73"/>
        <v>MODIFICATION_DATE VARCHAR(20),</v>
      </c>
      <c r="O164" s="6" t="s">
        <v>9</v>
      </c>
      <c r="P164" t="s">
        <v>8</v>
      </c>
      <c r="W164" s="17" t="str">
        <f t="shared" si="69"/>
        <v>modificationDate</v>
      </c>
      <c r="X164" s="3" t="str">
        <f t="shared" si="70"/>
        <v>"modificationDate":"",</v>
      </c>
      <c r="Y164" s="22" t="str">
        <f t="shared" si="71"/>
        <v>public static String MODIFICATION_DATE="modificationDate";</v>
      </c>
      <c r="Z164" s="7" t="str">
        <f t="shared" si="72"/>
        <v>private String modificationDate="";</v>
      </c>
    </row>
    <row r="165" spans="2:26" ht="17.5" x14ac:dyDescent="0.45">
      <c r="B165" s="1" t="s">
        <v>244</v>
      </c>
      <c r="C165" s="1" t="s">
        <v>1</v>
      </c>
      <c r="D165" s="4">
        <v>500</v>
      </c>
      <c r="I165" t="str">
        <f t="shared" si="74"/>
        <v>ALTER TABLE CR_REL_PAYMENT_TYPE_AND_RULE</v>
      </c>
      <c r="J165" t="str">
        <f t="shared" si="67"/>
        <v xml:space="preserve"> ADD  FK_RULE_ID VARCHAR(500)</v>
      </c>
      <c r="K165" s="21" t="str">
        <f t="shared" si="68"/>
        <v xml:space="preserve"> ALTER COLUMN   FK_RULE_ID</v>
      </c>
      <c r="L165" s="12"/>
      <c r="M165" s="18"/>
      <c r="N165" s="5" t="str">
        <f t="shared" si="73"/>
        <v>FK_RULE_ID VARCHAR(500),</v>
      </c>
      <c r="O165" s="6" t="s">
        <v>10</v>
      </c>
      <c r="P165" t="s">
        <v>67</v>
      </c>
      <c r="Q165" t="s">
        <v>2</v>
      </c>
      <c r="W165" s="17" t="str">
        <f t="shared" si="69"/>
        <v>fkRuleId</v>
      </c>
      <c r="X165" s="3" t="str">
        <f t="shared" si="70"/>
        <v>"fkRuleId":"",</v>
      </c>
      <c r="Y165" s="22" t="str">
        <f t="shared" si="71"/>
        <v>public static String FK_RULE_ID="fkRuleId";</v>
      </c>
      <c r="Z165" s="7" t="str">
        <f t="shared" si="72"/>
        <v>private String fkRuleId="";</v>
      </c>
    </row>
    <row r="166" spans="2:26" ht="17.5" x14ac:dyDescent="0.45">
      <c r="B166" s="1" t="s">
        <v>256</v>
      </c>
      <c r="C166" s="1" t="s">
        <v>1</v>
      </c>
      <c r="D166" s="4">
        <v>500</v>
      </c>
      <c r="I166" t="str">
        <f t="shared" si="74"/>
        <v>ALTER TABLE CR_REL_PAYMENT_TYPE_AND_RULE</v>
      </c>
      <c r="J166" t="str">
        <f>LEFT(CONCATENATE(" ADD "," ",N166,";"),LEN(CONCATENATE(" ADD "," ",N166,";"))-2)</f>
        <v xml:space="preserve"> ADD  FK_PAYMENT_TYPE_ID VARCHAR(500)</v>
      </c>
      <c r="K166" s="21" t="str">
        <f>LEFT(CONCATENATE(" ALTER COLUMN  "," ",B166,";"),LEN(CONCATENATE(" ALTER COLUMN "," ",B166,";")))</f>
        <v xml:space="preserve"> ALTER COLUMN   FK_PAYMENT_TYPE_ID</v>
      </c>
      <c r="L166" s="12"/>
      <c r="M166" s="18"/>
      <c r="N166" s="5" t="str">
        <f>CONCATENATE(B166," ",C166,"(",D166,")",E166,F166,G166,",")</f>
        <v>FK_PAYMENT_TYPE_ID VARCHAR(500),</v>
      </c>
      <c r="O166" s="6" t="s">
        <v>10</v>
      </c>
      <c r="P166" t="s">
        <v>182</v>
      </c>
      <c r="Q166" t="s">
        <v>51</v>
      </c>
      <c r="R166" t="s">
        <v>2</v>
      </c>
      <c r="W166" s="17" t="str">
        <f t="shared" si="69"/>
        <v>fkPaymentTypeId</v>
      </c>
      <c r="X166" s="3" t="str">
        <f>CONCATENATE("""",W166,"""",":","""","""",",")</f>
        <v>"fkPaymentTypeId":"",</v>
      </c>
      <c r="Y166" s="22" t="str">
        <f>CONCATENATE("public static String ",,B166,,"=","""",W166,""";")</f>
        <v>public static String FK_PAYMENT_TYPE_ID="fkPaymentTypeId";</v>
      </c>
      <c r="Z166" s="7" t="str">
        <f>CONCATENATE("private String ",W166,"=","""""",";")</f>
        <v>private String fkPaymentTypeId="";</v>
      </c>
    </row>
    <row r="167" spans="2:26" ht="17.5" x14ac:dyDescent="0.45">
      <c r="B167" s="1" t="s">
        <v>253</v>
      </c>
      <c r="C167" s="1" t="s">
        <v>1</v>
      </c>
      <c r="D167" s="4">
        <v>500</v>
      </c>
      <c r="I167" t="str">
        <f t="shared" si="74"/>
        <v>ALTER TABLE CR_REL_PAYMENT_TYPE_AND_RULE</v>
      </c>
      <c r="J167" t="str">
        <f>LEFT(CONCATENATE(" ADD "," ",N167,";"),LEN(CONCATENATE(" ADD "," ",N167,";"))-2)</f>
        <v xml:space="preserve"> ADD  DEFAULT_PERIOD VARCHAR(500)</v>
      </c>
      <c r="K167" s="21" t="str">
        <f>LEFT(CONCATENATE(" ALTER COLUMN  "," ",B167,";"),LEN(CONCATENATE(" ALTER COLUMN "," ",B167,";")))</f>
        <v xml:space="preserve"> ALTER COLUMN   DEFAULT_PERIOD</v>
      </c>
      <c r="L167" s="12"/>
      <c r="M167" s="18"/>
      <c r="N167" s="5" t="str">
        <f>CONCATENATE(B167," ",C167,"(",D167,")",E167,F167,G167,",")</f>
        <v>DEFAULT_PERIOD VARCHAR(500),</v>
      </c>
      <c r="O167" s="6" t="s">
        <v>254</v>
      </c>
      <c r="P167" t="s">
        <v>255</v>
      </c>
      <c r="W167" s="17" t="str">
        <f t="shared" si="69"/>
        <v>defaultPeriod</v>
      </c>
      <c r="X167" s="3" t="str">
        <f>CONCATENATE("""",W167,"""",":","""","""",",")</f>
        <v>"defaultPeriod":"",</v>
      </c>
      <c r="Y167" s="22" t="str">
        <f>CONCATENATE("public static String ",,B167,,"=","""",W167,""";")</f>
        <v>public static String DEFAULT_PERIOD="defaultPeriod";</v>
      </c>
      <c r="Z167" s="7" t="str">
        <f>CONCATENATE("private String ",W167,"=","""""",";")</f>
        <v>private String defaultPeriod="";</v>
      </c>
    </row>
    <row r="168" spans="2:26" ht="17.5" x14ac:dyDescent="0.45">
      <c r="B168" s="1" t="s">
        <v>153</v>
      </c>
      <c r="C168" s="1" t="s">
        <v>1</v>
      </c>
      <c r="D168" s="4">
        <v>500</v>
      </c>
      <c r="I168" t="str">
        <f t="shared" si="74"/>
        <v>ALTER TABLE CR_REL_PAYMENT_TYPE_AND_RULE</v>
      </c>
      <c r="J168" t="str">
        <f t="shared" si="67"/>
        <v xml:space="preserve"> ADD  OWNER VARCHAR(500)</v>
      </c>
      <c r="K168" s="21" t="str">
        <f t="shared" si="68"/>
        <v xml:space="preserve"> ALTER COLUMN   OWNER</v>
      </c>
      <c r="L168" s="12"/>
      <c r="M168" s="18"/>
      <c r="N168" s="5" t="str">
        <f t="shared" si="73"/>
        <v>OWNER VARCHAR(500),</v>
      </c>
      <c r="O168" s="6" t="s">
        <v>153</v>
      </c>
      <c r="W168" s="17" t="str">
        <f t="shared" si="69"/>
        <v>owner</v>
      </c>
      <c r="X168" s="3" t="str">
        <f t="shared" si="70"/>
        <v>"owner":"",</v>
      </c>
      <c r="Y168" s="22" t="str">
        <f t="shared" si="71"/>
        <v>public static String OWNER="owner";</v>
      </c>
      <c r="Z168" s="7" t="str">
        <f t="shared" si="72"/>
        <v>private String owner="";</v>
      </c>
    </row>
    <row r="169" spans="2:26" ht="17.5" x14ac:dyDescent="0.45">
      <c r="B169" s="30"/>
      <c r="C169" s="14"/>
      <c r="D169" s="9"/>
      <c r="K169" s="32"/>
      <c r="M169" s="20"/>
      <c r="N169" s="33" t="s">
        <v>130</v>
      </c>
      <c r="O169" s="14"/>
      <c r="P169" s="14"/>
      <c r="W169" s="17"/>
    </row>
    <row r="170" spans="2:26" x14ac:dyDescent="0.35">
      <c r="N170" s="31" t="s">
        <v>126</v>
      </c>
    </row>
    <row r="172" spans="2:26" x14ac:dyDescent="0.35">
      <c r="N172" s="5" t="s">
        <v>6</v>
      </c>
    </row>
    <row r="173" spans="2:26" x14ac:dyDescent="0.35">
      <c r="B173" s="2" t="s">
        <v>268</v>
      </c>
      <c r="I173" t="str">
        <f>CONCATENATE("ALTER TABLE"," ",B173)</f>
        <v>ALTER TABLE CR_PAYMENT_TYPE</v>
      </c>
      <c r="J173" t="str">
        <f t="shared" ref="J173:J187" si="75">LEFT(CONCATENATE(" ADD "," ",N173,";"),LEN(CONCATENATE(" ADD "," ",N173,";"))-2)</f>
        <v xml:space="preserve"> ADD  CREATE TABLE CR_PAYMENT_TYPE </v>
      </c>
      <c r="K173" s="21" t="str">
        <f t="shared" ref="K173:K187" si="76">LEFT(CONCATENATE(" ALTER COLUMN  "," ",B173,";"),LEN(CONCATENATE(" ALTER COLUMN "," ",B173,";")))</f>
        <v xml:space="preserve"> ALTER COLUMN   CR_PAYMENT_TYPE</v>
      </c>
      <c r="N173" s="5" t="str">
        <f>CONCATENATE("CREATE TABLE ",B173," ","(")</f>
        <v>CREATE TABLE CR_PAYMENT_TYPE (</v>
      </c>
      <c r="X173" s="3" t="s">
        <v>32</v>
      </c>
    </row>
    <row r="174" spans="2:26" ht="17.5" x14ac:dyDescent="0.45">
      <c r="B174" s="1" t="s">
        <v>2</v>
      </c>
      <c r="C174" s="1" t="s">
        <v>1</v>
      </c>
      <c r="D174" s="4">
        <v>20</v>
      </c>
      <c r="E174" s="24" t="s">
        <v>173</v>
      </c>
      <c r="I174" t="str">
        <f>I173</f>
        <v>ALTER TABLE CR_PAYMENT_TYPE</v>
      </c>
      <c r="J174" t="str">
        <f t="shared" si="75"/>
        <v xml:space="preserve"> ADD  ID VARCHAR(20) NOT NULL </v>
      </c>
      <c r="K174" s="21" t="str">
        <f t="shared" si="76"/>
        <v xml:space="preserve"> ALTER COLUMN   ID</v>
      </c>
      <c r="L174" s="12"/>
      <c r="M174" s="18"/>
      <c r="N174" s="5" t="str">
        <f>CONCATENATE(B174," ",C174,"(",D174,")",E174,F174,G174,",")</f>
        <v>ID VARCHAR(20) NOT NULL ,</v>
      </c>
      <c r="O174" s="6" t="s">
        <v>2</v>
      </c>
      <c r="P174" s="6"/>
      <c r="Q174" s="6"/>
      <c r="R174" s="6"/>
      <c r="S174" s="6"/>
      <c r="T174" s="6"/>
      <c r="U174" s="6"/>
      <c r="V174" s="6"/>
      <c r="W174" s="17" t="str">
        <f t="shared" ref="W174:W187" si="77">CONCATENATE(,LOWER(O174),UPPER(LEFT(P174,1)),LOWER(RIGHT(P174,LEN(P174)-IF(LEN(P174)&gt;0,1,LEN(P174)))),UPPER(LEFT(Q174,1)),LOWER(RIGHT(Q174,LEN(Q174)-IF(LEN(Q174)&gt;0,1,LEN(Q174)))),UPPER(LEFT(R174,1)),LOWER(RIGHT(R174,LEN(R174)-IF(LEN(R174)&gt;0,1,LEN(R174)))),UPPER(LEFT(S174,1)),LOWER(RIGHT(S174,LEN(S174)-IF(LEN(S174)&gt;0,1,LEN(S174)))),UPPER(LEFT(T174,1)),LOWER(RIGHT(T174,LEN(T174)-IF(LEN(T174)&gt;0,1,LEN(T174)))),UPPER(LEFT(U174,1)),LOWER(RIGHT(U174,LEN(U174)-IF(LEN(U174)&gt;0,1,LEN(U174)))),UPPER(LEFT(V174,1)),LOWER(RIGHT(V174,LEN(V174)-IF(LEN(V174)&gt;0,1,LEN(V174)))))</f>
        <v>id</v>
      </c>
      <c r="X174" s="3" t="str">
        <f t="shared" ref="X174:X187" si="78">CONCATENATE("""",W174,"""",":","""","""",",")</f>
        <v>"id":"",</v>
      </c>
      <c r="Y174" s="22" t="str">
        <f t="shared" ref="Y174:Y187" si="79">CONCATENATE("public static String ",,B174,,"=","""",W174,""";")</f>
        <v>public static String ID="id";</v>
      </c>
      <c r="Z174" s="7" t="str">
        <f t="shared" ref="Z174:Z187" si="80">CONCATENATE("private String ",W174,"=","""""",";")</f>
        <v>private String id="";</v>
      </c>
    </row>
    <row r="175" spans="2:26" ht="17.5" x14ac:dyDescent="0.45">
      <c r="B175" s="1" t="s">
        <v>3</v>
      </c>
      <c r="C175" s="1" t="s">
        <v>1</v>
      </c>
      <c r="D175" s="4">
        <v>10</v>
      </c>
      <c r="I175" t="str">
        <f>I174</f>
        <v>ALTER TABLE CR_PAYMENT_TYPE</v>
      </c>
      <c r="J175" t="str">
        <f t="shared" si="75"/>
        <v xml:space="preserve"> ADD  STATUS VARCHAR(10)</v>
      </c>
      <c r="K175" s="21" t="str">
        <f t="shared" si="76"/>
        <v xml:space="preserve"> ALTER COLUMN   STATUS</v>
      </c>
      <c r="L175" s="12"/>
      <c r="M175" s="18"/>
      <c r="N175" s="5" t="str">
        <f t="shared" ref="N175:N187" si="81">CONCATENATE(B175," ",C175,"(",D175,")",E175,F175,G175,",")</f>
        <v>STATUS VARCHAR(10),</v>
      </c>
      <c r="O175" s="6" t="s">
        <v>3</v>
      </c>
      <c r="W175" s="17" t="str">
        <f t="shared" si="77"/>
        <v>status</v>
      </c>
      <c r="X175" s="3" t="str">
        <f t="shared" si="78"/>
        <v>"status":"",</v>
      </c>
      <c r="Y175" s="22" t="str">
        <f t="shared" si="79"/>
        <v>public static String STATUS="status";</v>
      </c>
      <c r="Z175" s="7" t="str">
        <f t="shared" si="80"/>
        <v>private String status="";</v>
      </c>
    </row>
    <row r="176" spans="2:26" ht="17.5" x14ac:dyDescent="0.45">
      <c r="B176" s="1" t="s">
        <v>5</v>
      </c>
      <c r="C176" s="1" t="s">
        <v>1</v>
      </c>
      <c r="D176" s="4">
        <v>20</v>
      </c>
      <c r="I176" t="str">
        <f t="shared" ref="I176:I186" si="82">I175</f>
        <v>ALTER TABLE CR_PAYMENT_TYPE</v>
      </c>
      <c r="J176" t="str">
        <f t="shared" si="75"/>
        <v xml:space="preserve"> ADD  MODIFICATION_DATE VARCHAR(20)</v>
      </c>
      <c r="K176" s="21" t="str">
        <f t="shared" si="76"/>
        <v xml:space="preserve"> ALTER COLUMN   MODIFICATION_DATE</v>
      </c>
      <c r="L176" s="12"/>
      <c r="M176" s="18"/>
      <c r="N176" s="5" t="str">
        <f t="shared" si="81"/>
        <v>MODIFICATION_DATE VARCHAR(20),</v>
      </c>
      <c r="O176" s="6" t="s">
        <v>9</v>
      </c>
      <c r="P176" t="s">
        <v>8</v>
      </c>
      <c r="W176" s="17" t="str">
        <f t="shared" si="77"/>
        <v>modificationDate</v>
      </c>
      <c r="X176" s="3" t="str">
        <f t="shared" si="78"/>
        <v>"modificationDate":"",</v>
      </c>
      <c r="Y176" s="22" t="str">
        <f t="shared" si="79"/>
        <v>public static String MODIFICATION_DATE="modificationDate";</v>
      </c>
      <c r="Z176" s="7" t="str">
        <f t="shared" si="80"/>
        <v>private String modificationDate="";</v>
      </c>
    </row>
    <row r="177" spans="2:26" ht="17.5" x14ac:dyDescent="0.45">
      <c r="B177" s="1" t="s">
        <v>4</v>
      </c>
      <c r="C177" s="1" t="s">
        <v>1</v>
      </c>
      <c r="D177" s="4">
        <v>20</v>
      </c>
      <c r="I177" t="str">
        <f t="shared" si="82"/>
        <v>ALTER TABLE CR_PAYMENT_TYPE</v>
      </c>
      <c r="J177" t="str">
        <f t="shared" si="75"/>
        <v xml:space="preserve"> ADD  INSERT_DATE VARCHAR(20)</v>
      </c>
      <c r="K177" s="21" t="str">
        <f t="shared" si="76"/>
        <v xml:space="preserve"> ALTER COLUMN   INSERT_DATE</v>
      </c>
      <c r="L177" s="12"/>
      <c r="M177" s="18"/>
      <c r="N177" s="5" t="str">
        <f t="shared" si="81"/>
        <v>INSERT_DATE VARCHAR(20),</v>
      </c>
      <c r="O177" s="6" t="s">
        <v>7</v>
      </c>
      <c r="P177" t="s">
        <v>8</v>
      </c>
      <c r="W177" s="17" t="str">
        <f t="shared" si="77"/>
        <v>insertDate</v>
      </c>
      <c r="X177" s="3" t="str">
        <f t="shared" si="78"/>
        <v>"insertDate":"",</v>
      </c>
      <c r="Y177" s="22" t="str">
        <f t="shared" si="79"/>
        <v>public static String INSERT_DATE="insertDate";</v>
      </c>
      <c r="Z177" s="7" t="str">
        <f t="shared" si="80"/>
        <v>private String insertDate="";</v>
      </c>
    </row>
    <row r="178" spans="2:26" ht="17.5" x14ac:dyDescent="0.45">
      <c r="B178" s="1" t="s">
        <v>257</v>
      </c>
      <c r="C178" s="1" t="s">
        <v>1</v>
      </c>
      <c r="D178" s="4">
        <v>500</v>
      </c>
      <c r="I178">
        <f>I169</f>
        <v>0</v>
      </c>
      <c r="J178" t="str">
        <f t="shared" si="75"/>
        <v xml:space="preserve"> ADD  PAYMENT_TYPE_NAME VARCHAR(500)</v>
      </c>
      <c r="K178" s="21" t="str">
        <f t="shared" si="76"/>
        <v xml:space="preserve"> ALTER COLUMN   PAYMENT_TYPE_NAME</v>
      </c>
      <c r="L178" s="12"/>
      <c r="M178" s="18"/>
      <c r="N178" s="5" t="str">
        <f t="shared" si="81"/>
        <v>PAYMENT_TYPE_NAME VARCHAR(500),</v>
      </c>
      <c r="O178" s="6" t="s">
        <v>182</v>
      </c>
      <c r="P178" t="s">
        <v>51</v>
      </c>
      <c r="Q178" t="s">
        <v>0</v>
      </c>
      <c r="W178" s="17" t="str">
        <f t="shared" si="77"/>
        <v>paymentTypeName</v>
      </c>
      <c r="X178" s="3" t="str">
        <f t="shared" si="78"/>
        <v>"paymentTypeName":"",</v>
      </c>
      <c r="Y178" s="22" t="str">
        <f t="shared" si="79"/>
        <v>public static String PAYMENT_TYPE_NAME="paymentTypeName";</v>
      </c>
      <c r="Z178" s="7" t="str">
        <f t="shared" si="80"/>
        <v>private String paymentTypeName="";</v>
      </c>
    </row>
    <row r="179" spans="2:26" ht="17.5" x14ac:dyDescent="0.45">
      <c r="B179" s="1" t="s">
        <v>258</v>
      </c>
      <c r="C179" s="1" t="s">
        <v>1</v>
      </c>
      <c r="D179" s="4">
        <v>500</v>
      </c>
      <c r="I179">
        <f t="shared" si="82"/>
        <v>0</v>
      </c>
      <c r="J179" t="str">
        <f t="shared" si="75"/>
        <v xml:space="preserve"> ADD  PAYMENT_TYPE_SHORTNAME VARCHAR(500)</v>
      </c>
      <c r="K179" s="21" t="str">
        <f t="shared" si="76"/>
        <v xml:space="preserve"> ALTER COLUMN   PAYMENT_TYPE_SHORTNAME</v>
      </c>
      <c r="L179" s="12"/>
      <c r="M179" s="18"/>
      <c r="N179" s="5" t="str">
        <f t="shared" si="81"/>
        <v>PAYMENT_TYPE_SHORTNAME VARCHAR(500),</v>
      </c>
      <c r="O179" s="6" t="s">
        <v>182</v>
      </c>
      <c r="P179" t="s">
        <v>51</v>
      </c>
      <c r="Q179" t="s">
        <v>264</v>
      </c>
      <c r="W179" s="17" t="str">
        <f t="shared" si="77"/>
        <v>paymentTypeShortname</v>
      </c>
      <c r="X179" s="3" t="str">
        <f t="shared" si="78"/>
        <v>"paymentTypeShortname":"",</v>
      </c>
      <c r="Y179" s="22" t="str">
        <f t="shared" si="79"/>
        <v>public static String PAYMENT_TYPE_SHORTNAME="paymentTypeShortname";</v>
      </c>
      <c r="Z179" s="7" t="str">
        <f t="shared" si="80"/>
        <v>private String paymentTypeShortname="";</v>
      </c>
    </row>
    <row r="180" spans="2:26" ht="17.5" x14ac:dyDescent="0.45">
      <c r="B180" s="1" t="s">
        <v>259</v>
      </c>
      <c r="C180" s="1" t="s">
        <v>1</v>
      </c>
      <c r="D180" s="4">
        <v>500</v>
      </c>
      <c r="I180">
        <f t="shared" si="82"/>
        <v>0</v>
      </c>
      <c r="J180" t="str">
        <f t="shared" si="75"/>
        <v xml:space="preserve"> ADD  DEFAULT_PRICE VARCHAR(500)</v>
      </c>
      <c r="K180" s="21" t="str">
        <f t="shared" si="76"/>
        <v xml:space="preserve"> ALTER COLUMN   DEFAULT_PRICE</v>
      </c>
      <c r="L180" s="12"/>
      <c r="M180" s="18"/>
      <c r="N180" s="5" t="str">
        <f t="shared" si="81"/>
        <v>DEFAULT_PRICE VARCHAR(500),</v>
      </c>
      <c r="O180" s="6" t="s">
        <v>254</v>
      </c>
      <c r="P180" t="s">
        <v>184</v>
      </c>
      <c r="W180" s="17" t="str">
        <f t="shared" si="77"/>
        <v>defaultPrice</v>
      </c>
      <c r="X180" s="3" t="str">
        <f t="shared" si="78"/>
        <v>"defaultPrice":"",</v>
      </c>
      <c r="Y180" s="22" t="str">
        <f t="shared" si="79"/>
        <v>public static String DEFAULT_PRICE="defaultPrice";</v>
      </c>
      <c r="Z180" s="7" t="str">
        <f t="shared" si="80"/>
        <v>private String defaultPrice="";</v>
      </c>
    </row>
    <row r="181" spans="2:26" ht="17.5" x14ac:dyDescent="0.45">
      <c r="B181" s="1" t="s">
        <v>187</v>
      </c>
      <c r="C181" s="1" t="s">
        <v>1</v>
      </c>
      <c r="D181" s="4">
        <v>500</v>
      </c>
      <c r="I181">
        <f>I179</f>
        <v>0</v>
      </c>
      <c r="J181" t="str">
        <f>LEFT(CONCATENATE(" ADD "," ",N181,";"),LEN(CONCATENATE(" ADD "," ",N181,";"))-2)</f>
        <v xml:space="preserve"> ADD  CURRENCY VARCHAR(500)</v>
      </c>
      <c r="K181" s="21" t="str">
        <f>LEFT(CONCATENATE(" ALTER COLUMN  "," ",B181,";"),LEN(CONCATENATE(" ALTER COLUMN "," ",B181,";")))</f>
        <v xml:space="preserve"> ALTER COLUMN   CURRENCY</v>
      </c>
      <c r="L181" s="12"/>
      <c r="M181" s="18"/>
      <c r="N181" s="5" t="str">
        <f>CONCATENATE(B181," ",C181,"(",D181,")",E181,F181,G181,",")</f>
        <v>CURRENCY VARCHAR(500),</v>
      </c>
      <c r="O181" s="6" t="s">
        <v>187</v>
      </c>
      <c r="W181" s="17" t="str">
        <f t="shared" si="77"/>
        <v>currency</v>
      </c>
      <c r="X181" s="3" t="str">
        <f>CONCATENATE("""",W181,"""",":","""","""",",")</f>
        <v>"currency":"",</v>
      </c>
      <c r="Y181" s="22" t="str">
        <f>CONCATENATE("public static String ",,B181,,"=","""",W181,""";")</f>
        <v>public static String CURRENCY="currency";</v>
      </c>
      <c r="Z181" s="7" t="str">
        <f>CONCATENATE("private String ",W181,"=","""""",";")</f>
        <v>private String currency="";</v>
      </c>
    </row>
    <row r="182" spans="2:26" ht="17.5" x14ac:dyDescent="0.45">
      <c r="B182" s="1" t="s">
        <v>260</v>
      </c>
      <c r="C182" s="1" t="s">
        <v>1</v>
      </c>
      <c r="D182" s="4">
        <v>500</v>
      </c>
      <c r="I182">
        <f>I180</f>
        <v>0</v>
      </c>
      <c r="J182" t="str">
        <f t="shared" si="75"/>
        <v xml:space="preserve"> ADD  DEFAULT_DISCOUNT VARCHAR(500)</v>
      </c>
      <c r="K182" s="21" t="str">
        <f t="shared" si="76"/>
        <v xml:space="preserve"> ALTER COLUMN   DEFAULT_DISCOUNT</v>
      </c>
      <c r="L182" s="12"/>
      <c r="M182" s="18"/>
      <c r="N182" s="5" t="str">
        <f t="shared" si="81"/>
        <v>DEFAULT_DISCOUNT VARCHAR(500),</v>
      </c>
      <c r="O182" s="6" t="s">
        <v>254</v>
      </c>
      <c r="P182" t="s">
        <v>185</v>
      </c>
      <c r="W182" s="17" t="str">
        <f t="shared" si="77"/>
        <v>defaultDiscount</v>
      </c>
      <c r="X182" s="3" t="str">
        <f t="shared" si="78"/>
        <v>"defaultDiscount":"",</v>
      </c>
      <c r="Y182" s="22" t="str">
        <f t="shared" si="79"/>
        <v>public static String DEFAULT_DISCOUNT="defaultDiscount";</v>
      </c>
      <c r="Z182" s="7" t="str">
        <f t="shared" si="80"/>
        <v>private String defaultDiscount="";</v>
      </c>
    </row>
    <row r="183" spans="2:26" ht="17.5" x14ac:dyDescent="0.45">
      <c r="B183" s="1" t="s">
        <v>261</v>
      </c>
      <c r="C183" s="1" t="s">
        <v>1</v>
      </c>
      <c r="D183" s="4">
        <v>500</v>
      </c>
      <c r="I183" t="str">
        <f>I173</f>
        <v>ALTER TABLE CR_PAYMENT_TYPE</v>
      </c>
      <c r="J183" t="str">
        <f>LEFT(CONCATENATE(" ADD "," ",N183,";"),LEN(CONCATENATE(" ADD "," ",N183,";"))-2)</f>
        <v xml:space="preserve"> ADD  DEFAULT_PAYMENT_PERIOD VARCHAR(500)</v>
      </c>
      <c r="K183" s="21" t="str">
        <f>LEFT(CONCATENATE(" ALTER COLUMN  "," ",B183,";"),LEN(CONCATENATE(" ALTER COLUMN "," ",B183,";")))</f>
        <v xml:space="preserve"> ALTER COLUMN   DEFAULT_PAYMENT_PERIOD</v>
      </c>
      <c r="L183" s="12"/>
      <c r="M183" s="18"/>
      <c r="N183" s="5" t="str">
        <f>CONCATENATE(B183," ",C183,"(",D183,")",E183,F183,G183,",")</f>
        <v>DEFAULT_PAYMENT_PERIOD VARCHAR(500),</v>
      </c>
      <c r="O183" s="6" t="s">
        <v>254</v>
      </c>
      <c r="P183" t="s">
        <v>182</v>
      </c>
      <c r="Q183" t="s">
        <v>255</v>
      </c>
      <c r="W183" s="17" t="str">
        <f t="shared" si="77"/>
        <v>defaultPaymentPeriod</v>
      </c>
      <c r="X183" s="3" t="str">
        <f>CONCATENATE("""",W183,"""",":","""","""",",")</f>
        <v>"defaultPaymentPeriod":"",</v>
      </c>
      <c r="Y183" s="22" t="str">
        <f>CONCATENATE("public static String ",,B183,,"=","""",W183,""";")</f>
        <v>public static String DEFAULT_PAYMENT_PERIOD="defaultPaymentPeriod";</v>
      </c>
      <c r="Z183" s="7" t="str">
        <f>CONCATENATE("private String ",W183,"=","""""",";")</f>
        <v>private String defaultPaymentPeriod="";</v>
      </c>
    </row>
    <row r="184" spans="2:26" ht="17.5" x14ac:dyDescent="0.45">
      <c r="B184" s="1" t="s">
        <v>251</v>
      </c>
      <c r="C184" s="1" t="s">
        <v>1</v>
      </c>
      <c r="D184" s="4">
        <v>500</v>
      </c>
      <c r="I184" t="str">
        <f t="shared" si="82"/>
        <v>ALTER TABLE CR_PAYMENT_TYPE</v>
      </c>
      <c r="J184" t="str">
        <f>LEFT(CONCATENATE(" ADD "," ",N184,";"),LEN(CONCATENATE(" ADD "," ",N184,";"))-2)</f>
        <v xml:space="preserve"> ADD  IS_PUBLIC VARCHAR(500)</v>
      </c>
      <c r="K184" s="21" t="str">
        <f>LEFT(CONCATENATE(" ALTER COLUMN  "," ",B184,";"),LEN(CONCATENATE(" ALTER COLUMN "," ",B184,";")))</f>
        <v xml:space="preserve"> ALTER COLUMN   IS_PUBLIC</v>
      </c>
      <c r="L184" s="12"/>
      <c r="M184" s="18"/>
      <c r="N184" s="5" t="str">
        <f>CONCATENATE(B184," ",C184,"(",D184,")",E184,F184,G184,",")</f>
        <v>IS_PUBLIC VARCHAR(500),</v>
      </c>
      <c r="O184" s="6" t="s">
        <v>112</v>
      </c>
      <c r="P184" t="s">
        <v>252</v>
      </c>
      <c r="W184" s="17" t="str">
        <f t="shared" si="77"/>
        <v>isPublic</v>
      </c>
      <c r="X184" s="3" t="str">
        <f>CONCATENATE("""",W184,"""",":","""","""",",")</f>
        <v>"isPublic":"",</v>
      </c>
      <c r="Y184" s="22" t="str">
        <f>CONCATENATE("public static String ",,B184,,"=","""",W184,""";")</f>
        <v>public static String IS_PUBLIC="isPublic";</v>
      </c>
      <c r="Z184" s="7" t="str">
        <f>CONCATENATE("private String ",W184,"=","""""",";")</f>
        <v>private String isPublic="";</v>
      </c>
    </row>
    <row r="185" spans="2:26" ht="17.5" x14ac:dyDescent="0.45">
      <c r="B185" s="1" t="s">
        <v>51</v>
      </c>
      <c r="C185" s="1" t="s">
        <v>1</v>
      </c>
      <c r="D185" s="4">
        <v>500</v>
      </c>
      <c r="I185" t="str">
        <f t="shared" si="82"/>
        <v>ALTER TABLE CR_PAYMENT_TYPE</v>
      </c>
      <c r="J185" t="str">
        <f>LEFT(CONCATENATE(" ADD "," ",N185,";"),LEN(CONCATENATE(" ADD "," ",N185,";"))-2)</f>
        <v xml:space="preserve"> ADD  TYPE VARCHAR(500)</v>
      </c>
      <c r="K185" s="21" t="str">
        <f>LEFT(CONCATENATE(" ALTER COLUMN  "," ",B185,";"),LEN(CONCATENATE(" ALTER COLUMN "," ",B185,";")))</f>
        <v xml:space="preserve"> ALTER COLUMN   TYPE</v>
      </c>
      <c r="L185" s="12"/>
      <c r="M185" s="18"/>
      <c r="N185" s="5" t="str">
        <f>CONCATENATE(B185," ",C185,"(",D185,")",E185,F185,G185,",")</f>
        <v>TYPE VARCHAR(500),</v>
      </c>
      <c r="O185" s="6" t="s">
        <v>51</v>
      </c>
      <c r="W185" s="17" t="str">
        <f t="shared" si="77"/>
        <v>type</v>
      </c>
      <c r="X185" s="3" t="str">
        <f>CONCATENATE("""",W185,"""",":","""","""",",")</f>
        <v>"type":"",</v>
      </c>
      <c r="Y185" s="22" t="str">
        <f>CONCATENATE("public static String ",,B185,,"=","""",W185,""";")</f>
        <v>public static String TYPE="type";</v>
      </c>
      <c r="Z185" s="7" t="str">
        <f>CONCATENATE("private String ",W185,"=","""""",";")</f>
        <v>private String type="";</v>
      </c>
    </row>
    <row r="186" spans="2:26" ht="17.5" x14ac:dyDescent="0.45">
      <c r="B186" s="1" t="s">
        <v>262</v>
      </c>
      <c r="C186" s="1" t="s">
        <v>1</v>
      </c>
      <c r="D186" s="4">
        <v>500</v>
      </c>
      <c r="I186" t="str">
        <f t="shared" si="82"/>
        <v>ALTER TABLE CR_PAYMENT_TYPE</v>
      </c>
      <c r="J186" t="str">
        <f>LEFT(CONCATENATE(" ADD "," ",N186,";"),LEN(CONCATENATE(" ADD "," ",N186,";"))-2)</f>
        <v xml:space="preserve"> ADD  USER_LISENCE_COUNT VARCHAR(500)</v>
      </c>
      <c r="K186" s="21" t="str">
        <f>LEFT(CONCATENATE(" ALTER COLUMN  "," ",B186,";"),LEN(CONCATENATE(" ALTER COLUMN "," ",B186,";")))</f>
        <v xml:space="preserve"> ALTER COLUMN   USER_LISENCE_COUNT</v>
      </c>
      <c r="L186" s="12"/>
      <c r="M186" s="18"/>
      <c r="N186" s="5" t="str">
        <f>CONCATENATE(B186," ",C186,"(",D186,")",E186,F186,G186,",")</f>
        <v>USER_LISENCE_COUNT VARCHAR(500),</v>
      </c>
      <c r="O186" s="6" t="s">
        <v>12</v>
      </c>
      <c r="P186" t="s">
        <v>265</v>
      </c>
      <c r="Q186" t="s">
        <v>231</v>
      </c>
      <c r="W186" s="17" t="str">
        <f t="shared" si="77"/>
        <v>userLisenceCount</v>
      </c>
      <c r="X186" s="3" t="str">
        <f>CONCATENATE("""",W186,"""",":","""","""",",")</f>
        <v>"userLisenceCount":"",</v>
      </c>
      <c r="Y186" s="22" t="str">
        <f>CONCATENATE("public static String ",,B186,,"=","""",W186,""";")</f>
        <v>public static String USER_LISENCE_COUNT="userLisenceCount";</v>
      </c>
      <c r="Z186" s="7" t="str">
        <f>CONCATENATE("private String ",W186,"=","""""",";")</f>
        <v>private String userLisenceCount="";</v>
      </c>
    </row>
    <row r="187" spans="2:26" ht="17.5" x14ac:dyDescent="0.45">
      <c r="B187" s="1" t="s">
        <v>263</v>
      </c>
      <c r="C187" s="1" t="s">
        <v>1</v>
      </c>
      <c r="D187" s="4">
        <v>500</v>
      </c>
      <c r="I187" t="str">
        <f>I177</f>
        <v>ALTER TABLE CR_PAYMENT_TYPE</v>
      </c>
      <c r="J187" t="str">
        <f t="shared" si="75"/>
        <v xml:space="preserve"> ADD  USER_LISENCE_MONTH_RANGE VARCHAR(500)</v>
      </c>
      <c r="K187" s="21" t="str">
        <f t="shared" si="76"/>
        <v xml:space="preserve"> ALTER COLUMN   USER_LISENCE_MONTH_RANGE</v>
      </c>
      <c r="L187" s="12"/>
      <c r="M187" s="18"/>
      <c r="N187" s="5" t="str">
        <f t="shared" si="81"/>
        <v>USER_LISENCE_MONTH_RANGE VARCHAR(500),</v>
      </c>
      <c r="O187" s="6" t="s">
        <v>12</v>
      </c>
      <c r="P187" t="s">
        <v>265</v>
      </c>
      <c r="Q187" t="s">
        <v>266</v>
      </c>
      <c r="R187" t="s">
        <v>267</v>
      </c>
      <c r="W187" s="17" t="str">
        <f t="shared" si="77"/>
        <v>userLisenceMonthRange</v>
      </c>
      <c r="X187" s="3" t="str">
        <f t="shared" si="78"/>
        <v>"userLisenceMonthRange":"",</v>
      </c>
      <c r="Y187" s="22" t="str">
        <f t="shared" si="79"/>
        <v>public static String USER_LISENCE_MONTH_RANGE="userLisenceMonthRange";</v>
      </c>
      <c r="Z187" s="7" t="str">
        <f t="shared" si="80"/>
        <v>private String userLisenceMonthRange="";</v>
      </c>
    </row>
    <row r="188" spans="2:26" ht="17.5" x14ac:dyDescent="0.45">
      <c r="B188" s="1"/>
      <c r="C188" s="1"/>
      <c r="D188" s="4"/>
      <c r="L188" s="12"/>
      <c r="M188" s="18"/>
      <c r="O188" s="6"/>
      <c r="W188" s="17"/>
    </row>
    <row r="189" spans="2:26" ht="17.5" x14ac:dyDescent="0.45">
      <c r="B189" s="1"/>
      <c r="C189" s="1"/>
      <c r="D189" s="4"/>
      <c r="L189" s="12"/>
      <c r="M189" s="18"/>
      <c r="O189" s="6"/>
      <c r="W189" s="17"/>
    </row>
    <row r="190" spans="2:26" ht="17.5" x14ac:dyDescent="0.45">
      <c r="B190" s="1"/>
      <c r="C190" s="1"/>
      <c r="D190" s="4"/>
      <c r="L190" s="12"/>
      <c r="M190" s="18"/>
      <c r="O190" s="6"/>
      <c r="W190" s="17"/>
    </row>
    <row r="191" spans="2:26" ht="17.5" x14ac:dyDescent="0.45">
      <c r="B191" s="30"/>
      <c r="C191" s="14"/>
      <c r="D191" s="9"/>
      <c r="K191" s="32"/>
      <c r="M191" s="20"/>
      <c r="N191" s="33" t="s">
        <v>130</v>
      </c>
      <c r="O191" s="14"/>
      <c r="P191" s="14"/>
      <c r="W191" s="17"/>
    </row>
    <row r="192" spans="2:26" x14ac:dyDescent="0.35">
      <c r="N192" s="31" t="s">
        <v>126</v>
      </c>
    </row>
    <row r="195" spans="2:26" x14ac:dyDescent="0.35">
      <c r="B195" s="2" t="s">
        <v>269</v>
      </c>
      <c r="I195" t="str">
        <f>CONCATENATE("ALTER TABLE"," ",B195)</f>
        <v>ALTER TABLE CR_COMPANY_PAYMENT</v>
      </c>
      <c r="J195" t="str">
        <f>LEFT(CONCATENATE(" ADD "," ",N214,";"),LEN(CONCATENATE(" ADD "," ",N214,";"))-2)</f>
        <v xml:space="preserve"> ADD  CREATE TABLE CR_COMPANY_PAYMENT_LIST </v>
      </c>
      <c r="K195" s="21" t="str">
        <f>LEFT(CONCATENATE(" ALTER COLUMN  "," ",B195,";"),LEN(CONCATENATE(" ALTER COLUMN "," ",B195,";")))</f>
        <v xml:space="preserve"> ALTER COLUMN   CR_COMPANY_PAYMENT</v>
      </c>
      <c r="N195" s="5" t="str">
        <f>CONCATENATE("CREATE TABLE ",B195," ","(")</f>
        <v>CREATE TABLE CR_COMPANY_PAYMENT (</v>
      </c>
      <c r="X195" s="3" t="s">
        <v>32</v>
      </c>
    </row>
    <row r="196" spans="2:26" ht="17.5" x14ac:dyDescent="0.45">
      <c r="B196" s="34" t="s">
        <v>2</v>
      </c>
      <c r="C196" s="1" t="s">
        <v>1</v>
      </c>
      <c r="D196" s="4">
        <v>20</v>
      </c>
      <c r="E196" s="24" t="s">
        <v>173</v>
      </c>
      <c r="I196" t="str">
        <f>I195</f>
        <v>ALTER TABLE CR_COMPANY_PAYMENT</v>
      </c>
      <c r="J196" t="str">
        <f>LEFT(CONCATENATE(" ADD "," ",N215,";"),LEN(CONCATENATE(" ADD "," ",N215,";"))-2)</f>
        <v xml:space="preserve"> ADD  ID VARCHAR(20) NOT NULL </v>
      </c>
      <c r="L196" s="12"/>
      <c r="M196" s="18"/>
      <c r="N196" s="5" t="str">
        <f>CONCATENATE(B196," ",C196,"(",D196,")",E196,F196,G196,",")</f>
        <v>ID VARCHAR(20) NOT NULL ,</v>
      </c>
      <c r="O196" s="6" t="s">
        <v>2</v>
      </c>
      <c r="P196" s="6"/>
      <c r="Q196" s="6"/>
      <c r="R196" s="6"/>
      <c r="S196" s="6"/>
      <c r="T196" s="6"/>
      <c r="U196" s="6"/>
      <c r="V196" s="6"/>
      <c r="W196" s="17" t="str">
        <f t="shared" ref="W196:W207" si="83">CONCATENATE(,LOWER(O196),UPPER(LEFT(P196,1)),LOWER(RIGHT(P196,LEN(P196)-IF(LEN(P196)&gt;0,1,LEN(P196)))),UPPER(LEFT(Q196,1)),LOWER(RIGHT(Q196,LEN(Q196)-IF(LEN(Q196)&gt;0,1,LEN(Q196)))),UPPER(LEFT(R196,1)),LOWER(RIGHT(R196,LEN(R196)-IF(LEN(R196)&gt;0,1,LEN(R196)))),UPPER(LEFT(S196,1)),LOWER(RIGHT(S196,LEN(S196)-IF(LEN(S196)&gt;0,1,LEN(S196)))),UPPER(LEFT(T196,1)),LOWER(RIGHT(T196,LEN(T196)-IF(LEN(T196)&gt;0,1,LEN(T196)))),UPPER(LEFT(U196,1)),LOWER(RIGHT(U196,LEN(U196)-IF(LEN(U196)&gt;0,1,LEN(U196)))),UPPER(LEFT(V196,1)),LOWER(RIGHT(V196,LEN(V196)-IF(LEN(V196)&gt;0,1,LEN(V196)))))</f>
        <v>id</v>
      </c>
      <c r="X196" s="3" t="str">
        <f t="shared" ref="X196:X207" si="84">CONCATENATE("""",W196,"""",":","""","""",",")</f>
        <v>"id":"",</v>
      </c>
      <c r="Y196" s="22" t="str">
        <f t="shared" ref="Y196:Y207" si="85">CONCATENATE("public static String ",,B196,,"=","""",W196,""";")</f>
        <v>public static String ID="id";</v>
      </c>
      <c r="Z196" s="7" t="str">
        <f t="shared" ref="Z196:Z207" si="86">CONCATENATE("private String ",W196,"=","""""",";")</f>
        <v>private String id="";</v>
      </c>
    </row>
    <row r="197" spans="2:26" ht="17.5" x14ac:dyDescent="0.45">
      <c r="B197" s="34" t="s">
        <v>3</v>
      </c>
      <c r="C197" s="1" t="s">
        <v>1</v>
      </c>
      <c r="D197" s="4">
        <v>10</v>
      </c>
      <c r="I197" t="str">
        <f>I196</f>
        <v>ALTER TABLE CR_COMPANY_PAYMENT</v>
      </c>
      <c r="L197" s="12"/>
      <c r="M197" s="18"/>
      <c r="N197" s="5" t="str">
        <f t="shared" ref="N197:N207" si="87">CONCATENATE(B197," ",C197,"(",D197,")",E197,F197,G197,",")</f>
        <v>STATUS VARCHAR(10),</v>
      </c>
      <c r="O197" s="6" t="s">
        <v>3</v>
      </c>
      <c r="W197" s="17" t="str">
        <f t="shared" si="83"/>
        <v>status</v>
      </c>
      <c r="X197" s="3" t="str">
        <f t="shared" si="84"/>
        <v>"status":"",</v>
      </c>
      <c r="Y197" s="22" t="str">
        <f t="shared" si="85"/>
        <v>public static String STATUS="status";</v>
      </c>
      <c r="Z197" s="7" t="str">
        <f t="shared" si="86"/>
        <v>private String status="";</v>
      </c>
    </row>
    <row r="198" spans="2:26" ht="17.5" x14ac:dyDescent="0.45">
      <c r="B198" s="34" t="s">
        <v>5</v>
      </c>
      <c r="C198" s="1" t="s">
        <v>1</v>
      </c>
      <c r="D198" s="4">
        <v>20</v>
      </c>
      <c r="I198" t="str">
        <f t="shared" ref="I198:I207" si="88">I197</f>
        <v>ALTER TABLE CR_COMPANY_PAYMENT</v>
      </c>
      <c r="L198" s="12"/>
      <c r="M198" s="18"/>
      <c r="N198" s="5" t="str">
        <f t="shared" si="87"/>
        <v>MODIFICATION_DATE VARCHAR(20),</v>
      </c>
      <c r="O198" s="6" t="s">
        <v>9</v>
      </c>
      <c r="P198" t="s">
        <v>8</v>
      </c>
      <c r="W198" s="17" t="str">
        <f t="shared" si="83"/>
        <v>modificationDate</v>
      </c>
      <c r="X198" s="3" t="str">
        <f t="shared" si="84"/>
        <v>"modificationDate":"",</v>
      </c>
      <c r="Y198" s="22" t="str">
        <f t="shared" si="85"/>
        <v>public static String MODIFICATION_DATE="modificationDate";</v>
      </c>
      <c r="Z198" s="7" t="str">
        <f t="shared" si="86"/>
        <v>private String modificationDate="";</v>
      </c>
    </row>
    <row r="199" spans="2:26" ht="17.5" x14ac:dyDescent="0.45">
      <c r="B199" s="34" t="s">
        <v>4</v>
      </c>
      <c r="C199" s="1" t="s">
        <v>1</v>
      </c>
      <c r="D199" s="4">
        <v>20</v>
      </c>
      <c r="I199" t="str">
        <f t="shared" si="88"/>
        <v>ALTER TABLE CR_COMPANY_PAYMENT</v>
      </c>
      <c r="L199" s="12"/>
      <c r="M199" s="18"/>
      <c r="N199" s="5" t="str">
        <f t="shared" si="87"/>
        <v>INSERT_DATE VARCHAR(20),</v>
      </c>
      <c r="O199" s="6" t="s">
        <v>7</v>
      </c>
      <c r="P199" t="s">
        <v>8</v>
      </c>
      <c r="W199" s="17" t="str">
        <f t="shared" si="83"/>
        <v>insertDate</v>
      </c>
      <c r="X199" s="3" t="str">
        <f t="shared" si="84"/>
        <v>"insertDate":"",</v>
      </c>
      <c r="Y199" s="22" t="str">
        <f t="shared" si="85"/>
        <v>public static String INSERT_DATE="insertDate";</v>
      </c>
      <c r="Z199" s="7" t="str">
        <f t="shared" si="86"/>
        <v>private String insertDate="";</v>
      </c>
    </row>
    <row r="200" spans="2:26" ht="17.5" x14ac:dyDescent="0.45">
      <c r="B200" s="34" t="s">
        <v>170</v>
      </c>
      <c r="C200" s="1" t="s">
        <v>1</v>
      </c>
      <c r="D200" s="4">
        <v>500</v>
      </c>
      <c r="I200">
        <f>I191</f>
        <v>0</v>
      </c>
      <c r="L200" s="12"/>
      <c r="M200" s="18"/>
      <c r="N200" s="5" t="str">
        <f t="shared" si="87"/>
        <v>FK_COMPANY_ID VARCHAR(500),</v>
      </c>
      <c r="O200" s="6" t="s">
        <v>10</v>
      </c>
      <c r="P200" t="s">
        <v>172</v>
      </c>
      <c r="Q200" t="s">
        <v>2</v>
      </c>
      <c r="W200" s="17" t="str">
        <f t="shared" si="83"/>
        <v>fkCompanyId</v>
      </c>
      <c r="X200" s="3" t="str">
        <f t="shared" si="84"/>
        <v>"fkCompanyId":"",</v>
      </c>
      <c r="Y200" s="22" t="str">
        <f t="shared" si="85"/>
        <v>public static String FK_COMPANY_ID="fkCompanyId";</v>
      </c>
      <c r="Z200" s="7" t="str">
        <f t="shared" si="86"/>
        <v>private String fkCompanyId="";</v>
      </c>
    </row>
    <row r="201" spans="2:26" ht="17.5" x14ac:dyDescent="0.45">
      <c r="B201" s="34" t="s">
        <v>256</v>
      </c>
      <c r="C201" s="1" t="s">
        <v>1</v>
      </c>
      <c r="D201" s="4">
        <v>500</v>
      </c>
      <c r="I201">
        <f t="shared" si="88"/>
        <v>0</v>
      </c>
      <c r="L201" s="12"/>
      <c r="M201" s="18"/>
      <c r="N201" s="5" t="str">
        <f t="shared" si="87"/>
        <v>FK_PAYMENT_TYPE_ID VARCHAR(500),</v>
      </c>
      <c r="O201" s="6" t="s">
        <v>10</v>
      </c>
      <c r="P201" t="s">
        <v>182</v>
      </c>
      <c r="Q201" t="s">
        <v>51</v>
      </c>
      <c r="R201" t="s">
        <v>2</v>
      </c>
      <c r="W201" s="17" t="str">
        <f t="shared" si="83"/>
        <v>fkPaymentTypeId</v>
      </c>
      <c r="X201" s="3" t="str">
        <f t="shared" si="84"/>
        <v>"fkPaymentTypeId":"",</v>
      </c>
      <c r="Y201" s="22" t="str">
        <f t="shared" si="85"/>
        <v>public static String FK_PAYMENT_TYPE_ID="fkPaymentTypeId";</v>
      </c>
      <c r="Z201" s="7" t="str">
        <f t="shared" si="86"/>
        <v>private String fkPaymentTypeId="";</v>
      </c>
    </row>
    <row r="202" spans="2:26" ht="17.5" x14ac:dyDescent="0.45">
      <c r="B202" s="34" t="s">
        <v>15</v>
      </c>
      <c r="C202" s="1" t="s">
        <v>1</v>
      </c>
      <c r="D202" s="4">
        <v>500</v>
      </c>
      <c r="I202">
        <f t="shared" si="88"/>
        <v>0</v>
      </c>
      <c r="L202" s="12"/>
      <c r="M202" s="18"/>
      <c r="N202" s="5" t="str">
        <f t="shared" si="87"/>
        <v>PAYMENT_DATE VARCHAR(500),</v>
      </c>
      <c r="O202" s="6" t="s">
        <v>182</v>
      </c>
      <c r="P202" t="s">
        <v>8</v>
      </c>
      <c r="W202" s="17" t="str">
        <f t="shared" si="83"/>
        <v>paymentDate</v>
      </c>
      <c r="X202" s="3" t="str">
        <f t="shared" si="84"/>
        <v>"paymentDate":"",</v>
      </c>
      <c r="Y202" s="22" t="str">
        <f t="shared" si="85"/>
        <v>public static String PAYMENT_DATE="paymentDate";</v>
      </c>
      <c r="Z202" s="7" t="str">
        <f t="shared" si="86"/>
        <v>private String paymentDate="";</v>
      </c>
    </row>
    <row r="203" spans="2:26" ht="17.5" x14ac:dyDescent="0.45">
      <c r="B203" s="34" t="s">
        <v>16</v>
      </c>
      <c r="C203" s="1" t="s">
        <v>1</v>
      </c>
      <c r="D203" s="4">
        <v>500</v>
      </c>
      <c r="I203">
        <f>I201</f>
        <v>0</v>
      </c>
      <c r="L203" s="12"/>
      <c r="M203" s="18"/>
      <c r="N203" s="5" t="str">
        <f t="shared" si="87"/>
        <v>PAYMENT_TIME VARCHAR(500),</v>
      </c>
      <c r="O203" s="6" t="s">
        <v>182</v>
      </c>
      <c r="P203" t="s">
        <v>135</v>
      </c>
      <c r="W203" s="17" t="str">
        <f t="shared" si="83"/>
        <v>paymentTime</v>
      </c>
      <c r="X203" s="3" t="str">
        <f t="shared" si="84"/>
        <v>"paymentTime":"",</v>
      </c>
      <c r="Y203" s="22" t="str">
        <f t="shared" si="85"/>
        <v>public static String PAYMENT_TIME="paymentTime";</v>
      </c>
      <c r="Z203" s="7" t="str">
        <f t="shared" si="86"/>
        <v>private String paymentTime="";</v>
      </c>
    </row>
    <row r="204" spans="2:26" ht="17.5" x14ac:dyDescent="0.45">
      <c r="B204" s="34" t="s">
        <v>95</v>
      </c>
      <c r="C204" s="1" t="s">
        <v>1</v>
      </c>
      <c r="D204" s="4">
        <v>500</v>
      </c>
      <c r="I204">
        <f>I202</f>
        <v>0</v>
      </c>
      <c r="L204" s="12"/>
      <c r="M204" s="18"/>
      <c r="N204" s="5" t="str">
        <f t="shared" si="87"/>
        <v>PAYMENT_AMOUNT VARCHAR(500),</v>
      </c>
      <c r="O204" s="6" t="s">
        <v>182</v>
      </c>
      <c r="P204" t="s">
        <v>183</v>
      </c>
      <c r="W204" s="17" t="str">
        <f t="shared" si="83"/>
        <v>paymentAmount</v>
      </c>
      <c r="X204" s="3" t="str">
        <f t="shared" si="84"/>
        <v>"paymentAmount":"",</v>
      </c>
      <c r="Y204" s="22" t="str">
        <f t="shared" si="85"/>
        <v>public static String PAYMENT_AMOUNT="paymentAmount";</v>
      </c>
      <c r="Z204" s="7" t="str">
        <f t="shared" si="86"/>
        <v>private String paymentAmount="";</v>
      </c>
    </row>
    <row r="205" spans="2:26" ht="17.5" x14ac:dyDescent="0.45">
      <c r="B205" s="1" t="s">
        <v>187</v>
      </c>
      <c r="C205" s="1" t="s">
        <v>1</v>
      </c>
      <c r="D205" s="4">
        <v>500</v>
      </c>
      <c r="I205">
        <f>I203</f>
        <v>0</v>
      </c>
      <c r="J205" t="str">
        <f>LEFT(CONCATENATE(" ADD "," ",N205,";"),LEN(CONCATENATE(" ADD "," ",N205,";"))-2)</f>
        <v xml:space="preserve"> ADD  CURRENCY VARCHAR(500)</v>
      </c>
      <c r="K205" s="21" t="str">
        <f>LEFT(CONCATENATE(" ALTER COLUMN  "," ",B205,";"),LEN(CONCATENATE(" ALTER COLUMN "," ",B205,";")))</f>
        <v xml:space="preserve"> ALTER COLUMN   CURRENCY</v>
      </c>
      <c r="L205" s="12"/>
      <c r="M205" s="18"/>
      <c r="N205" s="5" t="str">
        <f t="shared" si="87"/>
        <v>CURRENCY VARCHAR(500),</v>
      </c>
      <c r="O205" s="6" t="s">
        <v>187</v>
      </c>
      <c r="W205" s="17" t="str">
        <f t="shared" si="83"/>
        <v>currency</v>
      </c>
      <c r="X205" s="3" t="str">
        <f t="shared" si="84"/>
        <v>"currency":"",</v>
      </c>
      <c r="Y205" s="22" t="str">
        <f t="shared" si="85"/>
        <v>public static String CURRENCY="currency";</v>
      </c>
      <c r="Z205" s="7" t="str">
        <f t="shared" si="86"/>
        <v>private String currency="";</v>
      </c>
    </row>
    <row r="206" spans="2:26" ht="17.5" x14ac:dyDescent="0.45">
      <c r="B206" s="34" t="s">
        <v>181</v>
      </c>
      <c r="C206" s="1" t="s">
        <v>1</v>
      </c>
      <c r="D206" s="4">
        <v>500</v>
      </c>
      <c r="I206" t="str">
        <f>I195</f>
        <v>ALTER TABLE CR_COMPANY_PAYMENT</v>
      </c>
      <c r="L206" s="12"/>
      <c r="M206" s="18"/>
      <c r="N206" s="5" t="str">
        <f t="shared" si="87"/>
        <v>PAYMENT_DISCOUNT VARCHAR(500),</v>
      </c>
      <c r="O206" s="6" t="s">
        <v>182</v>
      </c>
      <c r="P206" t="s">
        <v>185</v>
      </c>
      <c r="W206" s="17" t="str">
        <f t="shared" si="83"/>
        <v>paymentDiscount</v>
      </c>
      <c r="X206" s="3" t="str">
        <f t="shared" si="84"/>
        <v>"paymentDiscount":"",</v>
      </c>
      <c r="Y206" s="22" t="str">
        <f t="shared" si="85"/>
        <v>public static String PAYMENT_DISCOUNT="paymentDiscount";</v>
      </c>
      <c r="Z206" s="7" t="str">
        <f t="shared" si="86"/>
        <v>private String paymentDiscount="";</v>
      </c>
    </row>
    <row r="207" spans="2:26" ht="17.5" x14ac:dyDescent="0.45">
      <c r="B207" s="34" t="s">
        <v>14</v>
      </c>
      <c r="C207" s="1" t="s">
        <v>1</v>
      </c>
      <c r="D207" s="4">
        <v>500</v>
      </c>
      <c r="I207" t="str">
        <f t="shared" si="88"/>
        <v>ALTER TABLE CR_COMPANY_PAYMENT</v>
      </c>
      <c r="L207" s="12"/>
      <c r="M207" s="18"/>
      <c r="N207" s="5" t="str">
        <f t="shared" si="87"/>
        <v>DESCRIPTION VARCHAR(500),</v>
      </c>
      <c r="O207" s="6" t="s">
        <v>14</v>
      </c>
      <c r="W207" s="17" t="str">
        <f t="shared" si="83"/>
        <v>description</v>
      </c>
      <c r="X207" s="3" t="str">
        <f t="shared" si="84"/>
        <v>"description":"",</v>
      </c>
      <c r="Y207" s="22" t="str">
        <f t="shared" si="85"/>
        <v>public static String DESCRIPTION="description";</v>
      </c>
      <c r="Z207" s="7" t="str">
        <f t="shared" si="86"/>
        <v>private String description="";</v>
      </c>
    </row>
    <row r="208" spans="2:26" ht="17.5" x14ac:dyDescent="0.45">
      <c r="B208" s="1"/>
      <c r="C208" s="1"/>
      <c r="D208" s="4"/>
      <c r="L208" s="12"/>
      <c r="M208" s="18"/>
      <c r="O208" s="6"/>
      <c r="W208" s="17"/>
    </row>
    <row r="209" spans="2:26" ht="17.5" x14ac:dyDescent="0.45">
      <c r="B209" s="1"/>
      <c r="C209" s="1"/>
      <c r="D209" s="4"/>
      <c r="L209" s="12"/>
      <c r="M209" s="18"/>
      <c r="O209" s="6"/>
      <c r="W209" s="17"/>
    </row>
    <row r="210" spans="2:26" ht="17.5" x14ac:dyDescent="0.45">
      <c r="B210" s="1"/>
      <c r="C210" s="1"/>
      <c r="D210" s="4"/>
      <c r="L210" s="12"/>
      <c r="M210" s="18"/>
      <c r="O210" s="6"/>
      <c r="W210" s="17"/>
    </row>
    <row r="211" spans="2:26" ht="17.5" x14ac:dyDescent="0.45">
      <c r="B211" s="30"/>
      <c r="C211" s="14"/>
      <c r="D211" s="9"/>
      <c r="K211" s="32"/>
      <c r="M211" s="20"/>
      <c r="N211" s="33" t="s">
        <v>130</v>
      </c>
      <c r="O211" s="14"/>
      <c r="P211" s="14"/>
      <c r="W211" s="17"/>
    </row>
    <row r="212" spans="2:26" x14ac:dyDescent="0.35">
      <c r="N212" s="31" t="s">
        <v>126</v>
      </c>
    </row>
    <row r="214" spans="2:26" x14ac:dyDescent="0.35">
      <c r="B214" s="2" t="s">
        <v>270</v>
      </c>
      <c r="I214" t="str">
        <f>CONCATENATE("ALTER TABLE"," ",B214)</f>
        <v>ALTER TABLE CR_COMPANY_PAYMENT_LIST</v>
      </c>
      <c r="K214" s="26" t="str">
        <f>CONCATENATE(J214,"  CREATE OR REPLACE VIEW ",B214," AS SELECT")</f>
        <v xml:space="preserve">  CREATE OR REPLACE VIEW CR_COMPANY_PAYMENT_LIST AS SELECT</v>
      </c>
      <c r="N214" s="5" t="str">
        <f>CONCATENATE("CREATE TABLE ",B214," ","(")</f>
        <v>CREATE TABLE CR_COMPANY_PAYMENT_LIST (</v>
      </c>
      <c r="X214" s="3" t="s">
        <v>32</v>
      </c>
    </row>
    <row r="215" spans="2:26" ht="17.5" x14ac:dyDescent="0.45">
      <c r="B215" s="34" t="s">
        <v>2</v>
      </c>
      <c r="C215" s="1" t="s">
        <v>1</v>
      </c>
      <c r="D215" s="4">
        <v>20</v>
      </c>
      <c r="E215" s="24" t="s">
        <v>173</v>
      </c>
      <c r="I215" t="str">
        <f>I214</f>
        <v>ALTER TABLE CR_COMPANY_PAYMENT_LIST</v>
      </c>
      <c r="K215" s="25" t="str">
        <f>CONCATENATE(" T.",B215,",")</f>
        <v xml:space="preserve"> T.ID,</v>
      </c>
      <c r="L215" s="12"/>
      <c r="M215" s="18"/>
      <c r="N215" s="5" t="str">
        <f>CONCATENATE(B215," ",C215,"(",D215,")",E215,F215,G215,",")</f>
        <v>ID VARCHAR(20) NOT NULL ,</v>
      </c>
      <c r="O215" s="6" t="s">
        <v>2</v>
      </c>
      <c r="P215" s="6"/>
      <c r="Q215" s="6"/>
      <c r="R215" s="6"/>
      <c r="S215" s="6"/>
      <c r="T215" s="6"/>
      <c r="U215" s="6"/>
      <c r="V215" s="6"/>
      <c r="W215" s="17" t="str">
        <f t="shared" ref="W215:W231" si="89">CONCATENATE(,LOWER(O215),UPPER(LEFT(P215,1)),LOWER(RIGHT(P215,LEN(P215)-IF(LEN(P215)&gt;0,1,LEN(P215)))),UPPER(LEFT(Q215,1)),LOWER(RIGHT(Q215,LEN(Q215)-IF(LEN(Q215)&gt;0,1,LEN(Q215)))),UPPER(LEFT(R215,1)),LOWER(RIGHT(R215,LEN(R215)-IF(LEN(R215)&gt;0,1,LEN(R215)))),UPPER(LEFT(S215,1)),LOWER(RIGHT(S215,LEN(S215)-IF(LEN(S215)&gt;0,1,LEN(S215)))),UPPER(LEFT(T215,1)),LOWER(RIGHT(T215,LEN(T215)-IF(LEN(T215)&gt;0,1,LEN(T215)))),UPPER(LEFT(U215,1)),LOWER(RIGHT(U215,LEN(U215)-IF(LEN(U215)&gt;0,1,LEN(U215)))),UPPER(LEFT(V215,1)),LOWER(RIGHT(V215,LEN(V215)-IF(LEN(V215)&gt;0,1,LEN(V215)))))</f>
        <v>id</v>
      </c>
      <c r="X215" s="3" t="str">
        <f t="shared" ref="X215:X231" si="90">CONCATENATE("""",W215,"""",":","""","""",",")</f>
        <v>"id":"",</v>
      </c>
      <c r="Y215" s="22" t="str">
        <f t="shared" ref="Y215:Y231" si="91">CONCATENATE("public static String ",,B215,,"=","""",W215,""";")</f>
        <v>public static String ID="id";</v>
      </c>
      <c r="Z215" s="7" t="str">
        <f t="shared" ref="Z215:Z231" si="92">CONCATENATE("private String ",W215,"=","""""",";")</f>
        <v>private String id="";</v>
      </c>
    </row>
    <row r="216" spans="2:26" ht="17.5" x14ac:dyDescent="0.45">
      <c r="B216" s="34" t="s">
        <v>3</v>
      </c>
      <c r="C216" s="1" t="s">
        <v>1</v>
      </c>
      <c r="D216" s="4">
        <v>10</v>
      </c>
      <c r="I216" t="str">
        <f>I215</f>
        <v>ALTER TABLE CR_COMPANY_PAYMENT_LIST</v>
      </c>
      <c r="K216" s="25" t="str">
        <f>CONCATENATE(" T.",B216,",")</f>
        <v xml:space="preserve"> T.STATUS,</v>
      </c>
      <c r="L216" s="12"/>
      <c r="M216" s="18"/>
      <c r="N216" s="5" t="str">
        <f t="shared" ref="N216:N231" si="93">CONCATENATE(B216," ",C216,"(",D216,")",E216,F216,G216,",")</f>
        <v>STATUS VARCHAR(10),</v>
      </c>
      <c r="O216" s="6" t="s">
        <v>3</v>
      </c>
      <c r="W216" s="17" t="str">
        <f t="shared" si="89"/>
        <v>status</v>
      </c>
      <c r="X216" s="3" t="str">
        <f t="shared" si="90"/>
        <v>"status":"",</v>
      </c>
      <c r="Y216" s="22" t="str">
        <f t="shared" si="91"/>
        <v>public static String STATUS="status";</v>
      </c>
      <c r="Z216" s="7" t="str">
        <f t="shared" si="92"/>
        <v>private String status="";</v>
      </c>
    </row>
    <row r="217" spans="2:26" ht="17.5" x14ac:dyDescent="0.45">
      <c r="B217" s="34" t="s">
        <v>5</v>
      </c>
      <c r="C217" s="1" t="s">
        <v>1</v>
      </c>
      <c r="D217" s="4">
        <v>20</v>
      </c>
      <c r="I217" t="str">
        <f>I216</f>
        <v>ALTER TABLE CR_COMPANY_PAYMENT_LIST</v>
      </c>
      <c r="K217" s="25" t="str">
        <f>CONCATENATE(" T.",B217,",")</f>
        <v xml:space="preserve"> T.MODIFICATION_DATE,</v>
      </c>
      <c r="L217" s="12"/>
      <c r="M217" s="18"/>
      <c r="N217" s="5" t="str">
        <f t="shared" si="93"/>
        <v>MODIFICATION_DATE VARCHAR(20),</v>
      </c>
      <c r="O217" s="6" t="s">
        <v>9</v>
      </c>
      <c r="P217" t="s">
        <v>8</v>
      </c>
      <c r="W217" s="17" t="str">
        <f t="shared" si="89"/>
        <v>modificationDate</v>
      </c>
      <c r="X217" s="3" t="str">
        <f t="shared" si="90"/>
        <v>"modificationDate":"",</v>
      </c>
      <c r="Y217" s="22" t="str">
        <f t="shared" si="91"/>
        <v>public static String MODIFICATION_DATE="modificationDate";</v>
      </c>
      <c r="Z217" s="7" t="str">
        <f t="shared" si="92"/>
        <v>private String modificationDate="";</v>
      </c>
    </row>
    <row r="218" spans="2:26" ht="17.5" x14ac:dyDescent="0.45">
      <c r="B218" s="34" t="s">
        <v>4</v>
      </c>
      <c r="C218" s="1" t="s">
        <v>1</v>
      </c>
      <c r="D218" s="4">
        <v>20</v>
      </c>
      <c r="I218" t="str">
        <f>I217</f>
        <v>ALTER TABLE CR_COMPANY_PAYMENT_LIST</v>
      </c>
      <c r="K218" s="25" t="str">
        <f>CONCATENATE(" T.",B218,",")</f>
        <v xml:space="preserve"> T.INSERT_DATE,</v>
      </c>
      <c r="L218" s="12"/>
      <c r="M218" s="18"/>
      <c r="N218" s="5" t="str">
        <f t="shared" si="93"/>
        <v>INSERT_DATE VARCHAR(20),</v>
      </c>
      <c r="O218" s="6" t="s">
        <v>7</v>
      </c>
      <c r="P218" t="s">
        <v>8</v>
      </c>
      <c r="W218" s="17" t="str">
        <f t="shared" si="89"/>
        <v>insertDate</v>
      </c>
      <c r="X218" s="3" t="str">
        <f t="shared" si="90"/>
        <v>"insertDate":"",</v>
      </c>
      <c r="Y218" s="22" t="str">
        <f t="shared" si="91"/>
        <v>public static String INSERT_DATE="insertDate";</v>
      </c>
      <c r="Z218" s="7" t="str">
        <f t="shared" si="92"/>
        <v>private String insertDate="";</v>
      </c>
    </row>
    <row r="219" spans="2:26" ht="17.5" x14ac:dyDescent="0.45">
      <c r="B219" s="34" t="s">
        <v>170</v>
      </c>
      <c r="C219" s="1" t="s">
        <v>1</v>
      </c>
      <c r="D219" s="4">
        <v>500</v>
      </c>
      <c r="I219">
        <f>I210</f>
        <v>0</v>
      </c>
      <c r="K219" s="25" t="str">
        <f>CONCATENATE(B219,",")</f>
        <v>FK_COMPANY_ID,</v>
      </c>
      <c r="L219" s="12"/>
      <c r="M219" s="18"/>
      <c r="N219" s="5" t="str">
        <f t="shared" si="93"/>
        <v>FK_COMPANY_ID VARCHAR(500),</v>
      </c>
      <c r="O219" s="6" t="s">
        <v>10</v>
      </c>
      <c r="P219" t="s">
        <v>172</v>
      </c>
      <c r="Q219" t="s">
        <v>2</v>
      </c>
      <c r="W219" s="17" t="str">
        <f t="shared" si="89"/>
        <v>fkCompanyId</v>
      </c>
      <c r="X219" s="3" t="str">
        <f t="shared" si="90"/>
        <v>"fkCompanyId":"",</v>
      </c>
      <c r="Y219" s="22" t="str">
        <f t="shared" si="91"/>
        <v>public static String FK_COMPANY_ID="fkCompanyId";</v>
      </c>
      <c r="Z219" s="7" t="str">
        <f t="shared" si="92"/>
        <v>private String fkCompanyId="";</v>
      </c>
    </row>
    <row r="220" spans="2:26" ht="17.5" x14ac:dyDescent="0.45">
      <c r="B220" s="34" t="s">
        <v>213</v>
      </c>
      <c r="C220" s="1" t="s">
        <v>1</v>
      </c>
      <c r="D220" s="4">
        <v>500</v>
      </c>
      <c r="I220">
        <f>I211</f>
        <v>0</v>
      </c>
      <c r="K220" s="25" t="str">
        <f>CONCATENATE(" C.COMPANY_NAME AS ",B220,",")</f>
        <v xml:space="preserve"> C.COMPANY_NAME AS COMPANY_NAME,</v>
      </c>
      <c r="L220" s="12"/>
      <c r="M220" s="18"/>
      <c r="N220" s="5" t="str">
        <f>CONCATENATE(B220," ",C220,"(",D220,")",E220,F220,G220,",")</f>
        <v>COMPANY_NAME VARCHAR(500),</v>
      </c>
      <c r="O220" s="6" t="s">
        <v>172</v>
      </c>
      <c r="P220" t="s">
        <v>0</v>
      </c>
      <c r="W220" s="17" t="str">
        <f t="shared" si="89"/>
        <v>companyName</v>
      </c>
      <c r="X220" s="3" t="str">
        <f>CONCATENATE("""",W220,"""",":","""","""",",")</f>
        <v>"companyName":"",</v>
      </c>
      <c r="Y220" s="22" t="str">
        <f>CONCATENATE("public static String ",,B220,,"=","""",W220,""";")</f>
        <v>public static String COMPANY_NAME="companyName";</v>
      </c>
      <c r="Z220" s="7" t="str">
        <f>CONCATENATE("private String ",W220,"=","""""",";")</f>
        <v>private String companyName="";</v>
      </c>
    </row>
    <row r="221" spans="2:26" ht="17.5" x14ac:dyDescent="0.45">
      <c r="B221" s="34" t="s">
        <v>222</v>
      </c>
      <c r="C221" s="1" t="s">
        <v>1</v>
      </c>
      <c r="D221" s="4">
        <v>500</v>
      </c>
      <c r="I221">
        <f>I211</f>
        <v>0</v>
      </c>
      <c r="K221" s="25" t="str">
        <f>CONCATENATE(" C.STATUS AS ",B221,",")</f>
        <v xml:space="preserve"> C.STATUS AS COMPANY_STATUS,</v>
      </c>
      <c r="L221" s="12"/>
      <c r="M221" s="18"/>
      <c r="N221" s="5" t="str">
        <f>CONCATENATE(B221," ",C221,"(",D221,")",E221,F221,G221,",")</f>
        <v>COMPANY_STATUS VARCHAR(500),</v>
      </c>
      <c r="O221" s="6" t="s">
        <v>172</v>
      </c>
      <c r="P221" t="s">
        <v>3</v>
      </c>
      <c r="W221" s="17" t="str">
        <f t="shared" si="89"/>
        <v>companyStatus</v>
      </c>
      <c r="X221" s="3" t="str">
        <f>CONCATENATE("""",W221,"""",":","""","""",",")</f>
        <v>"companyStatus":"",</v>
      </c>
      <c r="Y221" s="22" t="str">
        <f>CONCATENATE("public static String ",,B221,,"=","""",W221,""";")</f>
        <v>public static String COMPANY_STATUS="companyStatus";</v>
      </c>
      <c r="Z221" s="7" t="str">
        <f>CONCATENATE("private String ",W221,"=","""""",";")</f>
        <v>private String companyStatus="";</v>
      </c>
    </row>
    <row r="222" spans="2:26" ht="17.5" x14ac:dyDescent="0.45">
      <c r="B222" s="34" t="s">
        <v>221</v>
      </c>
      <c r="C222" s="1" t="s">
        <v>1</v>
      </c>
      <c r="D222" s="4">
        <v>500</v>
      </c>
      <c r="I222">
        <f>I212</f>
        <v>0</v>
      </c>
      <c r="K222" s="25" t="str">
        <f>CONCATENATE(" C.COMPANY_TYPE AS ",B222,",")</f>
        <v xml:space="preserve"> C.COMPANY_TYPE AS COMPANY_TYPE,</v>
      </c>
      <c r="L222" s="12"/>
      <c r="M222" s="18"/>
      <c r="N222" s="5" t="str">
        <f>CONCATENATE(B222," ",C222,"(",D222,")",E222,F222,G222,",")</f>
        <v>COMPANY_TYPE VARCHAR(500),</v>
      </c>
      <c r="O222" s="6" t="s">
        <v>172</v>
      </c>
      <c r="P222" t="s">
        <v>51</v>
      </c>
      <c r="W222" s="17" t="str">
        <f t="shared" si="89"/>
        <v>companyType</v>
      </c>
      <c r="X222" s="3" t="str">
        <f>CONCATENATE("""",W222,"""",":","""","""",",")</f>
        <v>"companyType":"",</v>
      </c>
      <c r="Y222" s="22" t="str">
        <f>CONCATENATE("public static String ",,B222,,"=","""",W222,""";")</f>
        <v>public static String COMPANY_TYPE="companyType";</v>
      </c>
      <c r="Z222" s="7" t="str">
        <f>CONCATENATE("private String ",W222,"=","""""",";")</f>
        <v>private String companyType="";</v>
      </c>
    </row>
    <row r="223" spans="2:26" ht="17.5" x14ac:dyDescent="0.45">
      <c r="B223" s="34" t="s">
        <v>256</v>
      </c>
      <c r="C223" s="1" t="s">
        <v>1</v>
      </c>
      <c r="D223" s="4">
        <v>500</v>
      </c>
      <c r="I223">
        <f>I219</f>
        <v>0</v>
      </c>
      <c r="K223" s="25" t="str">
        <f>CONCATENATE(" T.",B223,",")</f>
        <v xml:space="preserve"> T.FK_PAYMENT_TYPE_ID,</v>
      </c>
      <c r="L223" s="12"/>
      <c r="M223" s="18"/>
      <c r="N223" s="5" t="str">
        <f t="shared" si="93"/>
        <v>FK_PAYMENT_TYPE_ID VARCHAR(500),</v>
      </c>
      <c r="O223" s="6" t="s">
        <v>10</v>
      </c>
      <c r="P223" t="s">
        <v>182</v>
      </c>
      <c r="Q223" t="s">
        <v>51</v>
      </c>
      <c r="R223" t="s">
        <v>2</v>
      </c>
      <c r="W223" s="17" t="str">
        <f t="shared" si="89"/>
        <v>fkPaymentTypeId</v>
      </c>
      <c r="X223" s="3" t="str">
        <f t="shared" si="90"/>
        <v>"fkPaymentTypeId":"",</v>
      </c>
      <c r="Y223" s="22" t="str">
        <f t="shared" si="91"/>
        <v>public static String FK_PAYMENT_TYPE_ID="fkPaymentTypeId";</v>
      </c>
      <c r="Z223" s="7" t="str">
        <f t="shared" si="92"/>
        <v>private String fkPaymentTypeId="";</v>
      </c>
    </row>
    <row r="224" spans="2:26" ht="17.5" x14ac:dyDescent="0.45">
      <c r="B224" s="34" t="s">
        <v>257</v>
      </c>
      <c r="C224" s="1" t="s">
        <v>1</v>
      </c>
      <c r="D224" s="4">
        <v>500</v>
      </c>
      <c r="I224">
        <f>I219</f>
        <v>0</v>
      </c>
      <c r="K224" s="25" t="str">
        <f>CONCATENATE(" PT.PAYMENT_TYPE_NAME AS ",B224,",")</f>
        <v xml:space="preserve"> PT.PAYMENT_TYPE_NAME AS PAYMENT_TYPE_NAME,</v>
      </c>
      <c r="L224" s="12"/>
      <c r="M224" s="18"/>
      <c r="N224" s="5" t="str">
        <f t="shared" si="93"/>
        <v>PAYMENT_TYPE_NAME VARCHAR(500),</v>
      </c>
      <c r="O224" s="6" t="s">
        <v>182</v>
      </c>
      <c r="P224" t="s">
        <v>51</v>
      </c>
      <c r="Q224" t="s">
        <v>0</v>
      </c>
      <c r="W224" s="17" t="str">
        <f t="shared" si="89"/>
        <v>paymentTypeName</v>
      </c>
      <c r="X224" s="3" t="str">
        <f t="shared" si="90"/>
        <v>"paymentTypeName":"",</v>
      </c>
      <c r="Y224" s="22" t="str">
        <f t="shared" si="91"/>
        <v>public static String PAYMENT_TYPE_NAME="paymentTypeName";</v>
      </c>
      <c r="Z224" s="7" t="str">
        <f t="shared" si="92"/>
        <v>private String paymentTypeName="";</v>
      </c>
    </row>
    <row r="225" spans="2:26" ht="17.5" x14ac:dyDescent="0.45">
      <c r="B225" s="34" t="s">
        <v>258</v>
      </c>
      <c r="C225" s="1" t="s">
        <v>1</v>
      </c>
      <c r="D225" s="4">
        <v>500</v>
      </c>
      <c r="I225">
        <f>I220</f>
        <v>0</v>
      </c>
      <c r="K225" s="25" t="str">
        <f>CONCATENATE(" PT.PAYMENT_TYPE_SHORTNAME AS ",B225,",")</f>
        <v xml:space="preserve"> PT.PAYMENT_TYPE_SHORTNAME AS PAYMENT_TYPE_SHORTNAME,</v>
      </c>
      <c r="L225" s="12"/>
      <c r="M225" s="18"/>
      <c r="N225" s="5" t="str">
        <f>CONCATENATE(B225," ",C225,"(",D225,")",E225,F225,G225,",")</f>
        <v>PAYMENT_TYPE_SHORTNAME VARCHAR(500),</v>
      </c>
      <c r="O225" s="6" t="s">
        <v>182</v>
      </c>
      <c r="P225" t="s">
        <v>51</v>
      </c>
      <c r="Q225" t="s">
        <v>264</v>
      </c>
      <c r="W225" s="17" t="str">
        <f t="shared" si="89"/>
        <v>paymentTypeShortname</v>
      </c>
      <c r="X225" s="3" t="str">
        <f>CONCATENATE("""",W225,"""",":","""","""",",")</f>
        <v>"paymentTypeShortname":"",</v>
      </c>
      <c r="Y225" s="22" t="str">
        <f>CONCATENATE("public static String ",,B225,,"=","""",W225,""";")</f>
        <v>public static String PAYMENT_TYPE_SHORTNAME="paymentTypeShortname";</v>
      </c>
      <c r="Z225" s="7" t="str">
        <f>CONCATENATE("private String ",W225,"=","""""",";")</f>
        <v>private String paymentTypeShortname="";</v>
      </c>
    </row>
    <row r="226" spans="2:26" ht="17.5" x14ac:dyDescent="0.45">
      <c r="B226" s="34" t="s">
        <v>15</v>
      </c>
      <c r="C226" s="1" t="s">
        <v>1</v>
      </c>
      <c r="D226" s="4">
        <v>500</v>
      </c>
      <c r="I226">
        <f>I223</f>
        <v>0</v>
      </c>
      <c r="K226" s="25" t="str">
        <f>CONCATENATE(" T.",B226,",")</f>
        <v xml:space="preserve"> T.PAYMENT_DATE,</v>
      </c>
      <c r="L226" s="12"/>
      <c r="M226" s="18"/>
      <c r="N226" s="5" t="str">
        <f t="shared" si="93"/>
        <v>PAYMENT_DATE VARCHAR(500),</v>
      </c>
      <c r="O226" s="6" t="s">
        <v>182</v>
      </c>
      <c r="P226" t="s">
        <v>8</v>
      </c>
      <c r="W226" s="17" t="str">
        <f t="shared" si="89"/>
        <v>paymentDate</v>
      </c>
      <c r="X226" s="3" t="str">
        <f t="shared" si="90"/>
        <v>"paymentDate":"",</v>
      </c>
      <c r="Y226" s="22" t="str">
        <f t="shared" si="91"/>
        <v>public static String PAYMENT_DATE="paymentDate";</v>
      </c>
      <c r="Z226" s="7" t="str">
        <f t="shared" si="92"/>
        <v>private String paymentDate="";</v>
      </c>
    </row>
    <row r="227" spans="2:26" ht="17.5" x14ac:dyDescent="0.45">
      <c r="B227" s="34" t="s">
        <v>16</v>
      </c>
      <c r="C227" s="1" t="s">
        <v>1</v>
      </c>
      <c r="D227" s="4">
        <v>500</v>
      </c>
      <c r="I227">
        <f>I223</f>
        <v>0</v>
      </c>
      <c r="K227" s="25" t="str">
        <f>CONCATENATE(" T.",B227,",")</f>
        <v xml:space="preserve"> T.PAYMENT_TIME,</v>
      </c>
      <c r="L227" s="12"/>
      <c r="M227" s="18"/>
      <c r="N227" s="5" t="str">
        <f t="shared" si="93"/>
        <v>PAYMENT_TIME VARCHAR(500),</v>
      </c>
      <c r="O227" s="6" t="s">
        <v>182</v>
      </c>
      <c r="P227" t="s">
        <v>135</v>
      </c>
      <c r="W227" s="17" t="str">
        <f t="shared" si="89"/>
        <v>paymentTime</v>
      </c>
      <c r="X227" s="3" t="str">
        <f t="shared" si="90"/>
        <v>"paymentTime":"",</v>
      </c>
      <c r="Y227" s="22" t="str">
        <f t="shared" si="91"/>
        <v>public static String PAYMENT_TIME="paymentTime";</v>
      </c>
      <c r="Z227" s="7" t="str">
        <f t="shared" si="92"/>
        <v>private String paymentTime="";</v>
      </c>
    </row>
    <row r="228" spans="2:26" ht="17.5" x14ac:dyDescent="0.45">
      <c r="B228" s="34" t="s">
        <v>95</v>
      </c>
      <c r="C228" s="1" t="s">
        <v>1</v>
      </c>
      <c r="D228" s="4">
        <v>500</v>
      </c>
      <c r="I228">
        <f>I226</f>
        <v>0</v>
      </c>
      <c r="K228" s="25" t="str">
        <f>CONCATENATE(" T.",B228,",")</f>
        <v xml:space="preserve"> T.PAYMENT_AMOUNT,</v>
      </c>
      <c r="L228" s="12"/>
      <c r="M228" s="18"/>
      <c r="N228" s="5" t="str">
        <f t="shared" si="93"/>
        <v>PAYMENT_AMOUNT VARCHAR(500),</v>
      </c>
      <c r="O228" s="6" t="s">
        <v>182</v>
      </c>
      <c r="P228" t="s">
        <v>183</v>
      </c>
      <c r="W228" s="17" t="str">
        <f t="shared" si="89"/>
        <v>paymentAmount</v>
      </c>
      <c r="X228" s="3" t="str">
        <f t="shared" si="90"/>
        <v>"paymentAmount":"",</v>
      </c>
      <c r="Y228" s="22" t="str">
        <f t="shared" si="91"/>
        <v>public static String PAYMENT_AMOUNT="paymentAmount";</v>
      </c>
      <c r="Z228" s="7" t="str">
        <f t="shared" si="92"/>
        <v>private String paymentAmount="";</v>
      </c>
    </row>
    <row r="229" spans="2:26" ht="17.5" x14ac:dyDescent="0.45">
      <c r="B229" s="1" t="s">
        <v>187</v>
      </c>
      <c r="C229" s="1" t="s">
        <v>1</v>
      </c>
      <c r="D229" s="4">
        <v>500</v>
      </c>
      <c r="I229">
        <f>I227</f>
        <v>0</v>
      </c>
      <c r="J229" t="str">
        <f>LEFT(CONCATENATE(" ADD "," ",N229,";"),LEN(CONCATENATE(" ADD "," ",N229,";"))-2)</f>
        <v xml:space="preserve"> ADD  CURRENCY VARCHAR(500)</v>
      </c>
      <c r="K229" s="25" t="str">
        <f>CONCATENATE(" T.",B229,",")</f>
        <v xml:space="preserve"> T.CURRENCY,</v>
      </c>
      <c r="L229" s="12"/>
      <c r="M229" s="18"/>
      <c r="N229" s="5" t="str">
        <f t="shared" si="93"/>
        <v>CURRENCY VARCHAR(500),</v>
      </c>
      <c r="O229" s="6" t="s">
        <v>187</v>
      </c>
      <c r="W229" s="17" t="str">
        <f t="shared" si="89"/>
        <v>currency</v>
      </c>
      <c r="X229" s="3" t="str">
        <f t="shared" si="90"/>
        <v>"currency":"",</v>
      </c>
      <c r="Y229" s="22" t="str">
        <f t="shared" si="91"/>
        <v>public static String CURRENCY="currency";</v>
      </c>
      <c r="Z229" s="7" t="str">
        <f t="shared" si="92"/>
        <v>private String currency="";</v>
      </c>
    </row>
    <row r="230" spans="2:26" ht="17.5" x14ac:dyDescent="0.45">
      <c r="B230" s="34" t="s">
        <v>181</v>
      </c>
      <c r="C230" s="1" t="s">
        <v>1</v>
      </c>
      <c r="D230" s="4">
        <v>500</v>
      </c>
      <c r="I230" t="str">
        <f>I214</f>
        <v>ALTER TABLE CR_COMPANY_PAYMENT_LIST</v>
      </c>
      <c r="K230" s="25" t="str">
        <f>CONCATENATE(" T.",B230,",")</f>
        <v xml:space="preserve"> T.PAYMENT_DISCOUNT,</v>
      </c>
      <c r="L230" s="12"/>
      <c r="M230" s="18"/>
      <c r="N230" s="5" t="str">
        <f t="shared" si="93"/>
        <v>PAYMENT_DISCOUNT VARCHAR(500),</v>
      </c>
      <c r="O230" s="6" t="s">
        <v>182</v>
      </c>
      <c r="P230" t="s">
        <v>185</v>
      </c>
      <c r="W230" s="17" t="str">
        <f t="shared" si="89"/>
        <v>paymentDiscount</v>
      </c>
      <c r="X230" s="3" t="str">
        <f t="shared" si="90"/>
        <v>"paymentDiscount":"",</v>
      </c>
      <c r="Y230" s="22" t="str">
        <f t="shared" si="91"/>
        <v>public static String PAYMENT_DISCOUNT="paymentDiscount";</v>
      </c>
      <c r="Z230" s="7" t="str">
        <f t="shared" si="92"/>
        <v>private String paymentDiscount="";</v>
      </c>
    </row>
    <row r="231" spans="2:26" ht="17.5" x14ac:dyDescent="0.45">
      <c r="B231" s="34" t="s">
        <v>14</v>
      </c>
      <c r="C231" s="1" t="s">
        <v>1</v>
      </c>
      <c r="D231" s="4">
        <v>500</v>
      </c>
      <c r="I231" t="str">
        <f>I230</f>
        <v>ALTER TABLE CR_COMPANY_PAYMENT_LIST</v>
      </c>
      <c r="K231" s="25" t="str">
        <f>CONCATENATE(" T.",B231,"")</f>
        <v xml:space="preserve"> T.DESCRIPTION</v>
      </c>
      <c r="L231" s="12"/>
      <c r="M231" s="18"/>
      <c r="N231" s="5" t="str">
        <f t="shared" si="93"/>
        <v>DESCRIPTION VARCHAR(500),</v>
      </c>
      <c r="O231" s="6" t="s">
        <v>14</v>
      </c>
      <c r="W231" s="17" t="str">
        <f t="shared" si="89"/>
        <v>description</v>
      </c>
      <c r="X231" s="3" t="str">
        <f t="shared" si="90"/>
        <v>"description":"",</v>
      </c>
      <c r="Y231" s="22" t="str">
        <f t="shared" si="91"/>
        <v>public static String DESCRIPTION="description";</v>
      </c>
      <c r="Z231" s="7" t="str">
        <f t="shared" si="92"/>
        <v>private String description="";</v>
      </c>
    </row>
    <row r="232" spans="2:26" ht="17.5" x14ac:dyDescent="0.45">
      <c r="B232" s="34"/>
      <c r="C232" s="14"/>
      <c r="D232" s="14"/>
      <c r="K232" s="29" t="str">
        <f>CONCATENATE(" FROM APDVOICE.",LEFT(B214,LEN(B214)-5)," T")</f>
        <v xml:space="preserve"> FROM APDVOICE.CR_COMPANY_PAYMENT T</v>
      </c>
      <c r="L232" s="14"/>
      <c r="M232" s="20"/>
      <c r="O232" s="6"/>
      <c r="W232" s="17"/>
    </row>
    <row r="233" spans="2:26" ht="17.5" x14ac:dyDescent="0.45">
      <c r="B233" s="34"/>
      <c r="C233" s="14"/>
      <c r="D233" s="14"/>
      <c r="K233" s="21" t="s">
        <v>271</v>
      </c>
      <c r="L233" s="14"/>
      <c r="M233" s="20"/>
      <c r="O233" s="6"/>
      <c r="W233" s="17"/>
    </row>
    <row r="234" spans="2:26" ht="17.5" x14ac:dyDescent="0.45">
      <c r="B234" s="34"/>
      <c r="C234" s="14"/>
      <c r="D234" s="14"/>
      <c r="K234" s="21" t="s">
        <v>272</v>
      </c>
      <c r="L234" s="14"/>
      <c r="M234" s="20"/>
      <c r="O234" s="6"/>
      <c r="W234" s="17"/>
    </row>
    <row r="235" spans="2:26" ht="17.5" x14ac:dyDescent="0.45">
      <c r="B235" s="34"/>
      <c r="C235" s="14"/>
      <c r="D235" s="14"/>
      <c r="K235" s="21" t="s">
        <v>273</v>
      </c>
      <c r="L235" s="14"/>
      <c r="M235" s="20"/>
      <c r="O235" s="6"/>
      <c r="W235" s="17"/>
    </row>
    <row r="236" spans="2:26" ht="17.5" x14ac:dyDescent="0.45">
      <c r="B236" s="34"/>
      <c r="C236" s="14"/>
      <c r="D236" s="14"/>
      <c r="L236" s="14"/>
      <c r="M236" s="20"/>
      <c r="O236" s="6"/>
      <c r="W236" s="17"/>
    </row>
    <row r="238" spans="2:26" x14ac:dyDescent="0.35">
      <c r="B238" s="2" t="s">
        <v>250</v>
      </c>
      <c r="I238" t="str">
        <f>CONCATENATE("ALTER TABLE"," ",B238)</f>
        <v>ALTER TABLE CR_REL_COMPANY_AND_RULE</v>
      </c>
      <c r="J238" t="str">
        <f t="shared" ref="J238:J246" si="94">LEFT(CONCATENATE(" ADD "," ",N238,";"),LEN(CONCATENATE(" ADD "," ",N238,";"))-2)</f>
        <v xml:space="preserve"> ADD  CREATE TABLE CR_REL_COMPANY_AND_RULE </v>
      </c>
      <c r="K238" s="21" t="str">
        <f t="shared" ref="K238:K246" si="95">LEFT(CONCATENATE(" ALTER COLUMN  "," ",B238,";"),LEN(CONCATENATE(" ALTER COLUMN "," ",B238,";")))</f>
        <v xml:space="preserve"> ALTER COLUMN   CR_REL_COMPANY_AND_RULE</v>
      </c>
      <c r="N238" s="5" t="str">
        <f>CONCATENATE("CREATE TABLE ",B238," ","(")</f>
        <v>CREATE TABLE CR_REL_COMPANY_AND_RULE (</v>
      </c>
      <c r="X238" s="3" t="s">
        <v>32</v>
      </c>
    </row>
    <row r="239" spans="2:26" ht="17.5" x14ac:dyDescent="0.45">
      <c r="B239" s="1" t="s">
        <v>2</v>
      </c>
      <c r="C239" s="1" t="s">
        <v>1</v>
      </c>
      <c r="D239" s="4">
        <v>20</v>
      </c>
      <c r="E239" s="24" t="s">
        <v>173</v>
      </c>
      <c r="I239" t="str">
        <f>I238</f>
        <v>ALTER TABLE CR_REL_COMPANY_AND_RULE</v>
      </c>
      <c r="J239" t="str">
        <f t="shared" si="94"/>
        <v xml:space="preserve"> ADD  ID VARCHAR(20) NOT NULL </v>
      </c>
      <c r="K239" s="21" t="str">
        <f t="shared" si="95"/>
        <v xml:space="preserve"> ALTER COLUMN   ID</v>
      </c>
      <c r="L239" s="12"/>
      <c r="M239" s="18"/>
      <c r="N239" s="5" t="str">
        <f>CONCATENATE(B239," ",C239,"(",D239,")",E239,F239,G239,",")</f>
        <v>ID VARCHAR(20) NOT NULL ,</v>
      </c>
      <c r="O239" s="6" t="s">
        <v>2</v>
      </c>
      <c r="P239" s="6"/>
      <c r="Q239" s="6"/>
      <c r="R239" s="6"/>
      <c r="S239" s="6"/>
      <c r="T239" s="6"/>
      <c r="U239" s="6"/>
      <c r="V239" s="6"/>
      <c r="W239" s="17" t="str">
        <f t="shared" ref="W239:W246" si="96">CONCATENATE(,LOWER(O239),UPPER(LEFT(P239,1)),LOWER(RIGHT(P239,LEN(P239)-IF(LEN(P239)&gt;0,1,LEN(P239)))),UPPER(LEFT(Q239,1)),LOWER(RIGHT(Q239,LEN(Q239)-IF(LEN(Q239)&gt;0,1,LEN(Q239)))),UPPER(LEFT(R239,1)),LOWER(RIGHT(R239,LEN(R239)-IF(LEN(R239)&gt;0,1,LEN(R239)))),UPPER(LEFT(S239,1)),LOWER(RIGHT(S239,LEN(S239)-IF(LEN(S239)&gt;0,1,LEN(S239)))),UPPER(LEFT(T239,1)),LOWER(RIGHT(T239,LEN(T239)-IF(LEN(T239)&gt;0,1,LEN(T239)))),UPPER(LEFT(U239,1)),LOWER(RIGHT(U239,LEN(U239)-IF(LEN(U239)&gt;0,1,LEN(U239)))),UPPER(LEFT(V239,1)),LOWER(RIGHT(V239,LEN(V239)-IF(LEN(V239)&gt;0,1,LEN(V239)))))</f>
        <v>id</v>
      </c>
      <c r="X239" s="3" t="str">
        <f t="shared" ref="X239:X246" si="97">CONCATENATE("""",W239,"""",":","""","""",",")</f>
        <v>"id":"",</v>
      </c>
      <c r="Y239" s="22" t="str">
        <f t="shared" ref="Y239:Y246" si="98">CONCATENATE("public static String ",,B239,,"=","""",W239,""";")</f>
        <v>public static String ID="id";</v>
      </c>
      <c r="Z239" s="7" t="str">
        <f t="shared" ref="Z239:Z246" si="99">CONCATENATE("private String ",W239,"=","""""",";")</f>
        <v>private String id="";</v>
      </c>
    </row>
    <row r="240" spans="2:26" ht="17.5" x14ac:dyDescent="0.45">
      <c r="B240" s="1" t="s">
        <v>3</v>
      </c>
      <c r="C240" s="1" t="s">
        <v>1</v>
      </c>
      <c r="D240" s="4">
        <v>10</v>
      </c>
      <c r="I240" t="str">
        <f>I239</f>
        <v>ALTER TABLE CR_REL_COMPANY_AND_RULE</v>
      </c>
      <c r="J240" t="str">
        <f t="shared" si="94"/>
        <v xml:space="preserve"> ADD  STATUS VARCHAR(10)</v>
      </c>
      <c r="K240" s="21" t="str">
        <f t="shared" si="95"/>
        <v xml:space="preserve"> ALTER COLUMN   STATUS</v>
      </c>
      <c r="L240" s="12"/>
      <c r="M240" s="18"/>
      <c r="N240" s="5" t="str">
        <f t="shared" ref="N240:N246" si="100">CONCATENATE(B240," ",C240,"(",D240,")",E240,F240,G240,",")</f>
        <v>STATUS VARCHAR(10),</v>
      </c>
      <c r="O240" s="6" t="s">
        <v>3</v>
      </c>
      <c r="W240" s="17" t="str">
        <f t="shared" si="96"/>
        <v>status</v>
      </c>
      <c r="X240" s="3" t="str">
        <f t="shared" si="97"/>
        <v>"status":"",</v>
      </c>
      <c r="Y240" s="22" t="str">
        <f t="shared" si="98"/>
        <v>public static String STATUS="status";</v>
      </c>
      <c r="Z240" s="7" t="str">
        <f t="shared" si="99"/>
        <v>private String status="";</v>
      </c>
    </row>
    <row r="241" spans="2:26" ht="17.5" x14ac:dyDescent="0.45">
      <c r="B241" s="1" t="s">
        <v>4</v>
      </c>
      <c r="C241" s="1" t="s">
        <v>1</v>
      </c>
      <c r="D241" s="4">
        <v>20</v>
      </c>
      <c r="I241" t="str">
        <f>I240</f>
        <v>ALTER TABLE CR_REL_COMPANY_AND_RULE</v>
      </c>
      <c r="J241" t="str">
        <f t="shared" si="94"/>
        <v xml:space="preserve"> ADD  INSERT_DATE VARCHAR(20)</v>
      </c>
      <c r="K241" s="21" t="str">
        <f t="shared" si="95"/>
        <v xml:space="preserve"> ALTER COLUMN   INSERT_DATE</v>
      </c>
      <c r="L241" s="12"/>
      <c r="M241" s="18"/>
      <c r="N241" s="5" t="str">
        <f t="shared" si="100"/>
        <v>INSERT_DATE VARCHAR(20),</v>
      </c>
      <c r="O241" s="6" t="s">
        <v>7</v>
      </c>
      <c r="P241" t="s">
        <v>8</v>
      </c>
      <c r="W241" s="17" t="str">
        <f t="shared" si="96"/>
        <v>insertDate</v>
      </c>
      <c r="X241" s="3" t="str">
        <f t="shared" si="97"/>
        <v>"insertDate":"",</v>
      </c>
      <c r="Y241" s="22" t="str">
        <f t="shared" si="98"/>
        <v>public static String INSERT_DATE="insertDate";</v>
      </c>
      <c r="Z241" s="7" t="str">
        <f t="shared" si="99"/>
        <v>private String insertDate="";</v>
      </c>
    </row>
    <row r="242" spans="2:26" ht="17.5" x14ac:dyDescent="0.45">
      <c r="B242" s="1" t="s">
        <v>5</v>
      </c>
      <c r="C242" s="1" t="s">
        <v>1</v>
      </c>
      <c r="D242" s="4">
        <v>20</v>
      </c>
      <c r="I242" t="str">
        <f>I241</f>
        <v>ALTER TABLE CR_REL_COMPANY_AND_RULE</v>
      </c>
      <c r="J242" t="str">
        <f t="shared" si="94"/>
        <v xml:space="preserve"> ADD  MODIFICATION_DATE VARCHAR(20)</v>
      </c>
      <c r="K242" s="21" t="str">
        <f t="shared" si="95"/>
        <v xml:space="preserve"> ALTER COLUMN   MODIFICATION_DATE</v>
      </c>
      <c r="L242" s="12"/>
      <c r="M242" s="18"/>
      <c r="N242" s="5" t="str">
        <f t="shared" si="100"/>
        <v>MODIFICATION_DATE VARCHAR(20),</v>
      </c>
      <c r="O242" s="6" t="s">
        <v>9</v>
      </c>
      <c r="P242" t="s">
        <v>8</v>
      </c>
      <c r="W242" s="17" t="str">
        <f t="shared" si="96"/>
        <v>modificationDate</v>
      </c>
      <c r="X242" s="3" t="str">
        <f t="shared" si="97"/>
        <v>"modificationDate":"",</v>
      </c>
      <c r="Y242" s="22" t="str">
        <f t="shared" si="98"/>
        <v>public static String MODIFICATION_DATE="modificationDate";</v>
      </c>
      <c r="Z242" s="7" t="str">
        <f t="shared" si="99"/>
        <v>private String modificationDate="";</v>
      </c>
    </row>
    <row r="243" spans="2:26" ht="17.5" x14ac:dyDescent="0.45">
      <c r="B243" s="1" t="s">
        <v>244</v>
      </c>
      <c r="C243" s="1" t="s">
        <v>1</v>
      </c>
      <c r="D243" s="4">
        <v>500</v>
      </c>
      <c r="I243" t="str">
        <f>I242</f>
        <v>ALTER TABLE CR_REL_COMPANY_AND_RULE</v>
      </c>
      <c r="J243" t="str">
        <f t="shared" si="94"/>
        <v xml:space="preserve"> ADD  FK_RULE_ID VARCHAR(500)</v>
      </c>
      <c r="K243" s="21" t="str">
        <f t="shared" si="95"/>
        <v xml:space="preserve"> ALTER COLUMN   FK_RULE_ID</v>
      </c>
      <c r="L243" s="12"/>
      <c r="M243" s="18"/>
      <c r="N243" s="5" t="str">
        <f t="shared" si="100"/>
        <v>FK_RULE_ID VARCHAR(500),</v>
      </c>
      <c r="O243" s="6" t="s">
        <v>10</v>
      </c>
      <c r="P243" t="s">
        <v>67</v>
      </c>
      <c r="Q243" t="s">
        <v>2</v>
      </c>
      <c r="W243" s="17" t="str">
        <f t="shared" si="96"/>
        <v>fkRuleId</v>
      </c>
      <c r="X243" s="3" t="str">
        <f t="shared" si="97"/>
        <v>"fkRuleId":"",</v>
      </c>
      <c r="Y243" s="22" t="str">
        <f t="shared" si="98"/>
        <v>public static String FK_RULE_ID="fkRuleId";</v>
      </c>
      <c r="Z243" s="7" t="str">
        <f t="shared" si="99"/>
        <v>private String fkRuleId="";</v>
      </c>
    </row>
    <row r="244" spans="2:26" ht="17.5" x14ac:dyDescent="0.45">
      <c r="B244" s="1" t="s">
        <v>170</v>
      </c>
      <c r="C244" s="1" t="s">
        <v>1</v>
      </c>
      <c r="D244" s="4">
        <v>500</v>
      </c>
      <c r="I244" t="e">
        <f>#REF!</f>
        <v>#REF!</v>
      </c>
      <c r="J244" t="str">
        <f>LEFT(CONCATENATE(" ADD "," ",N244,";"),LEN(CONCATENATE(" ADD "," ",N244,";"))-2)</f>
        <v xml:space="preserve"> ADD  FK_COMPANY_ID VARCHAR(500)</v>
      </c>
      <c r="K244" s="21" t="str">
        <f>LEFT(CONCATENATE(" ALTER COLUMN  "," ",B244,";"),LEN(CONCATENATE(" ALTER COLUMN "," ",B244,";")))</f>
        <v xml:space="preserve"> ALTER COLUMN   FK_COMPANY_ID</v>
      </c>
      <c r="L244" s="12"/>
      <c r="M244" s="18"/>
      <c r="N244" s="5" t="str">
        <f>CONCATENATE(B244," ",C244,"(",D244,")",E244,F244,G244,",")</f>
        <v>FK_COMPANY_ID VARCHAR(500),</v>
      </c>
      <c r="O244" s="6" t="s">
        <v>10</v>
      </c>
      <c r="P244" t="s">
        <v>172</v>
      </c>
      <c r="Q244" t="s">
        <v>2</v>
      </c>
      <c r="W244" s="17" t="str">
        <f t="shared" si="96"/>
        <v>fkCompanyId</v>
      </c>
      <c r="X244" s="3" t="str">
        <f>CONCATENATE("""",W244,"""",":","""","""",",")</f>
        <v>"fkCompanyId":"",</v>
      </c>
      <c r="Y244" s="22" t="str">
        <f>CONCATENATE("public static String ",,B244,,"=","""",W244,""";")</f>
        <v>public static String FK_COMPANY_ID="fkCompanyId";</v>
      </c>
      <c r="Z244" s="7" t="str">
        <f>CONCATENATE("private String ",W244,"=","""""",";")</f>
        <v>private String fkCompanyId="";</v>
      </c>
    </row>
    <row r="245" spans="2:26" ht="17.5" x14ac:dyDescent="0.45">
      <c r="B245" s="1" t="s">
        <v>249</v>
      </c>
      <c r="C245" s="1" t="s">
        <v>1</v>
      </c>
      <c r="D245" s="4">
        <v>500</v>
      </c>
      <c r="I245" t="e">
        <f>#REF!</f>
        <v>#REF!</v>
      </c>
      <c r="J245" t="str">
        <f t="shared" si="94"/>
        <v xml:space="preserve"> ADD  REL_TYPE VARCHAR(500)</v>
      </c>
      <c r="K245" s="21" t="str">
        <f t="shared" si="95"/>
        <v xml:space="preserve"> ALTER COLUMN   REL_TYPE</v>
      </c>
      <c r="L245" s="12"/>
      <c r="M245" s="18"/>
      <c r="N245" s="5" t="str">
        <f t="shared" si="100"/>
        <v>REL_TYPE VARCHAR(500),</v>
      </c>
      <c r="O245" s="6" t="s">
        <v>195</v>
      </c>
      <c r="P245" t="s">
        <v>51</v>
      </c>
      <c r="W245" s="17" t="str">
        <f t="shared" si="96"/>
        <v>relType</v>
      </c>
      <c r="X245" s="3" t="str">
        <f t="shared" si="97"/>
        <v>"relType":"",</v>
      </c>
      <c r="Y245" s="22" t="str">
        <f t="shared" si="98"/>
        <v>public static String REL_TYPE="relType";</v>
      </c>
      <c r="Z245" s="7" t="str">
        <f t="shared" si="99"/>
        <v>private String relType="";</v>
      </c>
    </row>
    <row r="246" spans="2:26" ht="17.5" x14ac:dyDescent="0.45">
      <c r="B246" s="1" t="s">
        <v>23</v>
      </c>
      <c r="C246" s="1" t="s">
        <v>1</v>
      </c>
      <c r="D246" s="4">
        <v>500</v>
      </c>
      <c r="I246" t="e">
        <f>#REF!</f>
        <v>#REF!</v>
      </c>
      <c r="J246" t="str">
        <f t="shared" si="94"/>
        <v xml:space="preserve"> ADD  EXPIRE_DATE VARCHAR(500)</v>
      </c>
      <c r="K246" s="21" t="str">
        <f t="shared" si="95"/>
        <v xml:space="preserve"> ALTER COLUMN   EXPIRE_DATE</v>
      </c>
      <c r="L246" s="12"/>
      <c r="M246" s="18"/>
      <c r="N246" s="5" t="str">
        <f t="shared" si="100"/>
        <v>EXPIRE_DATE VARCHAR(500),</v>
      </c>
      <c r="O246" s="6" t="s">
        <v>24</v>
      </c>
      <c r="P246" t="s">
        <v>8</v>
      </c>
      <c r="W246" s="17" t="str">
        <f t="shared" si="96"/>
        <v>expireDate</v>
      </c>
      <c r="X246" s="3" t="str">
        <f t="shared" si="97"/>
        <v>"expireDate":"",</v>
      </c>
      <c r="Y246" s="22" t="str">
        <f t="shared" si="98"/>
        <v>public static String EXPIRE_DATE="expireDate";</v>
      </c>
      <c r="Z246" s="7" t="str">
        <f t="shared" si="99"/>
        <v>private String expireDate="";</v>
      </c>
    </row>
    <row r="247" spans="2:26" ht="17.5" x14ac:dyDescent="0.45">
      <c r="B247" s="30"/>
      <c r="C247" s="14"/>
      <c r="D247" s="9"/>
      <c r="K247" s="32"/>
      <c r="M247" s="20"/>
      <c r="N247" s="33" t="s">
        <v>130</v>
      </c>
      <c r="O247" s="14"/>
      <c r="P247" s="14"/>
      <c r="W247" s="17"/>
    </row>
    <row r="248" spans="2:26" x14ac:dyDescent="0.35">
      <c r="N248" s="31" t="s">
        <v>126</v>
      </c>
    </row>
    <row r="249" spans="2:26" x14ac:dyDescent="0.35">
      <c r="N249" s="31"/>
    </row>
    <row r="250" spans="2:26" ht="17.5" x14ac:dyDescent="0.45">
      <c r="B250" s="30"/>
      <c r="C250" s="14"/>
      <c r="D250" s="9"/>
      <c r="K250" s="32"/>
      <c r="M250" s="20"/>
      <c r="N250" s="33" t="s">
        <v>130</v>
      </c>
      <c r="O250" s="14"/>
      <c r="P250" s="14"/>
      <c r="W250" s="17"/>
    </row>
    <row r="251" spans="2:26" x14ac:dyDescent="0.35">
      <c r="N251" s="31" t="s">
        <v>126</v>
      </c>
    </row>
    <row r="252" spans="2:26" x14ac:dyDescent="0.35">
      <c r="N252" s="31"/>
    </row>
    <row r="253" spans="2:26" x14ac:dyDescent="0.35">
      <c r="B253" s="2" t="s">
        <v>274</v>
      </c>
      <c r="I253" t="str">
        <f>CONCATENATE("ALTER TABLE"," ",B253)</f>
        <v>ALTER TABLE CR_REL_USER_AND_RULE</v>
      </c>
      <c r="J253" t="str">
        <f t="shared" ref="J253:J259" si="101">LEFT(CONCATENATE(" ADD "," ",N253,";"),LEN(CONCATENATE(" ADD "," ",N253,";"))-2)</f>
        <v xml:space="preserve"> ADD  CREATE TABLE CR_REL_USER_AND_RULE </v>
      </c>
      <c r="K253" s="21" t="str">
        <f t="shared" ref="K253:K259" si="102">LEFT(CONCATENATE(" ALTER COLUMN  "," ",B253,";"),LEN(CONCATENATE(" ALTER COLUMN "," ",B253,";")))</f>
        <v xml:space="preserve"> ALTER COLUMN   CR_REL_USER_AND_RULE</v>
      </c>
      <c r="N253" s="5" t="str">
        <f>CONCATENATE("CREATE TABLE ",B253," ","(")</f>
        <v>CREATE TABLE CR_REL_USER_AND_RULE (</v>
      </c>
      <c r="X253" s="3" t="s">
        <v>32</v>
      </c>
    </row>
    <row r="254" spans="2:26" ht="17.5" x14ac:dyDescent="0.45">
      <c r="B254" s="1" t="s">
        <v>2</v>
      </c>
      <c r="C254" s="1" t="s">
        <v>1</v>
      </c>
      <c r="D254" s="4">
        <v>20</v>
      </c>
      <c r="E254" s="24" t="s">
        <v>173</v>
      </c>
      <c r="I254" t="str">
        <f>I253</f>
        <v>ALTER TABLE CR_REL_USER_AND_RULE</v>
      </c>
      <c r="J254" t="str">
        <f t="shared" si="101"/>
        <v xml:space="preserve"> ADD  ID VARCHAR(20) NOT NULL </v>
      </c>
      <c r="K254" s="21" t="str">
        <f t="shared" si="102"/>
        <v xml:space="preserve"> ALTER COLUMN   ID</v>
      </c>
      <c r="L254" s="12"/>
      <c r="M254" s="18"/>
      <c r="N254" s="5" t="str">
        <f t="shared" ref="N254:N259" si="103">CONCATENATE(B254," ",C254,"(",D254,")",E254,F254,G254,",")</f>
        <v>ID VARCHAR(20) NOT NULL ,</v>
      </c>
      <c r="O254" s="6" t="s">
        <v>2</v>
      </c>
      <c r="P254" s="6"/>
      <c r="Q254" s="6"/>
      <c r="R254" s="6"/>
      <c r="S254" s="6"/>
      <c r="T254" s="6"/>
      <c r="U254" s="6"/>
      <c r="V254" s="6"/>
      <c r="W254" s="17" t="str">
        <f t="shared" ref="W254:W259" si="104">CONCATENATE(,LOWER(O254),UPPER(LEFT(P254,1)),LOWER(RIGHT(P254,LEN(P254)-IF(LEN(P254)&gt;0,1,LEN(P254)))),UPPER(LEFT(Q254,1)),LOWER(RIGHT(Q254,LEN(Q254)-IF(LEN(Q254)&gt;0,1,LEN(Q254)))),UPPER(LEFT(R254,1)),LOWER(RIGHT(R254,LEN(R254)-IF(LEN(R254)&gt;0,1,LEN(R254)))),UPPER(LEFT(S254,1)),LOWER(RIGHT(S254,LEN(S254)-IF(LEN(S254)&gt;0,1,LEN(S254)))),UPPER(LEFT(T254,1)),LOWER(RIGHT(T254,LEN(T254)-IF(LEN(T254)&gt;0,1,LEN(T254)))),UPPER(LEFT(U254,1)),LOWER(RIGHT(U254,LEN(U254)-IF(LEN(U254)&gt;0,1,LEN(U254)))),UPPER(LEFT(V254,1)),LOWER(RIGHT(V254,LEN(V254)-IF(LEN(V254)&gt;0,1,LEN(V254)))))</f>
        <v>id</v>
      </c>
      <c r="X254" s="3" t="str">
        <f t="shared" ref="X254:X259" si="105">CONCATENATE("""",W254,"""",":","""","""",",")</f>
        <v>"id":"",</v>
      </c>
      <c r="Y254" s="22" t="str">
        <f t="shared" ref="Y254:Y259" si="106">CONCATENATE("public static String ",,B254,,"=","""",W254,""";")</f>
        <v>public static String ID="id";</v>
      </c>
      <c r="Z254" s="7" t="str">
        <f t="shared" ref="Z254:Z259" si="107">CONCATENATE("private String ",W254,"=","""""",";")</f>
        <v>private String id="";</v>
      </c>
    </row>
    <row r="255" spans="2:26" ht="17.5" x14ac:dyDescent="0.45">
      <c r="B255" s="1" t="s">
        <v>3</v>
      </c>
      <c r="C255" s="1" t="s">
        <v>1</v>
      </c>
      <c r="D255" s="4">
        <v>10</v>
      </c>
      <c r="I255" t="str">
        <f>I254</f>
        <v>ALTER TABLE CR_REL_USER_AND_RULE</v>
      </c>
      <c r="J255" t="str">
        <f t="shared" si="101"/>
        <v xml:space="preserve"> ADD  STATUS VARCHAR(10)</v>
      </c>
      <c r="K255" s="21" t="str">
        <f t="shared" si="102"/>
        <v xml:space="preserve"> ALTER COLUMN   STATUS</v>
      </c>
      <c r="L255" s="12"/>
      <c r="M255" s="18"/>
      <c r="N255" s="5" t="str">
        <f t="shared" si="103"/>
        <v>STATUS VARCHAR(10),</v>
      </c>
      <c r="O255" s="6" t="s">
        <v>3</v>
      </c>
      <c r="W255" s="17" t="str">
        <f t="shared" si="104"/>
        <v>status</v>
      </c>
      <c r="X255" s="3" t="str">
        <f t="shared" si="105"/>
        <v>"status":"",</v>
      </c>
      <c r="Y255" s="22" t="str">
        <f t="shared" si="106"/>
        <v>public static String STATUS="status";</v>
      </c>
      <c r="Z255" s="7" t="str">
        <f t="shared" si="107"/>
        <v>private String status="";</v>
      </c>
    </row>
    <row r="256" spans="2:26" ht="17.5" x14ac:dyDescent="0.45">
      <c r="B256" s="1" t="s">
        <v>4</v>
      </c>
      <c r="C256" s="1" t="s">
        <v>1</v>
      </c>
      <c r="D256" s="4">
        <v>20</v>
      </c>
      <c r="I256" t="str">
        <f>I255</f>
        <v>ALTER TABLE CR_REL_USER_AND_RULE</v>
      </c>
      <c r="J256" t="str">
        <f t="shared" si="101"/>
        <v xml:space="preserve"> ADD  INSERT_DATE VARCHAR(20)</v>
      </c>
      <c r="K256" s="21" t="str">
        <f t="shared" si="102"/>
        <v xml:space="preserve"> ALTER COLUMN   INSERT_DATE</v>
      </c>
      <c r="L256" s="12"/>
      <c r="M256" s="18"/>
      <c r="N256" s="5" t="str">
        <f t="shared" si="103"/>
        <v>INSERT_DATE VARCHAR(20),</v>
      </c>
      <c r="O256" s="6" t="s">
        <v>7</v>
      </c>
      <c r="P256" t="s">
        <v>8</v>
      </c>
      <c r="W256" s="17" t="str">
        <f t="shared" si="104"/>
        <v>insertDate</v>
      </c>
      <c r="X256" s="3" t="str">
        <f t="shared" si="105"/>
        <v>"insertDate":"",</v>
      </c>
      <c r="Y256" s="22" t="str">
        <f t="shared" si="106"/>
        <v>public static String INSERT_DATE="insertDate";</v>
      </c>
      <c r="Z256" s="7" t="str">
        <f t="shared" si="107"/>
        <v>private String insertDate="";</v>
      </c>
    </row>
    <row r="257" spans="2:26" ht="17.5" x14ac:dyDescent="0.45">
      <c r="B257" s="1" t="s">
        <v>5</v>
      </c>
      <c r="C257" s="1" t="s">
        <v>1</v>
      </c>
      <c r="D257" s="4">
        <v>20</v>
      </c>
      <c r="I257" t="str">
        <f>I256</f>
        <v>ALTER TABLE CR_REL_USER_AND_RULE</v>
      </c>
      <c r="J257" t="str">
        <f t="shared" si="101"/>
        <v xml:space="preserve"> ADD  MODIFICATION_DATE VARCHAR(20)</v>
      </c>
      <c r="K257" s="21" t="str">
        <f t="shared" si="102"/>
        <v xml:space="preserve"> ALTER COLUMN   MODIFICATION_DATE</v>
      </c>
      <c r="L257" s="12"/>
      <c r="M257" s="18"/>
      <c r="N257" s="5" t="str">
        <f t="shared" si="103"/>
        <v>MODIFICATION_DATE VARCHAR(20),</v>
      </c>
      <c r="O257" s="6" t="s">
        <v>9</v>
      </c>
      <c r="P257" t="s">
        <v>8</v>
      </c>
      <c r="W257" s="17" t="str">
        <f t="shared" si="104"/>
        <v>modificationDate</v>
      </c>
      <c r="X257" s="3" t="str">
        <f t="shared" si="105"/>
        <v>"modificationDate":"",</v>
      </c>
      <c r="Y257" s="22" t="str">
        <f t="shared" si="106"/>
        <v>public static String MODIFICATION_DATE="modificationDate";</v>
      </c>
      <c r="Z257" s="7" t="str">
        <f t="shared" si="107"/>
        <v>private String modificationDate="";</v>
      </c>
    </row>
    <row r="258" spans="2:26" ht="17.5" x14ac:dyDescent="0.45">
      <c r="B258" s="1" t="s">
        <v>244</v>
      </c>
      <c r="C258" s="1" t="s">
        <v>1</v>
      </c>
      <c r="D258" s="4">
        <v>500</v>
      </c>
      <c r="I258" t="str">
        <f>I257</f>
        <v>ALTER TABLE CR_REL_USER_AND_RULE</v>
      </c>
      <c r="J258" t="str">
        <f t="shared" si="101"/>
        <v xml:space="preserve"> ADD  FK_RULE_ID VARCHAR(500)</v>
      </c>
      <c r="K258" s="21" t="str">
        <f t="shared" si="102"/>
        <v xml:space="preserve"> ALTER COLUMN   FK_RULE_ID</v>
      </c>
      <c r="L258" s="12"/>
      <c r="M258" s="18"/>
      <c r="N258" s="5" t="str">
        <f t="shared" si="103"/>
        <v>FK_RULE_ID VARCHAR(500),</v>
      </c>
      <c r="O258" s="6" t="s">
        <v>10</v>
      </c>
      <c r="P258" t="s">
        <v>67</v>
      </c>
      <c r="Q258" t="s">
        <v>2</v>
      </c>
      <c r="W258" s="17" t="str">
        <f t="shared" si="104"/>
        <v>fkRuleId</v>
      </c>
      <c r="X258" s="3" t="str">
        <f t="shared" si="105"/>
        <v>"fkRuleId":"",</v>
      </c>
      <c r="Y258" s="22" t="str">
        <f t="shared" si="106"/>
        <v>public static String FK_RULE_ID="fkRuleId";</v>
      </c>
      <c r="Z258" s="7" t="str">
        <f t="shared" si="107"/>
        <v>private String fkRuleId="";</v>
      </c>
    </row>
    <row r="259" spans="2:26" ht="17.5" x14ac:dyDescent="0.45">
      <c r="B259" s="1" t="s">
        <v>11</v>
      </c>
      <c r="C259" s="1" t="s">
        <v>1</v>
      </c>
      <c r="D259" s="4">
        <v>500</v>
      </c>
      <c r="I259" t="e">
        <f>#REF!</f>
        <v>#REF!</v>
      </c>
      <c r="J259" t="str">
        <f t="shared" si="101"/>
        <v xml:space="preserve"> ADD  FK_USER_ID VARCHAR(500)</v>
      </c>
      <c r="K259" s="21" t="str">
        <f t="shared" si="102"/>
        <v xml:space="preserve"> ALTER COLUMN   FK_USER_ID</v>
      </c>
      <c r="L259" s="12"/>
      <c r="M259" s="18"/>
      <c r="N259" s="5" t="str">
        <f t="shared" si="103"/>
        <v>FK_USER_ID VARCHAR(500),</v>
      </c>
      <c r="O259" s="6" t="s">
        <v>10</v>
      </c>
      <c r="P259" t="s">
        <v>12</v>
      </c>
      <c r="Q259" t="s">
        <v>2</v>
      </c>
      <c r="W259" s="17" t="str">
        <f t="shared" si="104"/>
        <v>fkUserId</v>
      </c>
      <c r="X259" s="3" t="str">
        <f t="shared" si="105"/>
        <v>"fkUserId":"",</v>
      </c>
      <c r="Y259" s="22" t="str">
        <f t="shared" si="106"/>
        <v>public static String FK_USER_ID="fkUserId";</v>
      </c>
      <c r="Z259" s="7" t="str">
        <f t="shared" si="107"/>
        <v>private String fkUserId="";</v>
      </c>
    </row>
    <row r="260" spans="2:26" ht="17.5" x14ac:dyDescent="0.45">
      <c r="B260" s="30"/>
      <c r="C260" s="14"/>
      <c r="D260" s="9"/>
      <c r="K260" s="32"/>
      <c r="M260" s="20"/>
      <c r="N260" s="33" t="s">
        <v>130</v>
      </c>
      <c r="O260" s="14"/>
      <c r="P260" s="14"/>
      <c r="W260" s="17"/>
    </row>
    <row r="261" spans="2:26" x14ac:dyDescent="0.35">
      <c r="N261" s="31" t="s">
        <v>126</v>
      </c>
    </row>
    <row r="262" spans="2:26" x14ac:dyDescent="0.35">
      <c r="N262" s="31"/>
    </row>
    <row r="263" spans="2:26" x14ac:dyDescent="0.35">
      <c r="N263" s="31"/>
    </row>
    <row r="264" spans="2:26" x14ac:dyDescent="0.35">
      <c r="B264" s="2" t="s">
        <v>212</v>
      </c>
      <c r="I264" t="str">
        <f>CONCATENATE("ALTER TABLE"," ",B264)</f>
        <v>ALTER TABLE CR_COMPANY</v>
      </c>
      <c r="J264" t="str">
        <f t="shared" ref="J264:J274" si="108">LEFT(CONCATENATE(" ADD "," ",N264,";"),LEN(CONCATENATE(" ADD "," ",N264,";"))-2)</f>
        <v xml:space="preserve"> ADD  CREATE TABLE CR_COMPANY </v>
      </c>
      <c r="K264" s="21" t="str">
        <f t="shared" ref="K264:K274" si="109">LEFT(CONCATENATE(" ALTER COLUMN  "," ",B264,";"),LEN(CONCATENATE(" ALTER COLUMN "," ",B264,";")))</f>
        <v xml:space="preserve"> ALTER COLUMN   CR_COMPANY</v>
      </c>
      <c r="N264" s="5" t="str">
        <f>CONCATENATE("CREATE TABLE ",B264," ","(")</f>
        <v>CREATE TABLE CR_COMPANY (</v>
      </c>
      <c r="X264" s="3" t="s">
        <v>32</v>
      </c>
    </row>
    <row r="265" spans="2:26" ht="17.5" x14ac:dyDescent="0.45">
      <c r="B265" s="1" t="s">
        <v>2</v>
      </c>
      <c r="C265" s="1" t="s">
        <v>1</v>
      </c>
      <c r="D265" s="4">
        <v>20</v>
      </c>
      <c r="E265" s="24" t="s">
        <v>173</v>
      </c>
      <c r="I265" t="str">
        <f>I264</f>
        <v>ALTER TABLE CR_COMPANY</v>
      </c>
      <c r="J265" t="str">
        <f t="shared" si="108"/>
        <v xml:space="preserve"> ADD  ID VARCHAR(20) NOT NULL </v>
      </c>
      <c r="K265" s="21" t="str">
        <f t="shared" si="109"/>
        <v xml:space="preserve"> ALTER COLUMN   ID</v>
      </c>
      <c r="L265" s="12"/>
      <c r="M265" s="18"/>
      <c r="N265" s="5" t="str">
        <f>CONCATENATE(B265," ",C265,"(",D265,")",E265,F265,G265,",")</f>
        <v>ID VARCHAR(20) NOT NULL ,</v>
      </c>
      <c r="O265" s="6" t="s">
        <v>2</v>
      </c>
      <c r="P265" s="6"/>
      <c r="Q265" s="6"/>
      <c r="R265" s="6"/>
      <c r="S265" s="6"/>
      <c r="T265" s="6"/>
      <c r="U265" s="6"/>
      <c r="V265" s="6"/>
      <c r="W265" s="17" t="str">
        <f t="shared" ref="W265:W272" si="110">CONCATENATE(,LOWER(O265),UPPER(LEFT(P265,1)),LOWER(RIGHT(P265,LEN(P265)-IF(LEN(P265)&gt;0,1,LEN(P265)))),UPPER(LEFT(Q265,1)),LOWER(RIGHT(Q265,LEN(Q265)-IF(LEN(Q265)&gt;0,1,LEN(Q265)))),UPPER(LEFT(R265,1)),LOWER(RIGHT(R265,LEN(R265)-IF(LEN(R265)&gt;0,1,LEN(R265)))),UPPER(LEFT(S265,1)),LOWER(RIGHT(S265,LEN(S265)-IF(LEN(S265)&gt;0,1,LEN(S265)))),UPPER(LEFT(T265,1)),LOWER(RIGHT(T265,LEN(T265)-IF(LEN(T265)&gt;0,1,LEN(T265)))),UPPER(LEFT(U265,1)),LOWER(RIGHT(U265,LEN(U265)-IF(LEN(U265)&gt;0,1,LEN(U265)))),UPPER(LEFT(V265,1)),LOWER(RIGHT(V265,LEN(V265)-IF(LEN(V265)&gt;0,1,LEN(V265)))))</f>
        <v>id</v>
      </c>
      <c r="X265" s="3" t="str">
        <f t="shared" ref="X265:X283" si="111">CONCATENATE("""",W265,"""",":","""","""",",")</f>
        <v>"id":"",</v>
      </c>
      <c r="Y265" s="22" t="str">
        <f t="shared" ref="Y265:Y283" si="112">CONCATENATE("public static String ",,B265,,"=","""",W265,""";")</f>
        <v>public static String ID="id";</v>
      </c>
      <c r="Z265" s="7" t="str">
        <f t="shared" ref="Z265:Z280" si="113">CONCATENATE("private String ",W265,"=","""""",";")</f>
        <v>private String id="";</v>
      </c>
    </row>
    <row r="266" spans="2:26" ht="17.5" x14ac:dyDescent="0.45">
      <c r="B266" s="1" t="s">
        <v>3</v>
      </c>
      <c r="C266" s="1" t="s">
        <v>1</v>
      </c>
      <c r="D266" s="4">
        <v>10</v>
      </c>
      <c r="I266" t="str">
        <f>I265</f>
        <v>ALTER TABLE CR_COMPANY</v>
      </c>
      <c r="J266" t="str">
        <f t="shared" si="108"/>
        <v xml:space="preserve"> ADD  STATUS VARCHAR(10)</v>
      </c>
      <c r="K266" s="21" t="str">
        <f t="shared" si="109"/>
        <v xml:space="preserve"> ALTER COLUMN   STATUS</v>
      </c>
      <c r="L266" s="12"/>
      <c r="M266" s="18"/>
      <c r="N266" s="5" t="str">
        <f t="shared" ref="N266:N283" si="114">CONCATENATE(B266," ",C266,"(",D266,")",E266,F266,G266,",")</f>
        <v>STATUS VARCHAR(10),</v>
      </c>
      <c r="O266" s="6" t="s">
        <v>3</v>
      </c>
      <c r="W266" s="17" t="str">
        <f t="shared" si="110"/>
        <v>status</v>
      </c>
      <c r="X266" s="3" t="str">
        <f t="shared" si="111"/>
        <v>"status":"",</v>
      </c>
      <c r="Y266" s="22" t="str">
        <f t="shared" si="112"/>
        <v>public static String STATUS="status";</v>
      </c>
      <c r="Z266" s="7" t="str">
        <f t="shared" si="113"/>
        <v>private String status="";</v>
      </c>
    </row>
    <row r="267" spans="2:26" ht="17.5" x14ac:dyDescent="0.45">
      <c r="B267" s="1" t="s">
        <v>4</v>
      </c>
      <c r="C267" s="1" t="s">
        <v>1</v>
      </c>
      <c r="D267" s="4">
        <v>20</v>
      </c>
      <c r="I267" t="str">
        <f t="shared" ref="I267:I281" si="115">I266</f>
        <v>ALTER TABLE CR_COMPANY</v>
      </c>
      <c r="J267" t="str">
        <f t="shared" si="108"/>
        <v xml:space="preserve"> ADD  INSERT_DATE VARCHAR(20)</v>
      </c>
      <c r="K267" s="21" t="str">
        <f t="shared" si="109"/>
        <v xml:space="preserve"> ALTER COLUMN   INSERT_DATE</v>
      </c>
      <c r="L267" s="12"/>
      <c r="M267" s="18"/>
      <c r="N267" s="5" t="str">
        <f t="shared" si="114"/>
        <v>INSERT_DATE VARCHAR(20),</v>
      </c>
      <c r="O267" s="6" t="s">
        <v>7</v>
      </c>
      <c r="P267" t="s">
        <v>8</v>
      </c>
      <c r="W267" s="17" t="str">
        <f t="shared" si="110"/>
        <v>insertDate</v>
      </c>
      <c r="X267" s="3" t="str">
        <f t="shared" si="111"/>
        <v>"insertDate":"",</v>
      </c>
      <c r="Y267" s="22" t="str">
        <f t="shared" si="112"/>
        <v>public static String INSERT_DATE="insertDate";</v>
      </c>
      <c r="Z267" s="7" t="str">
        <f t="shared" si="113"/>
        <v>private String insertDate="";</v>
      </c>
    </row>
    <row r="268" spans="2:26" ht="17.5" x14ac:dyDescent="0.45">
      <c r="B268" s="1" t="s">
        <v>5</v>
      </c>
      <c r="C268" s="1" t="s">
        <v>1</v>
      </c>
      <c r="D268" s="4">
        <v>20</v>
      </c>
      <c r="I268" t="str">
        <f t="shared" si="115"/>
        <v>ALTER TABLE CR_COMPANY</v>
      </c>
      <c r="J268" t="str">
        <f t="shared" si="108"/>
        <v xml:space="preserve"> ADD  MODIFICATION_DATE VARCHAR(20)</v>
      </c>
      <c r="K268" s="21" t="str">
        <f t="shared" si="109"/>
        <v xml:space="preserve"> ALTER COLUMN   MODIFICATION_DATE</v>
      </c>
      <c r="L268" s="12"/>
      <c r="M268" s="18"/>
      <c r="N268" s="5" t="str">
        <f t="shared" si="114"/>
        <v>MODIFICATION_DATE VARCHAR(20),</v>
      </c>
      <c r="O268" s="6" t="s">
        <v>9</v>
      </c>
      <c r="P268" t="s">
        <v>8</v>
      </c>
      <c r="W268" s="17" t="str">
        <f t="shared" si="110"/>
        <v>modificationDate</v>
      </c>
      <c r="X268" s="3" t="str">
        <f t="shared" si="111"/>
        <v>"modificationDate":"",</v>
      </c>
      <c r="Y268" s="22" t="str">
        <f t="shared" si="112"/>
        <v>public static String MODIFICATION_DATE="modificationDate";</v>
      </c>
      <c r="Z268" s="7" t="str">
        <f t="shared" si="113"/>
        <v>private String modificationDate="";</v>
      </c>
    </row>
    <row r="269" spans="2:26" ht="17.5" x14ac:dyDescent="0.45">
      <c r="B269" s="1" t="s">
        <v>213</v>
      </c>
      <c r="C269" s="1" t="s">
        <v>1</v>
      </c>
      <c r="D269" s="4">
        <v>300</v>
      </c>
      <c r="I269" t="str">
        <f t="shared" si="115"/>
        <v>ALTER TABLE CR_COMPANY</v>
      </c>
      <c r="J269" t="str">
        <f t="shared" si="108"/>
        <v xml:space="preserve"> ADD  COMPANY_NAME VARCHAR(300)</v>
      </c>
      <c r="K269" s="21" t="str">
        <f t="shared" si="109"/>
        <v xml:space="preserve"> ALTER COLUMN   COMPANY_NAME</v>
      </c>
      <c r="L269" s="12"/>
      <c r="M269" s="18"/>
      <c r="N269" s="5" t="str">
        <f t="shared" si="114"/>
        <v>COMPANY_NAME VARCHAR(300),</v>
      </c>
      <c r="O269" s="6" t="s">
        <v>172</v>
      </c>
      <c r="P269" t="s">
        <v>0</v>
      </c>
      <c r="W269" s="17" t="str">
        <f t="shared" si="110"/>
        <v>companyName</v>
      </c>
      <c r="X269" s="3" t="str">
        <f t="shared" si="111"/>
        <v>"companyName":"",</v>
      </c>
      <c r="Y269" s="22" t="str">
        <f t="shared" si="112"/>
        <v>public static String COMPANY_NAME="companyName";</v>
      </c>
      <c r="Z269" s="7" t="str">
        <f t="shared" si="113"/>
        <v>private String companyName="";</v>
      </c>
    </row>
    <row r="270" spans="2:26" ht="17.5" x14ac:dyDescent="0.45">
      <c r="B270" s="1" t="s">
        <v>215</v>
      </c>
      <c r="C270" s="1" t="s">
        <v>1</v>
      </c>
      <c r="D270" s="4">
        <v>1000</v>
      </c>
      <c r="I270" t="str">
        <f>I268</f>
        <v>ALTER TABLE CR_COMPANY</v>
      </c>
      <c r="J270" t="str">
        <f>LEFT(CONCATENATE(" ADD "," ",N270,";"),LEN(CONCATENATE(" ADD "," ",N270,";"))-2)</f>
        <v xml:space="preserve"> ADD  COMPANY_DOMAIN VARCHAR(1000)</v>
      </c>
      <c r="K270" s="21" t="str">
        <f>LEFT(CONCATENATE(" ALTER COLUMN  "," ",B270,";"),LEN(CONCATENATE(" ALTER COLUMN "," ",B270,";")))</f>
        <v xml:space="preserve"> ALTER COLUMN   COMPANY_DOMAIN</v>
      </c>
      <c r="L270" s="12"/>
      <c r="M270" s="18"/>
      <c r="N270" s="5" t="str">
        <f>CONCATENATE(B270," ",C270,"(",D270,")",E270,F270,G270,",")</f>
        <v>COMPANY_DOMAIN VARCHAR(1000),</v>
      </c>
      <c r="O270" s="6" t="s">
        <v>172</v>
      </c>
      <c r="P270" t="s">
        <v>223</v>
      </c>
      <c r="W270" s="17" t="str">
        <f t="shared" si="110"/>
        <v>companyDomain</v>
      </c>
      <c r="X270" s="3" t="str">
        <f>CONCATENATE("""",W270,"""",":","""","""",",")</f>
        <v>"companyDomain":"",</v>
      </c>
      <c r="Y270" s="22" t="str">
        <f>CONCATENATE("public static String ",,B270,,"=","""",W270,""";")</f>
        <v>public static String COMPANY_DOMAIN="companyDomain";</v>
      </c>
      <c r="Z270" s="7" t="str">
        <f>CONCATENATE("private String ",W270,"=","""""",";")</f>
        <v>private String companyDomain="";</v>
      </c>
    </row>
    <row r="271" spans="2:26" ht="17.5" x14ac:dyDescent="0.45">
      <c r="B271" s="1" t="s">
        <v>228</v>
      </c>
      <c r="C271" s="1" t="s">
        <v>1</v>
      </c>
      <c r="D271" s="4">
        <v>100</v>
      </c>
      <c r="I271" t="str">
        <f>I269</f>
        <v>ALTER TABLE CR_COMPANY</v>
      </c>
      <c r="J271" t="str">
        <f t="shared" si="108"/>
        <v xml:space="preserve"> ADD  COMPANY_LANG VARCHAR(100)</v>
      </c>
      <c r="K271" s="21" t="str">
        <f t="shared" si="109"/>
        <v xml:space="preserve"> ALTER COLUMN   COMPANY_LANG</v>
      </c>
      <c r="L271" s="12"/>
      <c r="M271" s="18"/>
      <c r="N271" s="5" t="str">
        <f t="shared" si="114"/>
        <v>COMPANY_LANG VARCHAR(100),</v>
      </c>
      <c r="O271" s="6" t="s">
        <v>172</v>
      </c>
      <c r="P271" t="s">
        <v>29</v>
      </c>
      <c r="W271" s="17" t="str">
        <f t="shared" si="110"/>
        <v>companyLang</v>
      </c>
      <c r="X271" s="3" t="str">
        <f t="shared" si="111"/>
        <v>"companyLang":"",</v>
      </c>
      <c r="Y271" s="22" t="str">
        <f t="shared" si="112"/>
        <v>public static String COMPANY_LANG="companyLang";</v>
      </c>
      <c r="Z271" s="7" t="str">
        <f t="shared" si="113"/>
        <v>private String companyLang="";</v>
      </c>
    </row>
    <row r="272" spans="2:26" ht="17.5" x14ac:dyDescent="0.45">
      <c r="B272" s="1" t="s">
        <v>214</v>
      </c>
      <c r="C272" s="1" t="s">
        <v>1</v>
      </c>
      <c r="D272" s="4">
        <v>50</v>
      </c>
      <c r="I272" t="str">
        <f t="shared" si="115"/>
        <v>ALTER TABLE CR_COMPANY</v>
      </c>
      <c r="J272" t="str">
        <f t="shared" si="108"/>
        <v xml:space="preserve"> ADD  COMPANY_COUNTRY VARCHAR(50)</v>
      </c>
      <c r="K272" s="21" t="str">
        <f t="shared" si="109"/>
        <v xml:space="preserve"> ALTER COLUMN   COMPANY_COUNTRY</v>
      </c>
      <c r="L272" s="12"/>
      <c r="M272" s="18"/>
      <c r="N272" s="5" t="str">
        <f t="shared" si="114"/>
        <v>COMPANY_COUNTRY VARCHAR(50),</v>
      </c>
      <c r="O272" s="6" t="s">
        <v>172</v>
      </c>
      <c r="P272" t="s">
        <v>149</v>
      </c>
      <c r="W272" s="17" t="str">
        <f t="shared" si="110"/>
        <v>companyCountry</v>
      </c>
      <c r="X272" s="3" t="str">
        <f t="shared" si="111"/>
        <v>"companyCountry":"",</v>
      </c>
      <c r="Y272" s="22" t="str">
        <f t="shared" si="112"/>
        <v>public static String COMPANY_COUNTRY="companyCountry";</v>
      </c>
      <c r="Z272" s="7" t="str">
        <f t="shared" si="113"/>
        <v>private String companyCountry="";</v>
      </c>
    </row>
    <row r="273" spans="2:26" ht="17.5" x14ac:dyDescent="0.45">
      <c r="B273" s="1" t="s">
        <v>216</v>
      </c>
      <c r="C273" s="1" t="s">
        <v>1</v>
      </c>
      <c r="D273" s="4">
        <v>20</v>
      </c>
      <c r="E273" s="24" t="s">
        <v>174</v>
      </c>
      <c r="F273" s="24" t="s">
        <v>175</v>
      </c>
      <c r="I273" t="str">
        <f t="shared" si="115"/>
        <v>ALTER TABLE CR_COMPANY</v>
      </c>
      <c r="J273" t="str">
        <f t="shared" si="108"/>
        <v xml:space="preserve"> ADD  COMPANY_TIME_ZONE VARCHAR(20) UNIQUE  NOT NULL</v>
      </c>
      <c r="K273" s="21" t="str">
        <f t="shared" si="109"/>
        <v xml:space="preserve"> ALTER COLUMN   COMPANY_TIME_ZONE</v>
      </c>
      <c r="L273" s="12"/>
      <c r="M273" s="18"/>
      <c r="N273" s="5" t="str">
        <f t="shared" si="114"/>
        <v>COMPANY_TIME_ZONE VARCHAR(20) UNIQUE  NOT NULL,</v>
      </c>
      <c r="O273" s="1" t="s">
        <v>172</v>
      </c>
      <c r="P273" t="s">
        <v>135</v>
      </c>
      <c r="Q273" t="s">
        <v>224</v>
      </c>
      <c r="W273" s="17" t="str">
        <f t="shared" ref="W273:W283" si="116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companyTimeZone</v>
      </c>
      <c r="X273" s="3" t="str">
        <f t="shared" si="111"/>
        <v>"companyTimeZone":"",</v>
      </c>
      <c r="Y273" s="22" t="str">
        <f t="shared" si="112"/>
        <v>public static String COMPANY_TIME_ZONE="companyTimeZone";</v>
      </c>
      <c r="Z273" s="7" t="str">
        <f t="shared" si="113"/>
        <v>private String companyTimeZone="";</v>
      </c>
    </row>
    <row r="274" spans="2:26" ht="17.5" x14ac:dyDescent="0.45">
      <c r="B274" s="1" t="s">
        <v>217</v>
      </c>
      <c r="C274" s="1" t="s">
        <v>1</v>
      </c>
      <c r="D274" s="4">
        <v>500</v>
      </c>
      <c r="I274" t="str">
        <f t="shared" si="115"/>
        <v>ALTER TABLE CR_COMPANY</v>
      </c>
      <c r="J274" t="str">
        <f t="shared" si="108"/>
        <v xml:space="preserve"> ADD  COMPANY_ADDRESS VARCHAR(500)</v>
      </c>
      <c r="K274" s="21" t="str">
        <f t="shared" si="109"/>
        <v xml:space="preserve"> ALTER COLUMN   COMPANY_ADDRESS</v>
      </c>
      <c r="L274" s="12"/>
      <c r="M274" s="18"/>
      <c r="N274" s="5" t="str">
        <f t="shared" si="114"/>
        <v>COMPANY_ADDRESS VARCHAR(500),</v>
      </c>
      <c r="O274" s="1" t="s">
        <v>172</v>
      </c>
      <c r="P274" t="s">
        <v>225</v>
      </c>
      <c r="W274" s="17" t="str">
        <f t="shared" si="116"/>
        <v>companyAddress</v>
      </c>
      <c r="X274" s="3" t="str">
        <f t="shared" si="111"/>
        <v>"companyAddress":"",</v>
      </c>
      <c r="Y274" s="22" t="str">
        <f t="shared" si="112"/>
        <v>public static String COMPANY_ADDRESS="companyAddress";</v>
      </c>
      <c r="Z274" s="7" t="str">
        <f t="shared" si="113"/>
        <v>private String companyAddress="";</v>
      </c>
    </row>
    <row r="275" spans="2:26" ht="17.5" x14ac:dyDescent="0.45">
      <c r="B275" s="8" t="s">
        <v>218</v>
      </c>
      <c r="C275" s="1" t="s">
        <v>1</v>
      </c>
      <c r="D275" s="12">
        <v>30</v>
      </c>
      <c r="E275" s="24" t="s">
        <v>174</v>
      </c>
      <c r="F275" s="24" t="s">
        <v>173</v>
      </c>
      <c r="I275" t="str">
        <f t="shared" si="115"/>
        <v>ALTER TABLE CR_COMPANY</v>
      </c>
      <c r="J275" t="str">
        <f t="shared" ref="J275:J280" si="117">CONCATENATE(LEFT(CONCATENATE(" ADD "," ",N275,";"),LEN(CONCATENATE(" ADD "," ",N275,";"))-2),";")</f>
        <v xml:space="preserve"> ADD  COMPANY_CURRENCY VARCHAR(30) UNIQUE  NOT NULL ;</v>
      </c>
      <c r="K275" s="21" t="str">
        <f t="shared" ref="K275:K280" si="118">CONCATENATE(LEFT(CONCATENATE("  ALTER COLUMN  "," ",N275,";"),LEN(CONCATENATE("  ALTER COLUMN  "," ",N275,";"))-2),";")</f>
        <v xml:space="preserve">  ALTER COLUMN   COMPANY_CURRENCY VARCHAR(30) UNIQUE  NOT NULL ;</v>
      </c>
      <c r="L275" s="14"/>
      <c r="M275" s="18" t="str">
        <f t="shared" ref="M275:M280" si="119">CONCATENATE(B275,",")</f>
        <v>COMPANY_CURRENCY,</v>
      </c>
      <c r="N275" s="5" t="str">
        <f t="shared" si="114"/>
        <v>COMPANY_CURRENCY VARCHAR(30) UNIQUE  NOT NULL ,</v>
      </c>
      <c r="O275" s="1" t="s">
        <v>172</v>
      </c>
      <c r="P275" t="s">
        <v>187</v>
      </c>
      <c r="W275" s="17" t="str">
        <f t="shared" si="116"/>
        <v>companyCurrency</v>
      </c>
      <c r="X275" s="3" t="str">
        <f t="shared" si="111"/>
        <v>"companyCurrency":"",</v>
      </c>
      <c r="Y275" s="22" t="str">
        <f t="shared" si="112"/>
        <v>public static String COMPANY_CURRENCY="companyCurrency";</v>
      </c>
      <c r="Z275" s="7" t="str">
        <f t="shared" si="113"/>
        <v>private String companyCurrency="";</v>
      </c>
    </row>
    <row r="276" spans="2:26" ht="17.5" x14ac:dyDescent="0.45">
      <c r="B276" s="8" t="s">
        <v>219</v>
      </c>
      <c r="C276" s="1" t="s">
        <v>1</v>
      </c>
      <c r="D276" s="12">
        <v>200</v>
      </c>
      <c r="I276" t="str">
        <f t="shared" si="115"/>
        <v>ALTER TABLE CR_COMPANY</v>
      </c>
      <c r="J276" t="str">
        <f t="shared" si="117"/>
        <v xml:space="preserve"> ADD  ACTIVATION_ID VARCHAR(200);</v>
      </c>
      <c r="K276" s="21" t="str">
        <f t="shared" si="118"/>
        <v xml:space="preserve">  ALTER COLUMN   ACTIVATION_ID VARCHAR(200);</v>
      </c>
      <c r="L276" s="14"/>
      <c r="M276" s="18" t="str">
        <f t="shared" si="119"/>
        <v>ACTIVATION_ID,</v>
      </c>
      <c r="N276" s="5" t="str">
        <f t="shared" si="114"/>
        <v>ACTIVATION_ID VARCHAR(200),</v>
      </c>
      <c r="O276" s="1" t="s">
        <v>226</v>
      </c>
      <c r="P276" t="s">
        <v>2</v>
      </c>
      <c r="W276" s="17" t="str">
        <f t="shared" si="116"/>
        <v>activationId</v>
      </c>
      <c r="X276" s="3" t="str">
        <f t="shared" si="111"/>
        <v>"activationId":"",</v>
      </c>
      <c r="Y276" s="22" t="str">
        <f t="shared" si="112"/>
        <v>public static String ACTIVATION_ID="activationId";</v>
      </c>
      <c r="Z276" s="7" t="str">
        <f t="shared" si="113"/>
        <v>private String activationId="";</v>
      </c>
    </row>
    <row r="277" spans="2:26" ht="17.5" x14ac:dyDescent="0.45">
      <c r="B277" t="s">
        <v>220</v>
      </c>
      <c r="C277" s="1" t="s">
        <v>1</v>
      </c>
      <c r="D277" s="8">
        <v>50</v>
      </c>
      <c r="I277" t="str">
        <f t="shared" si="115"/>
        <v>ALTER TABLE CR_COMPANY</v>
      </c>
      <c r="J277" t="str">
        <f t="shared" si="117"/>
        <v xml:space="preserve"> ADD  COMPANY_DB VARCHAR(50);</v>
      </c>
      <c r="K277" s="21" t="str">
        <f t="shared" si="118"/>
        <v xml:space="preserve">  ALTER COLUMN   COMPANY_DB VARCHAR(50);</v>
      </c>
      <c r="M277" s="18" t="str">
        <f t="shared" si="119"/>
        <v>COMPANY_DB,</v>
      </c>
      <c r="N277" s="5" t="str">
        <f t="shared" si="114"/>
        <v>COMPANY_DB VARCHAR(50),</v>
      </c>
      <c r="O277" s="1" t="s">
        <v>172</v>
      </c>
      <c r="P277" t="s">
        <v>227</v>
      </c>
      <c r="W277" s="17" t="str">
        <f t="shared" si="116"/>
        <v>companyDb</v>
      </c>
      <c r="X277" s="3" t="str">
        <f t="shared" si="111"/>
        <v>"companyDb":"",</v>
      </c>
      <c r="Y277" s="22" t="str">
        <f t="shared" si="112"/>
        <v>public static String COMPANY_DB="companyDb";</v>
      </c>
      <c r="Z277" s="7" t="str">
        <f t="shared" si="113"/>
        <v>private String companyDb="";</v>
      </c>
    </row>
    <row r="278" spans="2:26" ht="17.5" x14ac:dyDescent="0.45">
      <c r="B278" t="s">
        <v>221</v>
      </c>
      <c r="C278" s="1" t="s">
        <v>1</v>
      </c>
      <c r="D278" s="8">
        <v>50</v>
      </c>
      <c r="I278" t="str">
        <f t="shared" si="115"/>
        <v>ALTER TABLE CR_COMPANY</v>
      </c>
      <c r="J278" t="str">
        <f t="shared" si="117"/>
        <v xml:space="preserve"> ADD  COMPANY_TYPE VARCHAR(50);</v>
      </c>
      <c r="K278" s="21" t="str">
        <f t="shared" si="118"/>
        <v xml:space="preserve">  ALTER COLUMN   COMPANY_TYPE VARCHAR(50);</v>
      </c>
      <c r="M278" s="18" t="str">
        <f t="shared" si="119"/>
        <v>COMPANY_TYPE,</v>
      </c>
      <c r="N278" s="5" t="str">
        <f t="shared" si="114"/>
        <v>COMPANY_TYPE VARCHAR(50),</v>
      </c>
      <c r="O278" s="1" t="s">
        <v>172</v>
      </c>
      <c r="P278" t="s">
        <v>51</v>
      </c>
      <c r="W278" s="17" t="str">
        <f t="shared" si="116"/>
        <v>companyType</v>
      </c>
      <c r="X278" s="3" t="str">
        <f t="shared" si="111"/>
        <v>"companyType":"",</v>
      </c>
      <c r="Y278" s="22" t="str">
        <f t="shared" si="112"/>
        <v>public static String COMPANY_TYPE="companyType";</v>
      </c>
      <c r="Z278" s="7" t="str">
        <f t="shared" si="113"/>
        <v>private String companyType="";</v>
      </c>
    </row>
    <row r="279" spans="2:26" ht="17.5" x14ac:dyDescent="0.45">
      <c r="B279" t="s">
        <v>11</v>
      </c>
      <c r="C279" s="1" t="s">
        <v>1</v>
      </c>
      <c r="D279" s="8">
        <v>50</v>
      </c>
      <c r="I279" t="str">
        <f t="shared" si="115"/>
        <v>ALTER TABLE CR_COMPANY</v>
      </c>
      <c r="J279" t="str">
        <f t="shared" si="117"/>
        <v xml:space="preserve"> ADD  FK_USER_ID VARCHAR(50);</v>
      </c>
      <c r="K279" s="21" t="str">
        <f t="shared" si="118"/>
        <v xml:space="preserve">  ALTER COLUMN   FK_USER_ID VARCHAR(50);</v>
      </c>
      <c r="M279" s="18" t="str">
        <f t="shared" si="119"/>
        <v>FK_USER_ID,</v>
      </c>
      <c r="N279" s="5" t="str">
        <f t="shared" si="114"/>
        <v>FK_USER_ID VARCHAR(50),</v>
      </c>
      <c r="O279" s="1" t="s">
        <v>10</v>
      </c>
      <c r="P279" t="s">
        <v>12</v>
      </c>
      <c r="Q279" t="s">
        <v>2</v>
      </c>
      <c r="W279" s="17" t="str">
        <f t="shared" si="116"/>
        <v>fkUserId</v>
      </c>
      <c r="X279" s="3" t="str">
        <f t="shared" si="111"/>
        <v>"fkUserId":"",</v>
      </c>
      <c r="Y279" s="22" t="str">
        <f t="shared" si="112"/>
        <v>public static String FK_USER_ID="fkUserId";</v>
      </c>
      <c r="Z279" s="7" t="str">
        <f t="shared" si="113"/>
        <v>private String fkUserId="";</v>
      </c>
    </row>
    <row r="280" spans="2:26" ht="17.5" x14ac:dyDescent="0.45">
      <c r="B280" t="s">
        <v>222</v>
      </c>
      <c r="C280" s="1" t="s">
        <v>1</v>
      </c>
      <c r="D280" s="8">
        <v>20</v>
      </c>
      <c r="I280" t="str">
        <f t="shared" si="115"/>
        <v>ALTER TABLE CR_COMPANY</v>
      </c>
      <c r="J280" t="str">
        <f t="shared" si="117"/>
        <v xml:space="preserve"> ADD  COMPANY_STATUS VARCHAR(20);</v>
      </c>
      <c r="K280" s="21" t="str">
        <f t="shared" si="118"/>
        <v xml:space="preserve">  ALTER COLUMN   COMPANY_STATUS VARCHAR(20);</v>
      </c>
      <c r="M280" s="18" t="str">
        <f t="shared" si="119"/>
        <v>COMPANY_STATUS,</v>
      </c>
      <c r="N280" s="5" t="str">
        <f t="shared" si="114"/>
        <v>COMPANY_STATUS VARCHAR(20),</v>
      </c>
      <c r="O280" s="1" t="s">
        <v>172</v>
      </c>
      <c r="P280" t="s">
        <v>3</v>
      </c>
      <c r="W280" s="17" t="str">
        <f t="shared" si="116"/>
        <v>companyStatus</v>
      </c>
      <c r="X280" s="3" t="str">
        <f t="shared" si="111"/>
        <v>"companyStatus":"",</v>
      </c>
      <c r="Y280" s="22" t="str">
        <f t="shared" si="112"/>
        <v>public static String COMPANY_STATUS="companyStatus";</v>
      </c>
      <c r="Z280" s="7" t="str">
        <f t="shared" si="113"/>
        <v>private String companyStatus="";</v>
      </c>
    </row>
    <row r="281" spans="2:26" ht="17.5" x14ac:dyDescent="0.45">
      <c r="B281" s="1" t="s">
        <v>230</v>
      </c>
      <c r="C281" s="1" t="s">
        <v>129</v>
      </c>
      <c r="D281" s="4"/>
      <c r="I281" t="str">
        <f t="shared" si="115"/>
        <v>ALTER TABLE CR_COMPANY</v>
      </c>
      <c r="J281" t="str">
        <f>LEFT(CONCATENATE(" ADD "," ",N281,";"),LEN(CONCATENATE(" ADD "," ",N281,";"))-2)</f>
        <v xml:space="preserve"> ADD  ACTIVE_USER_COUNT INT()</v>
      </c>
      <c r="K281" s="21" t="str">
        <f>LEFT(CONCATENATE(" ALTER COLUMN  "," ",B281,";"),LEN(CONCATENATE(" ALTER COLUMN "," ",B281,";")))</f>
        <v xml:space="preserve"> ALTER COLUMN   ACTIVE_USER_COUNT</v>
      </c>
      <c r="L281" s="12"/>
      <c r="M281" s="18"/>
      <c r="N281" s="5" t="str">
        <f>CONCATENATE(B281," ",C281,"(",D281,")",E281,F281,G281,",")</f>
        <v>ACTIVE_USER_COUNT INT(),</v>
      </c>
      <c r="O281" s="13" t="s">
        <v>157</v>
      </c>
      <c r="P281" s="8" t="s">
        <v>12</v>
      </c>
      <c r="Q281" t="s">
        <v>231</v>
      </c>
      <c r="W281" s="17" t="str">
        <f>CONCATENATE(,LOWER(O281),UPPER(LEFT(P281,1)),LOWER(RIGHT(P281,LEN(P281)-IF(LEN(P281)&gt;0,1,LEN(P281)))),UPPER(LEFT(Q281,1)),LOWER(RIGHT(Q281,LEN(Q281)-IF(LEN(Q281)&gt;0,1,LEN(Q281)))),UPPER(LEFT(R281,1)),LOWER(RIGHT(R281,LEN(R281)-IF(LEN(R281)&gt;0,1,LEN(R281)))),UPPER(LEFT(S281,1)),LOWER(RIGHT(S281,LEN(S281)-IF(LEN(S281)&gt;0,1,LEN(S281)))),UPPER(LEFT(T281,1)),LOWER(RIGHT(T281,LEN(T281)-IF(LEN(T281)&gt;0,1,LEN(T281)))),UPPER(LEFT(U281,1)),LOWER(RIGHT(U281,LEN(U281)-IF(LEN(U281)&gt;0,1,LEN(U281)))),UPPER(LEFT(V281,1)),LOWER(RIGHT(V281,LEN(V281)-IF(LEN(V281)&gt;0,1,LEN(V281)))))</f>
        <v>activeUserCount</v>
      </c>
      <c r="X281" s="3" t="str">
        <f>CONCATENATE("""",W281,"""",":","""","""",",")</f>
        <v>"activeUserCount":"",</v>
      </c>
      <c r="Y281" s="22" t="str">
        <f>CONCATENATE("public static String ",,B281,,"=","""",W281,""";")</f>
        <v>public static String ACTIVE_USER_COUNT="activeUserCount";</v>
      </c>
      <c r="Z281" s="7" t="str">
        <f>CONCATENATE("private String ",W281,"=","""""",";")</f>
        <v>private String activeUserCount="";</v>
      </c>
    </row>
    <row r="282" spans="2:26" ht="17.5" x14ac:dyDescent="0.45">
      <c r="B282" s="1" t="s">
        <v>238</v>
      </c>
      <c r="C282" s="1" t="s">
        <v>1</v>
      </c>
      <c r="D282" s="4">
        <v>100</v>
      </c>
      <c r="I282" t="str">
        <f>I280</f>
        <v>ALTER TABLE CR_COMPANY</v>
      </c>
      <c r="J282" t="str">
        <f>LEFT(CONCATENATE(" ADD "," ",N282,";"),LEN(CONCATENATE(" ADD "," ",N282,";"))-2)</f>
        <v xml:space="preserve"> ADD  PERSON_USERNAME VARCHAR(100)</v>
      </c>
      <c r="K282" s="21" t="str">
        <f>LEFT(CONCATENATE(" ALTER COLUMN  "," ",B282,";"),LEN(CONCATENATE(" ALTER COLUMN "," ",B282,";")))</f>
        <v xml:space="preserve"> ALTER COLUMN   PERSON_USERNAME</v>
      </c>
      <c r="L282" s="12"/>
      <c r="M282" s="18"/>
      <c r="N282" s="5" t="str">
        <f>CONCATENATE(B282," ",C282,"(",D282,")",E282,F282,G282,",")</f>
        <v>PERSON_USERNAME VARCHAR(100),</v>
      </c>
      <c r="O282" s="13" t="s">
        <v>17</v>
      </c>
      <c r="P282" s="8" t="s">
        <v>21</v>
      </c>
      <c r="W282" s="17" t="str">
        <f>CONCATENATE(,LOWER(O282),UPPER(LEFT(P282,1)),LOWER(RIGHT(P282,LEN(P282)-IF(LEN(P282)&gt;0,1,LEN(P282)))),UPPER(LEFT(Q282,1)),LOWER(RIGHT(Q282,LEN(Q282)-IF(LEN(Q282)&gt;0,1,LEN(Q282)))),UPPER(LEFT(R282,1)),LOWER(RIGHT(R282,LEN(R282)-IF(LEN(R282)&gt;0,1,LEN(R282)))),UPPER(LEFT(S282,1)),LOWER(RIGHT(S282,LEN(S282)-IF(LEN(S282)&gt;0,1,LEN(S282)))),UPPER(LEFT(T282,1)),LOWER(RIGHT(T282,LEN(T282)-IF(LEN(T282)&gt;0,1,LEN(T282)))),UPPER(LEFT(U282,1)),LOWER(RIGHT(U282,LEN(U282)-IF(LEN(U282)&gt;0,1,LEN(U282)))),UPPER(LEFT(V282,1)),LOWER(RIGHT(V282,LEN(V282)-IF(LEN(V282)&gt;0,1,LEN(V282)))))</f>
        <v>personUsername</v>
      </c>
      <c r="X282" s="3" t="str">
        <f>CONCATENATE("""",W282,"""",":","""","""",",")</f>
        <v>"personUsername":"",</v>
      </c>
      <c r="Y282" s="22" t="str">
        <f>CONCATENATE("public static String ",,B282,,"=","""",W282,""";")</f>
        <v>public static String PERSON_USERNAME="personUsername";</v>
      </c>
      <c r="Z282" s="7" t="str">
        <f>CONCATENATE("private String ",W282,"=","""""",";")</f>
        <v>private String personUsername="";</v>
      </c>
    </row>
    <row r="283" spans="2:26" ht="17.5" x14ac:dyDescent="0.45">
      <c r="B283" s="1" t="s">
        <v>23</v>
      </c>
      <c r="C283" s="1" t="s">
        <v>1</v>
      </c>
      <c r="D283" s="4">
        <v>100</v>
      </c>
      <c r="I283" t="str">
        <f>I281</f>
        <v>ALTER TABLE CR_COMPANY</v>
      </c>
      <c r="J283" t="str">
        <f>LEFT(CONCATENATE(" ADD "," ",N283,";"),LEN(CONCATENATE(" ADD "," ",N283,";"))-2)</f>
        <v xml:space="preserve"> ADD  EXPIRE_DATE VARCHAR(100)</v>
      </c>
      <c r="K283" s="21" t="str">
        <f>LEFT(CONCATENATE(" ALTER COLUMN  "," ",B283,";"),LEN(CONCATENATE(" ALTER COLUMN "," ",B283,";")))</f>
        <v xml:space="preserve"> ALTER COLUMN   EXPIRE_DATE</v>
      </c>
      <c r="L283" s="12"/>
      <c r="M283" s="18"/>
      <c r="N283" s="5" t="str">
        <f t="shared" si="114"/>
        <v>EXPIRE_DATE VARCHAR(100),</v>
      </c>
      <c r="O283" s="13" t="s">
        <v>24</v>
      </c>
      <c r="P283" s="8" t="s">
        <v>8</v>
      </c>
      <c r="W283" s="17" t="str">
        <f t="shared" si="116"/>
        <v>expireDate</v>
      </c>
      <c r="X283" s="3" t="str">
        <f t="shared" si="111"/>
        <v>"expireDate":"",</v>
      </c>
      <c r="Y283" s="22" t="str">
        <f t="shared" si="112"/>
        <v>public static String EXPIRE_DATE="expireDate";</v>
      </c>
      <c r="Z283" s="7" t="str">
        <f>CONCATENATE("private String ",W283,"=","""""",";")</f>
        <v>private String expireDate="";</v>
      </c>
    </row>
    <row r="284" spans="2:26" ht="17.5" x14ac:dyDescent="0.45">
      <c r="B284" s="30"/>
      <c r="C284" s="14"/>
      <c r="D284" s="9"/>
      <c r="K284" s="32"/>
      <c r="M284" s="20"/>
      <c r="N284" s="33" t="s">
        <v>130</v>
      </c>
      <c r="O284" s="14"/>
      <c r="P284" s="14"/>
      <c r="W284" s="17"/>
    </row>
    <row r="285" spans="2:26" x14ac:dyDescent="0.35">
      <c r="N285" s="31" t="s">
        <v>126</v>
      </c>
    </row>
    <row r="287" spans="2:26" x14ac:dyDescent="0.35">
      <c r="B287" s="2" t="s">
        <v>26</v>
      </c>
      <c r="N287" s="5" t="str">
        <f>CONCATENATE("CREATE TABLE ",B287," ","(")</f>
        <v>CREATE TABLE CR_ENTITY_LABEL (</v>
      </c>
      <c r="X287" s="3" t="s">
        <v>32</v>
      </c>
    </row>
    <row r="288" spans="2:26" ht="17.5" x14ac:dyDescent="0.45">
      <c r="B288" s="1" t="s">
        <v>2</v>
      </c>
      <c r="C288" s="1" t="s">
        <v>1</v>
      </c>
      <c r="D288" s="4">
        <v>20</v>
      </c>
      <c r="J288" s="12"/>
      <c r="L288" s="12"/>
      <c r="M288" s="18"/>
      <c r="N288" s="5" t="str">
        <f t="shared" ref="N288:N296" si="120">CONCATENATE(B288," ",C288,"(",D288,")",",")</f>
        <v>ID VARCHAR(20),</v>
      </c>
      <c r="O288" s="1" t="s">
        <v>2</v>
      </c>
      <c r="P288" s="6"/>
      <c r="Q288" s="6"/>
      <c r="R288" s="6"/>
      <c r="S288" s="6"/>
      <c r="T288" s="6"/>
      <c r="U288" s="6"/>
      <c r="V288" s="6"/>
      <c r="W288" s="17" t="str">
        <f>CONCATENATE(,LOWER(O288),UPPER(LEFT(P288,1)),LOWER(RIGHT(P288,LEN(P288)-IF(LEN(P288)&gt;0,1,LEN(P288)))),UPPER(LEFT(Q288,1)),LOWER(RIGHT(Q288,LEN(Q288)-IF(LEN(Q288)&gt;0,1,LEN(Q288)))),UPPER(LEFT(R288,1)),LOWER(RIGHT(R288,LEN(R288)-IF(LEN(R288)&gt;0,1,LEN(R288)))),UPPER(LEFT(S288,1)),LOWER(RIGHT(S288,LEN(S288)-IF(LEN(S288)&gt;0,1,LEN(S288)))),UPPER(LEFT(T288,1)),LOWER(RIGHT(T288,LEN(T288)-IF(LEN(T288)&gt;0,1,LEN(T288)))),UPPER(LEFT(U288,1)),LOWER(RIGHT(U288,LEN(U288)-IF(LEN(U288)&gt;0,1,LEN(U288)))),UPPER(LEFT(V288,1)),LOWER(RIGHT(V288,LEN(V288)-IF(LEN(V288)&gt;0,1,LEN(V288)))))</f>
        <v>id</v>
      </c>
      <c r="X288" s="3" t="str">
        <f t="shared" ref="X288:X296" si="121">CONCATENATE("""",W288,"""",":","""","""",",")</f>
        <v>"id":"",</v>
      </c>
      <c r="Y288" s="22" t="str">
        <f t="shared" ref="Y288:Y296" si="122">CONCATENATE("public static String ",,B288,,"=","""",W288,""";")</f>
        <v>public static String ID="id";</v>
      </c>
      <c r="Z288" s="7" t="str">
        <f>CONCATENATE("private String ",W288,"=","""""",";")</f>
        <v>private String id="";</v>
      </c>
    </row>
    <row r="289" spans="2:26" ht="17.5" x14ac:dyDescent="0.45">
      <c r="B289" s="1" t="s">
        <v>3</v>
      </c>
      <c r="C289" s="1" t="s">
        <v>1</v>
      </c>
      <c r="D289" s="4">
        <v>10</v>
      </c>
      <c r="J289" s="12"/>
      <c r="L289" s="12"/>
      <c r="M289" s="18"/>
      <c r="N289" s="5" t="str">
        <f t="shared" si="120"/>
        <v>STATUS VARCHAR(10),</v>
      </c>
      <c r="O289" s="1" t="s">
        <v>3</v>
      </c>
      <c r="W289" s="17" t="str">
        <f t="shared" ref="W289:W296" si="123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status</v>
      </c>
      <c r="X289" s="3" t="str">
        <f t="shared" si="121"/>
        <v>"status":"",</v>
      </c>
      <c r="Y289" s="22" t="str">
        <f t="shared" si="122"/>
        <v>public static String STATUS="status";</v>
      </c>
      <c r="Z289" s="7" t="str">
        <f t="shared" ref="Z289:Z296" si="124">CONCATENATE("private String ",W289,"=","""""",";")</f>
        <v>private String status="";</v>
      </c>
    </row>
    <row r="290" spans="2:26" ht="17.5" x14ac:dyDescent="0.45">
      <c r="B290" s="1" t="s">
        <v>4</v>
      </c>
      <c r="C290" s="1" t="s">
        <v>1</v>
      </c>
      <c r="D290" s="4">
        <v>20</v>
      </c>
      <c r="J290" s="12"/>
      <c r="L290" s="12"/>
      <c r="M290" s="18"/>
      <c r="N290" s="5" t="str">
        <f t="shared" si="120"/>
        <v>INSERT_DATE VARCHAR(20),</v>
      </c>
      <c r="O290" s="1" t="s">
        <v>7</v>
      </c>
      <c r="P290" t="s">
        <v>8</v>
      </c>
      <c r="W290" s="17" t="str">
        <f t="shared" si="123"/>
        <v>insertDate</v>
      </c>
      <c r="X290" s="3" t="str">
        <f t="shared" si="121"/>
        <v>"insertDate":"",</v>
      </c>
      <c r="Y290" s="22" t="str">
        <f t="shared" si="122"/>
        <v>public static String INSERT_DATE="insertDate";</v>
      </c>
      <c r="Z290" s="7" t="str">
        <f t="shared" si="124"/>
        <v>private String insertDate="";</v>
      </c>
    </row>
    <row r="291" spans="2:26" ht="17.5" x14ac:dyDescent="0.45">
      <c r="B291" s="1" t="s">
        <v>5</v>
      </c>
      <c r="C291" s="1" t="s">
        <v>1</v>
      </c>
      <c r="D291" s="4">
        <v>20</v>
      </c>
      <c r="J291" s="12"/>
      <c r="L291" s="12"/>
      <c r="M291" s="18"/>
      <c r="N291" s="5" t="str">
        <f t="shared" si="120"/>
        <v>MODIFICATION_DATE VARCHAR(20),</v>
      </c>
      <c r="O291" s="1" t="s">
        <v>9</v>
      </c>
      <c r="P291" t="s">
        <v>8</v>
      </c>
      <c r="W291" s="17" t="str">
        <f t="shared" si="123"/>
        <v>modificationDate</v>
      </c>
      <c r="X291" s="3" t="str">
        <f t="shared" si="121"/>
        <v>"modificationDate":"",</v>
      </c>
      <c r="Y291" s="22" t="str">
        <f t="shared" si="122"/>
        <v>public static String MODIFICATION_DATE="modificationDate";</v>
      </c>
      <c r="Z291" s="7" t="str">
        <f t="shared" si="124"/>
        <v>private String modificationDate="";</v>
      </c>
    </row>
    <row r="292" spans="2:26" ht="17.5" x14ac:dyDescent="0.45">
      <c r="B292" s="1" t="s">
        <v>27</v>
      </c>
      <c r="C292" s="1" t="s">
        <v>1</v>
      </c>
      <c r="D292" s="4">
        <v>1000</v>
      </c>
      <c r="J292" s="12"/>
      <c r="L292" s="12"/>
      <c r="M292" s="18"/>
      <c r="N292" s="5" t="str">
        <f t="shared" si="120"/>
        <v>ENTITY_NAME VARCHAR(1000),</v>
      </c>
      <c r="O292" s="1" t="s">
        <v>59</v>
      </c>
      <c r="P292" t="s">
        <v>0</v>
      </c>
      <c r="W292" s="17" t="str">
        <f t="shared" si="123"/>
        <v>entityName</v>
      </c>
      <c r="X292" s="3" t="str">
        <f t="shared" si="121"/>
        <v>"entityName":"",</v>
      </c>
      <c r="Y292" s="22" t="str">
        <f t="shared" si="122"/>
        <v>public static String ENTITY_NAME="entityName";</v>
      </c>
      <c r="Z292" s="7" t="str">
        <f t="shared" si="124"/>
        <v>private String entityName="";</v>
      </c>
    </row>
    <row r="293" spans="2:26" ht="17.5" x14ac:dyDescent="0.45">
      <c r="B293" s="1" t="s">
        <v>28</v>
      </c>
      <c r="C293" s="1" t="s">
        <v>1</v>
      </c>
      <c r="D293" s="4">
        <v>1000</v>
      </c>
      <c r="L293" s="12"/>
      <c r="M293" s="18"/>
      <c r="N293" s="5" t="str">
        <f t="shared" si="120"/>
        <v>FIELD_NAME VARCHAR(1000),</v>
      </c>
      <c r="O293" s="1" t="s">
        <v>60</v>
      </c>
      <c r="P293" t="s">
        <v>0</v>
      </c>
      <c r="W293" s="17" t="str">
        <f t="shared" si="123"/>
        <v>fieldName</v>
      </c>
      <c r="X293" s="3" t="str">
        <f t="shared" si="121"/>
        <v>"fieldName":"",</v>
      </c>
      <c r="Y293" s="22" t="str">
        <f t="shared" si="122"/>
        <v>public static String FIELD_NAME="fieldName";</v>
      </c>
      <c r="Z293" s="7" t="str">
        <f t="shared" si="124"/>
        <v>private String fieldName="";</v>
      </c>
    </row>
    <row r="294" spans="2:26" ht="17.5" x14ac:dyDescent="0.45">
      <c r="B294" s="1" t="s">
        <v>29</v>
      </c>
      <c r="C294" s="1" t="s">
        <v>1</v>
      </c>
      <c r="D294" s="4">
        <v>1000</v>
      </c>
      <c r="J294" s="12"/>
      <c r="L294" s="12"/>
      <c r="M294" s="18"/>
      <c r="N294" s="5" t="str">
        <f t="shared" si="120"/>
        <v>LANG VARCHAR(1000),</v>
      </c>
      <c r="O294" s="1" t="s">
        <v>29</v>
      </c>
      <c r="W294" s="17" t="str">
        <f t="shared" si="123"/>
        <v>lang</v>
      </c>
      <c r="X294" s="3" t="str">
        <f t="shared" si="121"/>
        <v>"lang":"",</v>
      </c>
      <c r="Y294" s="22" t="str">
        <f t="shared" si="122"/>
        <v>public static String LANG="lang";</v>
      </c>
      <c r="Z294" s="7" t="str">
        <f t="shared" si="124"/>
        <v>private String lang="";</v>
      </c>
    </row>
    <row r="295" spans="2:26" ht="17.5" x14ac:dyDescent="0.45">
      <c r="B295" s="11" t="s">
        <v>30</v>
      </c>
      <c r="C295" s="1" t="s">
        <v>1</v>
      </c>
      <c r="D295" s="4">
        <v>1000</v>
      </c>
      <c r="J295" s="12"/>
      <c r="L295" s="12"/>
      <c r="M295" s="18"/>
      <c r="N295" s="5" t="str">
        <f t="shared" si="120"/>
        <v>LABEL_TYPE VARCHAR(1000),</v>
      </c>
      <c r="O295" s="11" t="s">
        <v>61</v>
      </c>
      <c r="P295" s="10" t="s">
        <v>51</v>
      </c>
      <c r="W295" s="17" t="str">
        <f t="shared" si="123"/>
        <v>labelType</v>
      </c>
      <c r="X295" s="3" t="str">
        <f t="shared" si="121"/>
        <v>"labelType":"",</v>
      </c>
      <c r="Y295" s="22" t="str">
        <f t="shared" si="122"/>
        <v>public static String LABEL_TYPE="labelType";</v>
      </c>
      <c r="Z295" s="7" t="str">
        <f t="shared" si="124"/>
        <v>private String labelType="";</v>
      </c>
    </row>
    <row r="296" spans="2:26" ht="17.5" x14ac:dyDescent="0.45">
      <c r="B296" s="10" t="s">
        <v>14</v>
      </c>
      <c r="C296" s="1" t="s">
        <v>1</v>
      </c>
      <c r="D296" s="4">
        <v>1000</v>
      </c>
      <c r="J296" s="12"/>
      <c r="L296" s="12"/>
      <c r="M296" s="18"/>
      <c r="N296" s="5" t="str">
        <f t="shared" si="120"/>
        <v>DESCRIPTION VARCHAR(1000),</v>
      </c>
      <c r="O296" s="10" t="s">
        <v>14</v>
      </c>
      <c r="W296" s="17" t="str">
        <f t="shared" si="123"/>
        <v>description</v>
      </c>
      <c r="X296" s="3" t="str">
        <f t="shared" si="121"/>
        <v>"description":"",</v>
      </c>
      <c r="Y296" s="22" t="str">
        <f t="shared" si="122"/>
        <v>public static String DESCRIPTION="description";</v>
      </c>
      <c r="Z296" s="7" t="str">
        <f t="shared" si="124"/>
        <v>private String description="";</v>
      </c>
    </row>
    <row r="297" spans="2:26" x14ac:dyDescent="0.35">
      <c r="J297" s="12"/>
      <c r="N297" s="5" t="s">
        <v>6</v>
      </c>
      <c r="X297" s="3" t="s">
        <v>33</v>
      </c>
    </row>
    <row r="298" spans="2:26" x14ac:dyDescent="0.35">
      <c r="J298" s="12"/>
      <c r="K298" s="27"/>
    </row>
    <row r="299" spans="2:26" x14ac:dyDescent="0.35">
      <c r="J299" s="12"/>
      <c r="K299" s="27"/>
    </row>
    <row r="300" spans="2:26" x14ac:dyDescent="0.35">
      <c r="B300" s="2" t="s">
        <v>58</v>
      </c>
      <c r="J300" t="s">
        <v>200</v>
      </c>
      <c r="K300" s="26"/>
      <c r="M300" s="18" t="str">
        <f t="shared" ref="M300:M311" si="125">CONCATENATE(B300,",")</f>
        <v>CR_ENTITY_LABEL_LIST,</v>
      </c>
      <c r="N300" s="5" t="str">
        <f>CONCATENATE("CREATE TABLE ",B300," ","(")</f>
        <v>CREATE TABLE CR_ENTITY_LABEL_LIST (</v>
      </c>
      <c r="X300" s="3" t="s">
        <v>32</v>
      </c>
    </row>
    <row r="301" spans="2:26" ht="17.5" x14ac:dyDescent="0.45">
      <c r="B301" s="1" t="s">
        <v>2</v>
      </c>
      <c r="C301" s="1" t="s">
        <v>1</v>
      </c>
      <c r="D301" s="4">
        <v>20</v>
      </c>
      <c r="J301" s="12"/>
      <c r="K301" s="27" t="s">
        <v>201</v>
      </c>
      <c r="L301" s="12"/>
      <c r="M301" s="18" t="str">
        <f t="shared" si="125"/>
        <v>ID,</v>
      </c>
      <c r="N301" s="5" t="str">
        <f t="shared" ref="N301:N311" si="126">CONCATENATE(B301," ",C301,"(",D301,")",",")</f>
        <v>ID VARCHAR(20),</v>
      </c>
      <c r="O301" s="1" t="s">
        <v>2</v>
      </c>
      <c r="P301" s="6"/>
      <c r="Q301" s="6"/>
      <c r="R301" s="6"/>
      <c r="S301" s="6"/>
      <c r="T301" s="6"/>
      <c r="U301" s="6"/>
      <c r="V301" s="6"/>
      <c r="W301" s="17" t="str">
        <f>CONCATENATE(,LOWER(O301),UPPER(LEFT(P301,1)),LOWER(RIGHT(P301,LEN(P301)-IF(LEN(P301)&gt;0,1,LEN(P301)))),UPPER(LEFT(Q301,1)),LOWER(RIGHT(Q301,LEN(Q301)-IF(LEN(Q301)&gt;0,1,LEN(Q301)))),UPPER(LEFT(R301,1)),LOWER(RIGHT(R301,LEN(R301)-IF(LEN(R301)&gt;0,1,LEN(R301)))),UPPER(LEFT(S301,1)),LOWER(RIGHT(S301,LEN(S301)-IF(LEN(S301)&gt;0,1,LEN(S301)))),UPPER(LEFT(T301,1)),LOWER(RIGHT(T301,LEN(T301)-IF(LEN(T301)&gt;0,1,LEN(T301)))),UPPER(LEFT(U301,1)),LOWER(RIGHT(U301,LEN(U301)-IF(LEN(U301)&gt;0,1,LEN(U301)))),UPPER(LEFT(V301,1)),LOWER(RIGHT(V301,LEN(V301)-IF(LEN(V301)&gt;0,1,LEN(V301)))))</f>
        <v>id</v>
      </c>
      <c r="X301" s="3" t="str">
        <f t="shared" ref="X301:X311" si="127">CONCATENATE("""",W301,"""",":","""","""",",")</f>
        <v>"id":"",</v>
      </c>
      <c r="Y301" s="22" t="str">
        <f t="shared" ref="Y301:Y311" si="128">CONCATENATE("public static String ",,B301,,"=","""",W301,""";")</f>
        <v>public static String ID="id";</v>
      </c>
      <c r="Z301" s="7" t="str">
        <f>CONCATENATE("private String ",W301,"=","""""",";")</f>
        <v>private String id="";</v>
      </c>
    </row>
    <row r="302" spans="2:26" ht="17.5" x14ac:dyDescent="0.45">
      <c r="B302" s="1" t="s">
        <v>3</v>
      </c>
      <c r="C302" s="1" t="s">
        <v>1</v>
      </c>
      <c r="D302" s="4">
        <v>10</v>
      </c>
      <c r="J302" s="12"/>
      <c r="K302" s="27" t="s">
        <v>202</v>
      </c>
      <c r="L302" s="12"/>
      <c r="M302" s="18" t="str">
        <f t="shared" si="125"/>
        <v>STATUS,</v>
      </c>
      <c r="N302" s="5" t="str">
        <f t="shared" si="126"/>
        <v>STATUS VARCHAR(10),</v>
      </c>
      <c r="O302" s="1" t="s">
        <v>3</v>
      </c>
      <c r="W302" s="17" t="str">
        <f t="shared" ref="W302:W311" si="129">CONCATENATE(,LOWER(O302),UPPER(LEFT(P302,1)),LOWER(RIGHT(P302,LEN(P302)-IF(LEN(P302)&gt;0,1,LEN(P302)))),UPPER(LEFT(Q302,1)),LOWER(RIGHT(Q302,LEN(Q302)-IF(LEN(Q302)&gt;0,1,LEN(Q302)))),UPPER(LEFT(R302,1)),LOWER(RIGHT(R302,LEN(R302)-IF(LEN(R302)&gt;0,1,LEN(R302)))),UPPER(LEFT(S302,1)),LOWER(RIGHT(S302,LEN(S302)-IF(LEN(S302)&gt;0,1,LEN(S302)))),UPPER(LEFT(T302,1)),LOWER(RIGHT(T302,LEN(T302)-IF(LEN(T302)&gt;0,1,LEN(T302)))),UPPER(LEFT(U302,1)),LOWER(RIGHT(U302,LEN(U302)-IF(LEN(U302)&gt;0,1,LEN(U302)))),UPPER(LEFT(V302,1)),LOWER(RIGHT(V302,LEN(V302)-IF(LEN(V302)&gt;0,1,LEN(V302)))))</f>
        <v>status</v>
      </c>
      <c r="X302" s="3" t="str">
        <f t="shared" si="127"/>
        <v>"status":"",</v>
      </c>
      <c r="Y302" s="22" t="str">
        <f t="shared" si="128"/>
        <v>public static String STATUS="status";</v>
      </c>
      <c r="Z302" s="7" t="str">
        <f t="shared" ref="Z302:Z311" si="130">CONCATENATE("private String ",W302,"=","""""",";")</f>
        <v>private String status="";</v>
      </c>
    </row>
    <row r="303" spans="2:26" ht="17.5" x14ac:dyDescent="0.45">
      <c r="B303" s="1" t="s">
        <v>4</v>
      </c>
      <c r="C303" s="1" t="s">
        <v>1</v>
      </c>
      <c r="D303" s="4">
        <v>20</v>
      </c>
      <c r="J303" s="12"/>
      <c r="K303" s="27" t="s">
        <v>203</v>
      </c>
      <c r="L303" s="12"/>
      <c r="M303" s="18" t="str">
        <f t="shared" si="125"/>
        <v>INSERT_DATE,</v>
      </c>
      <c r="N303" s="5" t="str">
        <f t="shared" si="126"/>
        <v>INSERT_DATE VARCHAR(20),</v>
      </c>
      <c r="O303" s="1" t="s">
        <v>7</v>
      </c>
      <c r="P303" t="s">
        <v>8</v>
      </c>
      <c r="W303" s="17" t="str">
        <f t="shared" si="129"/>
        <v>insertDate</v>
      </c>
      <c r="X303" s="3" t="str">
        <f t="shared" si="127"/>
        <v>"insertDate":"",</v>
      </c>
      <c r="Y303" s="22" t="str">
        <f t="shared" si="128"/>
        <v>public static String INSERT_DATE="insertDate";</v>
      </c>
      <c r="Z303" s="7" t="str">
        <f t="shared" si="130"/>
        <v>private String insertDate="";</v>
      </c>
    </row>
    <row r="304" spans="2:26" ht="17.5" x14ac:dyDescent="0.45">
      <c r="B304" s="1" t="s">
        <v>5</v>
      </c>
      <c r="C304" s="1" t="s">
        <v>1</v>
      </c>
      <c r="D304" s="4">
        <v>20</v>
      </c>
      <c r="J304" s="12"/>
      <c r="K304" s="27" t="s">
        <v>204</v>
      </c>
      <c r="L304" s="12"/>
      <c r="M304" s="18" t="str">
        <f t="shared" si="125"/>
        <v>MODIFICATION_DATE,</v>
      </c>
      <c r="N304" s="5" t="str">
        <f t="shared" si="126"/>
        <v>MODIFICATION_DATE VARCHAR(20),</v>
      </c>
      <c r="O304" s="1" t="s">
        <v>9</v>
      </c>
      <c r="P304" t="s">
        <v>8</v>
      </c>
      <c r="W304" s="17" t="str">
        <f t="shared" si="129"/>
        <v>modificationDate</v>
      </c>
      <c r="X304" s="3" t="str">
        <f t="shared" si="127"/>
        <v>"modificationDate":"",</v>
      </c>
      <c r="Y304" s="22" t="str">
        <f t="shared" si="128"/>
        <v>public static String MODIFICATION_DATE="modificationDate";</v>
      </c>
      <c r="Z304" s="7" t="str">
        <f t="shared" si="130"/>
        <v>private String modificationDate="";</v>
      </c>
    </row>
    <row r="305" spans="2:26" ht="17.5" x14ac:dyDescent="0.45">
      <c r="B305" s="1" t="s">
        <v>27</v>
      </c>
      <c r="C305" s="1" t="s">
        <v>1</v>
      </c>
      <c r="D305" s="4">
        <v>20</v>
      </c>
      <c r="J305" s="12"/>
      <c r="K305" s="27" t="s">
        <v>205</v>
      </c>
      <c r="L305" s="12"/>
      <c r="M305" s="18" t="str">
        <f t="shared" si="125"/>
        <v>ENTITY_NAME,</v>
      </c>
      <c r="N305" s="5" t="str">
        <f t="shared" si="126"/>
        <v>ENTITY_NAME VARCHAR(20),</v>
      </c>
      <c r="O305" s="1" t="s">
        <v>59</v>
      </c>
      <c r="P305" t="s">
        <v>0</v>
      </c>
      <c r="W305" s="17" t="str">
        <f t="shared" si="129"/>
        <v>entityName</v>
      </c>
      <c r="X305" s="3" t="str">
        <f t="shared" si="127"/>
        <v>"entityName":"",</v>
      </c>
      <c r="Y305" s="22" t="str">
        <f t="shared" si="128"/>
        <v>public static String ENTITY_NAME="entityName";</v>
      </c>
      <c r="Z305" s="7" t="str">
        <f t="shared" si="130"/>
        <v>private String entityName="";</v>
      </c>
    </row>
    <row r="306" spans="2:26" ht="17.5" x14ac:dyDescent="0.45">
      <c r="B306" s="15" t="s">
        <v>62</v>
      </c>
      <c r="C306" s="1" t="s">
        <v>1</v>
      </c>
      <c r="D306" s="4"/>
      <c r="K306" s="27" t="s">
        <v>206</v>
      </c>
      <c r="L306" s="12"/>
      <c r="M306" s="18" t="str">
        <f t="shared" si="125"/>
        <v>ENTITY_FULLNAME,</v>
      </c>
      <c r="N306" s="5" t="str">
        <f t="shared" si="126"/>
        <v>ENTITY_FULLNAME VARCHAR(),</v>
      </c>
      <c r="O306" s="1" t="s">
        <v>59</v>
      </c>
      <c r="P306" t="s">
        <v>25</v>
      </c>
      <c r="W306" s="17" t="str">
        <f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entityFullname</v>
      </c>
      <c r="X306" s="3" t="str">
        <f t="shared" si="127"/>
        <v>"entityFullname":"",</v>
      </c>
      <c r="Y306" s="22" t="str">
        <f t="shared" si="128"/>
        <v>public static String ENTITY_FULLNAME="entityFullname";</v>
      </c>
      <c r="Z306" s="7" t="str">
        <f>CONCATENATE("private String ",W306,"=","""""",";")</f>
        <v>private String entityFullname="";</v>
      </c>
    </row>
    <row r="307" spans="2:26" ht="17.5" x14ac:dyDescent="0.45">
      <c r="B307" s="1" t="s">
        <v>28</v>
      </c>
      <c r="C307" s="1" t="s">
        <v>1</v>
      </c>
      <c r="D307" s="4">
        <v>20</v>
      </c>
      <c r="J307" s="12"/>
      <c r="K307" s="27" t="s">
        <v>207</v>
      </c>
      <c r="L307" s="12"/>
      <c r="M307" s="18" t="str">
        <f t="shared" si="125"/>
        <v>FIELD_NAME,</v>
      </c>
      <c r="N307" s="5" t="str">
        <f t="shared" si="126"/>
        <v>FIELD_NAME VARCHAR(20),</v>
      </c>
      <c r="O307" s="1" t="s">
        <v>60</v>
      </c>
      <c r="P307" t="s">
        <v>0</v>
      </c>
      <c r="W307" s="17" t="str">
        <f t="shared" si="129"/>
        <v>fieldName</v>
      </c>
      <c r="X307" s="3" t="str">
        <f t="shared" si="127"/>
        <v>"fieldName":"",</v>
      </c>
      <c r="Y307" s="22" t="str">
        <f t="shared" si="128"/>
        <v>public static String FIELD_NAME="fieldName";</v>
      </c>
      <c r="Z307" s="7" t="str">
        <f t="shared" si="130"/>
        <v>private String fieldName="";</v>
      </c>
    </row>
    <row r="308" spans="2:26" ht="17.5" x14ac:dyDescent="0.45">
      <c r="B308" s="1" t="s">
        <v>29</v>
      </c>
      <c r="C308" s="1" t="s">
        <v>1</v>
      </c>
      <c r="D308" s="4">
        <v>100</v>
      </c>
      <c r="J308" s="12"/>
      <c r="K308" s="27" t="s">
        <v>208</v>
      </c>
      <c r="L308" s="12"/>
      <c r="M308" s="18" t="str">
        <f t="shared" si="125"/>
        <v>LANG,</v>
      </c>
      <c r="N308" s="5" t="str">
        <f t="shared" si="126"/>
        <v>LANG VARCHAR(100),</v>
      </c>
      <c r="O308" s="1" t="s">
        <v>29</v>
      </c>
      <c r="W308" s="17" t="str">
        <f t="shared" si="129"/>
        <v>lang</v>
      </c>
      <c r="X308" s="3" t="str">
        <f t="shared" si="127"/>
        <v>"lang":"",</v>
      </c>
      <c r="Y308" s="22" t="str">
        <f t="shared" si="128"/>
        <v>public static String LANG="lang";</v>
      </c>
      <c r="Z308" s="7" t="str">
        <f t="shared" si="130"/>
        <v>private String lang="";</v>
      </c>
    </row>
    <row r="309" spans="2:26" ht="17.5" x14ac:dyDescent="0.45">
      <c r="B309" s="11" t="s">
        <v>56</v>
      </c>
      <c r="C309" s="1" t="s">
        <v>1</v>
      </c>
      <c r="D309" s="4">
        <v>100</v>
      </c>
      <c r="J309" s="12"/>
      <c r="K309" s="27" t="s">
        <v>209</v>
      </c>
      <c r="L309" s="12"/>
      <c r="M309" s="18" t="str">
        <f t="shared" si="125"/>
        <v>LANGUAGE_NAME,</v>
      </c>
      <c r="N309" s="5" t="str">
        <f t="shared" si="126"/>
        <v>LANGUAGE_NAME VARCHAR(100),</v>
      </c>
      <c r="O309" s="11" t="s">
        <v>57</v>
      </c>
      <c r="P309" t="s">
        <v>0</v>
      </c>
      <c r="W309" s="17" t="str">
        <f t="shared" si="129"/>
        <v>languageName</v>
      </c>
      <c r="X309" s="3" t="str">
        <f t="shared" si="127"/>
        <v>"languageName":"",</v>
      </c>
      <c r="Y309" s="22" t="str">
        <f t="shared" si="128"/>
        <v>public static String LANGUAGE_NAME="languageName";</v>
      </c>
      <c r="Z309" s="7" t="str">
        <f>CONCATENATE("private String ",W309,"=","""""",";")</f>
        <v>private String languageName="";</v>
      </c>
    </row>
    <row r="310" spans="2:26" ht="17.5" x14ac:dyDescent="0.45">
      <c r="B310" s="11" t="s">
        <v>30</v>
      </c>
      <c r="C310" s="1" t="s">
        <v>1</v>
      </c>
      <c r="D310" s="4">
        <v>100</v>
      </c>
      <c r="J310" s="12"/>
      <c r="K310" s="27" t="s">
        <v>210</v>
      </c>
      <c r="L310" s="12"/>
      <c r="M310" s="18" t="str">
        <f t="shared" si="125"/>
        <v>LABEL_TYPE,</v>
      </c>
      <c r="N310" s="5" t="str">
        <f t="shared" si="126"/>
        <v>LABEL_TYPE VARCHAR(100),</v>
      </c>
      <c r="O310" s="11" t="s">
        <v>61</v>
      </c>
      <c r="P310" s="10" t="s">
        <v>51</v>
      </c>
      <c r="W310" s="17" t="str">
        <f t="shared" si="129"/>
        <v>labelType</v>
      </c>
      <c r="X310" s="3" t="str">
        <f t="shared" si="127"/>
        <v>"labelType":"",</v>
      </c>
      <c r="Y310" s="22" t="str">
        <f t="shared" si="128"/>
        <v>public static String LABEL_TYPE="labelType";</v>
      </c>
      <c r="Z310" s="7" t="str">
        <f t="shared" si="130"/>
        <v>private String labelType="";</v>
      </c>
    </row>
    <row r="311" spans="2:26" ht="17.5" x14ac:dyDescent="0.45">
      <c r="B311" s="10" t="s">
        <v>14</v>
      </c>
      <c r="C311" s="1" t="s">
        <v>1</v>
      </c>
      <c r="D311" s="4">
        <v>500</v>
      </c>
      <c r="J311" s="12"/>
      <c r="K311" s="27" t="s">
        <v>14</v>
      </c>
      <c r="L311" s="12"/>
      <c r="M311" s="18" t="str">
        <f t="shared" si="125"/>
        <v>DESCRIPTION,</v>
      </c>
      <c r="N311" s="5" t="str">
        <f t="shared" si="126"/>
        <v>DESCRIPTION VARCHAR(500),</v>
      </c>
      <c r="O311" s="10" t="s">
        <v>14</v>
      </c>
      <c r="W311" s="17" t="str">
        <f t="shared" si="129"/>
        <v>description</v>
      </c>
      <c r="X311" s="3" t="str">
        <f t="shared" si="127"/>
        <v>"description":"",</v>
      </c>
      <c r="Y311" s="22" t="str">
        <f t="shared" si="128"/>
        <v>public static String DESCRIPTION="description";</v>
      </c>
      <c r="Z311" s="7" t="str">
        <f t="shared" si="130"/>
        <v>private String description="";</v>
      </c>
    </row>
    <row r="312" spans="2:26" x14ac:dyDescent="0.35">
      <c r="K312" s="26" t="s">
        <v>211</v>
      </c>
    </row>
    <row r="314" spans="2:26" x14ac:dyDescent="0.35">
      <c r="K314" s="29" t="e">
        <f>CONCATENATE(" FROM ",LEFT(#REF!,LEN(#REF!)-5)," T")</f>
        <v>#REF!</v>
      </c>
      <c r="M314" s="18"/>
      <c r="N314" s="5" t="s">
        <v>6</v>
      </c>
      <c r="X314" s="3" t="s">
        <v>33</v>
      </c>
    </row>
    <row r="315" spans="2:26" x14ac:dyDescent="0.35">
      <c r="B315" s="2" t="s">
        <v>34</v>
      </c>
      <c r="I315" t="str">
        <f>CONCATENATE("ALTER TABLE"," ",B315)</f>
        <v>ALTER TABLE CR_USER_CONTROLLER</v>
      </c>
      <c r="N315" s="5" t="str">
        <f>CONCATENATE("CREATE TABLE ",B315," ","(")</f>
        <v>CREATE TABLE CR_USER_CONTROLLER (</v>
      </c>
      <c r="X315" s="3" t="s">
        <v>32</v>
      </c>
    </row>
    <row r="316" spans="2:26" ht="17.5" x14ac:dyDescent="0.45">
      <c r="B316" s="1" t="s">
        <v>2</v>
      </c>
      <c r="C316" s="1" t="s">
        <v>1</v>
      </c>
      <c r="D316" s="4">
        <v>20</v>
      </c>
      <c r="I316" t="str">
        <f>I315</f>
        <v>ALTER TABLE CR_USER_CONTROLLER</v>
      </c>
      <c r="J316" t="str">
        <f>LEFT(CONCATENATE(" ADD "," ",N316,";"),LEN(CONCATENATE(" ADD "," ",N316,";"))-2)</f>
        <v xml:space="preserve"> ADD  ID VARCHAR(20)</v>
      </c>
      <c r="K316" s="21" t="str">
        <f>LEFT(CONCATENATE("  ALTER COLUMN  "," ",N316,";"),LEN(CONCATENATE("  ALTER COLUMN  "," ",N316,";"))-2)</f>
        <v xml:space="preserve">  ALTER COLUMN   ID VARCHAR(20)</v>
      </c>
      <c r="L316" s="12"/>
      <c r="M316" s="18"/>
      <c r="N316" s="5" t="str">
        <f t="shared" ref="N316:N326" si="131">CONCATENATE(B316," ",C316,"(",D316,")",",")</f>
        <v>ID VARCHAR(20),</v>
      </c>
      <c r="O316" s="1" t="s">
        <v>2</v>
      </c>
      <c r="P316" s="6"/>
      <c r="Q316" s="6"/>
      <c r="R316" s="6"/>
      <c r="S316" s="6"/>
      <c r="T316" s="6"/>
      <c r="U316" s="6"/>
      <c r="V316" s="6"/>
      <c r="W316" s="17" t="str">
        <f>CONCATENATE(,LOWER(O316),UPPER(LEFT(P316,1)),LOWER(RIGHT(P316,LEN(P316)-IF(LEN(P316)&gt;0,1,LEN(P316)))),UPPER(LEFT(Q316,1)),LOWER(RIGHT(Q316,LEN(Q316)-IF(LEN(Q316)&gt;0,1,LEN(Q316)))),UPPER(LEFT(R316,1)),LOWER(RIGHT(R316,LEN(R316)-IF(LEN(R316)&gt;0,1,LEN(R316)))),UPPER(LEFT(S316,1)),LOWER(RIGHT(S316,LEN(S316)-IF(LEN(S316)&gt;0,1,LEN(S316)))),UPPER(LEFT(T316,1)),LOWER(RIGHT(T316,LEN(T316)-IF(LEN(T316)&gt;0,1,LEN(T316)))),UPPER(LEFT(U316,1)),LOWER(RIGHT(U316,LEN(U316)-IF(LEN(U316)&gt;0,1,LEN(U316)))),UPPER(LEFT(V316,1)),LOWER(RIGHT(V316,LEN(V316)-IF(LEN(V316)&gt;0,1,LEN(V316)))))</f>
        <v>id</v>
      </c>
      <c r="X316" s="3" t="str">
        <f t="shared" ref="X316:X326" si="132">CONCATENATE("""",W316,"""",":","""","""",",")</f>
        <v>"id":"",</v>
      </c>
      <c r="Y316" s="22" t="str">
        <f t="shared" ref="Y316:Y326" si="133">CONCATENATE("public static String ",,B316,,"=","""",W316,""";")</f>
        <v>public static String ID="id";</v>
      </c>
      <c r="Z316" s="7" t="str">
        <f>CONCATENATE("private String ",W316,"=","""""",";")</f>
        <v>private String id="";</v>
      </c>
    </row>
    <row r="317" spans="2:26" ht="17.5" x14ac:dyDescent="0.45">
      <c r="B317" s="1" t="s">
        <v>3</v>
      </c>
      <c r="C317" s="1" t="s">
        <v>1</v>
      </c>
      <c r="D317" s="4">
        <v>10</v>
      </c>
      <c r="I317" t="str">
        <f t="shared" ref="I317:I326" si="134">I316</f>
        <v>ALTER TABLE CR_USER_CONTROLLER</v>
      </c>
      <c r="J317" t="str">
        <f t="shared" ref="J317:J326" si="135">LEFT(CONCATENATE(" ADD "," ",N317,";"),LEN(CONCATENATE(" ADD "," ",N317,";"))-2)</f>
        <v xml:space="preserve"> ADD  STATUS VARCHAR(10)</v>
      </c>
      <c r="K317" s="21" t="str">
        <f t="shared" ref="K317:K326" si="136">LEFT(CONCATENATE("  ALTER COLUMN  "," ",N317,";"),LEN(CONCATENATE("  ALTER COLUMN  "," ",N317,";"))-2)</f>
        <v xml:space="preserve">  ALTER COLUMN   STATUS VARCHAR(10)</v>
      </c>
      <c r="L317" s="12"/>
      <c r="M317" s="18"/>
      <c r="N317" s="5" t="str">
        <f t="shared" si="131"/>
        <v>STATUS VARCHAR(10),</v>
      </c>
      <c r="O317" s="1" t="s">
        <v>3</v>
      </c>
      <c r="W317" s="17" t="str">
        <f t="shared" ref="W317:W326" si="137"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status</v>
      </c>
      <c r="X317" s="3" t="str">
        <f t="shared" si="132"/>
        <v>"status":"",</v>
      </c>
      <c r="Y317" s="22" t="str">
        <f t="shared" si="133"/>
        <v>public static String STATUS="status";</v>
      </c>
      <c r="Z317" s="7" t="str">
        <f t="shared" ref="Z317:Z326" si="138">CONCATENATE("private String ",W317,"=","""""",";")</f>
        <v>private String status="";</v>
      </c>
    </row>
    <row r="318" spans="2:26" ht="17.5" x14ac:dyDescent="0.45">
      <c r="B318" s="1" t="s">
        <v>11</v>
      </c>
      <c r="C318" s="1" t="s">
        <v>1</v>
      </c>
      <c r="D318" s="4">
        <v>20</v>
      </c>
      <c r="I318" t="str">
        <f t="shared" si="134"/>
        <v>ALTER TABLE CR_USER_CONTROLLER</v>
      </c>
      <c r="J318" t="str">
        <f t="shared" si="135"/>
        <v xml:space="preserve"> ADD  FK_USER_ID VARCHAR(20)</v>
      </c>
      <c r="K318" s="21" t="str">
        <f t="shared" si="136"/>
        <v xml:space="preserve">  ALTER COLUMN   FK_USER_ID VARCHAR(20)</v>
      </c>
      <c r="L318" s="12"/>
      <c r="M318" s="18"/>
      <c r="N318" s="5" t="str">
        <f t="shared" si="131"/>
        <v>FK_USER_ID VARCHAR(20),</v>
      </c>
      <c r="O318" s="1" t="s">
        <v>10</v>
      </c>
      <c r="P318" t="s">
        <v>12</v>
      </c>
      <c r="Q318" t="s">
        <v>2</v>
      </c>
      <c r="W318" s="17" t="str">
        <f t="shared" si="137"/>
        <v>fkUserId</v>
      </c>
      <c r="X318" s="3" t="str">
        <f t="shared" si="132"/>
        <v>"fkUserId":"",</v>
      </c>
      <c r="Y318" s="22" t="str">
        <f t="shared" si="133"/>
        <v>public static String FK_USER_ID="fkUserId";</v>
      </c>
      <c r="Z318" s="7" t="str">
        <f t="shared" si="138"/>
        <v>private String fkUserId="";</v>
      </c>
    </row>
    <row r="319" spans="2:26" ht="17.5" x14ac:dyDescent="0.45">
      <c r="B319" s="1" t="s">
        <v>35</v>
      </c>
      <c r="C319" s="1" t="s">
        <v>1</v>
      </c>
      <c r="D319" s="4">
        <v>500</v>
      </c>
      <c r="I319" t="str">
        <f t="shared" si="134"/>
        <v>ALTER TABLE CR_USER_CONTROLLER</v>
      </c>
      <c r="J319" t="str">
        <f t="shared" si="135"/>
        <v xml:space="preserve"> ADD  FK_COMPONENT_ID VARCHAR(500)</v>
      </c>
      <c r="K319" s="21" t="str">
        <f t="shared" si="136"/>
        <v xml:space="preserve">  ALTER COLUMN   FK_COMPONENT_ID VARCHAR(500)</v>
      </c>
      <c r="L319" s="12"/>
      <c r="M319" s="18"/>
      <c r="N319" s="5" t="str">
        <f t="shared" si="131"/>
        <v>FK_COMPONENT_ID VARCHAR(500),</v>
      </c>
      <c r="O319" s="1" t="s">
        <v>10</v>
      </c>
      <c r="P319" t="s">
        <v>49</v>
      </c>
      <c r="Q319" t="s">
        <v>2</v>
      </c>
      <c r="W319" s="17" t="str">
        <f t="shared" si="137"/>
        <v>fkComponentId</v>
      </c>
      <c r="X319" s="3" t="str">
        <f t="shared" si="132"/>
        <v>"fkComponentId":"",</v>
      </c>
      <c r="Y319" s="22" t="str">
        <f t="shared" si="133"/>
        <v>public static String FK_COMPONENT_ID="fkComponentId";</v>
      </c>
      <c r="Z319" s="7" t="str">
        <f t="shared" si="138"/>
        <v>private String fkComponentId="";</v>
      </c>
    </row>
    <row r="320" spans="2:26" ht="17.5" x14ac:dyDescent="0.45">
      <c r="B320" s="1" t="s">
        <v>36</v>
      </c>
      <c r="C320" s="1" t="s">
        <v>1</v>
      </c>
      <c r="D320" s="4">
        <v>20</v>
      </c>
      <c r="I320" t="str">
        <f t="shared" si="134"/>
        <v>ALTER TABLE CR_USER_CONTROLLER</v>
      </c>
      <c r="J320" t="str">
        <f t="shared" si="135"/>
        <v xml:space="preserve"> ADD  PERMISSION_TYPE VARCHAR(20)</v>
      </c>
      <c r="K320" s="21" t="str">
        <f t="shared" si="136"/>
        <v xml:space="preserve">  ALTER COLUMN   PERMISSION_TYPE VARCHAR(20)</v>
      </c>
      <c r="L320" s="12"/>
      <c r="M320" s="18"/>
      <c r="N320" s="5" t="str">
        <f t="shared" si="131"/>
        <v>PERMISSION_TYPE VARCHAR(20),</v>
      </c>
      <c r="O320" s="1" t="s">
        <v>50</v>
      </c>
      <c r="P320" t="s">
        <v>51</v>
      </c>
      <c r="W320" s="17" t="str">
        <f t="shared" si="137"/>
        <v>permissionType</v>
      </c>
      <c r="X320" s="3" t="str">
        <f t="shared" si="132"/>
        <v>"permissionType":"",</v>
      </c>
      <c r="Y320" s="22" t="str">
        <f t="shared" si="133"/>
        <v>public static String PERMISSION_TYPE="permissionType";</v>
      </c>
      <c r="Z320" s="7" t="str">
        <f t="shared" si="138"/>
        <v>private String permissionType="";</v>
      </c>
    </row>
    <row r="321" spans="2:26" ht="17.5" x14ac:dyDescent="0.45">
      <c r="B321" s="1" t="s">
        <v>46</v>
      </c>
      <c r="C321" s="1" t="s">
        <v>1</v>
      </c>
      <c r="D321" s="4">
        <v>500</v>
      </c>
      <c r="I321" t="str">
        <f t="shared" si="134"/>
        <v>ALTER TABLE CR_USER_CONTROLLER</v>
      </c>
      <c r="J321" t="str">
        <f t="shared" si="135"/>
        <v xml:space="preserve"> ADD  COMPONENT_TYPE VARCHAR(500)</v>
      </c>
      <c r="K321" s="21" t="str">
        <f t="shared" si="136"/>
        <v xml:space="preserve">  ALTER COLUMN   COMPONENT_TYPE VARCHAR(500)</v>
      </c>
      <c r="L321" s="12"/>
      <c r="M321" s="18"/>
      <c r="N321" s="5" t="str">
        <f t="shared" si="131"/>
        <v>COMPONENT_TYPE VARCHAR(500),</v>
      </c>
      <c r="O321" s="1" t="s">
        <v>49</v>
      </c>
      <c r="P321" t="s">
        <v>51</v>
      </c>
      <c r="W321" s="17" t="str">
        <f t="shared" si="137"/>
        <v>componentType</v>
      </c>
      <c r="X321" s="3" t="str">
        <f t="shared" si="132"/>
        <v>"componentType":"",</v>
      </c>
      <c r="Y321" s="22" t="str">
        <f t="shared" si="133"/>
        <v>public static String COMPONENT_TYPE="componentType";</v>
      </c>
      <c r="Z321" s="7" t="str">
        <f t="shared" si="138"/>
        <v>private String componentType="";</v>
      </c>
    </row>
    <row r="322" spans="2:26" ht="17.5" x14ac:dyDescent="0.45">
      <c r="B322" s="1" t="s">
        <v>118</v>
      </c>
      <c r="C322" s="1" t="s">
        <v>1</v>
      </c>
      <c r="D322" s="4">
        <v>500</v>
      </c>
      <c r="I322" t="str">
        <f t="shared" si="134"/>
        <v>ALTER TABLE CR_USER_CONTROLLER</v>
      </c>
      <c r="J322" t="str">
        <f>LEFT(CONCATENATE(" ADD "," ",N322,";"),LEN(CONCATENATE(" ADD "," ",N322,";"))-2)</f>
        <v xml:space="preserve"> ADD  CONTROLLER_TYPE VARCHAR(500)</v>
      </c>
      <c r="K322" s="21" t="str">
        <f>LEFT(CONCATENATE("  ALTER COLUMN  "," ",N322,";"),LEN(CONCATENATE("  ALTER COLUMN  "," ",N322,";"))-2)</f>
        <v xml:space="preserve">  ALTER COLUMN   CONTROLLER_TYPE VARCHAR(500)</v>
      </c>
      <c r="L322" s="12"/>
      <c r="M322" s="18"/>
      <c r="N322" s="5" t="str">
        <f>CONCATENATE(B322," ",C322,"(",D322,")",",")</f>
        <v>CONTROLLER_TYPE VARCHAR(500),</v>
      </c>
      <c r="O322" s="1" t="s">
        <v>119</v>
      </c>
      <c r="P322" t="s">
        <v>51</v>
      </c>
      <c r="W322" s="17" t="str">
        <f>CONCATENATE(,LOWER(O322),UPPER(LEFT(P322,1)),LOWER(RIGHT(P322,LEN(P322)-IF(LEN(P322)&gt;0,1,LEN(P322)))),UPPER(LEFT(Q322,1)),LOWER(RIGHT(Q322,LEN(Q322)-IF(LEN(Q322)&gt;0,1,LEN(Q322)))),UPPER(LEFT(R322,1)),LOWER(RIGHT(R322,LEN(R322)-IF(LEN(R322)&gt;0,1,LEN(R322)))),UPPER(LEFT(S322,1)),LOWER(RIGHT(S322,LEN(S322)-IF(LEN(S322)&gt;0,1,LEN(S322)))),UPPER(LEFT(T322,1)),LOWER(RIGHT(T322,LEN(T322)-IF(LEN(T322)&gt;0,1,LEN(T322)))),UPPER(LEFT(U322,1)),LOWER(RIGHT(U322,LEN(U322)-IF(LEN(U322)&gt;0,1,LEN(U322)))),UPPER(LEFT(V322,1)),LOWER(RIGHT(V322,LEN(V322)-IF(LEN(V322)&gt;0,1,LEN(V322)))))</f>
        <v>controllerType</v>
      </c>
      <c r="X322" s="3" t="str">
        <f>CONCATENATE("""",W322,"""",":","""","""",",")</f>
        <v>"controllerType":"",</v>
      </c>
      <c r="Y322" s="22" t="str">
        <f t="shared" si="133"/>
        <v>public static String CONTROLLER_TYPE="controllerType";</v>
      </c>
      <c r="Z322" s="7" t="str">
        <f>CONCATENATE("private String ",W322,"=","""""",";")</f>
        <v>private String controllerType="";</v>
      </c>
    </row>
    <row r="323" spans="2:26" ht="17.5" x14ac:dyDescent="0.45">
      <c r="B323" s="1" t="s">
        <v>47</v>
      </c>
      <c r="C323" s="1" t="s">
        <v>1</v>
      </c>
      <c r="D323" s="4">
        <v>4000</v>
      </c>
      <c r="I323" t="str">
        <f>I321</f>
        <v>ALTER TABLE CR_USER_CONTROLLER</v>
      </c>
      <c r="J323" t="str">
        <f t="shared" si="135"/>
        <v xml:space="preserve"> ADD  INPUT_KEY VARCHAR(4000)</v>
      </c>
      <c r="K323" s="21" t="str">
        <f t="shared" si="136"/>
        <v xml:space="preserve">  ALTER COLUMN   INPUT_KEY VARCHAR(4000)</v>
      </c>
      <c r="L323" s="12"/>
      <c r="M323" s="18"/>
      <c r="N323" s="5" t="str">
        <f t="shared" si="131"/>
        <v>INPUT_KEY VARCHAR(4000),</v>
      </c>
      <c r="O323" s="1" t="s">
        <v>13</v>
      </c>
      <c r="P323" t="s">
        <v>43</v>
      </c>
      <c r="W323" s="17" t="str">
        <f t="shared" si="137"/>
        <v>inputKey</v>
      </c>
      <c r="X323" s="3" t="str">
        <f t="shared" si="132"/>
        <v>"inputKey":"",</v>
      </c>
      <c r="Y323" s="22" t="str">
        <f t="shared" si="133"/>
        <v>public static String INPUT_KEY="inputKey";</v>
      </c>
      <c r="Z323" s="7" t="str">
        <f t="shared" si="138"/>
        <v>private String inputKey="";</v>
      </c>
    </row>
    <row r="324" spans="2:26" ht="17.5" x14ac:dyDescent="0.45">
      <c r="B324" s="1" t="s">
        <v>48</v>
      </c>
      <c r="C324" s="1" t="s">
        <v>1</v>
      </c>
      <c r="D324" s="4">
        <v>4000</v>
      </c>
      <c r="I324" t="str">
        <f t="shared" si="134"/>
        <v>ALTER TABLE CR_USER_CONTROLLER</v>
      </c>
      <c r="J324" t="str">
        <f t="shared" si="135"/>
        <v xml:space="preserve"> ADD  INPUT_VALUE VARCHAR(4000)</v>
      </c>
      <c r="K324" s="21" t="str">
        <f t="shared" si="136"/>
        <v xml:space="preserve">  ALTER COLUMN   INPUT_VALUE VARCHAR(4000)</v>
      </c>
      <c r="L324" s="12"/>
      <c r="M324" s="18"/>
      <c r="N324" s="5" t="str">
        <f t="shared" si="131"/>
        <v>INPUT_VALUE VARCHAR(4000),</v>
      </c>
      <c r="O324" s="1" t="s">
        <v>13</v>
      </c>
      <c r="P324" t="s">
        <v>44</v>
      </c>
      <c r="W324" s="17" t="str">
        <f t="shared" si="137"/>
        <v>inputValue</v>
      </c>
      <c r="X324" s="3" t="str">
        <f t="shared" si="132"/>
        <v>"inputValue":"",</v>
      </c>
      <c r="Y324" s="22" t="str">
        <f t="shared" si="133"/>
        <v>public static String INPUT_VALUE="inputValue";</v>
      </c>
      <c r="Z324" s="7" t="str">
        <f t="shared" si="138"/>
        <v>private String inputValue="";</v>
      </c>
    </row>
    <row r="325" spans="2:26" ht="17.5" x14ac:dyDescent="0.45">
      <c r="B325" s="1" t="s">
        <v>4</v>
      </c>
      <c r="C325" s="1" t="s">
        <v>1</v>
      </c>
      <c r="D325" s="4">
        <v>20</v>
      </c>
      <c r="I325" t="str">
        <f t="shared" si="134"/>
        <v>ALTER TABLE CR_USER_CONTROLLER</v>
      </c>
      <c r="J325" t="str">
        <f t="shared" si="135"/>
        <v xml:space="preserve"> ADD  INSERT_DATE VARCHAR(20)</v>
      </c>
      <c r="K325" s="21" t="str">
        <f t="shared" si="136"/>
        <v xml:space="preserve">  ALTER COLUMN   INSERT_DATE VARCHAR(20)</v>
      </c>
      <c r="L325" s="12"/>
      <c r="M325" s="18"/>
      <c r="N325" s="5" t="str">
        <f t="shared" si="131"/>
        <v>INSERT_DATE VARCHAR(20),</v>
      </c>
      <c r="O325" s="1" t="s">
        <v>7</v>
      </c>
      <c r="P325" t="s">
        <v>8</v>
      </c>
      <c r="W325" s="17" t="str">
        <f t="shared" si="137"/>
        <v>insertDate</v>
      </c>
      <c r="X325" s="3" t="str">
        <f t="shared" si="132"/>
        <v>"insertDate":"",</v>
      </c>
      <c r="Y325" s="22" t="str">
        <f t="shared" si="133"/>
        <v>public static String INSERT_DATE="insertDate";</v>
      </c>
      <c r="Z325" s="7" t="str">
        <f t="shared" si="138"/>
        <v>private String insertDate="";</v>
      </c>
    </row>
    <row r="326" spans="2:26" ht="17.5" x14ac:dyDescent="0.45">
      <c r="B326" s="1" t="s">
        <v>5</v>
      </c>
      <c r="C326" s="1" t="s">
        <v>1</v>
      </c>
      <c r="D326" s="4">
        <v>20</v>
      </c>
      <c r="I326" t="str">
        <f t="shared" si="134"/>
        <v>ALTER TABLE CR_USER_CONTROLLER</v>
      </c>
      <c r="J326" t="str">
        <f t="shared" si="135"/>
        <v xml:space="preserve"> ADD  MODIFICATION_DATE VARCHAR(20)</v>
      </c>
      <c r="K326" s="21" t="str">
        <f t="shared" si="136"/>
        <v xml:space="preserve">  ALTER COLUMN   MODIFICATION_DATE VARCHAR(20)</v>
      </c>
      <c r="L326" s="12"/>
      <c r="M326" s="18"/>
      <c r="N326" s="5" t="str">
        <f t="shared" si="131"/>
        <v>MODIFICATION_DATE VARCHAR(20),</v>
      </c>
      <c r="O326" s="1" t="s">
        <v>9</v>
      </c>
      <c r="P326" t="s">
        <v>8</v>
      </c>
      <c r="W326" s="17" t="str">
        <f t="shared" si="137"/>
        <v>modificationDate</v>
      </c>
      <c r="X326" s="3" t="str">
        <f t="shared" si="132"/>
        <v>"modificationDate":"",</v>
      </c>
      <c r="Y326" s="22" t="str">
        <f t="shared" si="133"/>
        <v>public static String MODIFICATION_DATE="modificationDate";</v>
      </c>
      <c r="Z326" s="7" t="str">
        <f t="shared" si="138"/>
        <v>private String modificationDate="";</v>
      </c>
    </row>
    <row r="327" spans="2:26" x14ac:dyDescent="0.35">
      <c r="N327" s="5" t="s">
        <v>6</v>
      </c>
      <c r="X327" s="3" t="s">
        <v>33</v>
      </c>
    </row>
    <row r="329" spans="2:26" x14ac:dyDescent="0.35">
      <c r="B329" s="2" t="s">
        <v>52</v>
      </c>
      <c r="J329" t="s">
        <v>105</v>
      </c>
      <c r="K329" s="26" t="str">
        <f>CONCATENATE(J329," VIEW ",B329," AS SELECT")</f>
        <v>alter VIEW CR_USER_CONTROLLER_LIST AS SELECT</v>
      </c>
      <c r="M329" s="18" t="str">
        <f t="shared" ref="M329:M346" si="139">CONCATENATE(B329,",")</f>
        <v>CR_USER_CONTROLLER_LIST,</v>
      </c>
      <c r="N329" s="5" t="str">
        <f>CONCATENATE("CREATE TABLE ",B329," ","(")</f>
        <v>CREATE TABLE CR_USER_CONTROLLER_LIST (</v>
      </c>
      <c r="X329" s="3" t="s">
        <v>32</v>
      </c>
    </row>
    <row r="330" spans="2:26" ht="17.5" x14ac:dyDescent="0.45">
      <c r="B330" s="1" t="s">
        <v>2</v>
      </c>
      <c r="C330" s="1" t="s">
        <v>1</v>
      </c>
      <c r="D330" s="4">
        <v>20</v>
      </c>
      <c r="K330" s="25" t="str">
        <f>CONCATENATE(B330,",")</f>
        <v>ID,</v>
      </c>
      <c r="M330" s="18" t="str">
        <f t="shared" si="139"/>
        <v>ID,</v>
      </c>
      <c r="N330" s="5" t="str">
        <f t="shared" ref="N330:N346" si="140">CONCATENATE(B330," ",C330,"(",D330,")",",")</f>
        <v>ID VARCHAR(20),</v>
      </c>
      <c r="O330" s="1" t="s">
        <v>2</v>
      </c>
      <c r="P330" s="6"/>
      <c r="Q330" s="6"/>
      <c r="R330" s="6"/>
      <c r="S330" s="6"/>
      <c r="T330" s="6"/>
      <c r="U330" s="6"/>
      <c r="V330" s="6"/>
      <c r="W330" s="17" t="str">
        <f>CONCATENATE(,LOWER(O330),UPPER(LEFT(P330,1)),LOWER(RIGHT(P330,LEN(P330)-IF(LEN(P330)&gt;0,1,LEN(P330)))),UPPER(LEFT(Q330,1)),LOWER(RIGHT(Q330,LEN(Q330)-IF(LEN(Q330)&gt;0,1,LEN(Q330)))),UPPER(LEFT(R330,1)),LOWER(RIGHT(R330,LEN(R330)-IF(LEN(R330)&gt;0,1,LEN(R330)))),UPPER(LEFT(S330,1)),LOWER(RIGHT(S330,LEN(S330)-IF(LEN(S330)&gt;0,1,LEN(S330)))),UPPER(LEFT(T330,1)),LOWER(RIGHT(T330,LEN(T330)-IF(LEN(T330)&gt;0,1,LEN(T330)))),UPPER(LEFT(U330,1)),LOWER(RIGHT(U330,LEN(U330)-IF(LEN(U330)&gt;0,1,LEN(U330)))),UPPER(LEFT(V330,1)),LOWER(RIGHT(V330,LEN(V330)-IF(LEN(V330)&gt;0,1,LEN(V330)))))</f>
        <v>id</v>
      </c>
      <c r="X330" s="3" t="str">
        <f t="shared" ref="X330:X346" si="141">CONCATENATE("""",W330,"""",":","""","""",",")</f>
        <v>"id":"",</v>
      </c>
      <c r="Y330" s="22" t="str">
        <f t="shared" ref="Y330:Y346" si="142">CONCATENATE("public static String ",,B330,,"=","""",W330,""";")</f>
        <v>public static String ID="id";</v>
      </c>
      <c r="Z330" s="7" t="str">
        <f t="shared" ref="Z330:Z335" si="143">CONCATENATE("private String ",W330,"=","""""",";")</f>
        <v>private String id="";</v>
      </c>
    </row>
    <row r="331" spans="2:26" ht="17.5" x14ac:dyDescent="0.45">
      <c r="B331" s="1" t="s">
        <v>3</v>
      </c>
      <c r="C331" s="1" t="s">
        <v>1</v>
      </c>
      <c r="D331" s="4">
        <v>10</v>
      </c>
      <c r="K331" s="25" t="str">
        <f>CONCATENATE(B331,",")</f>
        <v>STATUS,</v>
      </c>
      <c r="L331" s="12"/>
      <c r="M331" s="18" t="str">
        <f t="shared" si="139"/>
        <v>STATUS,</v>
      </c>
      <c r="N331" s="5" t="str">
        <f t="shared" si="140"/>
        <v>STATUS VARCHAR(10),</v>
      </c>
      <c r="O331" s="1" t="s">
        <v>3</v>
      </c>
      <c r="W331" s="17" t="str">
        <f t="shared" ref="W331:W345" si="144">CONCATENATE(,LOWER(O331),UPPER(LEFT(P331,1)),LOWER(RIGHT(P331,LEN(P331)-IF(LEN(P331)&gt;0,1,LEN(P331)))),UPPER(LEFT(Q331,1)),LOWER(RIGHT(Q331,LEN(Q331)-IF(LEN(Q331)&gt;0,1,LEN(Q331)))),UPPER(LEFT(R331,1)),LOWER(RIGHT(R331,LEN(R331)-IF(LEN(R331)&gt;0,1,LEN(R331)))),UPPER(LEFT(S331,1)),LOWER(RIGHT(S331,LEN(S331)-IF(LEN(S331)&gt;0,1,LEN(S331)))),UPPER(LEFT(T331,1)),LOWER(RIGHT(T331,LEN(T331)-IF(LEN(T331)&gt;0,1,LEN(T331)))),UPPER(LEFT(U331,1)),LOWER(RIGHT(U331,LEN(U331)-IF(LEN(U331)&gt;0,1,LEN(U331)))),UPPER(LEFT(V331,1)),LOWER(RIGHT(V331,LEN(V331)-IF(LEN(V331)&gt;0,1,LEN(V331)))))</f>
        <v>status</v>
      </c>
      <c r="X331" s="3" t="str">
        <f t="shared" si="141"/>
        <v>"status":"",</v>
      </c>
      <c r="Y331" s="22" t="str">
        <f t="shared" si="142"/>
        <v>public static String STATUS="status";</v>
      </c>
      <c r="Z331" s="7" t="str">
        <f t="shared" si="143"/>
        <v>private String status="";</v>
      </c>
    </row>
    <row r="332" spans="2:26" ht="17.5" x14ac:dyDescent="0.45">
      <c r="B332" s="1" t="s">
        <v>11</v>
      </c>
      <c r="C332" s="1" t="s">
        <v>1</v>
      </c>
      <c r="D332" s="4">
        <v>20</v>
      </c>
      <c r="K332" s="25" t="str">
        <f t="shared" ref="K332:K345" si="145">CONCATENATE(B332,",")</f>
        <v>FK_USER_ID,</v>
      </c>
      <c r="L332" s="12"/>
      <c r="M332" s="18" t="str">
        <f t="shared" si="139"/>
        <v>FK_USER_ID,</v>
      </c>
      <c r="N332" s="5" t="str">
        <f t="shared" si="140"/>
        <v>FK_USER_ID VARCHAR(20),</v>
      </c>
      <c r="O332" s="1" t="s">
        <v>10</v>
      </c>
      <c r="P332" t="s">
        <v>12</v>
      </c>
      <c r="Q332" t="s">
        <v>2</v>
      </c>
      <c r="W332" s="17" t="str">
        <f t="shared" si="144"/>
        <v>fkUserId</v>
      </c>
      <c r="X332" s="3" t="str">
        <f t="shared" si="141"/>
        <v>"fkUserId":"",</v>
      </c>
      <c r="Y332" s="22" t="str">
        <f t="shared" si="142"/>
        <v>public static String FK_USER_ID="fkUserId";</v>
      </c>
      <c r="Z332" s="7" t="str">
        <f t="shared" si="143"/>
        <v>private String fkUserId="";</v>
      </c>
    </row>
    <row r="333" spans="2:26" ht="17.5" x14ac:dyDescent="0.45">
      <c r="B333" s="1" t="s">
        <v>35</v>
      </c>
      <c r="C333" s="1" t="s">
        <v>1</v>
      </c>
      <c r="D333" s="4">
        <v>20</v>
      </c>
      <c r="K333" s="25" t="str">
        <f t="shared" si="145"/>
        <v>FK_COMPONENT_ID,</v>
      </c>
      <c r="L333" s="12"/>
      <c r="M333" s="18" t="str">
        <f t="shared" si="139"/>
        <v>FK_COMPONENT_ID,</v>
      </c>
      <c r="N333" s="5" t="str">
        <f t="shared" si="140"/>
        <v>FK_COMPONENT_ID VARCHAR(20),</v>
      </c>
      <c r="O333" s="1" t="s">
        <v>10</v>
      </c>
      <c r="P333" t="s">
        <v>49</v>
      </c>
      <c r="Q333" t="s">
        <v>2</v>
      </c>
      <c r="W333" s="17" t="str">
        <f t="shared" si="144"/>
        <v>fkComponentId</v>
      </c>
      <c r="X333" s="3" t="str">
        <f t="shared" si="141"/>
        <v>"fkComponentId":"",</v>
      </c>
      <c r="Y333" s="22" t="str">
        <f t="shared" si="142"/>
        <v>public static String FK_COMPONENT_ID="fkComponentId";</v>
      </c>
      <c r="Z333" s="7" t="str">
        <f t="shared" si="143"/>
        <v>private String fkComponentId="";</v>
      </c>
    </row>
    <row r="334" spans="2:26" ht="25.5" x14ac:dyDescent="0.45">
      <c r="B334" s="1" t="s">
        <v>69</v>
      </c>
      <c r="C334" s="1" t="s">
        <v>1</v>
      </c>
      <c r="D334" s="4">
        <v>20</v>
      </c>
      <c r="J334" s="23" t="str">
        <f>CONCATENATE(" T.",B338)</f>
        <v xml:space="preserve"> T.COMPONENT_TYPE</v>
      </c>
      <c r="K334" s="25" t="str">
        <f>CONCATENATE("ifnull((SELECT   ITEM_VALUE FROM CR_LIST_ITEM I WHERE I.ITEM_KEY=T.",B333," AND I.ITEM_CODE=",J334," AND I.STATUS='A'),'' ) AS ",B334,",")</f>
        <v>ifnull((SELECT   ITEM_VALUE FROM CR_LIST_ITEM I WHERE I.ITEM_KEY=T.FK_COMPONENT_ID AND I.ITEM_CODE= T.COMPONENT_TYPE AND I.STATUS='A'),'' ) AS COMPONENT_NAME,</v>
      </c>
      <c r="L334" s="12"/>
      <c r="M334" s="18" t="str">
        <f t="shared" si="139"/>
        <v>COMPONENT_NAME,</v>
      </c>
      <c r="N334" s="5" t="str">
        <f t="shared" si="140"/>
        <v>COMPONENT_NAME VARCHAR(20),</v>
      </c>
      <c r="O334" s="1" t="s">
        <v>49</v>
      </c>
      <c r="P334" t="s">
        <v>0</v>
      </c>
      <c r="W334" s="17" t="str">
        <f t="shared" si="144"/>
        <v>componentName</v>
      </c>
      <c r="X334" s="3" t="str">
        <f t="shared" si="141"/>
        <v>"componentName":"",</v>
      </c>
      <c r="Y334" s="22" t="str">
        <f t="shared" si="142"/>
        <v>public static String COMPONENT_NAME="componentName";</v>
      </c>
      <c r="Z334" s="7" t="str">
        <f t="shared" si="143"/>
        <v>private String componentName="";</v>
      </c>
    </row>
    <row r="335" spans="2:26" ht="17.5" x14ac:dyDescent="0.45">
      <c r="B335" s="1" t="s">
        <v>36</v>
      </c>
      <c r="C335" s="1" t="s">
        <v>1</v>
      </c>
      <c r="D335" s="4">
        <v>20</v>
      </c>
      <c r="K335" s="25" t="str">
        <f t="shared" si="145"/>
        <v>PERMISSION_TYPE,</v>
      </c>
      <c r="L335" s="12"/>
      <c r="M335" s="18" t="str">
        <f t="shared" si="139"/>
        <v>PERMISSION_TYPE,</v>
      </c>
      <c r="N335" s="5" t="str">
        <f t="shared" si="140"/>
        <v>PERMISSION_TYPE VARCHAR(20),</v>
      </c>
      <c r="O335" s="1" t="s">
        <v>50</v>
      </c>
      <c r="P335" t="s">
        <v>51</v>
      </c>
      <c r="W335" s="17" t="str">
        <f t="shared" si="144"/>
        <v>permissionType</v>
      </c>
      <c r="X335" s="3" t="str">
        <f t="shared" si="141"/>
        <v>"permissionType":"",</v>
      </c>
      <c r="Y335" s="22" t="str">
        <f t="shared" si="142"/>
        <v>public static String PERMISSION_TYPE="permissionType";</v>
      </c>
      <c r="Z335" s="7" t="str">
        <f t="shared" si="143"/>
        <v>private String permissionType="";</v>
      </c>
    </row>
    <row r="336" spans="2:26" ht="25.5" x14ac:dyDescent="0.45">
      <c r="B336" s="1" t="s">
        <v>63</v>
      </c>
      <c r="C336" s="1" t="s">
        <v>1</v>
      </c>
      <c r="D336" s="4">
        <v>30</v>
      </c>
      <c r="J336" s="23" t="s">
        <v>93</v>
      </c>
      <c r="K336" s="25" t="str">
        <f>CONCATENATE("ifnull((SELECT   ITEM_VALUE FROM CR_LIST_ITEM I WHERE I.ITEM_KEY=T.",B335," AND I.ITEM_CODE='",J336,"' AND I.STATUS='A'),'' ) AS ",B336,",")</f>
        <v>ifnull((SELECT   ITEM_VALUE FROM CR_LIST_ITEM I WHERE I.ITEM_KEY=T.PERMISSION_TYPE AND I.ITEM_CODE='userControllerPermissionType' AND I.STATUS='A'),'' ) AS PERMISSION_TYPE_NAME,</v>
      </c>
      <c r="L336" s="12"/>
      <c r="M336" s="18" t="str">
        <f t="shared" si="139"/>
        <v>PERMISSION_TYPE_NAME,</v>
      </c>
      <c r="N336" s="5" t="str">
        <f t="shared" si="140"/>
        <v>PERMISSION_TYPE_NAME VARCHAR(30),</v>
      </c>
      <c r="O336" s="1"/>
      <c r="P336" t="s">
        <v>50</v>
      </c>
      <c r="Q336" t="s">
        <v>51</v>
      </c>
      <c r="R336" t="s">
        <v>0</v>
      </c>
      <c r="W336" s="17" t="str">
        <f t="shared" ref="W336:W343" si="146">CONCATENATE(,LOWER(O336),UPPER(LEFT(P336,1)),LOWER(RIGHT(P336,LEN(P336)-IF(LEN(P336)&gt;0,1,LEN(P336)))),UPPER(LEFT(Q336,1)),LOWER(RIGHT(Q336,LEN(Q336)-IF(LEN(Q336)&gt;0,1,LEN(Q336)))),UPPER(LEFT(R336,1)),LOWER(RIGHT(R336,LEN(R336)-IF(LEN(R336)&gt;0,1,LEN(R336)))),UPPER(LEFT(S336,1)),LOWER(RIGHT(S336,LEN(S336)-IF(LEN(S336)&gt;0,1,LEN(S336)))),UPPER(LEFT(T336,1)),LOWER(RIGHT(T336,LEN(T336)-IF(LEN(T336)&gt;0,1,LEN(T336)))),UPPER(LEFT(U336,1)),LOWER(RIGHT(U336,LEN(U336)-IF(LEN(U336)&gt;0,1,LEN(U336)))),UPPER(LEFT(V336,1)),LOWER(RIGHT(V336,LEN(V336)-IF(LEN(V336)&gt;0,1,LEN(V336)))))</f>
        <v>PermissionTypeName</v>
      </c>
      <c r="X336" s="3" t="str">
        <f t="shared" si="141"/>
        <v>"PermissionTypeName":"",</v>
      </c>
      <c r="Y336" s="22" t="str">
        <f t="shared" si="142"/>
        <v>public static String PERMISSION_TYPE_NAME="PermissionTypeName";</v>
      </c>
      <c r="Z336" s="7" t="str">
        <f t="shared" ref="Z336:Z343" si="147">CONCATENATE("private String ",W336,"=","""""",";")</f>
        <v>private String PermissionTypeName="";</v>
      </c>
    </row>
    <row r="337" spans="2:26" ht="17.5" x14ac:dyDescent="0.45">
      <c r="B337" s="1" t="s">
        <v>106</v>
      </c>
      <c r="C337" s="1"/>
      <c r="D337" s="4"/>
      <c r="J337" s="23"/>
      <c r="K337" s="25" t="str">
        <f>CONCATENATE(B338," AS ", B337,",")</f>
        <v>COMPONENT_TYPE AS LI_COMPONENT_CODE,</v>
      </c>
      <c r="L337" s="12"/>
      <c r="M337" s="18" t="str">
        <f t="shared" si="139"/>
        <v>LI_COMPONENT_CODE,</v>
      </c>
      <c r="O337" s="1" t="s">
        <v>66</v>
      </c>
      <c r="P337" t="s">
        <v>49</v>
      </c>
      <c r="Q337" t="s">
        <v>18</v>
      </c>
      <c r="W337" s="17" t="str">
        <f t="shared" si="146"/>
        <v>liComponentCode</v>
      </c>
      <c r="X337" s="3" t="str">
        <f t="shared" si="141"/>
        <v>"liComponentCode":"",</v>
      </c>
      <c r="Y337" s="22" t="str">
        <f t="shared" si="142"/>
        <v>public static String LI_COMPONENT_CODE="liComponentCode";</v>
      </c>
      <c r="Z337" s="7" t="str">
        <f t="shared" si="147"/>
        <v>private String liComponentCode="";</v>
      </c>
    </row>
    <row r="338" spans="2:26" ht="17.5" x14ac:dyDescent="0.45">
      <c r="B338" s="1" t="s">
        <v>46</v>
      </c>
      <c r="C338" s="1" t="s">
        <v>1</v>
      </c>
      <c r="D338" s="4">
        <v>500</v>
      </c>
      <c r="K338" s="25" t="str">
        <f t="shared" si="145"/>
        <v>COMPONENT_TYPE,</v>
      </c>
      <c r="L338" s="12"/>
      <c r="M338" s="18" t="str">
        <f t="shared" si="139"/>
        <v>COMPONENT_TYPE,</v>
      </c>
      <c r="N338" s="5" t="str">
        <f t="shared" si="140"/>
        <v>COMPONENT_TYPE VARCHAR(500),</v>
      </c>
      <c r="O338" s="1" t="s">
        <v>49</v>
      </c>
      <c r="P338" t="s">
        <v>51</v>
      </c>
      <c r="W338" s="17" t="str">
        <f t="shared" si="146"/>
        <v>componentType</v>
      </c>
      <c r="X338" s="3" t="str">
        <f t="shared" si="141"/>
        <v>"componentType":"",</v>
      </c>
      <c r="Y338" s="22" t="str">
        <f t="shared" si="142"/>
        <v>public static String COMPONENT_TYPE="componentType";</v>
      </c>
      <c r="Z338" s="7" t="str">
        <f t="shared" si="147"/>
        <v>private String componentType="";</v>
      </c>
    </row>
    <row r="339" spans="2:26" ht="25.5" x14ac:dyDescent="0.45">
      <c r="B339" s="1" t="s">
        <v>64</v>
      </c>
      <c r="C339" s="1" t="s">
        <v>1</v>
      </c>
      <c r="D339" s="4">
        <v>300</v>
      </c>
      <c r="J339" s="23" t="s">
        <v>94</v>
      </c>
      <c r="K339" s="25" t="str">
        <f>CONCATENATE("ifnull((SELECT   ITEM_VALUE FROM CR_LIST_ITEM I WHERE I.ITEM_KEY=T.",B338," AND I.ITEM_CODE='",J339,"' AND I.STATUS='A'),'' ) AS ",B339,",")</f>
        <v>ifnull((SELECT   ITEM_VALUE FROM CR_LIST_ITEM I WHERE I.ITEM_KEY=T.COMPONENT_TYPE AND I.ITEM_CODE='userPermissionComponentType' AND I.STATUS='A'),'' ) AS COMPONENT_TYPE_NAME,</v>
      </c>
      <c r="L339" s="12"/>
      <c r="M339" s="18" t="str">
        <f t="shared" si="139"/>
        <v>COMPONENT_TYPE_NAME,</v>
      </c>
      <c r="N339" s="5" t="str">
        <f t="shared" si="140"/>
        <v>COMPONENT_TYPE_NAME VARCHAR(300),</v>
      </c>
      <c r="O339" s="1" t="s">
        <v>49</v>
      </c>
      <c r="P339" t="s">
        <v>51</v>
      </c>
      <c r="Q339" t="s">
        <v>0</v>
      </c>
      <c r="W339" s="17" t="str">
        <f t="shared" si="146"/>
        <v>componentTypeName</v>
      </c>
      <c r="X339" s="3" t="str">
        <f t="shared" si="141"/>
        <v>"componentTypeName":"",</v>
      </c>
      <c r="Y339" s="22" t="str">
        <f t="shared" si="142"/>
        <v>public static String COMPONENT_TYPE_NAME="componentTypeName";</v>
      </c>
      <c r="Z339" s="7" t="str">
        <f t="shared" si="147"/>
        <v>private String componentTypeName="";</v>
      </c>
    </row>
    <row r="340" spans="2:26" ht="25.5" x14ac:dyDescent="0.45">
      <c r="B340" s="1" t="s">
        <v>115</v>
      </c>
      <c r="C340" s="1" t="s">
        <v>1</v>
      </c>
      <c r="D340" s="4">
        <v>300</v>
      </c>
      <c r="J340" s="23" t="s">
        <v>116</v>
      </c>
      <c r="K340" s="25" t="str">
        <f>CONCATENATE("ifnull((SELECT   ITEM_VALUE FROM CR_LIST_ITEM I WHERE I.ITEM_KEY=T.",B338," AND I.ITEM_CODE='",J340,"' AND I.STATUS='A'),'' ) AS ",B340,",")</f>
        <v>ifnull((SELECT   ITEM_VALUE FROM CR_LIST_ITEM I WHERE I.ITEM_KEY=T.COMPONENT_TYPE AND I.ITEM_CODE='enum-core' AND I.STATUS='A'),'' ) AS ENUM_TYPE_NAME,</v>
      </c>
      <c r="L340" s="12"/>
      <c r="M340" s="18" t="str">
        <f t="shared" si="139"/>
        <v>ENUM_TYPE_NAME,</v>
      </c>
      <c r="N340" s="5" t="str">
        <f t="shared" si="140"/>
        <v>ENUM_TYPE_NAME VARCHAR(300),</v>
      </c>
      <c r="O340" s="1" t="s">
        <v>117</v>
      </c>
      <c r="P340" t="s">
        <v>51</v>
      </c>
      <c r="Q340" t="s">
        <v>0</v>
      </c>
      <c r="W340" s="17" t="str">
        <f t="shared" si="146"/>
        <v>enumTypeName</v>
      </c>
      <c r="X340" s="3" t="str">
        <f t="shared" si="141"/>
        <v>"enumTypeName":"",</v>
      </c>
      <c r="Y340" s="22" t="str">
        <f t="shared" si="142"/>
        <v>public static String ENUM_TYPE_NAME="enumTypeName";</v>
      </c>
      <c r="Z340" s="7" t="str">
        <f t="shared" si="147"/>
        <v>private String enumTypeName="";</v>
      </c>
    </row>
    <row r="341" spans="2:26" ht="17.5" x14ac:dyDescent="0.45">
      <c r="B341" s="1" t="s">
        <v>118</v>
      </c>
      <c r="C341" s="1" t="s">
        <v>1</v>
      </c>
      <c r="D341" s="4">
        <v>500</v>
      </c>
      <c r="I341">
        <f>I340</f>
        <v>0</v>
      </c>
      <c r="K341" s="25" t="str">
        <f t="shared" si="145"/>
        <v>CONTROLLER_TYPE,</v>
      </c>
      <c r="L341" s="12"/>
      <c r="M341" s="18"/>
      <c r="N341" s="5" t="str">
        <f t="shared" si="140"/>
        <v>CONTROLLER_TYPE VARCHAR(500),</v>
      </c>
      <c r="O341" s="1" t="s">
        <v>119</v>
      </c>
      <c r="P341" t="s">
        <v>51</v>
      </c>
      <c r="W341" s="17" t="str">
        <f t="shared" si="146"/>
        <v>controllerType</v>
      </c>
      <c r="X341" s="3" t="str">
        <f t="shared" si="141"/>
        <v>"controllerType":"",</v>
      </c>
      <c r="Y341" s="22" t="str">
        <f t="shared" si="142"/>
        <v>public static String CONTROLLER_TYPE="controllerType";</v>
      </c>
      <c r="Z341" s="7" t="str">
        <f t="shared" si="147"/>
        <v>private String controllerType="";</v>
      </c>
    </row>
    <row r="342" spans="2:26" ht="17.5" x14ac:dyDescent="0.45">
      <c r="B342" s="1" t="s">
        <v>47</v>
      </c>
      <c r="C342" s="1" t="s">
        <v>1</v>
      </c>
      <c r="D342" s="4">
        <v>4000</v>
      </c>
      <c r="K342" s="25" t="str">
        <f t="shared" si="145"/>
        <v>INPUT_KEY,</v>
      </c>
      <c r="L342" s="12"/>
      <c r="M342" s="18" t="str">
        <f t="shared" si="139"/>
        <v>INPUT_KEY,</v>
      </c>
      <c r="N342" s="5" t="str">
        <f t="shared" si="140"/>
        <v>INPUT_KEY VARCHAR(4000),</v>
      </c>
      <c r="O342" s="1" t="s">
        <v>13</v>
      </c>
      <c r="P342" t="s">
        <v>43</v>
      </c>
      <c r="W342" s="17" t="str">
        <f t="shared" si="146"/>
        <v>inputKey</v>
      </c>
      <c r="X342" s="3" t="str">
        <f t="shared" si="141"/>
        <v>"inputKey":"",</v>
      </c>
      <c r="Y342" s="22" t="str">
        <f t="shared" si="142"/>
        <v>public static String INPUT_KEY="inputKey";</v>
      </c>
      <c r="Z342" s="7" t="str">
        <f t="shared" si="147"/>
        <v>private String inputKey="";</v>
      </c>
    </row>
    <row r="343" spans="2:26" ht="17.5" x14ac:dyDescent="0.45">
      <c r="B343" s="1" t="s">
        <v>48</v>
      </c>
      <c r="C343" s="1" t="s">
        <v>1</v>
      </c>
      <c r="D343" s="4">
        <v>4000</v>
      </c>
      <c r="K343" s="25" t="str">
        <f t="shared" si="145"/>
        <v>INPUT_VALUE,</v>
      </c>
      <c r="L343" s="12"/>
      <c r="M343" s="18" t="str">
        <f t="shared" si="139"/>
        <v>INPUT_VALUE,</v>
      </c>
      <c r="N343" s="5" t="str">
        <f t="shared" si="140"/>
        <v>INPUT_VALUE VARCHAR(4000),</v>
      </c>
      <c r="O343" s="1" t="s">
        <v>13</v>
      </c>
      <c r="P343" t="s">
        <v>44</v>
      </c>
      <c r="W343" s="17" t="str">
        <f t="shared" si="146"/>
        <v>inputValue</v>
      </c>
      <c r="X343" s="3" t="str">
        <f t="shared" si="141"/>
        <v>"inputValue":"",</v>
      </c>
      <c r="Y343" s="22" t="str">
        <f t="shared" si="142"/>
        <v>public static String INPUT_VALUE="inputValue";</v>
      </c>
      <c r="Z343" s="7" t="str">
        <f t="shared" si="147"/>
        <v>private String inputValue="";</v>
      </c>
    </row>
    <row r="344" spans="2:26" ht="17.5" x14ac:dyDescent="0.45">
      <c r="B344" s="1" t="s">
        <v>4</v>
      </c>
      <c r="C344" s="1" t="s">
        <v>1</v>
      </c>
      <c r="D344" s="4">
        <v>20</v>
      </c>
      <c r="K344" s="25" t="str">
        <f t="shared" si="145"/>
        <v>INSERT_DATE,</v>
      </c>
      <c r="L344" s="12"/>
      <c r="M344" s="18" t="str">
        <f t="shared" si="139"/>
        <v>INSERT_DATE,</v>
      </c>
      <c r="N344" s="5" t="str">
        <f t="shared" si="140"/>
        <v>INSERT_DATE VARCHAR(20),</v>
      </c>
      <c r="O344" s="1" t="s">
        <v>7</v>
      </c>
      <c r="P344" t="s">
        <v>8</v>
      </c>
      <c r="W344" s="17" t="str">
        <f t="shared" si="144"/>
        <v>insertDate</v>
      </c>
      <c r="X344" s="3" t="str">
        <f t="shared" si="141"/>
        <v>"insertDate":"",</v>
      </c>
      <c r="Y344" s="22" t="str">
        <f t="shared" si="142"/>
        <v>public static String INSERT_DATE="insertDate";</v>
      </c>
      <c r="Z344" s="7" t="str">
        <f>CONCATENATE("private String ",W344,"=","""""",";")</f>
        <v>private String insertDate="";</v>
      </c>
    </row>
    <row r="345" spans="2:26" ht="17.5" x14ac:dyDescent="0.45">
      <c r="B345" s="1" t="s">
        <v>5</v>
      </c>
      <c r="C345" s="1" t="s">
        <v>1</v>
      </c>
      <c r="D345" s="4">
        <v>20</v>
      </c>
      <c r="K345" s="25" t="str">
        <f t="shared" si="145"/>
        <v>MODIFICATION_DATE,</v>
      </c>
      <c r="L345" s="12"/>
      <c r="M345" s="18" t="str">
        <f t="shared" si="139"/>
        <v>MODIFICATION_DATE,</v>
      </c>
      <c r="N345" s="5" t="str">
        <f t="shared" si="140"/>
        <v>MODIFICATION_DATE VARCHAR(20),</v>
      </c>
      <c r="O345" s="1" t="s">
        <v>9</v>
      </c>
      <c r="P345" t="s">
        <v>8</v>
      </c>
      <c r="W345" s="17" t="str">
        <f t="shared" si="144"/>
        <v>modificationDate</v>
      </c>
      <c r="X345" s="3" t="str">
        <f t="shared" si="141"/>
        <v>"modificationDate":"",</v>
      </c>
      <c r="Y345" s="22" t="str">
        <f t="shared" si="142"/>
        <v>public static String MODIFICATION_DATE="modificationDate";</v>
      </c>
      <c r="Z345" s="7" t="str">
        <f>CONCATENATE("private String ",W345,"=","""""",";")</f>
        <v>private String modificationDate="";</v>
      </c>
    </row>
    <row r="346" spans="2:26" ht="17.5" x14ac:dyDescent="0.45">
      <c r="B346" s="10" t="s">
        <v>21</v>
      </c>
      <c r="C346" s="1" t="s">
        <v>1</v>
      </c>
      <c r="D346" s="4">
        <v>21</v>
      </c>
      <c r="K346" s="28" t="s">
        <v>124</v>
      </c>
      <c r="L346" s="12"/>
      <c r="M346" s="18" t="str">
        <f t="shared" si="139"/>
        <v>USERNAME,</v>
      </c>
      <c r="N346" s="5" t="str">
        <f t="shared" si="140"/>
        <v>USERNAME VARCHAR(21),</v>
      </c>
      <c r="O346" s="1" t="s">
        <v>21</v>
      </c>
      <c r="W346" s="17" t="str">
        <f>CONCATENATE(,LOWER(O346),UPPER(LEFT(P346,1)),LOWER(RIGHT(P346,LEN(P346)-IF(LEN(P346)&gt;0,1,LEN(P346)))),UPPER(LEFT(Q346,1)),LOWER(RIGHT(Q346,LEN(Q346)-IF(LEN(Q346)&gt;0,1,LEN(Q346)))),UPPER(LEFT(R346,1)),LOWER(RIGHT(R346,LEN(R346)-IF(LEN(R346)&gt;0,1,LEN(R346)))),UPPER(LEFT(S346,1)),LOWER(RIGHT(S346,LEN(S346)-IF(LEN(S346)&gt;0,1,LEN(S346)))),UPPER(LEFT(T346,1)),LOWER(RIGHT(T346,LEN(T346)-IF(LEN(T346)&gt;0,1,LEN(T346)))),UPPER(LEFT(U346,1)),LOWER(RIGHT(U346,LEN(U346)-IF(LEN(U346)&gt;0,1,LEN(U346)))),UPPER(LEFT(V346,1)),LOWER(RIGHT(V346,LEN(V346)-IF(LEN(V346)&gt;0,1,LEN(V346)))))</f>
        <v>username</v>
      </c>
      <c r="X346" s="3" t="str">
        <f t="shared" si="141"/>
        <v>"username":"",</v>
      </c>
      <c r="Y346" s="22" t="str">
        <f t="shared" si="142"/>
        <v>public static String USERNAME="username";</v>
      </c>
      <c r="Z346" s="7" t="str">
        <f>CONCATENATE("private String ",W346,"=","""""",";")</f>
        <v>private String username="";</v>
      </c>
    </row>
    <row r="347" spans="2:26" x14ac:dyDescent="0.35">
      <c r="K347" s="29" t="str">
        <f>CONCATENATE(" FROM ",LEFT(B329,LEN(B329)-5)," T")</f>
        <v xml:space="preserve"> FROM CR_USER_CONTROLLER T</v>
      </c>
      <c r="N347" s="5" t="s">
        <v>6</v>
      </c>
      <c r="X347" s="3" t="s">
        <v>33</v>
      </c>
    </row>
    <row r="348" spans="2:26" x14ac:dyDescent="0.35">
      <c r="K348" s="29"/>
    </row>
    <row r="349" spans="2:26" ht="17.5" x14ac:dyDescent="0.45">
      <c r="B349" s="9"/>
      <c r="C349" s="14"/>
      <c r="D349" s="14"/>
      <c r="K349" s="29" t="e">
        <f>CONCATENATE(" FROM ",LEFT(#REF!,LEN(#REF!)-5)," T")</f>
        <v>#REF!</v>
      </c>
      <c r="L349" s="14"/>
      <c r="M349" s="20"/>
      <c r="N349" s="5" t="s">
        <v>96</v>
      </c>
      <c r="O349" s="14"/>
      <c r="W349" s="17"/>
    </row>
    <row r="351" spans="2:26" x14ac:dyDescent="0.35">
      <c r="B351" s="2" t="s">
        <v>37</v>
      </c>
      <c r="I351" t="str">
        <f>CONCATENATE("ALTER TABLE"," ",B351)</f>
        <v>ALTER TABLE CR_LIST_ITEM</v>
      </c>
      <c r="N351" s="5" t="str">
        <f>CONCATENATE("CREATE TABLE ",B351," ","(")</f>
        <v>CREATE TABLE CR_LIST_ITEM (</v>
      </c>
      <c r="X351" s="3" t="s">
        <v>32</v>
      </c>
    </row>
    <row r="352" spans="2:26" ht="17.5" x14ac:dyDescent="0.45">
      <c r="B352" s="1" t="s">
        <v>2</v>
      </c>
      <c r="C352" s="1" t="s">
        <v>1</v>
      </c>
      <c r="D352" s="4">
        <v>20</v>
      </c>
      <c r="I352" t="str">
        <f>I351</f>
        <v>ALTER TABLE CR_LIST_ITEM</v>
      </c>
      <c r="J352" t="str">
        <f>CONCATENATE(LEFT(CONCATENATE(" ADD "," ",N352,";"),LEN(CONCATENATE(" ADD "," ",N352,";"))-2),";")</f>
        <v xml:space="preserve"> ADD  ID VARCHAR(20);</v>
      </c>
      <c r="K352" s="21" t="str">
        <f>CONCATENATE(LEFT(CONCATENATE("  ALTER COLUMN  "," ",N352,";"),LEN(CONCATENATE("  ALTER COLUMN  "," ",N352,";"))-2),";")</f>
        <v xml:space="preserve">  ALTER COLUMN   ID VARCHAR(20);</v>
      </c>
      <c r="L352" s="12"/>
      <c r="M352" s="18"/>
      <c r="N352" s="5" t="str">
        <f t="shared" ref="N352:N363" si="148">CONCATENATE(B352," ",C352,"(",D352,")",",")</f>
        <v>ID VARCHAR(20),</v>
      </c>
      <c r="O352" s="1" t="s">
        <v>2</v>
      </c>
      <c r="P352" s="6"/>
      <c r="Q352" s="6"/>
      <c r="R352" s="6"/>
      <c r="S352" s="6"/>
      <c r="T352" s="6"/>
      <c r="U352" s="6"/>
      <c r="V352" s="6"/>
      <c r="W352" s="17" t="str">
        <f t="shared" ref="W352:W357" si="149">CONCATENATE(,LOWER(O352),UPPER(LEFT(P352,1)),LOWER(RIGHT(P352,LEN(P352)-IF(LEN(P352)&gt;0,1,LEN(P352)))),UPPER(LEFT(Q352,1)),LOWER(RIGHT(Q352,LEN(Q352)-IF(LEN(Q352)&gt;0,1,LEN(Q352)))),UPPER(LEFT(R352,1)),LOWER(RIGHT(R352,LEN(R352)-IF(LEN(R352)&gt;0,1,LEN(R352)))),UPPER(LEFT(S352,1)),LOWER(RIGHT(S352,LEN(S352)-IF(LEN(S352)&gt;0,1,LEN(S352)))),UPPER(LEFT(T352,1)),LOWER(RIGHT(T352,LEN(T352)-IF(LEN(T352)&gt;0,1,LEN(T352)))),UPPER(LEFT(U352,1)),LOWER(RIGHT(U352,LEN(U352)-IF(LEN(U352)&gt;0,1,LEN(U352)))),UPPER(LEFT(V352,1)),LOWER(RIGHT(V352,LEN(V352)-IF(LEN(V352)&gt;0,1,LEN(V352)))))</f>
        <v>id</v>
      </c>
      <c r="X352" s="3" t="str">
        <f t="shared" ref="X352:X364" si="150">CONCATENATE("""",W352,"""",":","""","""",",")</f>
        <v>"id":"",</v>
      </c>
      <c r="Y352" s="22" t="str">
        <f t="shared" ref="Y352:Y364" si="151">CONCATENATE("public static String ",,B352,,"=","""",W352,""";")</f>
        <v>public static String ID="id";</v>
      </c>
      <c r="Z352" s="7" t="str">
        <f>CONCATENATE("private String ",W352,"=","""""",";")</f>
        <v>private String id="";</v>
      </c>
    </row>
    <row r="353" spans="2:26" ht="17.5" x14ac:dyDescent="0.45">
      <c r="B353" s="1" t="s">
        <v>3</v>
      </c>
      <c r="C353" s="1" t="s">
        <v>1</v>
      </c>
      <c r="D353" s="4">
        <v>10</v>
      </c>
      <c r="I353" t="str">
        <f t="shared" ref="I353:I364" si="152">I352</f>
        <v>ALTER TABLE CR_LIST_ITEM</v>
      </c>
      <c r="J353" t="str">
        <f t="shared" ref="J353:J364" si="153">CONCATENATE(LEFT(CONCATENATE(" ADD "," ",N353,";"),LEN(CONCATENATE(" ADD "," ",N353,";"))-2),";")</f>
        <v xml:space="preserve"> ADD  STATUS VARCHAR(10);</v>
      </c>
      <c r="K353" s="21" t="str">
        <f>CONCATENATE(LEFT(CONCATENATE("  ALTER COLUMN  "," ",N353,";"),LEN(CONCATENATE("  ALTER COLUMN  "," ",N353,";"))-2),";")</f>
        <v xml:space="preserve">  ALTER COLUMN   STATUS VARCHAR(10);</v>
      </c>
      <c r="L353" s="12"/>
      <c r="M353" s="18"/>
      <c r="N353" s="5" t="str">
        <f t="shared" si="148"/>
        <v>STATUS VARCHAR(10),</v>
      </c>
      <c r="O353" s="1" t="s">
        <v>3</v>
      </c>
      <c r="W353" s="17" t="str">
        <f t="shared" si="149"/>
        <v>status</v>
      </c>
      <c r="X353" s="3" t="str">
        <f t="shared" si="150"/>
        <v>"status":"",</v>
      </c>
      <c r="Y353" s="22" t="str">
        <f t="shared" si="151"/>
        <v>public static String STATUS="status";</v>
      </c>
      <c r="Z353" s="7" t="str">
        <f t="shared" ref="Z353:Z364" si="154">CONCATENATE("private String ",W353,"=","""""",";")</f>
        <v>private String status="";</v>
      </c>
    </row>
    <row r="354" spans="2:26" ht="17.5" x14ac:dyDescent="0.45">
      <c r="B354" s="1" t="s">
        <v>4</v>
      </c>
      <c r="C354" s="1" t="s">
        <v>1</v>
      </c>
      <c r="D354" s="4">
        <v>20</v>
      </c>
      <c r="I354" t="str">
        <f t="shared" si="152"/>
        <v>ALTER TABLE CR_LIST_ITEM</v>
      </c>
      <c r="J354" t="str">
        <f t="shared" si="153"/>
        <v xml:space="preserve"> ADD  INSERT_DATE VARCHAR(20);</v>
      </c>
      <c r="K354" s="21" t="str">
        <f t="shared" ref="K354:K364" si="155">CONCATENATE(LEFT(CONCATENATE("  ALTER COLUMN  "," ",N354,";"),LEN(CONCATENATE("  ALTER COLUMN  "," ",N354,";"))-2),";")</f>
        <v xml:space="preserve">  ALTER COLUMN   INSERT_DATE VARCHAR(20);</v>
      </c>
      <c r="L354" s="12"/>
      <c r="M354" s="18"/>
      <c r="N354" s="5" t="str">
        <f t="shared" si="148"/>
        <v>INSERT_DATE VARCHAR(20),</v>
      </c>
      <c r="O354" s="1" t="s">
        <v>7</v>
      </c>
      <c r="P354" t="s">
        <v>8</v>
      </c>
      <c r="W354" s="17" t="str">
        <f t="shared" si="149"/>
        <v>insertDate</v>
      </c>
      <c r="X354" s="3" t="str">
        <f t="shared" si="150"/>
        <v>"insertDate":"",</v>
      </c>
      <c r="Y354" s="22" t="str">
        <f t="shared" si="151"/>
        <v>public static String INSERT_DATE="insertDate";</v>
      </c>
      <c r="Z354" s="7" t="str">
        <f t="shared" si="154"/>
        <v>private String insertDate="";</v>
      </c>
    </row>
    <row r="355" spans="2:26" ht="17.5" x14ac:dyDescent="0.45">
      <c r="B355" s="1" t="s">
        <v>5</v>
      </c>
      <c r="C355" s="1" t="s">
        <v>1</v>
      </c>
      <c r="D355" s="4">
        <v>20</v>
      </c>
      <c r="I355" t="str">
        <f t="shared" si="152"/>
        <v>ALTER TABLE CR_LIST_ITEM</v>
      </c>
      <c r="J355" t="str">
        <f t="shared" si="153"/>
        <v xml:space="preserve"> ADD  MODIFICATION_DATE VARCHAR(20);</v>
      </c>
      <c r="K355" s="21" t="str">
        <f t="shared" si="155"/>
        <v xml:space="preserve">  ALTER COLUMN   MODIFICATION_DATE VARCHAR(20);</v>
      </c>
      <c r="L355" s="12"/>
      <c r="M355" s="18"/>
      <c r="N355" s="5" t="str">
        <f t="shared" si="148"/>
        <v>MODIFICATION_DATE VARCHAR(20),</v>
      </c>
      <c r="O355" s="1" t="s">
        <v>9</v>
      </c>
      <c r="P355" t="s">
        <v>8</v>
      </c>
      <c r="W355" s="17" t="str">
        <f t="shared" si="149"/>
        <v>modificationDate</v>
      </c>
      <c r="X355" s="3" t="str">
        <f t="shared" si="150"/>
        <v>"modificationDate":"",</v>
      </c>
      <c r="Y355" s="22" t="str">
        <f t="shared" si="151"/>
        <v>public static String MODIFICATION_DATE="modificationDate";</v>
      </c>
      <c r="Z355" s="7" t="str">
        <f t="shared" si="154"/>
        <v>private String modificationDate="";</v>
      </c>
    </row>
    <row r="356" spans="2:26" ht="17.5" x14ac:dyDescent="0.45">
      <c r="B356" s="1" t="s">
        <v>38</v>
      </c>
      <c r="C356" s="1" t="s">
        <v>1</v>
      </c>
      <c r="D356" s="4">
        <v>256</v>
      </c>
      <c r="I356" t="str">
        <f t="shared" si="152"/>
        <v>ALTER TABLE CR_LIST_ITEM</v>
      </c>
      <c r="J356" t="str">
        <f t="shared" si="153"/>
        <v xml:space="preserve"> ADD  ITEM_CODE VARCHAR(256);</v>
      </c>
      <c r="K356" s="21" t="str">
        <f t="shared" si="155"/>
        <v xml:space="preserve">  ALTER COLUMN   ITEM_CODE VARCHAR(256);</v>
      </c>
      <c r="L356" s="12"/>
      <c r="M356" s="18"/>
      <c r="N356" s="5" t="str">
        <f t="shared" si="148"/>
        <v>ITEM_CODE VARCHAR(256),</v>
      </c>
      <c r="O356" s="1" t="s">
        <v>54</v>
      </c>
      <c r="P356" t="s">
        <v>18</v>
      </c>
      <c r="W356" s="17" t="str">
        <f t="shared" si="149"/>
        <v>itemCode</v>
      </c>
      <c r="X356" s="3" t="str">
        <f t="shared" si="150"/>
        <v>"itemCode":"",</v>
      </c>
      <c r="Y356" s="22" t="str">
        <f t="shared" si="151"/>
        <v>public static String ITEM_CODE="itemCode";</v>
      </c>
      <c r="Z356" s="7" t="str">
        <f t="shared" si="154"/>
        <v>private String itemCode="";</v>
      </c>
    </row>
    <row r="357" spans="2:26" ht="17.5" x14ac:dyDescent="0.45">
      <c r="B357" s="10" t="s">
        <v>39</v>
      </c>
      <c r="C357" s="1" t="s">
        <v>1</v>
      </c>
      <c r="D357" s="8">
        <v>256</v>
      </c>
      <c r="I357" t="str">
        <f t="shared" si="152"/>
        <v>ALTER TABLE CR_LIST_ITEM</v>
      </c>
      <c r="J357" t="str">
        <f t="shared" si="153"/>
        <v xml:space="preserve"> ADD  ITEM_KEY VARCHAR(256);</v>
      </c>
      <c r="K357" s="21" t="str">
        <f t="shared" si="155"/>
        <v xml:space="preserve">  ALTER COLUMN   ITEM_KEY VARCHAR(256);</v>
      </c>
      <c r="N357" s="5" t="str">
        <f t="shared" si="148"/>
        <v>ITEM_KEY VARCHAR(256),</v>
      </c>
      <c r="O357" t="s">
        <v>54</v>
      </c>
      <c r="P357" t="s">
        <v>43</v>
      </c>
      <c r="W357" s="17" t="str">
        <f t="shared" si="149"/>
        <v>itemKey</v>
      </c>
      <c r="X357" s="3" t="str">
        <f t="shared" si="150"/>
        <v>"itemKey":"",</v>
      </c>
      <c r="Y357" s="22" t="str">
        <f t="shared" si="151"/>
        <v>public static String ITEM_KEY="itemKey";</v>
      </c>
      <c r="Z357" s="7" t="str">
        <f>CONCATENATE("private String ",W357,"=","""""",";")</f>
        <v>private String itemKey="";</v>
      </c>
    </row>
    <row r="358" spans="2:26" ht="17.5" x14ac:dyDescent="0.45">
      <c r="B358" s="10" t="s">
        <v>40</v>
      </c>
      <c r="C358" s="1" t="s">
        <v>1</v>
      </c>
      <c r="D358" s="8">
        <v>600</v>
      </c>
      <c r="I358" t="str">
        <f t="shared" si="152"/>
        <v>ALTER TABLE CR_LIST_ITEM</v>
      </c>
      <c r="J358" t="str">
        <f t="shared" si="153"/>
        <v xml:space="preserve"> ADD  ITEM_VALUE VARCHAR(600);</v>
      </c>
      <c r="K358" s="21" t="str">
        <f t="shared" si="155"/>
        <v xml:space="preserve">  ALTER COLUMN   ITEM_VALUE VARCHAR(600);</v>
      </c>
      <c r="N358" s="5" t="str">
        <f t="shared" si="148"/>
        <v>ITEM_VALUE VARCHAR(600),</v>
      </c>
      <c r="O358" t="s">
        <v>54</v>
      </c>
      <c r="P358" t="s">
        <v>44</v>
      </c>
      <c r="W358" s="17" t="str">
        <f>CONCATENATE(,LOWER(O358),UPPER(LEFT(P358,1)),LOWER(RIGHT(P358,LEN(P358)-IF(LEN(P358)&gt;0,1,LEN(P358)))),UPPER(LEFT(Q358,1)),LOWER(RIGHT(Q358,LEN(Q358)-IF(LEN(Q358)&gt;0,1,LEN(Q358)))),UPPER(LEFT(R358,1)),LOWER(RIGHT(R358,LEN(R358)-IF(LEN(R358)&gt;0,1,LEN(R358)))),UPPER(LEFT(S358,1)),LOWER(RIGHT(S358,LEN(S358)-IF(LEN(S358)&gt;0,1,LEN(S358)))),UPPER(LEFT(T358,1)),LOWER(RIGHT(T358,LEN(T358)-IF(LEN(T358)&gt;0,1,LEN(T358)))),UPPER(LEFT(U358,1)),LOWER(RIGHT(U358,LEN(U358)-IF(LEN(U358)&gt;0,1,LEN(U358)))),UPPER(LEFT(V358,1)),LOWER(RIGHT(V358,LEN(V358)-IF(LEN(V358)&gt;0,1,LEN(V358)))))</f>
        <v>itemValue</v>
      </c>
      <c r="X358" s="3" t="str">
        <f t="shared" si="150"/>
        <v>"itemValue":"",</v>
      </c>
      <c r="Y358" s="22" t="str">
        <f t="shared" si="151"/>
        <v>public static String ITEM_VALUE="itemValue";</v>
      </c>
      <c r="Z358" s="7" t="str">
        <f t="shared" si="154"/>
        <v>private String itemValue="";</v>
      </c>
    </row>
    <row r="359" spans="2:26" ht="17.5" x14ac:dyDescent="0.45">
      <c r="B359" s="10" t="s">
        <v>97</v>
      </c>
      <c r="C359" s="1" t="s">
        <v>1</v>
      </c>
      <c r="D359" s="8">
        <v>3000</v>
      </c>
      <c r="I359" t="str">
        <f t="shared" si="152"/>
        <v>ALTER TABLE CR_LIST_ITEM</v>
      </c>
      <c r="J359" t="str">
        <f t="shared" si="153"/>
        <v xml:space="preserve"> ADD  PARAM_1 VARCHAR(3000);</v>
      </c>
      <c r="K359" s="21" t="str">
        <f t="shared" si="155"/>
        <v xml:space="preserve">  ALTER COLUMN   PARAM_1 VARCHAR(3000);</v>
      </c>
      <c r="N359" s="5" t="str">
        <f t="shared" si="148"/>
        <v>PARAM_1 VARCHAR(3000),</v>
      </c>
      <c r="O359" t="s">
        <v>102</v>
      </c>
      <c r="P359">
        <v>1</v>
      </c>
      <c r="W359" s="17" t="str">
        <f t="shared" ref="W359:W364" si="156">CONCATENATE(,LOWER(O359),UPPER(LEFT(P359,1)),LOWER(RIGHT(P359,LEN(P359)-IF(LEN(P359)&gt;0,1,LEN(P359)))),UPPER(LEFT(Q359,1)),LOWER(RIGHT(Q359,LEN(Q359)-IF(LEN(Q359)&gt;0,1,LEN(Q359)))),UPPER(LEFT(R359,1)),LOWER(RIGHT(R359,LEN(R359)-IF(LEN(R359)&gt;0,1,LEN(R359)))),UPPER(LEFT(S359,1)),LOWER(RIGHT(S359,LEN(S359)-IF(LEN(S359)&gt;0,1,LEN(S359)))),UPPER(LEFT(T359,1)),LOWER(RIGHT(T359,LEN(T359)-IF(LEN(T359)&gt;0,1,LEN(T359)))),UPPER(LEFT(U359,1)),LOWER(RIGHT(U359,LEN(U359)-IF(LEN(U359)&gt;0,1,LEN(U359)))),UPPER(LEFT(V359,1)),LOWER(RIGHT(V359,LEN(V359)-IF(LEN(V359)&gt;0,1,LEN(V359)))))</f>
        <v>param1</v>
      </c>
      <c r="X359" s="3" t="str">
        <f t="shared" si="150"/>
        <v>"param1":"",</v>
      </c>
      <c r="Y359" s="22" t="str">
        <f t="shared" si="151"/>
        <v>public static String PARAM_1="param1";</v>
      </c>
      <c r="Z359" s="7" t="str">
        <f>CONCATENATE("private String ",W359,"=","""""",";")</f>
        <v>private String param1="";</v>
      </c>
    </row>
    <row r="360" spans="2:26" ht="17.5" x14ac:dyDescent="0.45">
      <c r="B360" s="10" t="s">
        <v>98</v>
      </c>
      <c r="C360" s="1" t="s">
        <v>1</v>
      </c>
      <c r="D360" s="8">
        <v>3000</v>
      </c>
      <c r="I360" t="str">
        <f t="shared" si="152"/>
        <v>ALTER TABLE CR_LIST_ITEM</v>
      </c>
      <c r="J360" t="str">
        <f t="shared" si="153"/>
        <v xml:space="preserve"> ADD  PARAM_2 VARCHAR(3000);</v>
      </c>
      <c r="K360" s="21" t="str">
        <f t="shared" si="155"/>
        <v xml:space="preserve">  ALTER COLUMN   PARAM_2 VARCHAR(3000);</v>
      </c>
      <c r="N360" s="5" t="str">
        <f t="shared" si="148"/>
        <v>PARAM_2 VARCHAR(3000),</v>
      </c>
      <c r="O360" t="s">
        <v>102</v>
      </c>
      <c r="P360">
        <v>2</v>
      </c>
      <c r="W360" s="17" t="str">
        <f t="shared" si="156"/>
        <v>param2</v>
      </c>
      <c r="X360" s="3" t="str">
        <f t="shared" si="150"/>
        <v>"param2":"",</v>
      </c>
      <c r="Y360" s="22" t="str">
        <f t="shared" si="151"/>
        <v>public static String PARAM_2="param2";</v>
      </c>
      <c r="Z360" s="7" t="str">
        <f>CONCATENATE("private String ",W360,"=","""""",";")</f>
        <v>private String param2="";</v>
      </c>
    </row>
    <row r="361" spans="2:26" ht="17.5" x14ac:dyDescent="0.45">
      <c r="B361" s="10" t="s">
        <v>99</v>
      </c>
      <c r="C361" s="1" t="s">
        <v>1</v>
      </c>
      <c r="D361" s="8">
        <v>3000</v>
      </c>
      <c r="I361" t="str">
        <f t="shared" si="152"/>
        <v>ALTER TABLE CR_LIST_ITEM</v>
      </c>
      <c r="J361" t="str">
        <f t="shared" si="153"/>
        <v xml:space="preserve"> ADD  PARAM_3 VARCHAR(3000);</v>
      </c>
      <c r="K361" s="21" t="str">
        <f t="shared" si="155"/>
        <v xml:space="preserve">  ALTER COLUMN   PARAM_3 VARCHAR(3000);</v>
      </c>
      <c r="N361" s="5" t="str">
        <f t="shared" si="148"/>
        <v>PARAM_3 VARCHAR(3000),</v>
      </c>
      <c r="O361" t="s">
        <v>102</v>
      </c>
      <c r="P361">
        <v>3</v>
      </c>
      <c r="W361" s="17" t="str">
        <f t="shared" si="156"/>
        <v>param3</v>
      </c>
      <c r="X361" s="3" t="str">
        <f t="shared" si="150"/>
        <v>"param3":"",</v>
      </c>
      <c r="Y361" s="22" t="str">
        <f t="shared" si="151"/>
        <v>public static String PARAM_3="param3";</v>
      </c>
      <c r="Z361" s="7" t="str">
        <f>CONCATENATE("private String ",W361,"=","""""",";")</f>
        <v>private String param3="";</v>
      </c>
    </row>
    <row r="362" spans="2:26" ht="17.5" x14ac:dyDescent="0.45">
      <c r="B362" s="10" t="s">
        <v>101</v>
      </c>
      <c r="C362" s="1" t="s">
        <v>1</v>
      </c>
      <c r="D362" s="8">
        <v>3000</v>
      </c>
      <c r="I362" t="str">
        <f t="shared" si="152"/>
        <v>ALTER TABLE CR_LIST_ITEM</v>
      </c>
      <c r="J362" t="str">
        <f t="shared" si="153"/>
        <v xml:space="preserve"> ADD  PARAM_4 VARCHAR(3000);</v>
      </c>
      <c r="K362" s="21" t="str">
        <f t="shared" si="155"/>
        <v xml:space="preserve">  ALTER COLUMN   PARAM_4 VARCHAR(3000);</v>
      </c>
      <c r="N362" s="5" t="str">
        <f t="shared" si="148"/>
        <v>PARAM_4 VARCHAR(3000),</v>
      </c>
      <c r="O362" t="s">
        <v>102</v>
      </c>
      <c r="P362">
        <v>4</v>
      </c>
      <c r="W362" s="17" t="str">
        <f t="shared" si="156"/>
        <v>param4</v>
      </c>
      <c r="X362" s="3" t="str">
        <f t="shared" si="150"/>
        <v>"param4":"",</v>
      </c>
      <c r="Y362" s="22" t="str">
        <f t="shared" si="151"/>
        <v>public static String PARAM_4="param4";</v>
      </c>
      <c r="Z362" s="7" t="str">
        <f>CONCATENATE("private String ",W362,"=","""""",";")</f>
        <v>private String param4="";</v>
      </c>
    </row>
    <row r="363" spans="2:26" ht="17.5" x14ac:dyDescent="0.45">
      <c r="B363" s="10" t="s">
        <v>100</v>
      </c>
      <c r="C363" s="1" t="s">
        <v>1</v>
      </c>
      <c r="D363" s="8">
        <v>3000</v>
      </c>
      <c r="I363" t="str">
        <f t="shared" si="152"/>
        <v>ALTER TABLE CR_LIST_ITEM</v>
      </c>
      <c r="J363" t="str">
        <f t="shared" si="153"/>
        <v xml:space="preserve"> ADD  PARAM_5 VARCHAR(3000);</v>
      </c>
      <c r="K363" s="21" t="str">
        <f t="shared" si="155"/>
        <v xml:space="preserve">  ALTER COLUMN   PARAM_5 VARCHAR(3000);</v>
      </c>
      <c r="N363" s="5" t="str">
        <f t="shared" si="148"/>
        <v>PARAM_5 VARCHAR(3000),</v>
      </c>
      <c r="O363" t="s">
        <v>102</v>
      </c>
      <c r="P363">
        <v>5</v>
      </c>
      <c r="W363" s="17" t="str">
        <f t="shared" si="156"/>
        <v>param5</v>
      </c>
      <c r="X363" s="3" t="str">
        <f t="shared" si="150"/>
        <v>"param5":"",</v>
      </c>
      <c r="Y363" s="22" t="str">
        <f t="shared" si="151"/>
        <v>public static String PARAM_5="param5";</v>
      </c>
      <c r="Z363" s="7" t="str">
        <f>CONCATENATE("private String ",W363,"=","""""",";")</f>
        <v>private String param5="";</v>
      </c>
    </row>
    <row r="364" spans="2:26" ht="17.5" x14ac:dyDescent="0.45">
      <c r="B364" s="10" t="s">
        <v>29</v>
      </c>
      <c r="C364" s="1" t="s">
        <v>1</v>
      </c>
      <c r="D364" s="8">
        <v>10</v>
      </c>
      <c r="I364" t="str">
        <f t="shared" si="152"/>
        <v>ALTER TABLE CR_LIST_ITEM</v>
      </c>
      <c r="J364" t="str">
        <f t="shared" si="153"/>
        <v xml:space="preserve"> ADD  LANG VARCHAR(10;</v>
      </c>
      <c r="K364" s="21" t="str">
        <f t="shared" si="155"/>
        <v xml:space="preserve">  ALTER COLUMN   LANG VARCHAR(10;</v>
      </c>
      <c r="N364" s="5" t="str">
        <f>CONCATENATE(B364," ",C364,"(",D364,")","")</f>
        <v>LANG VARCHAR(10)</v>
      </c>
      <c r="O364" t="s">
        <v>29</v>
      </c>
      <c r="W364" s="17" t="str">
        <f t="shared" si="156"/>
        <v>lang</v>
      </c>
      <c r="X364" s="3" t="str">
        <f t="shared" si="150"/>
        <v>"lang":"",</v>
      </c>
      <c r="Y364" s="22" t="str">
        <f t="shared" si="151"/>
        <v>public static String LANG="lang";</v>
      </c>
      <c r="Z364" s="7" t="str">
        <f t="shared" si="154"/>
        <v>private String lang="";</v>
      </c>
    </row>
    <row r="365" spans="2:26" x14ac:dyDescent="0.35">
      <c r="N365" s="5" t="s">
        <v>6</v>
      </c>
      <c r="X365" s="3" t="s">
        <v>33</v>
      </c>
    </row>
    <row r="367" spans="2:26" x14ac:dyDescent="0.35">
      <c r="B367" s="2" t="s">
        <v>55</v>
      </c>
      <c r="J367" t="s">
        <v>114</v>
      </c>
      <c r="K367" s="26" t="str">
        <f>CONCATENATE(J367," VIEW ",B367," AS SELECT")</f>
        <v>create VIEW CR_LIST_ITEM_LIST AS SELECT</v>
      </c>
      <c r="M367" s="18" t="str">
        <f t="shared" ref="M367:M382" si="157">CONCATENATE(B367,",")</f>
        <v>CR_LIST_ITEM_LIST,</v>
      </c>
      <c r="N367" s="5" t="str">
        <f>CONCATENATE("CREATE TABLE ",B367," ","(")</f>
        <v>CREATE TABLE CR_LIST_ITEM_LIST (</v>
      </c>
      <c r="X367" s="3" t="s">
        <v>32</v>
      </c>
    </row>
    <row r="368" spans="2:26" ht="17.5" x14ac:dyDescent="0.45">
      <c r="B368" s="1" t="s">
        <v>2</v>
      </c>
      <c r="C368" s="1" t="s">
        <v>1</v>
      </c>
      <c r="D368" s="4">
        <v>20</v>
      </c>
      <c r="K368" s="25" t="str">
        <f>CONCATENATE(B368,",")</f>
        <v>ID,</v>
      </c>
      <c r="L368" s="12"/>
      <c r="M368" s="18" t="str">
        <f t="shared" si="157"/>
        <v>ID,</v>
      </c>
      <c r="N368" s="5" t="str">
        <f t="shared" ref="N368:N382" si="158">CONCATENATE(B368," ",C368,"(",D368,")",",")</f>
        <v>ID VARCHAR(20),</v>
      </c>
      <c r="O368" s="1" t="s">
        <v>2</v>
      </c>
      <c r="P368" s="6"/>
      <c r="Q368" s="6"/>
      <c r="R368" s="6"/>
      <c r="S368" s="6"/>
      <c r="T368" s="6"/>
      <c r="U368" s="6"/>
      <c r="V368" s="6"/>
      <c r="W368" s="17" t="str">
        <f t="shared" ref="W368:W375" si="159">CONCATENATE(,LOWER(O368),UPPER(LEFT(P368,1)),LOWER(RIGHT(P368,LEN(P368)-IF(LEN(P368)&gt;0,1,LEN(P368)))),UPPER(LEFT(Q368,1)),LOWER(RIGHT(Q368,LEN(Q368)-IF(LEN(Q368)&gt;0,1,LEN(Q368)))),UPPER(LEFT(R368,1)),LOWER(RIGHT(R368,LEN(R368)-IF(LEN(R368)&gt;0,1,LEN(R368)))),UPPER(LEFT(S368,1)),LOWER(RIGHT(S368,LEN(S368)-IF(LEN(S368)&gt;0,1,LEN(S368)))),UPPER(LEFT(T368,1)),LOWER(RIGHT(T368,LEN(T368)-IF(LEN(T368)&gt;0,1,LEN(T368)))),UPPER(LEFT(U368,1)),LOWER(RIGHT(U368,LEN(U368)-IF(LEN(U368)&gt;0,1,LEN(U368)))),UPPER(LEFT(V368,1)),LOWER(RIGHT(V368,LEN(V368)-IF(LEN(V368)&gt;0,1,LEN(V368)))))</f>
        <v>id</v>
      </c>
      <c r="X368" s="3" t="str">
        <f t="shared" ref="X368:X382" si="160">CONCATENATE("""",W368,"""",":","""","""",",")</f>
        <v>"id":"",</v>
      </c>
      <c r="Y368" s="22" t="str">
        <f t="shared" ref="Y368:Y382" si="161">CONCATENATE("public static String ",,B368,,"=","""",W368,""";")</f>
        <v>public static String ID="id";</v>
      </c>
      <c r="Z368" s="7" t="str">
        <f t="shared" ref="Z368:Z382" si="162">CONCATENATE("private String ",W368,"=","""""",";")</f>
        <v>private String id="";</v>
      </c>
    </row>
    <row r="369" spans="2:26" ht="17.5" x14ac:dyDescent="0.45">
      <c r="B369" s="1" t="s">
        <v>3</v>
      </c>
      <c r="C369" s="1" t="s">
        <v>1</v>
      </c>
      <c r="D369" s="4">
        <v>10</v>
      </c>
      <c r="K369" s="25" t="str">
        <f>CONCATENATE(B369,",")</f>
        <v>STATUS,</v>
      </c>
      <c r="L369" s="12"/>
      <c r="M369" s="18" t="str">
        <f t="shared" si="157"/>
        <v>STATUS,</v>
      </c>
      <c r="N369" s="5" t="str">
        <f t="shared" si="158"/>
        <v>STATUS VARCHAR(10),</v>
      </c>
      <c r="O369" s="1" t="s">
        <v>3</v>
      </c>
      <c r="W369" s="17" t="str">
        <f t="shared" si="159"/>
        <v>status</v>
      </c>
      <c r="X369" s="3" t="str">
        <f t="shared" si="160"/>
        <v>"status":"",</v>
      </c>
      <c r="Y369" s="22" t="str">
        <f t="shared" si="161"/>
        <v>public static String STATUS="status";</v>
      </c>
      <c r="Z369" s="7" t="str">
        <f t="shared" si="162"/>
        <v>private String status="";</v>
      </c>
    </row>
    <row r="370" spans="2:26" ht="17.5" x14ac:dyDescent="0.45">
      <c r="B370" s="1" t="s">
        <v>4</v>
      </c>
      <c r="C370" s="1" t="s">
        <v>1</v>
      </c>
      <c r="D370" s="4">
        <v>20</v>
      </c>
      <c r="K370" s="25" t="str">
        <f t="shared" ref="K370:K381" si="163">CONCATENATE(B370,",")</f>
        <v>INSERT_DATE,</v>
      </c>
      <c r="L370" s="12"/>
      <c r="M370" s="18" t="str">
        <f t="shared" si="157"/>
        <v>INSERT_DATE,</v>
      </c>
      <c r="N370" s="5" t="str">
        <f t="shared" si="158"/>
        <v>INSERT_DATE VARCHAR(20),</v>
      </c>
      <c r="O370" s="1" t="s">
        <v>7</v>
      </c>
      <c r="P370" t="s">
        <v>8</v>
      </c>
      <c r="W370" s="17" t="str">
        <f t="shared" si="159"/>
        <v>insertDate</v>
      </c>
      <c r="X370" s="3" t="str">
        <f t="shared" si="160"/>
        <v>"insertDate":"",</v>
      </c>
      <c r="Y370" s="22" t="str">
        <f t="shared" si="161"/>
        <v>public static String INSERT_DATE="insertDate";</v>
      </c>
      <c r="Z370" s="7" t="str">
        <f t="shared" si="162"/>
        <v>private String insertDate="";</v>
      </c>
    </row>
    <row r="371" spans="2:26" ht="17.5" x14ac:dyDescent="0.45">
      <c r="B371" s="1" t="s">
        <v>5</v>
      </c>
      <c r="C371" s="1" t="s">
        <v>1</v>
      </c>
      <c r="D371" s="4">
        <v>20</v>
      </c>
      <c r="K371" s="25" t="str">
        <f t="shared" si="163"/>
        <v>MODIFICATION_DATE,</v>
      </c>
      <c r="L371" s="12"/>
      <c r="M371" s="18" t="str">
        <f t="shared" si="157"/>
        <v>MODIFICATION_DATE,</v>
      </c>
      <c r="N371" s="5" t="str">
        <f t="shared" si="158"/>
        <v>MODIFICATION_DATE VARCHAR(20),</v>
      </c>
      <c r="O371" s="1" t="s">
        <v>9</v>
      </c>
      <c r="P371" t="s">
        <v>8</v>
      </c>
      <c r="W371" s="17" t="str">
        <f t="shared" si="159"/>
        <v>modificationDate</v>
      </c>
      <c r="X371" s="3" t="str">
        <f t="shared" si="160"/>
        <v>"modificationDate":"",</v>
      </c>
      <c r="Y371" s="22" t="str">
        <f t="shared" si="161"/>
        <v>public static String MODIFICATION_DATE="modificationDate";</v>
      </c>
      <c r="Z371" s="7" t="str">
        <f t="shared" si="162"/>
        <v>private String modificationDate="";</v>
      </c>
    </row>
    <row r="372" spans="2:26" ht="17.5" x14ac:dyDescent="0.45">
      <c r="B372" s="1" t="s">
        <v>38</v>
      </c>
      <c r="C372" s="1" t="s">
        <v>1</v>
      </c>
      <c r="D372" s="4">
        <v>256</v>
      </c>
      <c r="K372" s="25" t="str">
        <f t="shared" si="163"/>
        <v>ITEM_CODE,</v>
      </c>
      <c r="L372" s="12"/>
      <c r="M372" s="18" t="str">
        <f t="shared" si="157"/>
        <v>ITEM_CODE,</v>
      </c>
      <c r="N372" s="5" t="str">
        <f t="shared" si="158"/>
        <v>ITEM_CODE VARCHAR(256),</v>
      </c>
      <c r="O372" s="1" t="s">
        <v>54</v>
      </c>
      <c r="P372" t="s">
        <v>18</v>
      </c>
      <c r="W372" s="17" t="str">
        <f t="shared" si="159"/>
        <v>itemCode</v>
      </c>
      <c r="X372" s="3" t="str">
        <f t="shared" si="160"/>
        <v>"itemCode":"",</v>
      </c>
      <c r="Y372" s="22" t="str">
        <f t="shared" si="161"/>
        <v>public static String ITEM_CODE="itemCode";</v>
      </c>
      <c r="Z372" s="7" t="str">
        <f t="shared" si="162"/>
        <v>private String itemCode="";</v>
      </c>
    </row>
    <row r="373" spans="2:26" ht="25.5" x14ac:dyDescent="0.45">
      <c r="B373" s="11" t="s">
        <v>53</v>
      </c>
      <c r="C373" s="1" t="s">
        <v>1</v>
      </c>
      <c r="D373" s="12">
        <v>400</v>
      </c>
      <c r="J373" s="23" t="s">
        <v>104</v>
      </c>
      <c r="K373" s="25" t="str">
        <f>CONCATENATE("ifnull((SELECT   ITEM_VALUE FROM CR_LIST_ITEM I WHERE I.ITEM_KEY=T.",B372," AND I.ITEM_CODE='",J373,"' AND I.STATUS='A' limit 1),'' ) AS ",B373,",")</f>
        <v>ifnull((SELECT   ITEM_VALUE FROM CR_LIST_ITEM I WHERE I.ITEM_KEY=T.ITEM_CODE AND I.ITEM_CODE='coreListItem' AND I.STATUS='A' limit 1),'' ) AS ITEM_CODE_NAME,</v>
      </c>
      <c r="L373" s="14"/>
      <c r="M373" s="18" t="str">
        <f t="shared" si="157"/>
        <v>ITEM_CODE_NAME,</v>
      </c>
      <c r="N373" s="5" t="str">
        <f t="shared" si="158"/>
        <v>ITEM_CODE_NAME VARCHAR(400),</v>
      </c>
      <c r="O373" s="14" t="s">
        <v>54</v>
      </c>
      <c r="P373" t="s">
        <v>18</v>
      </c>
      <c r="Q373" t="s">
        <v>0</v>
      </c>
      <c r="W373" s="17" t="str">
        <f>CONCATENATE(,LOWER(O373),UPPER(LEFT(P373,1)),LOWER(RIGHT(P373,LEN(P373)-IF(LEN(P373)&gt;0,1,LEN(P373)))),UPPER(LEFT(Q373,1)),LOWER(RIGHT(Q373,LEN(Q373)-IF(LEN(Q373)&gt;0,1,LEN(Q373)))),UPPER(LEFT(R373,1)),LOWER(RIGHT(R373,LEN(R373)-IF(LEN(R373)&gt;0,1,LEN(R373)))),UPPER(LEFT(S373,1)),LOWER(RIGHT(S373,LEN(S373)-IF(LEN(S373)&gt;0,1,LEN(S373)))),UPPER(LEFT(T373,1)),LOWER(RIGHT(T373,LEN(T373)-IF(LEN(T373)&gt;0,1,LEN(T373)))),UPPER(LEFT(U373,1)),LOWER(RIGHT(U373,LEN(U373)-IF(LEN(U373)&gt;0,1,LEN(U373)))),UPPER(LEFT(V373,1)),LOWER(RIGHT(V373,LEN(V373)-IF(LEN(V373)&gt;0,1,LEN(V373)))))</f>
        <v>itemCodeName</v>
      </c>
      <c r="X373" s="3" t="str">
        <f t="shared" si="160"/>
        <v>"itemCodeName":"",</v>
      </c>
      <c r="Y373" s="22" t="str">
        <f t="shared" si="161"/>
        <v>public static String ITEM_CODE_NAME="itemCodeName";</v>
      </c>
      <c r="Z373" s="7" t="str">
        <f t="shared" si="162"/>
        <v>private String itemCodeName="";</v>
      </c>
    </row>
    <row r="374" spans="2:26" ht="17.5" x14ac:dyDescent="0.45">
      <c r="B374" s="10" t="s">
        <v>39</v>
      </c>
      <c r="C374" s="1" t="s">
        <v>1</v>
      </c>
      <c r="D374" s="8">
        <v>256</v>
      </c>
      <c r="K374" s="25" t="str">
        <f t="shared" si="163"/>
        <v>ITEM_KEY,</v>
      </c>
      <c r="M374" s="18" t="str">
        <f t="shared" si="157"/>
        <v>ITEM_KEY,</v>
      </c>
      <c r="N374" s="5" t="str">
        <f t="shared" si="158"/>
        <v>ITEM_KEY VARCHAR(256),</v>
      </c>
      <c r="O374" t="s">
        <v>54</v>
      </c>
      <c r="P374" t="s">
        <v>43</v>
      </c>
      <c r="W374" s="17" t="str">
        <f t="shared" si="159"/>
        <v>itemKey</v>
      </c>
      <c r="X374" s="3" t="str">
        <f t="shared" si="160"/>
        <v>"itemKey":"",</v>
      </c>
      <c r="Y374" s="22" t="str">
        <f t="shared" si="161"/>
        <v>public static String ITEM_KEY="itemKey";</v>
      </c>
      <c r="Z374" s="7" t="str">
        <f t="shared" si="162"/>
        <v>private String itemKey="";</v>
      </c>
    </row>
    <row r="375" spans="2:26" ht="17.5" x14ac:dyDescent="0.45">
      <c r="B375" s="10" t="s">
        <v>40</v>
      </c>
      <c r="C375" s="1" t="s">
        <v>1</v>
      </c>
      <c r="D375" s="8">
        <v>600</v>
      </c>
      <c r="K375" s="25" t="str">
        <f t="shared" si="163"/>
        <v>ITEM_VALUE,</v>
      </c>
      <c r="M375" s="18" t="str">
        <f t="shared" si="157"/>
        <v>ITEM_VALUE,</v>
      </c>
      <c r="N375" s="5" t="str">
        <f t="shared" si="158"/>
        <v>ITEM_VALUE VARCHAR(600),</v>
      </c>
      <c r="O375" t="s">
        <v>54</v>
      </c>
      <c r="P375" t="s">
        <v>44</v>
      </c>
      <c r="W375" s="17" t="str">
        <f t="shared" si="159"/>
        <v>itemValue</v>
      </c>
      <c r="X375" s="3" t="str">
        <f t="shared" si="160"/>
        <v>"itemValue":"",</v>
      </c>
      <c r="Y375" s="22" t="str">
        <f t="shared" si="161"/>
        <v>public static String ITEM_VALUE="itemValue";</v>
      </c>
      <c r="Z375" s="7" t="str">
        <f t="shared" si="162"/>
        <v>private String itemValue="";</v>
      </c>
    </row>
    <row r="376" spans="2:26" ht="17.5" x14ac:dyDescent="0.45">
      <c r="B376" s="10" t="s">
        <v>97</v>
      </c>
      <c r="C376" s="1" t="s">
        <v>1</v>
      </c>
      <c r="D376" s="8">
        <v>3000</v>
      </c>
      <c r="K376" s="25" t="str">
        <f t="shared" si="163"/>
        <v>PARAM_1,</v>
      </c>
      <c r="N376" s="5" t="str">
        <f t="shared" si="158"/>
        <v>PARAM_1 VARCHAR(3000),</v>
      </c>
      <c r="O376" t="s">
        <v>102</v>
      </c>
      <c r="P376">
        <v>1</v>
      </c>
      <c r="W376" s="17" t="str">
        <f>CONCATENATE(,LOWER(O376),UPPER(LEFT(P376,1)),LOWER(RIGHT(P376,LEN(P376)-IF(LEN(P376)&gt;0,1,LEN(P376)))),UPPER(LEFT(Q376,1)),LOWER(RIGHT(Q376,LEN(Q376)-IF(LEN(Q376)&gt;0,1,LEN(Q376)))),UPPER(LEFT(R376,1)),LOWER(RIGHT(R376,LEN(R376)-IF(LEN(R376)&gt;0,1,LEN(R376)))),UPPER(LEFT(S376,1)),LOWER(RIGHT(S376,LEN(S376)-IF(LEN(S376)&gt;0,1,LEN(S376)))),UPPER(LEFT(T376,1)),LOWER(RIGHT(T376,LEN(T376)-IF(LEN(T376)&gt;0,1,LEN(T376)))),UPPER(LEFT(U376,1)),LOWER(RIGHT(U376,LEN(U376)-IF(LEN(U376)&gt;0,1,LEN(U376)))),UPPER(LEFT(V376,1)),LOWER(RIGHT(V376,LEN(V376)-IF(LEN(V376)&gt;0,1,LEN(V376)))))</f>
        <v>param1</v>
      </c>
      <c r="X376" s="3" t="str">
        <f t="shared" si="160"/>
        <v>"param1":"",</v>
      </c>
      <c r="Y376" s="22" t="str">
        <f t="shared" si="161"/>
        <v>public static String PARAM_1="param1";</v>
      </c>
      <c r="Z376" s="7" t="str">
        <f t="shared" si="162"/>
        <v>private String param1="";</v>
      </c>
    </row>
    <row r="377" spans="2:26" ht="17.5" x14ac:dyDescent="0.45">
      <c r="B377" s="10" t="s">
        <v>98</v>
      </c>
      <c r="C377" s="1" t="s">
        <v>1</v>
      </c>
      <c r="D377" s="8">
        <v>3000</v>
      </c>
      <c r="K377" s="25" t="str">
        <f t="shared" si="163"/>
        <v>PARAM_2,</v>
      </c>
      <c r="N377" s="5" t="str">
        <f t="shared" si="158"/>
        <v>PARAM_2 VARCHAR(3000),</v>
      </c>
      <c r="O377" t="s">
        <v>102</v>
      </c>
      <c r="P377">
        <v>2</v>
      </c>
      <c r="W377" s="17" t="str">
        <f t="shared" ref="W377:W382" si="164">CONCATENATE(,LOWER(O377),UPPER(LEFT(P377,1)),LOWER(RIGHT(P377,LEN(P377)-IF(LEN(P377)&gt;0,1,LEN(P377)))),UPPER(LEFT(Q377,1)),LOWER(RIGHT(Q377,LEN(Q377)-IF(LEN(Q377)&gt;0,1,LEN(Q377)))),UPPER(LEFT(R377,1)),LOWER(RIGHT(R377,LEN(R377)-IF(LEN(R377)&gt;0,1,LEN(R377)))),UPPER(LEFT(S377,1)),LOWER(RIGHT(S377,LEN(S377)-IF(LEN(S377)&gt;0,1,LEN(S377)))),UPPER(LEFT(T377,1)),LOWER(RIGHT(T377,LEN(T377)-IF(LEN(T377)&gt;0,1,LEN(T377)))),UPPER(LEFT(U377,1)),LOWER(RIGHT(U377,LEN(U377)-IF(LEN(U377)&gt;0,1,LEN(U377)))),UPPER(LEFT(V377,1)),LOWER(RIGHT(V377,LEN(V377)-IF(LEN(V377)&gt;0,1,LEN(V377)))))</f>
        <v>param2</v>
      </c>
      <c r="X377" s="3" t="str">
        <f t="shared" si="160"/>
        <v>"param2":"",</v>
      </c>
      <c r="Y377" s="22" t="str">
        <f t="shared" si="161"/>
        <v>public static String PARAM_2="param2";</v>
      </c>
      <c r="Z377" s="7" t="str">
        <f t="shared" si="162"/>
        <v>private String param2="";</v>
      </c>
    </row>
    <row r="378" spans="2:26" ht="17.5" x14ac:dyDescent="0.45">
      <c r="B378" s="10" t="s">
        <v>99</v>
      </c>
      <c r="C378" s="1" t="s">
        <v>1</v>
      </c>
      <c r="D378" s="8">
        <v>3000</v>
      </c>
      <c r="K378" s="25" t="str">
        <f t="shared" si="163"/>
        <v>PARAM_3,</v>
      </c>
      <c r="N378" s="5" t="str">
        <f t="shared" si="158"/>
        <v>PARAM_3 VARCHAR(3000),</v>
      </c>
      <c r="O378" t="s">
        <v>102</v>
      </c>
      <c r="P378">
        <v>3</v>
      </c>
      <c r="W378" s="17" t="str">
        <f t="shared" si="164"/>
        <v>param3</v>
      </c>
      <c r="X378" s="3" t="str">
        <f t="shared" si="160"/>
        <v>"param3":"",</v>
      </c>
      <c r="Y378" s="22" t="str">
        <f t="shared" si="161"/>
        <v>public static String PARAM_3="param3";</v>
      </c>
      <c r="Z378" s="7" t="str">
        <f t="shared" si="162"/>
        <v>private String param3="";</v>
      </c>
    </row>
    <row r="379" spans="2:26" ht="17.5" x14ac:dyDescent="0.45">
      <c r="B379" s="10" t="s">
        <v>101</v>
      </c>
      <c r="C379" s="1" t="s">
        <v>1</v>
      </c>
      <c r="D379" s="8">
        <v>3000</v>
      </c>
      <c r="K379" s="25" t="str">
        <f t="shared" si="163"/>
        <v>PARAM_4,</v>
      </c>
      <c r="N379" s="5" t="str">
        <f t="shared" si="158"/>
        <v>PARAM_4 VARCHAR(3000),</v>
      </c>
      <c r="O379" t="s">
        <v>102</v>
      </c>
      <c r="P379">
        <v>4</v>
      </c>
      <c r="W379" s="17" t="str">
        <f t="shared" si="164"/>
        <v>param4</v>
      </c>
      <c r="X379" s="3" t="str">
        <f t="shared" si="160"/>
        <v>"param4":"",</v>
      </c>
      <c r="Y379" s="22" t="str">
        <f t="shared" si="161"/>
        <v>public static String PARAM_4="param4";</v>
      </c>
      <c r="Z379" s="7" t="str">
        <f t="shared" si="162"/>
        <v>private String param4="";</v>
      </c>
    </row>
    <row r="380" spans="2:26" ht="17.5" x14ac:dyDescent="0.45">
      <c r="B380" s="10" t="s">
        <v>100</v>
      </c>
      <c r="C380" s="1" t="s">
        <v>1</v>
      </c>
      <c r="D380" s="8">
        <v>3000</v>
      </c>
      <c r="K380" s="25" t="str">
        <f t="shared" si="163"/>
        <v>PARAM_5,</v>
      </c>
      <c r="N380" s="5" t="str">
        <f t="shared" si="158"/>
        <v>PARAM_5 VARCHAR(3000),</v>
      </c>
      <c r="O380" t="s">
        <v>102</v>
      </c>
      <c r="P380">
        <v>5</v>
      </c>
      <c r="W380" s="17" t="str">
        <f t="shared" si="164"/>
        <v>param5</v>
      </c>
      <c r="X380" s="3" t="str">
        <f t="shared" si="160"/>
        <v>"param5":"",</v>
      </c>
      <c r="Y380" s="22" t="str">
        <f t="shared" si="161"/>
        <v>public static String PARAM_5="param5";</v>
      </c>
      <c r="Z380" s="7" t="str">
        <f t="shared" si="162"/>
        <v>private String param5="";</v>
      </c>
    </row>
    <row r="381" spans="2:26" ht="17.5" x14ac:dyDescent="0.45">
      <c r="B381" s="10" t="s">
        <v>29</v>
      </c>
      <c r="C381" s="1" t="s">
        <v>1</v>
      </c>
      <c r="D381" s="8">
        <v>10</v>
      </c>
      <c r="J381" s="23"/>
      <c r="K381" s="25" t="str">
        <f t="shared" si="163"/>
        <v>LANG,</v>
      </c>
      <c r="M381" s="18" t="str">
        <f t="shared" si="157"/>
        <v>LANG,</v>
      </c>
      <c r="N381" s="5" t="str">
        <f t="shared" si="158"/>
        <v>LANG VARCHAR(10),</v>
      </c>
      <c r="O381" t="s">
        <v>29</v>
      </c>
      <c r="W381" s="17" t="str">
        <f t="shared" si="164"/>
        <v>lang</v>
      </c>
      <c r="X381" s="3" t="str">
        <f t="shared" si="160"/>
        <v>"lang":"",</v>
      </c>
      <c r="Y381" s="22" t="str">
        <f t="shared" si="161"/>
        <v>public static String LANG="lang";</v>
      </c>
      <c r="Z381" s="7" t="str">
        <f t="shared" si="162"/>
        <v>private String lang="";</v>
      </c>
    </row>
    <row r="382" spans="2:26" ht="17.5" x14ac:dyDescent="0.45">
      <c r="B382" s="10" t="s">
        <v>56</v>
      </c>
      <c r="C382" s="10" t="s">
        <v>1</v>
      </c>
      <c r="D382" s="8">
        <v>300</v>
      </c>
      <c r="J382" s="23" t="s">
        <v>103</v>
      </c>
      <c r="K382" s="25" t="str">
        <f>CONCATENATE("ifnull((SELECT   ITEM_VALUE FROM CR_LIST_ITEM I WHERE I.ITEM_KEY=T.",B381," AND I.ITEM_CODE='",J382,"' AND I.STATUS='A' limit 1),'' ) AS ",B382,"")</f>
        <v>ifnull((SELECT   ITEM_VALUE FROM CR_LIST_ITEM I WHERE I.ITEM_KEY=T.LANG AND I.ITEM_CODE='language' AND I.STATUS='A' limit 1),'' ) AS LANGUAGE_NAME</v>
      </c>
      <c r="M382" s="20" t="str">
        <f t="shared" si="157"/>
        <v>LANGUAGE_NAME,</v>
      </c>
      <c r="N382" s="5" t="str">
        <f t="shared" si="158"/>
        <v>LANGUAGE_NAME VARCHAR(300),</v>
      </c>
      <c r="O382" t="s">
        <v>57</v>
      </c>
      <c r="P382" t="s">
        <v>0</v>
      </c>
      <c r="W382" s="17" t="str">
        <f t="shared" si="164"/>
        <v>languageName</v>
      </c>
      <c r="X382" s="3" t="str">
        <f t="shared" si="160"/>
        <v>"languageName":"",</v>
      </c>
      <c r="Y382" s="22" t="str">
        <f t="shared" si="161"/>
        <v>public static String LANGUAGE_NAME="languageName";</v>
      </c>
      <c r="Z382" s="7" t="str">
        <f t="shared" si="162"/>
        <v>private String languageName="";</v>
      </c>
    </row>
    <row r="383" spans="2:26" x14ac:dyDescent="0.35">
      <c r="K383" s="29" t="str">
        <f>CONCATENATE(" FROM ",LEFT(B367,LEN(B367)-5)," T")</f>
        <v xml:space="preserve"> FROM CR_LIST_ITEM T</v>
      </c>
      <c r="N383" s="5" t="s">
        <v>6</v>
      </c>
      <c r="X383" s="3" t="s">
        <v>33</v>
      </c>
    </row>
    <row r="387" spans="2:26" x14ac:dyDescent="0.35">
      <c r="B387" s="2" t="s">
        <v>65</v>
      </c>
      <c r="I387" t="str">
        <f>CONCATENATE("ALTER TABLE"," ",B387)</f>
        <v>ALTER TABLE CR_REL_RULE_AND_COMPONENT</v>
      </c>
      <c r="M387" s="19" t="str">
        <f>CONCATENATE("CREATE VIEW ",B387," AS SELECT ")</f>
        <v xml:space="preserve">CREATE VIEW CR_REL_RULE_AND_COMPONENT AS SELECT </v>
      </c>
      <c r="N387" s="5" t="str">
        <f>CONCATENATE("CREATE TABLE ",B387," ","(")</f>
        <v>CREATE TABLE CR_REL_RULE_AND_COMPONENT (</v>
      </c>
      <c r="X387" s="3" t="s">
        <v>32</v>
      </c>
    </row>
    <row r="388" spans="2:26" ht="17.5" x14ac:dyDescent="0.45">
      <c r="B388" s="1" t="s">
        <v>2</v>
      </c>
      <c r="C388" s="1" t="s">
        <v>1</v>
      </c>
      <c r="D388" s="4">
        <v>20</v>
      </c>
      <c r="I388" t="str">
        <f>I387</f>
        <v>ALTER TABLE CR_REL_RULE_AND_COMPONENT</v>
      </c>
      <c r="J388" t="str">
        <f>CONCATENATE(LEFT(CONCATENATE(" ADD "," ",N388,";"),LEN(CONCATENATE(" ADD "," ",N388,";"))-2),";")</f>
        <v xml:space="preserve"> ADD  ID VARCHAR(20);</v>
      </c>
      <c r="K388" s="21" t="str">
        <f>CONCATENATE(LEFT(CONCATENATE("  ALTER COLUMN  "," ",N388,";"),LEN(CONCATENATE("  ALTER COLUMN  "," ",N388,";"))-2),";")</f>
        <v xml:space="preserve">  ALTER COLUMN   ID VARCHAR(20);</v>
      </c>
      <c r="L388" s="12"/>
      <c r="M388" s="18" t="str">
        <f t="shared" ref="M388:M398" si="165">CONCATENATE(B388,",")</f>
        <v>ID,</v>
      </c>
      <c r="N388" s="5" t="str">
        <f t="shared" ref="N388:N394" si="166">CONCATENATE(B388," ",C388,"(",D388,")",",")</f>
        <v>ID VARCHAR(20),</v>
      </c>
      <c r="O388" s="1" t="s">
        <v>2</v>
      </c>
      <c r="P388" s="6"/>
      <c r="Q388" s="6"/>
      <c r="R388" s="6"/>
      <c r="S388" s="6"/>
      <c r="T388" s="6"/>
      <c r="U388" s="6"/>
      <c r="V388" s="6"/>
      <c r="W388" s="17" t="str">
        <f>CONCATENATE(,LOWER(O388),UPPER(LEFT(P388,1)),LOWER(RIGHT(P388,LEN(P388)-IF(LEN(P388)&gt;0,1,LEN(P388)))),UPPER(LEFT(Q388,1)),LOWER(RIGHT(Q388,LEN(Q388)-IF(LEN(Q388)&gt;0,1,LEN(Q388)))),UPPER(LEFT(R388,1)),LOWER(RIGHT(R388,LEN(R388)-IF(LEN(R388)&gt;0,1,LEN(R388)))),UPPER(LEFT(S388,1)),LOWER(RIGHT(S388,LEN(S388)-IF(LEN(S388)&gt;0,1,LEN(S388)))),UPPER(LEFT(T388,1)),LOWER(RIGHT(T388,LEN(T388)-IF(LEN(T388)&gt;0,1,LEN(T388)))),UPPER(LEFT(U388,1)),LOWER(RIGHT(U388,LEN(U388)-IF(LEN(U388)&gt;0,1,LEN(U388)))),UPPER(LEFT(V388,1)),LOWER(RIGHT(V388,LEN(V388)-IF(LEN(V388)&gt;0,1,LEN(V388)))))</f>
        <v>id</v>
      </c>
      <c r="X388" s="3" t="str">
        <f t="shared" ref="X388:X398" si="167">CONCATENATE("""",W388,"""",":","""","""",",")</f>
        <v>"id":"",</v>
      </c>
      <c r="Y388" s="22" t="str">
        <f t="shared" ref="Y388:Y398" si="168">CONCATENATE("public static String ",,B388,,"=","""",W388,""";")</f>
        <v>public static String ID="id";</v>
      </c>
      <c r="Z388" s="7" t="str">
        <f>CONCATENATE("private String ",W388,"=","""""",";")</f>
        <v>private String id="";</v>
      </c>
    </row>
    <row r="389" spans="2:26" ht="17.5" x14ac:dyDescent="0.45">
      <c r="B389" s="1" t="s">
        <v>3</v>
      </c>
      <c r="C389" s="1" t="s">
        <v>1</v>
      </c>
      <c r="D389" s="4">
        <v>10</v>
      </c>
      <c r="I389" t="str">
        <f t="shared" ref="I389:I398" si="169">I388</f>
        <v>ALTER TABLE CR_REL_RULE_AND_COMPONENT</v>
      </c>
      <c r="J389" t="str">
        <f t="shared" ref="J389:J398" si="170">CONCATENATE(LEFT(CONCATENATE(" ADD "," ",N389,";"),LEN(CONCATENATE(" ADD "," ",N389,";"))-2),";")</f>
        <v xml:space="preserve"> ADD  STATUS VARCHAR(10);</v>
      </c>
      <c r="K389" s="21" t="str">
        <f>CONCATENATE(LEFT(CONCATENATE("  ALTER COLUMN  "," ",N389,";"),LEN(CONCATENATE("  ALTER COLUMN  "," ",N389,";"))-2),";")</f>
        <v xml:space="preserve">  ALTER COLUMN   STATUS VARCHAR(10);</v>
      </c>
      <c r="L389" s="12"/>
      <c r="M389" s="18" t="str">
        <f t="shared" si="165"/>
        <v>STATUS,</v>
      </c>
      <c r="N389" s="5" t="str">
        <f t="shared" si="166"/>
        <v>STATUS VARCHAR(10),</v>
      </c>
      <c r="O389" s="1" t="s">
        <v>3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status</v>
      </c>
      <c r="X389" s="3" t="str">
        <f t="shared" si="167"/>
        <v>"status":"",</v>
      </c>
      <c r="Y389" s="22" t="str">
        <f t="shared" si="168"/>
        <v>public static String STATUS="status";</v>
      </c>
      <c r="Z389" s="7" t="str">
        <f>CONCATENATE("private String ",W389,"=","""""",";")</f>
        <v>private String status="";</v>
      </c>
    </row>
    <row r="390" spans="2:26" ht="17.5" x14ac:dyDescent="0.45">
      <c r="B390" s="1" t="s">
        <v>4</v>
      </c>
      <c r="C390" s="1" t="s">
        <v>1</v>
      </c>
      <c r="D390" s="4">
        <v>20</v>
      </c>
      <c r="I390" t="str">
        <f t="shared" si="169"/>
        <v>ALTER TABLE CR_REL_RULE_AND_COMPONENT</v>
      </c>
      <c r="J390" t="str">
        <f t="shared" si="170"/>
        <v xml:space="preserve"> ADD  INSERT_DATE VARCHAR(20);</v>
      </c>
      <c r="K390" s="21" t="str">
        <f t="shared" ref="K390:K398" si="171">CONCATENATE(LEFT(CONCATENATE("  ALTER COLUMN  "," ",N390,";"),LEN(CONCATENATE("  ALTER COLUMN  "," ",N390,";"))-2),";")</f>
        <v xml:space="preserve">  ALTER COLUMN   INSERT_DATE VARCHAR(20);</v>
      </c>
      <c r="L390" s="12"/>
      <c r="M390" s="18" t="str">
        <f t="shared" si="165"/>
        <v>INSERT_DATE,</v>
      </c>
      <c r="N390" s="5" t="str">
        <f t="shared" si="166"/>
        <v>INSERT_DATE VARCHAR(20),</v>
      </c>
      <c r="O390" s="1" t="s">
        <v>7</v>
      </c>
      <c r="P390" t="s">
        <v>8</v>
      </c>
      <c r="W390" s="17" t="str">
        <f>CONCATENATE(,LOWER(O390),UPPER(LEFT(P390,1)),LOWER(RIGHT(P390,LEN(P390)-IF(LEN(P390)&gt;0,1,LEN(P390)))),UPPER(LEFT(Q390,1)),LOWER(RIGHT(Q390,LEN(Q390)-IF(LEN(Q390)&gt;0,1,LEN(Q390)))),UPPER(LEFT(R390,1)),LOWER(RIGHT(R390,LEN(R390)-IF(LEN(R390)&gt;0,1,LEN(R390)))),UPPER(LEFT(S390,1)),LOWER(RIGHT(S390,LEN(S390)-IF(LEN(S390)&gt;0,1,LEN(S390)))),UPPER(LEFT(T390,1)),LOWER(RIGHT(T390,LEN(T390)-IF(LEN(T390)&gt;0,1,LEN(T390)))),UPPER(LEFT(U390,1)),LOWER(RIGHT(U390,LEN(U390)-IF(LEN(U390)&gt;0,1,LEN(U390)))),UPPER(LEFT(V390,1)),LOWER(RIGHT(V390,LEN(V390)-IF(LEN(V390)&gt;0,1,LEN(V390)))))</f>
        <v>insertDate</v>
      </c>
      <c r="X390" s="3" t="str">
        <f t="shared" si="167"/>
        <v>"insertDate":"",</v>
      </c>
      <c r="Y390" s="22" t="str">
        <f t="shared" si="168"/>
        <v>public static String INSERT_DATE="insertDate";</v>
      </c>
      <c r="Z390" s="7" t="str">
        <f>CONCATENATE("private String ",W390,"=","""""",";")</f>
        <v>private String insertDate="";</v>
      </c>
    </row>
    <row r="391" spans="2:26" ht="17.5" x14ac:dyDescent="0.45">
      <c r="B391" s="1" t="s">
        <v>5</v>
      </c>
      <c r="C391" s="1" t="s">
        <v>1</v>
      </c>
      <c r="D391" s="4">
        <v>20</v>
      </c>
      <c r="I391" t="str">
        <f t="shared" si="169"/>
        <v>ALTER TABLE CR_REL_RULE_AND_COMPONENT</v>
      </c>
      <c r="J391" t="str">
        <f t="shared" si="170"/>
        <v xml:space="preserve"> ADD  MODIFICATION_DATE VARCHAR(20);</v>
      </c>
      <c r="K391" s="21" t="str">
        <f t="shared" si="171"/>
        <v xml:space="preserve">  ALTER COLUMN   MODIFICATION_DATE VARCHAR(20);</v>
      </c>
      <c r="L391" s="12"/>
      <c r="M391" s="18" t="str">
        <f t="shared" si="165"/>
        <v>MODIFICATION_DATE,</v>
      </c>
      <c r="N391" s="5" t="str">
        <f t="shared" si="166"/>
        <v>MODIFICATION_DATE VARCHAR(20),</v>
      </c>
      <c r="O391" s="1" t="s">
        <v>9</v>
      </c>
      <c r="P391" t="s">
        <v>8</v>
      </c>
      <c r="W391" s="17" t="str">
        <f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modificationDate</v>
      </c>
      <c r="X391" s="3" t="str">
        <f t="shared" si="167"/>
        <v>"modificationDate":"",</v>
      </c>
      <c r="Y391" s="22" t="str">
        <f t="shared" si="168"/>
        <v>public static String MODIFICATION_DATE="modificationDate";</v>
      </c>
      <c r="Z391" s="7" t="str">
        <f>CONCATENATE("private String ",W391,"=","""""",";")</f>
        <v>private String modificationDate="";</v>
      </c>
    </row>
    <row r="392" spans="2:26" ht="17.5" x14ac:dyDescent="0.45">
      <c r="B392" s="1" t="s">
        <v>110</v>
      </c>
      <c r="C392" s="1" t="s">
        <v>1</v>
      </c>
      <c r="D392" s="8">
        <v>500</v>
      </c>
      <c r="I392" t="str">
        <f t="shared" si="169"/>
        <v>ALTER TABLE CR_REL_RULE_AND_COMPONENT</v>
      </c>
      <c r="J392" t="str">
        <f t="shared" si="170"/>
        <v xml:space="preserve"> ADD  LI_RULE_KEY VARCHAR(500);</v>
      </c>
      <c r="K392" s="21" t="str">
        <f t="shared" si="171"/>
        <v xml:space="preserve">  ALTER COLUMN   LI_RULE_KEY VARCHAR(500);</v>
      </c>
      <c r="M392" s="18" t="str">
        <f t="shared" si="165"/>
        <v>LI_RULE_KEY,</v>
      </c>
      <c r="N392" s="5" t="str">
        <f t="shared" si="166"/>
        <v>LI_RULE_KEY VARCHAR(500),</v>
      </c>
      <c r="O392" s="1" t="s">
        <v>66</v>
      </c>
      <c r="P392" t="s">
        <v>67</v>
      </c>
      <c r="Q392" t="s">
        <v>43</v>
      </c>
      <c r="W392" s="17" t="str">
        <f>CONCATENATE(,LOWER(O392),UPPER(LEFT(P392,1)),LOWER(RIGHT(P392,LEN(P392)-IF(LEN(P392)&gt;0,1,LEN(P392)))),UPPER(LEFT(Q392,1)),LOWER(RIGHT(Q392,LEN(Q392)-IF(LEN(Q392)&gt;0,1,LEN(Q392)))),UPPER(LEFT(R392,1)),LOWER(RIGHT(R392,LEN(R392)-IF(LEN(R392)&gt;0,1,LEN(R392)))),UPPER(LEFT(S392,1)),LOWER(RIGHT(S392,LEN(S392)-IF(LEN(S392)&gt;0,1,LEN(S392)))),UPPER(LEFT(T392,1)),LOWER(RIGHT(T392,LEN(T392)-IF(LEN(T392)&gt;0,1,LEN(T392)))),UPPER(LEFT(U392,1)),LOWER(RIGHT(U392,LEN(U392)-IF(LEN(U392)&gt;0,1,LEN(U392)))),UPPER(LEFT(V392,1)),LOWER(RIGHT(V392,LEN(V392)-IF(LEN(V392)&gt;0,1,LEN(V392)))))</f>
        <v>liRuleKey</v>
      </c>
      <c r="X392" s="3" t="str">
        <f t="shared" si="167"/>
        <v>"liRuleKey":"",</v>
      </c>
      <c r="Y392" s="22" t="str">
        <f t="shared" si="168"/>
        <v>public static String LI_RULE_KEY="liRuleKey";</v>
      </c>
      <c r="Z392" s="7" t="str">
        <f>CONCATENATE("private String ",W392,"=","""""",";")</f>
        <v>private String liRuleKey="";</v>
      </c>
    </row>
    <row r="393" spans="2:26" ht="17.5" x14ac:dyDescent="0.45">
      <c r="B393" s="1" t="s">
        <v>106</v>
      </c>
      <c r="C393" s="1" t="s">
        <v>1</v>
      </c>
      <c r="D393" s="8">
        <v>500</v>
      </c>
      <c r="I393" t="str">
        <f t="shared" si="169"/>
        <v>ALTER TABLE CR_REL_RULE_AND_COMPONENT</v>
      </c>
      <c r="J393" t="str">
        <f t="shared" si="170"/>
        <v xml:space="preserve"> ADD  LI_COMPONENT_CODE VARCHAR(500);</v>
      </c>
      <c r="K393" s="21" t="str">
        <f t="shared" si="171"/>
        <v xml:space="preserve">  ALTER COLUMN   LI_COMPONENT_CODE VARCHAR(500);</v>
      </c>
      <c r="M393" s="18" t="str">
        <f t="shared" si="165"/>
        <v>LI_COMPONENT_CODE,</v>
      </c>
      <c r="N393" s="5" t="str">
        <f t="shared" si="166"/>
        <v>LI_COMPONENT_CODE VARCHAR(500),</v>
      </c>
      <c r="O393" s="1" t="s">
        <v>66</v>
      </c>
      <c r="P393" t="s">
        <v>49</v>
      </c>
      <c r="Q393" t="s">
        <v>18</v>
      </c>
      <c r="W393" s="17" t="str">
        <f t="shared" ref="W393:W398" si="172">CONCATENATE(,LOWER(O393),UPPER(LEFT(P393,1)),LOWER(RIGHT(P393,LEN(P393)-IF(LEN(P393)&gt;0,1,LEN(P393)))),UPPER(LEFT(Q393,1)),LOWER(RIGHT(Q393,LEN(Q393)-IF(LEN(Q393)&gt;0,1,LEN(Q393)))),UPPER(LEFT(R393,1)),LOWER(RIGHT(R393,LEN(R393)-IF(LEN(R393)&gt;0,1,LEN(R393)))),UPPER(LEFT(S393,1)),LOWER(RIGHT(S393,LEN(S393)-IF(LEN(S393)&gt;0,1,LEN(S393)))),UPPER(LEFT(T393,1)),LOWER(RIGHT(T393,LEN(T393)-IF(LEN(T393)&gt;0,1,LEN(T393)))),UPPER(LEFT(U393,1)),LOWER(RIGHT(U393,LEN(U393)-IF(LEN(U393)&gt;0,1,LEN(U393)))),UPPER(LEFT(V393,1)),LOWER(RIGHT(V393,LEN(V393)-IF(LEN(V393)&gt;0,1,LEN(V393)))))</f>
        <v>liComponentCode</v>
      </c>
      <c r="X393" s="3" t="str">
        <f t="shared" si="167"/>
        <v>"liComponentCode":"",</v>
      </c>
      <c r="Y393" s="22" t="str">
        <f t="shared" si="168"/>
        <v>public static String LI_COMPONENT_CODE="liComponentCode";</v>
      </c>
      <c r="Z393" s="7" t="str">
        <f t="shared" ref="Z393:Z398" si="173">CONCATENATE("private String ",W393,"=","""""",";")</f>
        <v>private String liComponentCode="";</v>
      </c>
    </row>
    <row r="394" spans="2:26" ht="17.5" x14ac:dyDescent="0.45">
      <c r="B394" s="1" t="s">
        <v>109</v>
      </c>
      <c r="C394" s="1" t="s">
        <v>1</v>
      </c>
      <c r="D394" s="8">
        <v>500</v>
      </c>
      <c r="I394" t="str">
        <f t="shared" si="169"/>
        <v>ALTER TABLE CR_REL_RULE_AND_COMPONENT</v>
      </c>
      <c r="J394" t="str">
        <f t="shared" si="170"/>
        <v xml:space="preserve"> ADD  LI_COMPONENT_KEY VARCHAR(500);</v>
      </c>
      <c r="K394" s="21" t="str">
        <f t="shared" si="171"/>
        <v xml:space="preserve">  ALTER COLUMN   LI_COMPONENT_KEY VARCHAR(500);</v>
      </c>
      <c r="M394" s="18" t="str">
        <f t="shared" si="165"/>
        <v>LI_COMPONENT_KEY,</v>
      </c>
      <c r="N394" s="5" t="str">
        <f t="shared" si="166"/>
        <v>LI_COMPONENT_KEY VARCHAR(500),</v>
      </c>
      <c r="O394" s="1" t="s">
        <v>66</v>
      </c>
      <c r="P394" t="s">
        <v>49</v>
      </c>
      <c r="Q394" t="s">
        <v>43</v>
      </c>
      <c r="W394" s="17" t="str">
        <f t="shared" si="172"/>
        <v>liComponentKey</v>
      </c>
      <c r="X394" s="3" t="str">
        <f t="shared" si="167"/>
        <v>"liComponentKey":"",</v>
      </c>
      <c r="Y394" s="22" t="str">
        <f t="shared" si="168"/>
        <v>public static String LI_COMPONENT_KEY="liComponentKey";</v>
      </c>
      <c r="Z394" s="7" t="str">
        <f t="shared" si="173"/>
        <v>private String liComponentKey="";</v>
      </c>
    </row>
    <row r="395" spans="2:26" ht="17.5" x14ac:dyDescent="0.45">
      <c r="B395" s="1" t="s">
        <v>36</v>
      </c>
      <c r="C395" s="1" t="s">
        <v>1</v>
      </c>
      <c r="D395" s="4">
        <v>20</v>
      </c>
      <c r="I395" t="str">
        <f t="shared" si="169"/>
        <v>ALTER TABLE CR_REL_RULE_AND_COMPONENT</v>
      </c>
      <c r="J395" t="str">
        <f t="shared" si="170"/>
        <v xml:space="preserve"> ADD  PERMISSION_TYPE VARCHAR(20);</v>
      </c>
      <c r="K395" s="21" t="str">
        <f t="shared" si="171"/>
        <v xml:space="preserve">  ALTER COLUMN   PERMISSION_TYPE VARCHAR(20);</v>
      </c>
      <c r="L395" s="12"/>
      <c r="M395" s="18" t="str">
        <f t="shared" si="165"/>
        <v>PERMISSION_TYPE,</v>
      </c>
      <c r="N395" s="5" t="s">
        <v>120</v>
      </c>
      <c r="O395" s="1" t="s">
        <v>50</v>
      </c>
      <c r="P395" t="s">
        <v>51</v>
      </c>
      <c r="W395" s="17" t="str">
        <f t="shared" si="172"/>
        <v>permissionType</v>
      </c>
      <c r="X395" s="3" t="str">
        <f t="shared" si="167"/>
        <v>"permissionType":"",</v>
      </c>
      <c r="Y395" s="22" t="str">
        <f t="shared" si="168"/>
        <v>public static String PERMISSION_TYPE="permissionType";</v>
      </c>
      <c r="Z395" s="7" t="str">
        <f t="shared" si="173"/>
        <v>private String permissionType="";</v>
      </c>
    </row>
    <row r="396" spans="2:26" ht="17.5" x14ac:dyDescent="0.45">
      <c r="B396" s="1" t="s">
        <v>47</v>
      </c>
      <c r="C396" s="1" t="s">
        <v>1</v>
      </c>
      <c r="D396" s="4">
        <v>4000</v>
      </c>
      <c r="I396" t="str">
        <f t="shared" si="169"/>
        <v>ALTER TABLE CR_REL_RULE_AND_COMPONENT</v>
      </c>
      <c r="J396" t="str">
        <f t="shared" si="170"/>
        <v xml:space="preserve"> ADD  INPUT_KEY VARCHAR(4000);</v>
      </c>
      <c r="K396" s="21" t="str">
        <f t="shared" si="171"/>
        <v xml:space="preserve">  ALTER COLUMN   INPUT_KEY VARCHAR(4000);</v>
      </c>
      <c r="L396" s="12"/>
      <c r="M396" s="18" t="str">
        <f t="shared" si="165"/>
        <v>INPUT_KEY,</v>
      </c>
      <c r="N396" s="5" t="s">
        <v>121</v>
      </c>
      <c r="O396" s="1" t="s">
        <v>13</v>
      </c>
      <c r="P396" t="s">
        <v>43</v>
      </c>
      <c r="W396" s="17" t="str">
        <f t="shared" si="172"/>
        <v>inputKey</v>
      </c>
      <c r="X396" s="3" t="str">
        <f t="shared" si="167"/>
        <v>"inputKey":"",</v>
      </c>
      <c r="Y396" s="22" t="str">
        <f t="shared" si="168"/>
        <v>public static String INPUT_KEY="inputKey";</v>
      </c>
      <c r="Z396" s="7" t="str">
        <f t="shared" si="173"/>
        <v>private String inputKey="";</v>
      </c>
    </row>
    <row r="397" spans="2:26" ht="17.5" x14ac:dyDescent="0.45">
      <c r="B397" s="1" t="s">
        <v>48</v>
      </c>
      <c r="C397" s="1" t="s">
        <v>1</v>
      </c>
      <c r="D397" s="4">
        <v>4000</v>
      </c>
      <c r="I397" t="str">
        <f t="shared" si="169"/>
        <v>ALTER TABLE CR_REL_RULE_AND_COMPONENT</v>
      </c>
      <c r="J397" t="str">
        <f t="shared" si="170"/>
        <v xml:space="preserve"> ADD  INPUT_VALUE VARCHAR(4000);</v>
      </c>
      <c r="K397" s="21" t="str">
        <f t="shared" si="171"/>
        <v xml:space="preserve">  ALTER COLUMN   INPUT_VALUE VARCHAR(4000);</v>
      </c>
      <c r="L397" s="12"/>
      <c r="M397" s="18" t="str">
        <f t="shared" si="165"/>
        <v>INPUT_VALUE,</v>
      </c>
      <c r="N397" s="5" t="s">
        <v>122</v>
      </c>
      <c r="O397" s="1" t="s">
        <v>13</v>
      </c>
      <c r="P397" t="s">
        <v>44</v>
      </c>
      <c r="W397" s="17" t="str">
        <f t="shared" si="172"/>
        <v>inputValue</v>
      </c>
      <c r="X397" s="3" t="str">
        <f t="shared" si="167"/>
        <v>"inputValue":"",</v>
      </c>
      <c r="Y397" s="22" t="str">
        <f t="shared" si="168"/>
        <v>public static String INPUT_VALUE="inputValue";</v>
      </c>
      <c r="Z397" s="7" t="str">
        <f t="shared" si="173"/>
        <v>private String inputValue="";</v>
      </c>
    </row>
    <row r="398" spans="2:26" ht="17.5" x14ac:dyDescent="0.45">
      <c r="B398" s="1" t="s">
        <v>14</v>
      </c>
      <c r="C398" s="1" t="s">
        <v>1</v>
      </c>
      <c r="D398" s="8">
        <v>4000</v>
      </c>
      <c r="I398" t="str">
        <f t="shared" si="169"/>
        <v>ALTER TABLE CR_REL_RULE_AND_COMPONENT</v>
      </c>
      <c r="J398" t="str">
        <f t="shared" si="170"/>
        <v xml:space="preserve"> ADD  DESCRIPTION VARCHAR(4000);</v>
      </c>
      <c r="K398" s="21" t="str">
        <f t="shared" si="171"/>
        <v xml:space="preserve">  ALTER COLUMN   DESCRIPTION VARCHAR(4000);</v>
      </c>
      <c r="M398" s="18" t="str">
        <f t="shared" si="165"/>
        <v>DESCRIPTION,</v>
      </c>
      <c r="N398" s="5" t="str">
        <f>CONCATENATE(B398," ",C398,"(",D398,")",",")</f>
        <v>DESCRIPTION VARCHAR(4000),</v>
      </c>
      <c r="O398" s="1" t="s">
        <v>14</v>
      </c>
      <c r="W398" s="17" t="str">
        <f t="shared" si="172"/>
        <v>description</v>
      </c>
      <c r="X398" s="3" t="str">
        <f t="shared" si="167"/>
        <v>"description":"",</v>
      </c>
      <c r="Y398" s="22" t="str">
        <f t="shared" si="168"/>
        <v>public static String DESCRIPTION="description";</v>
      </c>
      <c r="Z398" s="7" t="str">
        <f t="shared" si="173"/>
        <v>private String description="";</v>
      </c>
    </row>
    <row r="399" spans="2:26" x14ac:dyDescent="0.35">
      <c r="N399" s="5" t="s">
        <v>6</v>
      </c>
      <c r="X399" s="3" t="s">
        <v>33</v>
      </c>
    </row>
    <row r="401" spans="2:26" x14ac:dyDescent="0.35">
      <c r="B401" s="2" t="s">
        <v>70</v>
      </c>
      <c r="J401" t="s">
        <v>114</v>
      </c>
      <c r="K401" s="26" t="str">
        <f>CONCATENATE(J401," VIEW ",B401," AS SELECT")</f>
        <v>create VIEW CR_REL_RULE_AND_COMPONENT_LIST AS SELECT</v>
      </c>
      <c r="M401" s="19" t="str">
        <f>CONCATENATE("CREATE VIEW ",B401," AS SELECT ")</f>
        <v xml:space="preserve">CREATE VIEW CR_REL_RULE_AND_COMPONENT_LIST AS SELECT </v>
      </c>
      <c r="N401" s="5" t="str">
        <f>CONCATENATE("CREATE TABLE ",B401," ","(")</f>
        <v>CREATE TABLE CR_REL_RULE_AND_COMPONENT_LIST (</v>
      </c>
      <c r="X401" s="3" t="s">
        <v>32</v>
      </c>
    </row>
    <row r="402" spans="2:26" ht="17.5" x14ac:dyDescent="0.45">
      <c r="B402" s="1" t="s">
        <v>2</v>
      </c>
      <c r="C402" s="1" t="s">
        <v>1</v>
      </c>
      <c r="D402" s="4">
        <v>20</v>
      </c>
      <c r="K402" s="25" t="str">
        <f>CONCATENATE(B402,",")</f>
        <v>ID,</v>
      </c>
      <c r="L402" s="12"/>
      <c r="M402" s="18" t="str">
        <f t="shared" ref="M402:M412" si="174">CONCATENATE(B402,",")</f>
        <v>ID,</v>
      </c>
      <c r="N402" s="5" t="str">
        <f t="shared" ref="N402:N412" si="175">CONCATENATE(B402," ",C402,"(",D402,")",",")</f>
        <v>ID VARCHAR(20),</v>
      </c>
      <c r="O402" s="1" t="s">
        <v>2</v>
      </c>
      <c r="P402" s="6"/>
      <c r="Q402" s="6"/>
      <c r="R402" s="6"/>
      <c r="S402" s="6"/>
      <c r="T402" s="6"/>
      <c r="U402" s="6"/>
      <c r="V402" s="6"/>
      <c r="W402" s="17" t="str">
        <f t="shared" ref="W402:W412" si="176"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id</v>
      </c>
      <c r="X402" s="3" t="str">
        <f t="shared" ref="X402:X412" si="177">CONCATENATE("""",W402,"""",":","""","""",",")</f>
        <v>"id":"",</v>
      </c>
      <c r="Y402" s="22" t="str">
        <f t="shared" ref="Y402:Y412" si="178">CONCATENATE("public static String ",,B402,,"=","""",W402,""";")</f>
        <v>public static String ID="id";</v>
      </c>
      <c r="Z402" s="7" t="str">
        <f t="shared" ref="Z402:Z412" si="179">CONCATENATE("private String ",W402,"=","""""",";")</f>
        <v>private String id="";</v>
      </c>
    </row>
    <row r="403" spans="2:26" ht="17.5" x14ac:dyDescent="0.45">
      <c r="B403" s="1" t="s">
        <v>3</v>
      </c>
      <c r="C403" s="1" t="s">
        <v>1</v>
      </c>
      <c r="D403" s="4">
        <v>10</v>
      </c>
      <c r="K403" s="25" t="str">
        <f>CONCATENATE(B403,",")</f>
        <v>STATUS,</v>
      </c>
      <c r="L403" s="12"/>
      <c r="M403" s="18" t="str">
        <f t="shared" si="174"/>
        <v>STATUS,</v>
      </c>
      <c r="N403" s="5" t="str">
        <f t="shared" si="175"/>
        <v>STATUS VARCHAR(10),</v>
      </c>
      <c r="O403" s="1" t="s">
        <v>3</v>
      </c>
      <c r="W403" s="17" t="str">
        <f t="shared" si="176"/>
        <v>status</v>
      </c>
      <c r="X403" s="3" t="str">
        <f t="shared" si="177"/>
        <v>"status":"",</v>
      </c>
      <c r="Y403" s="22" t="str">
        <f t="shared" si="178"/>
        <v>public static String STATUS="status";</v>
      </c>
      <c r="Z403" s="7" t="str">
        <f t="shared" si="179"/>
        <v>private String status="";</v>
      </c>
    </row>
    <row r="404" spans="2:26" ht="17.5" x14ac:dyDescent="0.45">
      <c r="B404" s="1" t="s">
        <v>4</v>
      </c>
      <c r="C404" s="1" t="s">
        <v>1</v>
      </c>
      <c r="D404" s="4">
        <v>20</v>
      </c>
      <c r="K404" s="25" t="str">
        <f>CONCATENATE(B404,",")</f>
        <v>INSERT_DATE,</v>
      </c>
      <c r="L404" s="12"/>
      <c r="M404" s="18" t="str">
        <f t="shared" si="174"/>
        <v>INSERT_DATE,</v>
      </c>
      <c r="N404" s="5" t="str">
        <f t="shared" si="175"/>
        <v>INSERT_DATE VARCHAR(20),</v>
      </c>
      <c r="O404" s="1" t="s">
        <v>7</v>
      </c>
      <c r="P404" t="s">
        <v>8</v>
      </c>
      <c r="W404" s="17" t="str">
        <f t="shared" si="176"/>
        <v>insertDate</v>
      </c>
      <c r="X404" s="3" t="str">
        <f t="shared" si="177"/>
        <v>"insertDate":"",</v>
      </c>
      <c r="Y404" s="22" t="str">
        <f t="shared" si="178"/>
        <v>public static String INSERT_DATE="insertDate";</v>
      </c>
      <c r="Z404" s="7" t="str">
        <f t="shared" si="179"/>
        <v>private String insertDate="";</v>
      </c>
    </row>
    <row r="405" spans="2:26" ht="17.5" x14ac:dyDescent="0.45">
      <c r="B405" s="1" t="s">
        <v>5</v>
      </c>
      <c r="C405" s="1" t="s">
        <v>1</v>
      </c>
      <c r="D405" s="4">
        <v>20</v>
      </c>
      <c r="K405" s="25" t="str">
        <f>CONCATENATE(B405,",")</f>
        <v>MODIFICATION_DATE,</v>
      </c>
      <c r="L405" s="12"/>
      <c r="M405" s="18" t="str">
        <f t="shared" si="174"/>
        <v>MODIFICATION_DATE,</v>
      </c>
      <c r="N405" s="5" t="str">
        <f t="shared" si="175"/>
        <v>MODIFICATION_DATE VARCHAR(20),</v>
      </c>
      <c r="O405" s="1" t="s">
        <v>9</v>
      </c>
      <c r="P405" t="s">
        <v>8</v>
      </c>
      <c r="W405" s="17" t="str">
        <f t="shared" si="176"/>
        <v>modificationDate</v>
      </c>
      <c r="X405" s="3" t="str">
        <f t="shared" si="177"/>
        <v>"modificationDate":"",</v>
      </c>
      <c r="Y405" s="22" t="str">
        <f t="shared" si="178"/>
        <v>public static String MODIFICATION_DATE="modificationDate";</v>
      </c>
      <c r="Z405" s="7" t="str">
        <f t="shared" si="179"/>
        <v>private String modificationDate="";</v>
      </c>
    </row>
    <row r="406" spans="2:26" ht="17.5" x14ac:dyDescent="0.45">
      <c r="B406" s="1" t="s">
        <v>110</v>
      </c>
      <c r="C406" s="1" t="s">
        <v>1</v>
      </c>
      <c r="D406" s="8">
        <v>500</v>
      </c>
      <c r="K406" s="25" t="str">
        <f>CONCATENATE(B406,",")</f>
        <v>LI_RULE_KEY,</v>
      </c>
      <c r="M406" s="18" t="str">
        <f t="shared" si="174"/>
        <v>LI_RULE_KEY,</v>
      </c>
      <c r="N406" s="5" t="str">
        <f t="shared" si="175"/>
        <v>LI_RULE_KEY VARCHAR(500),</v>
      </c>
      <c r="O406" s="1" t="s">
        <v>66</v>
      </c>
      <c r="P406" t="s">
        <v>67</v>
      </c>
      <c r="Q406" t="s">
        <v>43</v>
      </c>
      <c r="W406" s="17" t="str">
        <f t="shared" si="176"/>
        <v>liRuleKey</v>
      </c>
      <c r="X406" s="3" t="str">
        <f t="shared" si="177"/>
        <v>"liRuleKey":"",</v>
      </c>
      <c r="Y406" s="22" t="str">
        <f t="shared" si="178"/>
        <v>public static String LI_RULE_KEY="liRuleKey";</v>
      </c>
      <c r="Z406" s="7" t="str">
        <f t="shared" si="179"/>
        <v>private String liRuleKey="";</v>
      </c>
    </row>
    <row r="407" spans="2:26" ht="25.5" x14ac:dyDescent="0.45">
      <c r="B407" s="1" t="s">
        <v>68</v>
      </c>
      <c r="C407" s="1" t="s">
        <v>1</v>
      </c>
      <c r="D407" s="8">
        <v>500</v>
      </c>
      <c r="J407" s="23" t="s">
        <v>107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I.ITEM_KEY=T.LI_RULE_KEY AND I.ITEM_CODE='userCtrlPermissionRule' AND I.STATUS='A'),'' ) AS RULE_NAME,</v>
      </c>
      <c r="M407" s="18" t="str">
        <f t="shared" si="174"/>
        <v>RULE_NAME,</v>
      </c>
      <c r="N407" s="5" t="str">
        <f t="shared" si="175"/>
        <v>RULE_NAME VARCHAR(500),</v>
      </c>
      <c r="O407" s="1" t="s">
        <v>67</v>
      </c>
      <c r="P407" t="s">
        <v>0</v>
      </c>
      <c r="W407" s="17" t="str">
        <f>CONCATENATE(,LOWER(O407),UPPER(LEFT(P407,1)),LOWER(RIGHT(P407,LEN(P407)-IF(LEN(P407)&gt;0,1,LEN(P407)))),UPPER(LEFT(Q407,1)),LOWER(RIGHT(Q407,LEN(Q407)-IF(LEN(Q407)&gt;0,1,LEN(Q407)))),UPPER(LEFT(R407,1)),LOWER(RIGHT(R407,LEN(R407)-IF(LEN(R407)&gt;0,1,LEN(R407)))),UPPER(LEFT(S407,1)),LOWER(RIGHT(S407,LEN(S407)-IF(LEN(S407)&gt;0,1,LEN(S407)))),UPPER(LEFT(T407,1)),LOWER(RIGHT(T407,LEN(T407)-IF(LEN(T407)&gt;0,1,LEN(T407)))),UPPER(LEFT(U407,1)),LOWER(RIGHT(U407,LEN(U407)-IF(LEN(U407)&gt;0,1,LEN(U407)))),UPPER(LEFT(V407,1)),LOWER(RIGHT(V407,LEN(V407)-IF(LEN(V407)&gt;0,1,LEN(V407)))))</f>
        <v>ruleName</v>
      </c>
      <c r="X407" s="3" t="str">
        <f t="shared" si="177"/>
        <v>"ruleName":"",</v>
      </c>
      <c r="Y407" s="22" t="str">
        <f t="shared" si="178"/>
        <v>public static String RULE_NAME="ruleName";</v>
      </c>
      <c r="Z407" s="7" t="str">
        <f>CONCATENATE("private String ",W407,"=","""""",";")</f>
        <v>private String ruleName="";</v>
      </c>
    </row>
    <row r="408" spans="2:26" ht="17.5" x14ac:dyDescent="0.45">
      <c r="B408" s="1" t="s">
        <v>106</v>
      </c>
      <c r="C408" s="1" t="s">
        <v>1</v>
      </c>
      <c r="D408" s="8">
        <v>500</v>
      </c>
      <c r="K408" s="25" t="str">
        <f>CONCATENATE(B408,",")</f>
        <v>LI_COMPONENT_CODE,</v>
      </c>
      <c r="M408" s="18" t="str">
        <f>CONCATENATE(B408,",")</f>
        <v>LI_COMPONENT_CODE,</v>
      </c>
      <c r="N408" s="5" t="str">
        <f>CONCATENATE(B408," ",C408,"(",D408,")",",")</f>
        <v>LI_COMPONENT_CODE VARCHAR(500),</v>
      </c>
      <c r="O408" s="1" t="s">
        <v>66</v>
      </c>
      <c r="P408" t="s">
        <v>49</v>
      </c>
      <c r="Q408" t="s">
        <v>18</v>
      </c>
      <c r="W408" s="17" t="str">
        <f>CONCATENATE(,LOWER(O408),UPPER(LEFT(P408,1)),LOWER(RIGHT(P408,LEN(P408)-IF(LEN(P408)&gt;0,1,LEN(P408)))),UPPER(LEFT(Q408,1)),LOWER(RIGHT(Q408,LEN(Q408)-IF(LEN(Q408)&gt;0,1,LEN(Q408)))),UPPER(LEFT(R408,1)),LOWER(RIGHT(R408,LEN(R408)-IF(LEN(R408)&gt;0,1,LEN(R408)))),UPPER(LEFT(S408,1)),LOWER(RIGHT(S408,LEN(S408)-IF(LEN(S408)&gt;0,1,LEN(S408)))),UPPER(LEFT(T408,1)),LOWER(RIGHT(T408,LEN(T408)-IF(LEN(T408)&gt;0,1,LEN(T408)))),UPPER(LEFT(U408,1)),LOWER(RIGHT(U408,LEN(U408)-IF(LEN(U408)&gt;0,1,LEN(U408)))),UPPER(LEFT(V408,1)),LOWER(RIGHT(V408,LEN(V408)-IF(LEN(V408)&gt;0,1,LEN(V408)))))</f>
        <v>liComponentCode</v>
      </c>
      <c r="X408" s="3" t="str">
        <f t="shared" si="177"/>
        <v>"liComponentCode":"",</v>
      </c>
      <c r="Y408" s="22" t="str">
        <f t="shared" si="178"/>
        <v>public static String LI_COMPONENT_CODE="liComponentCode";</v>
      </c>
      <c r="Z408" s="7" t="str">
        <f>CONCATENATE("private String ",W408,"=","""""",";")</f>
        <v>private String liComponentCode="";</v>
      </c>
    </row>
    <row r="409" spans="2:26" ht="25.5" x14ac:dyDescent="0.45">
      <c r="B409" s="1" t="s">
        <v>108</v>
      </c>
      <c r="C409" s="1" t="s">
        <v>1</v>
      </c>
      <c r="D409" s="8">
        <v>500</v>
      </c>
      <c r="J409" s="23" t="s">
        <v>94</v>
      </c>
      <c r="K409" s="25" t="str">
        <f>CONCATENATE("ifnull((SELECT   ITEM_VALUE FROM CR_LIST_ITEM I WHERE I.ITEM_KEY=T.",B408," AND I.ITEM_CODE='",J409,"' AND I.STATUS='A'),'' ) AS ",B409,",")</f>
        <v>ifnull((SELECT   ITEM_VALUE FROM CR_LIST_ITEM I WHERE I.ITEM_KEY=T.LI_COMPONENT_CODE AND I.ITEM_CODE='userPermissionComponentType' AND I.STATUS='A'),'' ) AS COMPONENT_CODE_NAME,</v>
      </c>
      <c r="M409" s="18" t="str">
        <f>CONCATENATE(B409,",")</f>
        <v>COMPONENT_CODE_NAME,</v>
      </c>
      <c r="N409" s="5" t="str">
        <f>CONCATENATE(B409," ",C409,"(",D409,")",",")</f>
        <v>COMPONENT_CODE_NAME VARCHAR(500),</v>
      </c>
      <c r="O409" s="1" t="s">
        <v>49</v>
      </c>
      <c r="P409" t="s">
        <v>18</v>
      </c>
      <c r="Q409" t="s">
        <v>0</v>
      </c>
      <c r="W409" s="17" t="str">
        <f>CONCATENATE(,LOWER(O409),UPPER(LEFT(P409,1)),LOWER(RIGHT(P409,LEN(P409)-IF(LEN(P409)&gt;0,1,LEN(P409)))),UPPER(LEFT(Q409,1)),LOWER(RIGHT(Q409,LEN(Q409)-IF(LEN(Q409)&gt;0,1,LEN(Q409)))),UPPER(LEFT(R409,1)),LOWER(RIGHT(R409,LEN(R409)-IF(LEN(R409)&gt;0,1,LEN(R409)))),UPPER(LEFT(S409,1)),LOWER(RIGHT(S409,LEN(S409)-IF(LEN(S409)&gt;0,1,LEN(S409)))),UPPER(LEFT(T409,1)),LOWER(RIGHT(T409,LEN(T409)-IF(LEN(T409)&gt;0,1,LEN(T409)))),UPPER(LEFT(U409,1)),LOWER(RIGHT(U409,LEN(U409)-IF(LEN(U409)&gt;0,1,LEN(U409)))),UPPER(LEFT(V409,1)),LOWER(RIGHT(V409,LEN(V409)-IF(LEN(V409)&gt;0,1,LEN(V409)))))</f>
        <v>componentCodeName</v>
      </c>
      <c r="X409" s="3" t="str">
        <f t="shared" si="177"/>
        <v>"componentCodeName":"",</v>
      </c>
      <c r="Y409" s="22" t="str">
        <f t="shared" si="178"/>
        <v>public static String COMPONENT_CODE_NAME="componentCodeName";</v>
      </c>
      <c r="Z409" s="7" t="str">
        <f>CONCATENATE("private String ",W409,"=","""""",";")</f>
        <v>private String componentCodeName="";</v>
      </c>
    </row>
    <row r="410" spans="2:26" ht="17.5" x14ac:dyDescent="0.45">
      <c r="B410" s="1" t="s">
        <v>109</v>
      </c>
      <c r="C410" s="1" t="s">
        <v>1</v>
      </c>
      <c r="D410" s="8">
        <v>500</v>
      </c>
      <c r="K410" s="25" t="str">
        <f t="shared" ref="K410:K415" si="180">CONCATENATE(B410,",")</f>
        <v>LI_COMPONENT_KEY,</v>
      </c>
      <c r="M410" s="18" t="str">
        <f t="shared" si="174"/>
        <v>LI_COMPONENT_KEY,</v>
      </c>
      <c r="N410" s="5" t="str">
        <f t="shared" si="175"/>
        <v>LI_COMPONENT_KEY VARCHAR(500),</v>
      </c>
      <c r="O410" s="1" t="s">
        <v>66</v>
      </c>
      <c r="P410" t="s">
        <v>49</v>
      </c>
      <c r="Q410" t="s">
        <v>43</v>
      </c>
      <c r="W410" s="17" t="str">
        <f t="shared" si="176"/>
        <v>liComponentKey</v>
      </c>
      <c r="X410" s="3" t="str">
        <f t="shared" si="177"/>
        <v>"liComponentKey":"",</v>
      </c>
      <c r="Y410" s="22" t="str">
        <f t="shared" si="178"/>
        <v>public static String LI_COMPONENT_KEY="liComponentKey";</v>
      </c>
      <c r="Z410" s="7" t="str">
        <f t="shared" si="179"/>
        <v>private String liComponentKey="";</v>
      </c>
    </row>
    <row r="411" spans="2:26" ht="25.5" x14ac:dyDescent="0.45">
      <c r="B411" s="1" t="s">
        <v>111</v>
      </c>
      <c r="C411" s="1" t="s">
        <v>1</v>
      </c>
      <c r="D411" s="8">
        <v>500</v>
      </c>
      <c r="J411" s="23" t="str">
        <f>CONCATENATE(" T.",B408)</f>
        <v xml:space="preserve"> T.LI_COMPONENT_CODE</v>
      </c>
      <c r="K411" s="25" t="str">
        <f>CONCATENATE("ifnull((SELECT   ITEM_VALUE FROM CR_LIST_ITEM I WHERE I.ITEM_KEY=T.",B410," AND I.ITEM_CODE=",J411," AND I.STATUS='A'),'' ) AS ",B411,",")</f>
        <v>ifnull((SELECT   ITEM_VALUE FROM CR_LIST_ITEM I WHERE I.ITEM_KEY=T.LI_COMPONENT_KEY AND I.ITEM_CODE= T.LI_COMPONENT_CODE AND I.STATUS='A'),'' ) AS COMPONENT_KEY_NAME,</v>
      </c>
      <c r="M411" s="18" t="str">
        <f>CONCATENATE(B411,",")</f>
        <v>COMPONENT_KEY_NAME,</v>
      </c>
      <c r="N411" s="5" t="str">
        <f>CONCATENATE(B411," ",C411,"(",D411,")",",")</f>
        <v>COMPONENT_KEY_NAME VARCHAR(500),</v>
      </c>
      <c r="O411" s="1" t="s">
        <v>49</v>
      </c>
      <c r="P411" t="s">
        <v>43</v>
      </c>
      <c r="Q411" t="s">
        <v>0</v>
      </c>
      <c r="W411" s="17" t="str">
        <f>CONCATENATE(,LOWER(O411),UPPER(LEFT(P411,1)),LOWER(RIGHT(P411,LEN(P411)-IF(LEN(P411)&gt;0,1,LEN(P411)))),UPPER(LEFT(Q411,1)),LOWER(RIGHT(Q411,LEN(Q411)-IF(LEN(Q411)&gt;0,1,LEN(Q411)))),UPPER(LEFT(R411,1)),LOWER(RIGHT(R411,LEN(R411)-IF(LEN(R411)&gt;0,1,LEN(R411)))),UPPER(LEFT(S411,1)),LOWER(RIGHT(S411,LEN(S411)-IF(LEN(S411)&gt;0,1,LEN(S411)))),UPPER(LEFT(T411,1)),LOWER(RIGHT(T411,LEN(T411)-IF(LEN(T411)&gt;0,1,LEN(T411)))),UPPER(LEFT(U411,1)),LOWER(RIGHT(U411,LEN(U411)-IF(LEN(U411)&gt;0,1,LEN(U411)))),UPPER(LEFT(V411,1)),LOWER(RIGHT(V411,LEN(V411)-IF(LEN(V411)&gt;0,1,LEN(V411)))))</f>
        <v>componentKeyName</v>
      </c>
      <c r="X411" s="3" t="str">
        <f t="shared" si="177"/>
        <v>"componentKeyName":"",</v>
      </c>
      <c r="Y411" s="22" t="str">
        <f t="shared" si="178"/>
        <v>public static String COMPONENT_KEY_NAME="componentKeyName";</v>
      </c>
      <c r="Z411" s="7" t="str">
        <f>CONCATENATE("private String ",W411,"=","""""",";")</f>
        <v>private String componentKeyName="";</v>
      </c>
    </row>
    <row r="412" spans="2:26" ht="17.5" x14ac:dyDescent="0.45">
      <c r="B412" s="1" t="s">
        <v>14</v>
      </c>
      <c r="C412" s="1" t="s">
        <v>1</v>
      </c>
      <c r="D412" s="8">
        <v>4000</v>
      </c>
      <c r="K412" s="25" t="str">
        <f t="shared" si="180"/>
        <v>DESCRIPTION,</v>
      </c>
      <c r="M412" s="18" t="str">
        <f t="shared" si="174"/>
        <v>DESCRIPTION,</v>
      </c>
      <c r="N412" s="5" t="str">
        <f t="shared" si="175"/>
        <v>DESCRIPTION VARCHAR(4000),</v>
      </c>
      <c r="O412" s="1" t="s">
        <v>14</v>
      </c>
      <c r="W412" s="17" t="str">
        <f t="shared" si="176"/>
        <v>description</v>
      </c>
      <c r="X412" s="3" t="str">
        <f t="shared" si="177"/>
        <v>"description":"",</v>
      </c>
      <c r="Y412" s="22" t="str">
        <f t="shared" si="178"/>
        <v>public static String DESCRIPTION="description";</v>
      </c>
      <c r="Z412" s="7" t="str">
        <f t="shared" si="179"/>
        <v>private String description="";</v>
      </c>
    </row>
    <row r="413" spans="2:26" ht="17.5" x14ac:dyDescent="0.45">
      <c r="B413" s="1" t="s">
        <v>36</v>
      </c>
      <c r="C413" s="1" t="s">
        <v>1</v>
      </c>
      <c r="D413" s="4">
        <v>20</v>
      </c>
      <c r="K413" s="25" t="str">
        <f t="shared" si="180"/>
        <v>PERMISSION_TYPE,</v>
      </c>
      <c r="L413" s="12"/>
      <c r="M413" s="18" t="s">
        <v>83</v>
      </c>
      <c r="N413" s="5" t="s">
        <v>120</v>
      </c>
      <c r="O413" s="1" t="s">
        <v>50</v>
      </c>
      <c r="P413" t="s">
        <v>51</v>
      </c>
      <c r="W413" s="17" t="s">
        <v>71</v>
      </c>
      <c r="X413" s="3" t="s">
        <v>73</v>
      </c>
      <c r="Y413" s="22" t="s">
        <v>74</v>
      </c>
      <c r="Z413" s="7" t="s">
        <v>72</v>
      </c>
    </row>
    <row r="414" spans="2:26" ht="25.5" x14ac:dyDescent="0.45">
      <c r="B414" s="1" t="s">
        <v>63</v>
      </c>
      <c r="C414" s="1" t="s">
        <v>1</v>
      </c>
      <c r="D414" s="4">
        <v>30</v>
      </c>
      <c r="J414" s="23" t="s">
        <v>93</v>
      </c>
      <c r="K414" s="25" t="str">
        <f>CONCATENATE("ifnull((SELECT   ITEM_VALUE FROM CR_LIST_ITEM I WHERE I.ITEM_KEY=T.",B413," AND I.ITEM_CODE='",J414,"' AND I.STATUS='A'),'' ) AS ",B414,",")</f>
        <v>ifnull((SELECT   ITEM_VALUE FROM CR_LIST_ITEM I WHERE I.ITEM_KEY=T.PERMISSION_TYPE AND I.ITEM_CODE='userControllerPermissionType' AND I.STATUS='A'),'' ) AS PERMISSION_TYPE_NAME,</v>
      </c>
      <c r="L414" s="12"/>
      <c r="M414" s="18" t="s">
        <v>84</v>
      </c>
      <c r="N414" s="5" t="s">
        <v>123</v>
      </c>
      <c r="O414" s="1" t="s">
        <v>50</v>
      </c>
      <c r="P414" t="s">
        <v>51</v>
      </c>
      <c r="Q414" t="s">
        <v>0</v>
      </c>
      <c r="R414" t="s">
        <v>0</v>
      </c>
      <c r="W414" s="17" t="s">
        <v>85</v>
      </c>
      <c r="X414" s="3" t="s">
        <v>87</v>
      </c>
      <c r="Y414" s="22" t="s">
        <v>88</v>
      </c>
      <c r="Z414" s="7" t="s">
        <v>86</v>
      </c>
    </row>
    <row r="415" spans="2:26" ht="17.5" x14ac:dyDescent="0.45">
      <c r="B415" s="1" t="s">
        <v>47</v>
      </c>
      <c r="C415" s="1" t="s">
        <v>1</v>
      </c>
      <c r="D415" s="4">
        <v>4000</v>
      </c>
      <c r="K415" s="25" t="str">
        <f t="shared" si="180"/>
        <v>INPUT_KEY,</v>
      </c>
      <c r="L415" s="12"/>
      <c r="M415" s="18" t="s">
        <v>89</v>
      </c>
      <c r="N415" s="5" t="s">
        <v>121</v>
      </c>
      <c r="O415" s="1" t="s">
        <v>13</v>
      </c>
      <c r="P415" t="s">
        <v>43</v>
      </c>
      <c r="W415" s="17" t="s">
        <v>75</v>
      </c>
      <c r="X415" s="3" t="s">
        <v>77</v>
      </c>
      <c r="Y415" s="22" t="s">
        <v>78</v>
      </c>
      <c r="Z415" s="7" t="s">
        <v>76</v>
      </c>
    </row>
    <row r="416" spans="2:26" ht="17.5" x14ac:dyDescent="0.45">
      <c r="B416" s="1" t="s">
        <v>48</v>
      </c>
      <c r="C416" s="1" t="s">
        <v>1</v>
      </c>
      <c r="D416" s="4">
        <v>4000</v>
      </c>
      <c r="K416" s="25" t="str">
        <f>CONCATENATE(B416,",")</f>
        <v>INPUT_VALUE,</v>
      </c>
      <c r="L416" s="12"/>
      <c r="M416" s="18" t="s">
        <v>90</v>
      </c>
      <c r="N416" s="5" t="s">
        <v>122</v>
      </c>
      <c r="O416" s="1" t="s">
        <v>13</v>
      </c>
      <c r="P416" t="s">
        <v>44</v>
      </c>
      <c r="W416" s="17" t="s">
        <v>79</v>
      </c>
      <c r="X416" s="3" t="s">
        <v>81</v>
      </c>
      <c r="Y416" s="22" t="s">
        <v>82</v>
      </c>
      <c r="Z416" s="7" t="s">
        <v>80</v>
      </c>
    </row>
    <row r="417" spans="2:26" x14ac:dyDescent="0.35">
      <c r="K417" s="29" t="str">
        <f>CONCATENATE(" FROM ",LEFT(B401,LEN(B401)-5)," T")</f>
        <v xml:space="preserve"> FROM CR_REL_RULE_AND_COMPONENT T</v>
      </c>
    </row>
    <row r="418" spans="2:26" x14ac:dyDescent="0.35">
      <c r="B418" s="2" t="s">
        <v>191</v>
      </c>
      <c r="I418" t="str">
        <f>CONCATENATE("ALTER TABLE"," ",B418)</f>
        <v>ALTER TABLE CR_LANG_REL</v>
      </c>
      <c r="N418" s="5" t="str">
        <f>CONCATENATE("CREATE TABLE ",B418," ","(")</f>
        <v>CREATE TABLE CR_LANG_REL (</v>
      </c>
    </row>
    <row r="419" spans="2:26" ht="17.5" x14ac:dyDescent="0.45">
      <c r="B419" s="1" t="s">
        <v>2</v>
      </c>
      <c r="C419" s="1" t="s">
        <v>1</v>
      </c>
      <c r="D419" s="4">
        <v>20</v>
      </c>
      <c r="E419" s="24" t="s">
        <v>113</v>
      </c>
      <c r="I419" t="str">
        <f>I418</f>
        <v>ALTER TABLE CR_LANG_REL</v>
      </c>
      <c r="J419" t="str">
        <f>CONCATENATE(LEFT(CONCATENATE(" ADD "," ",N419,";"),LEN(CONCATENATE(" ADD "," ",N419,";"))-2),";")</f>
        <v xml:space="preserve"> ADD  ID VARCHAR(20) NOT NULL ;</v>
      </c>
      <c r="K419" s="21" t="str">
        <f>CONCATENATE(LEFT(CONCATENATE("  ALTER COLUMN  "," ",N419,";"),LEN(CONCATENATE("  ALTER COLUMN  "," ",N419,";"))-2),";")</f>
        <v xml:space="preserve">  ALTER COLUMN   ID VARCHAR(20) NOT NULL ;</v>
      </c>
      <c r="L419" s="12"/>
      <c r="M419" s="18" t="str">
        <f t="shared" ref="M419:M426" si="181">CONCATENATE(B419,",")</f>
        <v>ID,</v>
      </c>
      <c r="N419" s="5" t="str">
        <f>CONCATENATE(B419," ",C419,"(",D419,") ",E419," ,")</f>
        <v>ID VARCHAR(20) NOT NULL ,</v>
      </c>
      <c r="O419" s="1" t="s">
        <v>2</v>
      </c>
      <c r="P419" s="6"/>
      <c r="Q419" s="6"/>
      <c r="R419" s="6"/>
      <c r="S419" s="6"/>
      <c r="T419" s="6"/>
      <c r="U419" s="6"/>
      <c r="V419" s="6"/>
      <c r="W419" s="17" t="str">
        <f t="shared" ref="W419:W426" si="182"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id</v>
      </c>
      <c r="X419" s="3" t="str">
        <f t="shared" ref="X419:X427" si="183">CONCATENATE("""",W419,"""",":","""","""",",")</f>
        <v>"id":"",</v>
      </c>
      <c r="Y419" s="22" t="str">
        <f t="shared" ref="Y419:Y427" si="184">CONCATENATE("public static String ",,B419,,"=","""",W419,""";")</f>
        <v>public static String ID="id";</v>
      </c>
      <c r="Z419" s="7" t="str">
        <f t="shared" ref="Z419:Z427" si="185">CONCATENATE("private String ",W419,"=","""""",";")</f>
        <v>private String id="";</v>
      </c>
    </row>
    <row r="420" spans="2:26" ht="17.5" x14ac:dyDescent="0.45">
      <c r="B420" s="1" t="s">
        <v>3</v>
      </c>
      <c r="C420" s="1" t="s">
        <v>1</v>
      </c>
      <c r="D420" s="4">
        <v>10</v>
      </c>
      <c r="I420" t="str">
        <f t="shared" ref="I420:I425" si="186">I419</f>
        <v>ALTER TABLE CR_LANG_REL</v>
      </c>
      <c r="J420" t="str">
        <f t="shared" ref="J420:J426" si="187">CONCATENATE(LEFT(CONCATENATE(" ADD "," ",N420,";"),LEN(CONCATENATE(" ADD "," ",N420,";"))-2),";")</f>
        <v xml:space="preserve"> ADD  STATUS VARCHAR(10);</v>
      </c>
      <c r="K420" s="21" t="str">
        <f>CONCATENATE(LEFT(CONCATENATE("  ALTER COLUMN  "," ",N420,";"),LEN(CONCATENATE("  ALTER COLUMN  "," ",N420,";"))-2),";")</f>
        <v xml:space="preserve">  ALTER COLUMN   STATUS VARCHAR(10);</v>
      </c>
      <c r="L420" s="12"/>
      <c r="M420" s="18" t="str">
        <f t="shared" si="181"/>
        <v>STATUS,</v>
      </c>
      <c r="N420" s="5" t="str">
        <f t="shared" ref="N420:N426" si="188">CONCATENATE(B420," ",C420,"(",D420,")",",")</f>
        <v>STATUS VARCHAR(10),</v>
      </c>
      <c r="O420" s="1" t="s">
        <v>3</v>
      </c>
      <c r="W420" s="17" t="str">
        <f t="shared" si="182"/>
        <v>status</v>
      </c>
      <c r="X420" s="3" t="str">
        <f t="shared" si="183"/>
        <v>"status":"",</v>
      </c>
      <c r="Y420" s="22" t="str">
        <f t="shared" si="184"/>
        <v>public static String STATUS="status";</v>
      </c>
      <c r="Z420" s="7" t="str">
        <f t="shared" si="185"/>
        <v>private String status="";</v>
      </c>
    </row>
    <row r="421" spans="2:26" ht="17.5" x14ac:dyDescent="0.45">
      <c r="B421" s="1" t="s">
        <v>4</v>
      </c>
      <c r="C421" s="1" t="s">
        <v>1</v>
      </c>
      <c r="D421" s="4">
        <v>20</v>
      </c>
      <c r="I421" t="str">
        <f t="shared" si="186"/>
        <v>ALTER TABLE CR_LANG_REL</v>
      </c>
      <c r="J421" t="str">
        <f t="shared" si="187"/>
        <v xml:space="preserve"> ADD  INSERT_DATE VARCHAR(20);</v>
      </c>
      <c r="K421" s="21" t="str">
        <f t="shared" ref="K421:K426" si="189">CONCATENATE(LEFT(CONCATENATE("  ALTER COLUMN  "," ",N421,";"),LEN(CONCATENATE("  ALTER COLUMN  "," ",N421,";"))-2),";")</f>
        <v xml:space="preserve">  ALTER COLUMN   INSERT_DATE VARCHAR(20);</v>
      </c>
      <c r="L421" s="12"/>
      <c r="M421" s="18" t="str">
        <f t="shared" si="181"/>
        <v>INSERT_DATE,</v>
      </c>
      <c r="N421" s="5" t="str">
        <f t="shared" si="188"/>
        <v>INSERT_DATE VARCHAR(20),</v>
      </c>
      <c r="O421" s="1" t="s">
        <v>7</v>
      </c>
      <c r="P421" t="s">
        <v>8</v>
      </c>
      <c r="W421" s="17" t="str">
        <f t="shared" si="182"/>
        <v>insertDate</v>
      </c>
      <c r="X421" s="3" t="str">
        <f t="shared" si="183"/>
        <v>"insertDate":"",</v>
      </c>
      <c r="Y421" s="22" t="str">
        <f t="shared" si="184"/>
        <v>public static String INSERT_DATE="insertDate";</v>
      </c>
      <c r="Z421" s="7" t="str">
        <f t="shared" si="185"/>
        <v>private String insertDate="";</v>
      </c>
    </row>
    <row r="422" spans="2:26" ht="17.5" x14ac:dyDescent="0.45">
      <c r="B422" s="1" t="s">
        <v>5</v>
      </c>
      <c r="C422" s="1" t="s">
        <v>1</v>
      </c>
      <c r="D422" s="4">
        <v>20</v>
      </c>
      <c r="I422" t="str">
        <f t="shared" si="186"/>
        <v>ALTER TABLE CR_LANG_REL</v>
      </c>
      <c r="J422" t="str">
        <f t="shared" si="187"/>
        <v xml:space="preserve"> ADD  MODIFICATION_DATE VARCHAR(20);</v>
      </c>
      <c r="K422" s="21" t="str">
        <f t="shared" si="189"/>
        <v xml:space="preserve">  ALTER COLUMN   MODIFICATION_DATE VARCHAR(20);</v>
      </c>
      <c r="L422" s="12"/>
      <c r="M422" s="18" t="str">
        <f t="shared" si="181"/>
        <v>MODIFICATION_DATE,</v>
      </c>
      <c r="N422" s="5" t="str">
        <f t="shared" si="188"/>
        <v>MODIFICATION_DATE VARCHAR(20),</v>
      </c>
      <c r="O422" s="1" t="s">
        <v>9</v>
      </c>
      <c r="P422" t="s">
        <v>8</v>
      </c>
      <c r="W422" s="17" t="str">
        <f t="shared" si="182"/>
        <v>modificationDate</v>
      </c>
      <c r="X422" s="3" t="str">
        <f t="shared" si="183"/>
        <v>"modificationDate":"",</v>
      </c>
      <c r="Y422" s="22" t="str">
        <f t="shared" si="184"/>
        <v>public static String MODIFICATION_DATE="modificationDate";</v>
      </c>
      <c r="Z422" s="7" t="str">
        <f t="shared" si="185"/>
        <v>private String modificationDate="";</v>
      </c>
    </row>
    <row r="423" spans="2:26" ht="17.5" x14ac:dyDescent="0.45">
      <c r="B423" s="30" t="s">
        <v>192</v>
      </c>
      <c r="C423" s="1" t="s">
        <v>1</v>
      </c>
      <c r="D423" s="8">
        <v>30</v>
      </c>
      <c r="I423" t="str">
        <f>I421</f>
        <v>ALTER TABLE CR_LANG_REL</v>
      </c>
      <c r="J423" t="str">
        <f>CONCATENATE(LEFT(CONCATENATE(" ADD "," ",N423,";"),LEN(CONCATENATE(" ADD "," ",N423,";"))-2),";")</f>
        <v xml:space="preserve"> ADD  REL_ID VARCHAR(30);</v>
      </c>
      <c r="K423" s="21" t="str">
        <f>CONCATENATE(LEFT(CONCATENATE("  ALTER COLUMN  "," ",N423,";"),LEN(CONCATENATE("  ALTER COLUMN  "," ",N423,";"))-2),";")</f>
        <v xml:space="preserve">  ALTER COLUMN   REL_ID VARCHAR(30);</v>
      </c>
      <c r="M423" s="18" t="str">
        <f>CONCATENATE(B423,",")</f>
        <v>REL_ID,</v>
      </c>
      <c r="N423" s="5" t="str">
        <f>CONCATENATE(B423," ",C423,"(",D423,")",",")</f>
        <v>REL_ID VARCHAR(30),</v>
      </c>
      <c r="O423" s="1" t="s">
        <v>195</v>
      </c>
      <c r="P423" t="s">
        <v>2</v>
      </c>
      <c r="W423" s="17" t="str">
        <f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relId</v>
      </c>
      <c r="X423" s="3" t="str">
        <f>CONCATENATE("""",W423,"""",":","""","""",",")</f>
        <v>"relId":"",</v>
      </c>
      <c r="Y423" s="22" t="str">
        <f>CONCATENATE("public static String ",,B423,,"=","""",W423,""";")</f>
        <v>public static String REL_ID="relId";</v>
      </c>
      <c r="Z423" s="7" t="str">
        <f>CONCATENATE("private String ",W423,"=","""""",";")</f>
        <v>private String relId="";</v>
      </c>
    </row>
    <row r="424" spans="2:26" ht="17.5" x14ac:dyDescent="0.45">
      <c r="B424" s="30" t="s">
        <v>194</v>
      </c>
      <c r="C424" s="1" t="s">
        <v>1</v>
      </c>
      <c r="D424" s="8">
        <v>30</v>
      </c>
      <c r="I424" t="e">
        <f>#REF!</f>
        <v>#REF!</v>
      </c>
      <c r="J424" t="str">
        <f t="shared" si="187"/>
        <v xml:space="preserve"> ADD  LANG_TYPE VARCHAR(30);</v>
      </c>
      <c r="K424" s="21" t="str">
        <f t="shared" si="189"/>
        <v xml:space="preserve">  ALTER COLUMN   LANG_TYPE VARCHAR(30);</v>
      </c>
      <c r="M424" s="18" t="str">
        <f t="shared" si="181"/>
        <v>LANG_TYPE,</v>
      </c>
      <c r="N424" s="5" t="str">
        <f t="shared" si="188"/>
        <v>LANG_TYPE VARCHAR(30),</v>
      </c>
      <c r="O424" s="1" t="s">
        <v>29</v>
      </c>
      <c r="P424" t="s">
        <v>51</v>
      </c>
      <c r="W424" s="17" t="str">
        <f t="shared" si="182"/>
        <v>langType</v>
      </c>
      <c r="X424" s="3" t="str">
        <f t="shared" si="183"/>
        <v>"langType":"",</v>
      </c>
      <c r="Y424" s="22" t="str">
        <f t="shared" si="184"/>
        <v>public static String LANG_TYPE="langType";</v>
      </c>
      <c r="Z424" s="7" t="str">
        <f t="shared" si="185"/>
        <v>private String langType="";</v>
      </c>
    </row>
    <row r="425" spans="2:26" ht="17.5" x14ac:dyDescent="0.45">
      <c r="B425" s="30" t="s">
        <v>197</v>
      </c>
      <c r="C425" s="1" t="s">
        <v>1</v>
      </c>
      <c r="D425" s="8">
        <v>40</v>
      </c>
      <c r="I425" t="e">
        <f t="shared" si="186"/>
        <v>#REF!</v>
      </c>
      <c r="J425" t="str">
        <f t="shared" si="187"/>
        <v xml:space="preserve"> ADD  LANG_FIELD VARCHAR(40);</v>
      </c>
      <c r="K425" s="21" t="str">
        <f t="shared" si="189"/>
        <v xml:space="preserve">  ALTER COLUMN   LANG_FIELD VARCHAR(40);</v>
      </c>
      <c r="M425" s="18" t="str">
        <f t="shared" si="181"/>
        <v>LANG_FIELD,</v>
      </c>
      <c r="N425" s="5" t="str">
        <f t="shared" si="188"/>
        <v>LANG_FIELD VARCHAR(40),</v>
      </c>
      <c r="O425" s="1" t="s">
        <v>29</v>
      </c>
      <c r="P425" t="s">
        <v>60</v>
      </c>
      <c r="W425" s="17" t="str">
        <f t="shared" si="182"/>
        <v>langField</v>
      </c>
      <c r="X425" s="3" t="str">
        <f t="shared" si="183"/>
        <v>"langField":"",</v>
      </c>
      <c r="Y425" s="22" t="str">
        <f t="shared" si="184"/>
        <v>public static String LANG_FIELD="langField";</v>
      </c>
      <c r="Z425" s="7" t="str">
        <f t="shared" si="185"/>
        <v>private String langField="";</v>
      </c>
    </row>
    <row r="426" spans="2:26" ht="17.5" x14ac:dyDescent="0.45">
      <c r="B426" s="30" t="s">
        <v>193</v>
      </c>
      <c r="C426" s="1" t="s">
        <v>1</v>
      </c>
      <c r="D426" s="8">
        <v>500</v>
      </c>
      <c r="I426" t="e">
        <f>#REF!</f>
        <v>#REF!</v>
      </c>
      <c r="J426" t="str">
        <f t="shared" si="187"/>
        <v xml:space="preserve"> ADD  LANG_DEF VARCHAR(500);</v>
      </c>
      <c r="K426" s="21" t="str">
        <f t="shared" si="189"/>
        <v xml:space="preserve">  ALTER COLUMN   LANG_DEF VARCHAR(500);</v>
      </c>
      <c r="M426" s="18" t="str">
        <f t="shared" si="181"/>
        <v>LANG_DEF,</v>
      </c>
      <c r="N426" s="5" t="str">
        <f t="shared" si="188"/>
        <v>LANG_DEF VARCHAR(500),</v>
      </c>
      <c r="O426" s="1" t="s">
        <v>29</v>
      </c>
      <c r="P426" t="s">
        <v>196</v>
      </c>
      <c r="W426" s="17" t="str">
        <f t="shared" si="182"/>
        <v>langDef</v>
      </c>
      <c r="X426" s="3" t="str">
        <f t="shared" si="183"/>
        <v>"langDef":"",</v>
      </c>
      <c r="Y426" s="22" t="str">
        <f t="shared" si="184"/>
        <v>public static String LANG_DEF="langDef";</v>
      </c>
      <c r="Z426" s="7" t="str">
        <f t="shared" si="185"/>
        <v>private String langDef="";</v>
      </c>
    </row>
    <row r="427" spans="2:26" ht="16.5" x14ac:dyDescent="0.35">
      <c r="B427" s="30" t="s">
        <v>29</v>
      </c>
      <c r="C427" s="1" t="s">
        <v>1</v>
      </c>
      <c r="D427" s="8">
        <v>5</v>
      </c>
      <c r="I427" t="e">
        <f>#REF!</f>
        <v>#REF!</v>
      </c>
      <c r="J427" t="str">
        <f>CONCATENATE(LEFT(CONCATENATE(" ADD "," ",N427,";"),LEN(CONCATENATE(" ADD "," ",N427,";"))-2),";")</f>
        <v xml:space="preserve"> ADD  LANG VARCHAR(5);</v>
      </c>
      <c r="K427" s="21" t="str">
        <f>CONCATENATE(LEFT(CONCATENATE("  ALTER COLUMN  "," ",N427,";"),LEN(CONCATENATE("  ALTER COLUMN  "," ",N427,";"))-2),";")</f>
        <v xml:space="preserve">  ALTER COLUMN   LANG VARCHAR(5);</v>
      </c>
      <c r="N427" s="5" t="str">
        <f>CONCATENATE(B427," ",C427,"(",D427,")",",")</f>
        <v>LANG VARCHAR(5),</v>
      </c>
      <c r="O427" t="s">
        <v>29</v>
      </c>
      <c r="W427" s="16" t="s">
        <v>125</v>
      </c>
      <c r="X427" s="3" t="str">
        <f t="shared" si="183"/>
        <v>"lang":"",</v>
      </c>
      <c r="Y427" s="22" t="str">
        <f t="shared" si="184"/>
        <v>public static String LANG="lang";</v>
      </c>
      <c r="Z427" s="7" t="str">
        <f t="shared" si="185"/>
        <v>private String lang="";</v>
      </c>
    </row>
    <row r="428" spans="2:26" ht="15.5" x14ac:dyDescent="0.35">
      <c r="N428" s="33" t="s">
        <v>130</v>
      </c>
    </row>
    <row r="429" spans="2:26" x14ac:dyDescent="0.35">
      <c r="N429" s="31" t="s">
        <v>126</v>
      </c>
    </row>
    <row r="432" spans="2:26" ht="17.5" x14ac:dyDescent="0.45">
      <c r="C432" s="1"/>
      <c r="D432" s="8"/>
      <c r="M432" s="18"/>
      <c r="O432" s="8"/>
      <c r="W432" s="17"/>
    </row>
    <row r="433" spans="2:26" ht="17.5" x14ac:dyDescent="0.45">
      <c r="C433" s="1"/>
      <c r="D433" s="8"/>
      <c r="M433" s="18"/>
      <c r="W433" s="17"/>
    </row>
    <row r="434" spans="2:26" x14ac:dyDescent="0.35">
      <c r="N434" s="31" t="s">
        <v>126</v>
      </c>
    </row>
    <row r="435" spans="2:26" x14ac:dyDescent="0.35">
      <c r="N435" s="31"/>
    </row>
    <row r="436" spans="2:26" ht="17.5" x14ac:dyDescent="0.45">
      <c r="C436" s="1"/>
      <c r="D436" s="8"/>
      <c r="M436" s="18"/>
      <c r="N436" s="33" t="s">
        <v>130</v>
      </c>
      <c r="O436" s="1"/>
      <c r="W436" s="17"/>
    </row>
    <row r="437" spans="2:26" ht="17.5" x14ac:dyDescent="0.45">
      <c r="C437" s="1"/>
      <c r="D437" s="8"/>
      <c r="M437" s="18"/>
      <c r="N437" s="31" t="s">
        <v>126</v>
      </c>
      <c r="O437" s="1"/>
      <c r="W437" s="17"/>
    </row>
    <row r="438" spans="2:26" ht="17.5" x14ac:dyDescent="0.45">
      <c r="C438" s="14"/>
      <c r="D438" s="9"/>
      <c r="M438" s="20"/>
      <c r="N438" s="31"/>
      <c r="O438" s="14"/>
      <c r="W438" s="17"/>
    </row>
    <row r="439" spans="2:26" x14ac:dyDescent="0.35">
      <c r="B439" s="2" t="s">
        <v>279</v>
      </c>
      <c r="I439" t="str">
        <f>CONCATENATE("ALTER TABLE"," ",B439)</f>
        <v>ALTER TABLE GF_PRODUCT</v>
      </c>
      <c r="N439" s="5" t="str">
        <f>CONCATENATE("CREATE TABLE ",B439," ","(")</f>
        <v>CREATE TABLE GF_PRODUCT (</v>
      </c>
    </row>
    <row r="440" spans="2:26" ht="17.5" x14ac:dyDescent="0.45">
      <c r="B440" s="1" t="s">
        <v>2</v>
      </c>
      <c r="C440" s="1" t="s">
        <v>1</v>
      </c>
      <c r="D440" s="4">
        <v>30</v>
      </c>
      <c r="E440" s="24" t="s">
        <v>113</v>
      </c>
      <c r="I440" t="str">
        <f>I439</f>
        <v>ALTER TABLE GF_PRODUCT</v>
      </c>
      <c r="J440" t="str">
        <f>CONCATENATE(LEFT(CONCATENATE(" ADD "," ",N440,";"),LEN(CONCATENATE(" ADD "," ",N440,";"))-2),";")</f>
        <v xml:space="preserve"> ADD  ID VARCHAR(30) NOT NULL ;</v>
      </c>
      <c r="K440" s="21" t="str">
        <f>CONCATENATE(LEFT(CONCATENATE("  ALTER COLUMN  "," ",N440,";"),LEN(CONCATENATE("  ALTER COLUMN  "," ",N440,";"))-2),";")</f>
        <v xml:space="preserve">  ALTER COLUMN   ID VARCHAR(30) NOT NULL ;</v>
      </c>
      <c r="L440" s="12"/>
      <c r="M440" s="18" t="str">
        <f t="shared" ref="M440:M450" si="190">CONCATENATE(B440,",")</f>
        <v>ID,</v>
      </c>
      <c r="N440" s="5" t="str">
        <f>CONCATENATE(B440," ",C440,"(",D440,") ",E440," ,")</f>
        <v>ID VARCHAR(30) NOT NULL ,</v>
      </c>
      <c r="O440" s="1" t="s">
        <v>2</v>
      </c>
      <c r="P440" s="6"/>
      <c r="Q440" s="6"/>
      <c r="R440" s="6"/>
      <c r="S440" s="6"/>
      <c r="T440" s="6"/>
      <c r="U440" s="6"/>
      <c r="V440" s="6"/>
      <c r="W440" s="17" t="str">
        <f t="shared" ref="W440:W461" si="191">CONCATENATE(,LOWER(O440),UPPER(LEFT(P440,1)),LOWER(RIGHT(P440,LEN(P440)-IF(LEN(P440)&gt;0,1,LEN(P440)))),UPPER(LEFT(Q440,1)),LOWER(RIGHT(Q440,LEN(Q440)-IF(LEN(Q440)&gt;0,1,LEN(Q440)))),UPPER(LEFT(R440,1)),LOWER(RIGHT(R440,LEN(R440)-IF(LEN(R440)&gt;0,1,LEN(R440)))),UPPER(LEFT(S440,1)),LOWER(RIGHT(S440,LEN(S440)-IF(LEN(S440)&gt;0,1,LEN(S440)))),UPPER(LEFT(T440,1)),LOWER(RIGHT(T440,LEN(T440)-IF(LEN(T440)&gt;0,1,LEN(T440)))),UPPER(LEFT(U440,1)),LOWER(RIGHT(U440,LEN(U440)-IF(LEN(U440)&gt;0,1,LEN(U440)))),UPPER(LEFT(V440,1)),LOWER(RIGHT(V440,LEN(V440)-IF(LEN(V440)&gt;0,1,LEN(V440)))))</f>
        <v>id</v>
      </c>
      <c r="X440" s="3" t="str">
        <f t="shared" ref="X440:X461" si="192">CONCATENATE("""",W440,"""",":","""","""",",")</f>
        <v>"id":"",</v>
      </c>
      <c r="Y440" s="22" t="str">
        <f t="shared" ref="Y440:Y461" si="193">CONCATENATE("public static String ",,B440,,"=","""",W440,""";")</f>
        <v>public static String ID="id";</v>
      </c>
      <c r="Z440" s="7" t="str">
        <f t="shared" ref="Z440:Z450" si="194">CONCATENATE("private String ",W440,"=","""""",";")</f>
        <v>private String id="";</v>
      </c>
    </row>
    <row r="441" spans="2:26" ht="17.5" x14ac:dyDescent="0.45">
      <c r="B441" s="1" t="s">
        <v>3</v>
      </c>
      <c r="C441" s="1" t="s">
        <v>1</v>
      </c>
      <c r="D441" s="4">
        <v>10</v>
      </c>
      <c r="I441" t="str">
        <f t="shared" ref="I441:I454" si="195">I440</f>
        <v>ALTER TABLE GF_PRODUCT</v>
      </c>
      <c r="J441" t="str">
        <f>CONCATENATE(LEFT(CONCATENATE(" ADD "," ",N441,";"),LEN(CONCATENATE(" ADD "," ",N441,";"))-2),";")</f>
        <v xml:space="preserve"> ADD  STATUS VARCHAR(10);</v>
      </c>
      <c r="K441" s="21" t="str">
        <f>CONCATENATE(LEFT(CONCATENATE("  ALTER COLUMN  "," ",N441,";"),LEN(CONCATENATE("  ALTER COLUMN  "," ",N441,";"))-2),";")</f>
        <v xml:space="preserve">  ALTER COLUMN   STATUS VARCHAR(10);</v>
      </c>
      <c r="L441" s="12"/>
      <c r="M441" s="18" t="str">
        <f t="shared" si="190"/>
        <v>STATUS,</v>
      </c>
      <c r="N441" s="5" t="str">
        <f>CONCATENATE(B441," ",C441,"(",D441,")",",")</f>
        <v>STATUS VARCHAR(10),</v>
      </c>
      <c r="O441" s="1" t="s">
        <v>3</v>
      </c>
      <c r="W441" s="17" t="str">
        <f t="shared" si="191"/>
        <v>status</v>
      </c>
      <c r="X441" s="3" t="str">
        <f t="shared" si="192"/>
        <v>"status":"",</v>
      </c>
      <c r="Y441" s="22" t="str">
        <f t="shared" si="193"/>
        <v>public static String STATUS="status";</v>
      </c>
      <c r="Z441" s="7" t="str">
        <f t="shared" si="194"/>
        <v>private String status="";</v>
      </c>
    </row>
    <row r="442" spans="2:26" ht="17.5" x14ac:dyDescent="0.45">
      <c r="B442" s="1" t="s">
        <v>4</v>
      </c>
      <c r="C442" s="1" t="s">
        <v>1</v>
      </c>
      <c r="D442" s="4">
        <v>20</v>
      </c>
      <c r="I442" t="str">
        <f t="shared" si="195"/>
        <v>ALTER TABLE GF_PRODUCT</v>
      </c>
      <c r="J442" t="str">
        <f t="shared" ref="J442:J450" si="196">CONCATENATE(LEFT(CONCATENATE(" ADD "," ",N442,";"),LEN(CONCATENATE(" ADD "," ",N442,";"))-2),";")</f>
        <v xml:space="preserve"> ADD  INSERT_DATE VARCHAR(20);</v>
      </c>
      <c r="K442" s="21" t="str">
        <f t="shared" ref="K442:K450" si="197">CONCATENATE(LEFT(CONCATENATE("  ALTER COLUMN  "," ",N442,";"),LEN(CONCATENATE("  ALTER COLUMN  "," ",N442,";"))-2),";")</f>
        <v xml:space="preserve">  ALTER COLUMN   INSERT_DATE VARCHAR(20);</v>
      </c>
      <c r="L442" s="12"/>
      <c r="M442" s="18" t="str">
        <f t="shared" si="190"/>
        <v>INSERT_DATE,</v>
      </c>
      <c r="N442" s="5" t="str">
        <f>CONCATENATE(B442," ",C442,"(",D442,")",",")</f>
        <v>INSERT_DATE VARCHAR(20),</v>
      </c>
      <c r="O442" s="1" t="s">
        <v>7</v>
      </c>
      <c r="P442" t="s">
        <v>8</v>
      </c>
      <c r="W442" s="17" t="str">
        <f t="shared" si="191"/>
        <v>insertDate</v>
      </c>
      <c r="X442" s="3" t="str">
        <f t="shared" si="192"/>
        <v>"insertDate":"",</v>
      </c>
      <c r="Y442" s="22" t="str">
        <f t="shared" si="193"/>
        <v>public static String INSERT_DATE="insertDate";</v>
      </c>
      <c r="Z442" s="7" t="str">
        <f t="shared" si="194"/>
        <v>private String insertDate="";</v>
      </c>
    </row>
    <row r="443" spans="2:26" ht="17.5" x14ac:dyDescent="0.45">
      <c r="B443" s="1" t="s">
        <v>5</v>
      </c>
      <c r="C443" s="1" t="s">
        <v>1</v>
      </c>
      <c r="D443" s="4">
        <v>20</v>
      </c>
      <c r="I443" t="str">
        <f t="shared" si="195"/>
        <v>ALTER TABLE GF_PRODUCT</v>
      </c>
      <c r="J443" t="str">
        <f t="shared" si="196"/>
        <v xml:space="preserve"> ADD  MODIFICATION_DATE VARCHAR(20);</v>
      </c>
      <c r="K443" s="21" t="str">
        <f t="shared" si="197"/>
        <v xml:space="preserve">  ALTER COLUMN   MODIFICATION_DATE VARCHAR(20);</v>
      </c>
      <c r="L443" s="12"/>
      <c r="M443" s="18" t="str">
        <f t="shared" si="190"/>
        <v>MODIFICATION_DATE,</v>
      </c>
      <c r="N443" s="5" t="str">
        <f>CONCATENATE(B443," ",C443,"(",D443,")",",")</f>
        <v>MODIFICATION_DATE VARCHAR(20),</v>
      </c>
      <c r="O443" s="1" t="s">
        <v>9</v>
      </c>
      <c r="P443" t="s">
        <v>8</v>
      </c>
      <c r="W443" s="17" t="str">
        <f t="shared" si="191"/>
        <v>modificationDate</v>
      </c>
      <c r="X443" s="3" t="str">
        <f t="shared" si="192"/>
        <v>"modificationDate":"",</v>
      </c>
      <c r="Y443" s="22" t="str">
        <f t="shared" si="193"/>
        <v>public static String MODIFICATION_DATE="modificationDate";</v>
      </c>
      <c r="Z443" s="7" t="str">
        <f t="shared" si="194"/>
        <v>private String modificationDate="";</v>
      </c>
    </row>
    <row r="444" spans="2:26" ht="17.5" x14ac:dyDescent="0.45">
      <c r="B444" s="8" t="s">
        <v>280</v>
      </c>
      <c r="C444" s="1" t="s">
        <v>1</v>
      </c>
      <c r="D444" s="12">
        <v>500</v>
      </c>
      <c r="I444" t="str">
        <f t="shared" si="195"/>
        <v>ALTER TABLE GF_PRODUCT</v>
      </c>
      <c r="J444" t="str">
        <f t="shared" si="196"/>
        <v xml:space="preserve"> ADD  PRODUCT_NAME VARCHAR500;</v>
      </c>
      <c r="K444" s="21" t="str">
        <f t="shared" si="197"/>
        <v xml:space="preserve">  ALTER COLUMN   PRODUCT_NAME VARCHAR500;</v>
      </c>
      <c r="L444" s="14"/>
      <c r="M444" s="18" t="str">
        <f t="shared" si="190"/>
        <v>PRODUCT_NAME,</v>
      </c>
      <c r="N444" s="5" t="str">
        <f>CONCATENATE(B444," ",C444,"",D444,"",",")</f>
        <v>PRODUCT_NAME VARCHAR500,</v>
      </c>
      <c r="O444" s="1" t="s">
        <v>289</v>
      </c>
      <c r="P444" t="s">
        <v>0</v>
      </c>
      <c r="W444" s="17" t="str">
        <f t="shared" si="191"/>
        <v>productName</v>
      </c>
      <c r="X444" s="3" t="str">
        <f t="shared" si="192"/>
        <v>"productName":"",</v>
      </c>
      <c r="Y444" s="22" t="str">
        <f t="shared" si="193"/>
        <v>public static String PRODUCT_NAME="productName";</v>
      </c>
      <c r="Z444" s="7" t="str">
        <f t="shared" si="194"/>
        <v>private String productName="";</v>
      </c>
    </row>
    <row r="445" spans="2:26" ht="17.5" x14ac:dyDescent="0.45">
      <c r="B445" s="8" t="s">
        <v>281</v>
      </c>
      <c r="C445" s="1" t="s">
        <v>1</v>
      </c>
      <c r="D445" s="12">
        <v>500</v>
      </c>
      <c r="I445" t="str">
        <f t="shared" si="195"/>
        <v>ALTER TABLE GF_PRODUCT</v>
      </c>
      <c r="J445" t="str">
        <f t="shared" si="196"/>
        <v xml:space="preserve"> ADD  PRODUCT_CODE VARCHAR(500);</v>
      </c>
      <c r="K445" s="21" t="str">
        <f t="shared" si="197"/>
        <v xml:space="preserve">  ALTER COLUMN   PRODUCT_CODE VARCHAR(500);</v>
      </c>
      <c r="L445" s="14"/>
      <c r="M445" s="18" t="str">
        <f t="shared" si="190"/>
        <v>PRODUCT_CODE,</v>
      </c>
      <c r="N445" s="5" t="str">
        <f t="shared" ref="N445:N461" si="198">CONCATENATE(B445," ",C445,"(",D445,")",",")</f>
        <v>PRODUCT_CODE VARCHAR(500),</v>
      </c>
      <c r="O445" s="1" t="s">
        <v>289</v>
      </c>
      <c r="P445" t="s">
        <v>18</v>
      </c>
      <c r="W445" s="17" t="str">
        <f t="shared" si="191"/>
        <v>productCode</v>
      </c>
      <c r="X445" s="3" t="str">
        <f t="shared" si="192"/>
        <v>"productCode":"",</v>
      </c>
      <c r="Y445" s="22" t="str">
        <f t="shared" si="193"/>
        <v>public static String PRODUCT_CODE="productCode";</v>
      </c>
      <c r="Z445" s="7" t="str">
        <f t="shared" si="194"/>
        <v>private String productCode="";</v>
      </c>
    </row>
    <row r="446" spans="2:26" ht="17.5" x14ac:dyDescent="0.45">
      <c r="B446" t="s">
        <v>188</v>
      </c>
      <c r="C446" s="1" t="s">
        <v>1</v>
      </c>
      <c r="D446" s="8">
        <v>50</v>
      </c>
      <c r="I446" t="str">
        <f>I444</f>
        <v>ALTER TABLE GF_PRODUCT</v>
      </c>
      <c r="J446" t="str">
        <f>CONCATENATE(LEFT(CONCATENATE(" ADD "," ",N446,";"),LEN(CONCATENATE(" ADD "," ",N446,";"))-2),";")</f>
        <v xml:space="preserve"> ADD  UNIT VARCHAR(50);</v>
      </c>
      <c r="K446" s="21" t="str">
        <f>CONCATENATE(LEFT(CONCATENATE("  ALTER COLUMN  "," ",N446,";"),LEN(CONCATENATE("  ALTER COLUMN  "," ",N446,";"))-2),";")</f>
        <v xml:space="preserve">  ALTER COLUMN   UNIT VARCHAR(50);</v>
      </c>
      <c r="M446" s="18" t="str">
        <f>CONCATENATE(B446,",")</f>
        <v>UNIT,</v>
      </c>
      <c r="N446" s="5" t="str">
        <f>CONCATENATE(B446," ",C446,"(",D446,")",",")</f>
        <v>UNIT VARCHAR(50),</v>
      </c>
      <c r="O446" s="1" t="s">
        <v>188</v>
      </c>
      <c r="W446" s="17" t="str">
        <f>CONCATENATE(,LOWER(O446),UPPER(LEFT(P446,1)),LOWER(RIGHT(P446,LEN(P446)-IF(LEN(P446)&gt;0,1,LEN(P446)))),UPPER(LEFT(Q446,1)),LOWER(RIGHT(Q446,LEN(Q446)-IF(LEN(Q446)&gt;0,1,LEN(Q446)))),UPPER(LEFT(R446,1)),LOWER(RIGHT(R446,LEN(R446)-IF(LEN(R446)&gt;0,1,LEN(R446)))),UPPER(LEFT(S446,1)),LOWER(RIGHT(S446,LEN(S446)-IF(LEN(S446)&gt;0,1,LEN(S446)))),UPPER(LEFT(T446,1)),LOWER(RIGHT(T446,LEN(T446)-IF(LEN(T446)&gt;0,1,LEN(T446)))),UPPER(LEFT(U446,1)),LOWER(RIGHT(U446,LEN(U446)-IF(LEN(U446)&gt;0,1,LEN(U446)))),UPPER(LEFT(V446,1)),LOWER(RIGHT(V446,LEN(V446)-IF(LEN(V446)&gt;0,1,LEN(V446)))))</f>
        <v>unit</v>
      </c>
      <c r="X446" s="3" t="str">
        <f t="shared" si="192"/>
        <v>"unit":"",</v>
      </c>
      <c r="Y446" s="22" t="str">
        <f>CONCATENATE("public static String ",,B446,,"=","""",W446,""";")</f>
        <v>public static String UNIT="unit";</v>
      </c>
      <c r="Z446" s="7" t="str">
        <f>CONCATENATE("private String ",W446,"=","""""",";")</f>
        <v>private String unit="";</v>
      </c>
    </row>
    <row r="447" spans="2:26" ht="17.5" x14ac:dyDescent="0.45">
      <c r="B447" t="s">
        <v>149</v>
      </c>
      <c r="C447" s="1" t="s">
        <v>1</v>
      </c>
      <c r="D447" s="8">
        <v>500</v>
      </c>
      <c r="I447" t="str">
        <f>I445</f>
        <v>ALTER TABLE GF_PRODUCT</v>
      </c>
      <c r="J447" t="str">
        <f t="shared" si="196"/>
        <v xml:space="preserve"> ADD  COUNTRY VARCHAR(500);</v>
      </c>
      <c r="K447" s="21" t="str">
        <f t="shared" si="197"/>
        <v xml:space="preserve">  ALTER COLUMN   COUNTRY VARCHAR(500);</v>
      </c>
      <c r="M447" s="18" t="str">
        <f t="shared" si="190"/>
        <v>COUNTRY,</v>
      </c>
      <c r="N447" s="5" t="str">
        <f t="shared" si="198"/>
        <v>COUNTRY VARCHAR(500),</v>
      </c>
      <c r="O447" s="1" t="s">
        <v>149</v>
      </c>
      <c r="W447" s="17" t="str">
        <f t="shared" si="191"/>
        <v>country</v>
      </c>
      <c r="X447" s="3" t="str">
        <f t="shared" si="192"/>
        <v>"country":"",</v>
      </c>
      <c r="Y447" s="22" t="str">
        <f t="shared" si="193"/>
        <v>public static String COUNTRY="country";</v>
      </c>
      <c r="Z447" s="7" t="str">
        <f t="shared" si="194"/>
        <v>private String country="";</v>
      </c>
    </row>
    <row r="448" spans="2:26" ht="17.5" x14ac:dyDescent="0.45">
      <c r="B448" t="s">
        <v>172</v>
      </c>
      <c r="C448" s="1" t="s">
        <v>1</v>
      </c>
      <c r="D448" s="8">
        <v>500</v>
      </c>
      <c r="I448" t="str">
        <f t="shared" si="195"/>
        <v>ALTER TABLE GF_PRODUCT</v>
      </c>
      <c r="J448" t="str">
        <f t="shared" si="196"/>
        <v xml:space="preserve"> ADD  COMPANY VARCHAR(500);</v>
      </c>
      <c r="K448" s="21" t="str">
        <f t="shared" si="197"/>
        <v xml:space="preserve">  ALTER COLUMN   COMPANY VARCHAR(500);</v>
      </c>
      <c r="M448" s="18" t="str">
        <f t="shared" si="190"/>
        <v>COMPANY,</v>
      </c>
      <c r="N448" s="5" t="str">
        <f t="shared" si="198"/>
        <v>COMPANY VARCHAR(500),</v>
      </c>
      <c r="O448" s="1" t="s">
        <v>172</v>
      </c>
      <c r="W448" s="17" t="str">
        <f t="shared" si="191"/>
        <v>company</v>
      </c>
      <c r="X448" s="3" t="str">
        <f t="shared" si="192"/>
        <v>"company":"",</v>
      </c>
      <c r="Y448" s="22" t="str">
        <f t="shared" si="193"/>
        <v>public static String COMPANY="company";</v>
      </c>
      <c r="Z448" s="7" t="str">
        <f t="shared" si="194"/>
        <v>private String company="";</v>
      </c>
    </row>
    <row r="449" spans="2:26" ht="17.5" x14ac:dyDescent="0.45">
      <c r="B449" t="s">
        <v>282</v>
      </c>
      <c r="C449" s="1" t="s">
        <v>297</v>
      </c>
      <c r="D449" s="8"/>
      <c r="I449" t="str">
        <f t="shared" si="195"/>
        <v>ALTER TABLE GF_PRODUCT</v>
      </c>
      <c r="J449" t="str">
        <f t="shared" si="196"/>
        <v xml:space="preserve"> ADD  HOW_TO_USE TEXT();</v>
      </c>
      <c r="K449" s="21" t="str">
        <f t="shared" si="197"/>
        <v xml:space="preserve">  ALTER COLUMN   HOW_TO_USE TEXT();</v>
      </c>
      <c r="M449" s="18" t="str">
        <f t="shared" si="190"/>
        <v>HOW_TO_USE,</v>
      </c>
      <c r="N449" s="5" t="str">
        <f t="shared" si="198"/>
        <v>HOW_TO_USE TEXT(),</v>
      </c>
      <c r="O449" s="1" t="s">
        <v>290</v>
      </c>
      <c r="P449" t="s">
        <v>291</v>
      </c>
      <c r="Q449" t="s">
        <v>292</v>
      </c>
      <c r="W449" s="17" t="str">
        <f t="shared" si="191"/>
        <v>howToUse</v>
      </c>
      <c r="X449" s="3" t="str">
        <f t="shared" si="192"/>
        <v>"howToUse":"",</v>
      </c>
      <c r="Y449" s="22" t="str">
        <f t="shared" si="193"/>
        <v>public static String HOW_TO_USE="howToUse";</v>
      </c>
      <c r="Z449" s="7" t="str">
        <f t="shared" si="194"/>
        <v>private String howToUse="";</v>
      </c>
    </row>
    <row r="450" spans="2:26" ht="17.5" x14ac:dyDescent="0.45">
      <c r="B450" t="s">
        <v>14</v>
      </c>
      <c r="C450" s="1" t="s">
        <v>297</v>
      </c>
      <c r="D450" s="8"/>
      <c r="I450" t="str">
        <f t="shared" si="195"/>
        <v>ALTER TABLE GF_PRODUCT</v>
      </c>
      <c r="J450" t="str">
        <f t="shared" si="196"/>
        <v xml:space="preserve"> ADD  DESCRIPTION TEXT();</v>
      </c>
      <c r="K450" s="21" t="str">
        <f t="shared" si="197"/>
        <v xml:space="preserve">  ALTER COLUMN   DESCRIPTION TEXT();</v>
      </c>
      <c r="M450" s="18" t="str">
        <f t="shared" si="190"/>
        <v>DESCRIPTION,</v>
      </c>
      <c r="N450" s="5" t="str">
        <f t="shared" si="198"/>
        <v>DESCRIPTION TEXT(),</v>
      </c>
      <c r="O450" s="1" t="s">
        <v>14</v>
      </c>
      <c r="W450" s="17" t="str">
        <f t="shared" si="191"/>
        <v>description</v>
      </c>
      <c r="X450" s="3" t="str">
        <f t="shared" si="192"/>
        <v>"description":"",</v>
      </c>
      <c r="Y450" s="22" t="str">
        <f t="shared" si="193"/>
        <v>public static String DESCRIPTION="description";</v>
      </c>
      <c r="Z450" s="7" t="str">
        <f t="shared" si="194"/>
        <v>private String description="";</v>
      </c>
    </row>
    <row r="451" spans="2:26" ht="17.5" x14ac:dyDescent="0.45">
      <c r="B451" s="1" t="s">
        <v>284</v>
      </c>
      <c r="C451" s="1" t="s">
        <v>1</v>
      </c>
      <c r="D451" s="4">
        <v>20</v>
      </c>
      <c r="I451" t="str">
        <f>I461</f>
        <v>ALTER TABLE GF_PRODUCT</v>
      </c>
      <c r="J451" t="str">
        <f t="shared" ref="J451:J461" si="199">CONCATENATE(LEFT(CONCATENATE(" ADD "," ",N451,";"),LEN(CONCATENATE(" ADD "," ",N451,";"))-2),";")</f>
        <v xml:space="preserve"> ADD  PRODUCT_TYPE VARCHAR(20);</v>
      </c>
      <c r="K451" s="21" t="str">
        <f t="shared" ref="K451:K461" si="200">CONCATENATE(LEFT(CONCATENATE("  ALTER COLUMN  "," ",N451,";"),LEN(CONCATENATE("  ALTER COLUMN  "," ",N451,";"))-2),";")</f>
        <v xml:space="preserve">  ALTER COLUMN   PRODUCT_TYPE VARCHAR(20);</v>
      </c>
      <c r="L451" s="12"/>
      <c r="M451" s="18" t="str">
        <f t="shared" ref="M451:M461" si="201">CONCATENATE(B451,",")</f>
        <v>PRODUCT_TYPE,</v>
      </c>
      <c r="N451" s="5" t="str">
        <f t="shared" si="198"/>
        <v>PRODUCT_TYPE VARCHAR(20),</v>
      </c>
      <c r="O451" t="s">
        <v>289</v>
      </c>
      <c r="P451" t="s">
        <v>51</v>
      </c>
      <c r="W451" s="17" t="str">
        <f t="shared" si="191"/>
        <v>productType</v>
      </c>
      <c r="X451" s="3" t="str">
        <f t="shared" si="192"/>
        <v>"productType":"",</v>
      </c>
      <c r="Y451" s="22" t="str">
        <f t="shared" si="193"/>
        <v>public static String PRODUCT_TYPE="productType";</v>
      </c>
      <c r="Z451" s="7" t="str">
        <f t="shared" ref="Z451:Z461" si="202">CONCATENATE("private String ",W451,"=","""""",";")</f>
        <v>private String productType="";</v>
      </c>
    </row>
    <row r="452" spans="2:26" ht="17.5" x14ac:dyDescent="0.45">
      <c r="B452" s="1" t="s">
        <v>285</v>
      </c>
      <c r="C452" s="1" t="s">
        <v>186</v>
      </c>
      <c r="D452" s="4">
        <v>24</v>
      </c>
      <c r="I452" t="str">
        <f t="shared" si="195"/>
        <v>ALTER TABLE GF_PRODUCT</v>
      </c>
      <c r="J452" t="str">
        <f t="shared" si="199"/>
        <v xml:space="preserve"> ADD  PACKADAKI_SAY FLOAT(24);</v>
      </c>
      <c r="K452" s="21" t="str">
        <f t="shared" si="200"/>
        <v xml:space="preserve">  ALTER COLUMN   PACKADAKI_SAY FLOAT(24);</v>
      </c>
      <c r="L452" s="12"/>
      <c r="M452" s="18" t="str">
        <f t="shared" si="201"/>
        <v>PACKADAKI_SAY,</v>
      </c>
      <c r="N452" s="5" t="str">
        <f t="shared" si="198"/>
        <v>PACKADAKI_SAY FLOAT(24),</v>
      </c>
      <c r="O452" t="s">
        <v>293</v>
      </c>
      <c r="P452" t="s">
        <v>294</v>
      </c>
      <c r="W452" s="17" t="str">
        <f t="shared" si="191"/>
        <v>packadakiSay</v>
      </c>
      <c r="X452" s="3" t="str">
        <f t="shared" si="192"/>
        <v>"packadakiSay":"",</v>
      </c>
      <c r="Y452" s="22" t="str">
        <f t="shared" si="193"/>
        <v>public static String PACKADAKI_SAY="packadakiSay";</v>
      </c>
      <c r="Z452" s="7" t="str">
        <f t="shared" si="202"/>
        <v>private String packadakiSay="";</v>
      </c>
    </row>
    <row r="453" spans="2:26" ht="17.5" x14ac:dyDescent="0.45">
      <c r="B453" s="9" t="s">
        <v>287</v>
      </c>
      <c r="C453" s="1" t="s">
        <v>186</v>
      </c>
      <c r="D453" s="8">
        <v>24</v>
      </c>
      <c r="I453" t="str">
        <f t="shared" si="195"/>
        <v>ALTER TABLE GF_PRODUCT</v>
      </c>
      <c r="J453" t="str">
        <f t="shared" si="199"/>
        <v xml:space="preserve"> ADD  QRAM FLOAT(24);</v>
      </c>
      <c r="K453" s="21" t="str">
        <f t="shared" si="200"/>
        <v xml:space="preserve">  ALTER COLUMN   QRAM FLOAT(24);</v>
      </c>
      <c r="M453" s="18" t="str">
        <f t="shared" si="201"/>
        <v>QRAM,</v>
      </c>
      <c r="N453" s="5" t="str">
        <f t="shared" si="198"/>
        <v>QRAM FLOAT(24),</v>
      </c>
      <c r="O453" t="s">
        <v>287</v>
      </c>
      <c r="W453" s="17" t="str">
        <f t="shared" si="191"/>
        <v>qram</v>
      </c>
      <c r="X453" s="3" t="str">
        <f t="shared" si="192"/>
        <v>"qram":"",</v>
      </c>
      <c r="Y453" s="22" t="str">
        <f t="shared" si="193"/>
        <v>public static String QRAM="qram";</v>
      </c>
      <c r="Z453" s="7" t="str">
        <f t="shared" si="202"/>
        <v>private String qram="";</v>
      </c>
    </row>
    <row r="454" spans="2:26" ht="17.5" x14ac:dyDescent="0.45">
      <c r="B454" s="9" t="s">
        <v>286</v>
      </c>
      <c r="C454" s="1" t="s">
        <v>1</v>
      </c>
      <c r="D454" s="8">
        <v>90</v>
      </c>
      <c r="I454" t="str">
        <f t="shared" si="195"/>
        <v>ALTER TABLE GF_PRODUCT</v>
      </c>
      <c r="J454" t="str">
        <f t="shared" si="199"/>
        <v xml:space="preserve"> ADD  DOZA VARCHAR(90);</v>
      </c>
      <c r="K454" s="21" t="str">
        <f t="shared" si="200"/>
        <v xml:space="preserve">  ALTER COLUMN   DOZA VARCHAR(90);</v>
      </c>
      <c r="M454" s="18" t="str">
        <f t="shared" si="201"/>
        <v>DOZA,</v>
      </c>
      <c r="N454" s="5" t="str">
        <f t="shared" si="198"/>
        <v>DOZA VARCHAR(90),</v>
      </c>
      <c r="O454" t="s">
        <v>286</v>
      </c>
      <c r="W454" s="17" t="str">
        <f t="shared" si="191"/>
        <v>doza</v>
      </c>
      <c r="X454" s="3" t="str">
        <f t="shared" si="192"/>
        <v>"doza":"",</v>
      </c>
      <c r="Y454" s="22" t="str">
        <f t="shared" si="193"/>
        <v>public static String DOZA="doza";</v>
      </c>
      <c r="Z454" s="7" t="str">
        <f t="shared" si="202"/>
        <v>private String doza="";</v>
      </c>
    </row>
    <row r="455" spans="2:26" ht="17.5" x14ac:dyDescent="0.45">
      <c r="B455" s="9" t="s">
        <v>288</v>
      </c>
      <c r="C455" s="1" t="s">
        <v>186</v>
      </c>
      <c r="D455" s="4">
        <v>24</v>
      </c>
      <c r="I455" t="str">
        <f>I454</f>
        <v>ALTER TABLE GF_PRODUCT</v>
      </c>
      <c r="J455" t="str">
        <f t="shared" si="199"/>
        <v xml:space="preserve"> ADD  QUTUDAKI_SAYI FLOAT(24);</v>
      </c>
      <c r="K455" s="21" t="str">
        <f t="shared" si="200"/>
        <v xml:space="preserve">  ALTER COLUMN   QUTUDAKI_SAYI FLOAT(24);</v>
      </c>
      <c r="M455" s="18" t="str">
        <f t="shared" si="201"/>
        <v>QUTUDAKI_SAYI,</v>
      </c>
      <c r="N455" s="5" t="str">
        <f t="shared" si="198"/>
        <v>QUTUDAKI_SAYI FLOAT(24),</v>
      </c>
      <c r="O455" t="s">
        <v>295</v>
      </c>
      <c r="P455" t="s">
        <v>296</v>
      </c>
      <c r="W455" s="17" t="str">
        <f t="shared" si="191"/>
        <v>qutudakiSayi</v>
      </c>
      <c r="X455" s="3" t="str">
        <f t="shared" si="192"/>
        <v>"qutudakiSayi":"",</v>
      </c>
      <c r="Y455" s="22" t="str">
        <f t="shared" si="193"/>
        <v>public static String QUTUDAKI_SAYI="qutudakiSayi";</v>
      </c>
      <c r="Z455" s="7" t="str">
        <f t="shared" si="202"/>
        <v>private String qutudakiSayi="";</v>
      </c>
    </row>
    <row r="456" spans="2:26" ht="17.5" x14ac:dyDescent="0.45">
      <c r="B456" t="s">
        <v>97</v>
      </c>
      <c r="C456" s="1" t="s">
        <v>297</v>
      </c>
      <c r="D456" s="8"/>
      <c r="I456" t="str">
        <f>I450</f>
        <v>ALTER TABLE GF_PRODUCT</v>
      </c>
      <c r="J456" t="str">
        <f t="shared" si="199"/>
        <v xml:space="preserve"> ADD  PARAM_1 TEXT();</v>
      </c>
      <c r="K456" s="21" t="str">
        <f t="shared" si="200"/>
        <v xml:space="preserve">  ALTER COLUMN   PARAM_1 TEXT();</v>
      </c>
      <c r="M456" s="18" t="str">
        <f t="shared" si="201"/>
        <v>PARAM_1,</v>
      </c>
      <c r="N456" s="5" t="str">
        <f t="shared" si="198"/>
        <v>PARAM_1 TEXT(),</v>
      </c>
      <c r="O456" t="s">
        <v>102</v>
      </c>
      <c r="P456">
        <v>1</v>
      </c>
      <c r="W456" s="17" t="str">
        <f t="shared" si="191"/>
        <v>param1</v>
      </c>
      <c r="X456" s="3" t="str">
        <f t="shared" si="192"/>
        <v>"param1":"",</v>
      </c>
      <c r="Y456" s="22" t="str">
        <f t="shared" si="193"/>
        <v>public static String PARAM_1="param1";</v>
      </c>
      <c r="Z456" s="7" t="str">
        <f t="shared" si="202"/>
        <v>private String param1="";</v>
      </c>
    </row>
    <row r="457" spans="2:26" ht="17.5" x14ac:dyDescent="0.45">
      <c r="B457" t="s">
        <v>98</v>
      </c>
      <c r="C457" s="1" t="s">
        <v>297</v>
      </c>
      <c r="D457" s="8"/>
      <c r="I457" t="str">
        <f>I456</f>
        <v>ALTER TABLE GF_PRODUCT</v>
      </c>
      <c r="J457" t="str">
        <f t="shared" si="199"/>
        <v xml:space="preserve"> ADD  PARAM_2 TEXT();</v>
      </c>
      <c r="K457" s="21" t="str">
        <f t="shared" si="200"/>
        <v xml:space="preserve">  ALTER COLUMN   PARAM_2 TEXT();</v>
      </c>
      <c r="M457" s="20" t="str">
        <f t="shared" si="201"/>
        <v>PARAM_2,</v>
      </c>
      <c r="N457" s="5" t="str">
        <f t="shared" si="198"/>
        <v>PARAM_2 TEXT(),</v>
      </c>
      <c r="O457" t="s">
        <v>102</v>
      </c>
      <c r="P457">
        <v>2</v>
      </c>
      <c r="W457" s="17" t="str">
        <f t="shared" si="191"/>
        <v>param2</v>
      </c>
      <c r="X457" s="3" t="str">
        <f t="shared" si="192"/>
        <v>"param2":"",</v>
      </c>
      <c r="Y457" s="22" t="str">
        <f t="shared" si="193"/>
        <v>public static String PARAM_2="param2";</v>
      </c>
      <c r="Z457" s="7" t="str">
        <f t="shared" si="202"/>
        <v>private String param2="";</v>
      </c>
    </row>
    <row r="458" spans="2:26" ht="17.5" x14ac:dyDescent="0.45">
      <c r="B458" t="s">
        <v>99</v>
      </c>
      <c r="C458" s="1" t="s">
        <v>1</v>
      </c>
      <c r="D458" s="8">
        <v>500</v>
      </c>
      <c r="I458" t="str">
        <f>I457</f>
        <v>ALTER TABLE GF_PRODUCT</v>
      </c>
      <c r="J458" t="str">
        <f t="shared" si="199"/>
        <v xml:space="preserve"> ADD  PARAM_3 VARCHAR(500);</v>
      </c>
      <c r="K458" s="21" t="str">
        <f t="shared" si="200"/>
        <v xml:space="preserve">  ALTER COLUMN   PARAM_3 VARCHAR(500);</v>
      </c>
      <c r="M458" s="20" t="str">
        <f t="shared" si="201"/>
        <v>PARAM_3,</v>
      </c>
      <c r="N458" s="5" t="str">
        <f t="shared" si="198"/>
        <v>PARAM_3 VARCHAR(500),</v>
      </c>
      <c r="O458" t="s">
        <v>102</v>
      </c>
      <c r="P458">
        <v>3</v>
      </c>
      <c r="W458" s="17" t="str">
        <f t="shared" si="191"/>
        <v>param3</v>
      </c>
      <c r="X458" s="3" t="str">
        <f t="shared" si="192"/>
        <v>"param3":"",</v>
      </c>
      <c r="Y458" s="22" t="str">
        <f t="shared" si="193"/>
        <v>public static String PARAM_3="param3";</v>
      </c>
      <c r="Z458" s="7" t="str">
        <f t="shared" si="202"/>
        <v>private String param3="";</v>
      </c>
    </row>
    <row r="459" spans="2:26" ht="17.5" x14ac:dyDescent="0.45">
      <c r="B459" s="1" t="s">
        <v>101</v>
      </c>
      <c r="C459" s="1" t="s">
        <v>1</v>
      </c>
      <c r="D459" s="4">
        <v>500</v>
      </c>
      <c r="I459" t="str">
        <f>I457</f>
        <v>ALTER TABLE GF_PRODUCT</v>
      </c>
      <c r="J459" t="str">
        <f t="shared" si="199"/>
        <v xml:space="preserve"> ADD  PARAM_4 VARCHAR(500);</v>
      </c>
      <c r="K459" s="21" t="str">
        <f t="shared" si="200"/>
        <v xml:space="preserve">  ALTER COLUMN   PARAM_4 VARCHAR(500);</v>
      </c>
      <c r="L459" s="12"/>
      <c r="M459" s="18" t="str">
        <f t="shared" si="201"/>
        <v>PARAM_4,</v>
      </c>
      <c r="N459" s="5" t="str">
        <f t="shared" si="198"/>
        <v>PARAM_4 VARCHAR(500),</v>
      </c>
      <c r="O459" t="s">
        <v>102</v>
      </c>
      <c r="P459">
        <v>4</v>
      </c>
      <c r="W459" s="17" t="str">
        <f t="shared" si="191"/>
        <v>param4</v>
      </c>
      <c r="X459" s="3" t="str">
        <f t="shared" si="192"/>
        <v>"param4":"",</v>
      </c>
      <c r="Y459" s="22" t="str">
        <f t="shared" si="193"/>
        <v>public static String PARAM_4="param4";</v>
      </c>
      <c r="Z459" s="7" t="str">
        <f t="shared" si="202"/>
        <v>private String param4="";</v>
      </c>
    </row>
    <row r="460" spans="2:26" ht="17.5" x14ac:dyDescent="0.45">
      <c r="B460" s="1" t="s">
        <v>100</v>
      </c>
      <c r="C460" s="1" t="s">
        <v>1</v>
      </c>
      <c r="D460" s="4">
        <v>500</v>
      </c>
      <c r="I460" t="str">
        <f>I458</f>
        <v>ALTER TABLE GF_PRODUCT</v>
      </c>
      <c r="J460" t="str">
        <f t="shared" si="199"/>
        <v xml:space="preserve"> ADD  PARAM_5 VARCHAR(500);</v>
      </c>
      <c r="K460" s="21" t="str">
        <f t="shared" si="200"/>
        <v xml:space="preserve">  ALTER COLUMN   PARAM_5 VARCHAR(500);</v>
      </c>
      <c r="L460" s="12"/>
      <c r="M460" s="18" t="str">
        <f t="shared" si="201"/>
        <v>PARAM_5,</v>
      </c>
      <c r="N460" s="5" t="str">
        <f t="shared" si="198"/>
        <v>PARAM_5 VARCHAR(500),</v>
      </c>
      <c r="O460" t="s">
        <v>102</v>
      </c>
      <c r="P460">
        <v>5</v>
      </c>
      <c r="W460" s="17" t="str">
        <f t="shared" si="191"/>
        <v>param5</v>
      </c>
      <c r="X460" s="3" t="str">
        <f t="shared" si="192"/>
        <v>"param5":"",</v>
      </c>
      <c r="Y460" s="22" t="str">
        <f t="shared" si="193"/>
        <v>public static String PARAM_5="param5";</v>
      </c>
      <c r="Z460" s="7" t="str">
        <f t="shared" si="202"/>
        <v>private String param5="";</v>
      </c>
    </row>
    <row r="461" spans="2:26" ht="17.5" x14ac:dyDescent="0.45">
      <c r="B461" s="1" t="s">
        <v>283</v>
      </c>
      <c r="C461" s="1" t="s">
        <v>1</v>
      </c>
      <c r="D461" s="4">
        <v>500</v>
      </c>
      <c r="I461" t="str">
        <f>I460</f>
        <v>ALTER TABLE GF_PRODUCT</v>
      </c>
      <c r="J461" t="str">
        <f t="shared" si="199"/>
        <v xml:space="preserve"> ADD  PARAM_6 VARCHAR(500);</v>
      </c>
      <c r="K461" s="21" t="str">
        <f t="shared" si="200"/>
        <v xml:space="preserve">  ALTER COLUMN   PARAM_6 VARCHAR(500);</v>
      </c>
      <c r="L461" s="12"/>
      <c r="M461" s="18" t="str">
        <f t="shared" si="201"/>
        <v>PARAM_6,</v>
      </c>
      <c r="N461" s="5" t="str">
        <f t="shared" si="198"/>
        <v>PARAM_6 VARCHAR(500),</v>
      </c>
      <c r="O461" t="s">
        <v>102</v>
      </c>
      <c r="P461">
        <v>6</v>
      </c>
      <c r="W461" s="17" t="str">
        <f t="shared" si="191"/>
        <v>param6</v>
      </c>
      <c r="X461" s="3" t="str">
        <f t="shared" si="192"/>
        <v>"param6":"",</v>
      </c>
      <c r="Y461" s="22" t="str">
        <f t="shared" si="193"/>
        <v>public static String PARAM_6="param6";</v>
      </c>
      <c r="Z461" s="7" t="str">
        <f t="shared" si="202"/>
        <v>private String param6="";</v>
      </c>
    </row>
    <row r="462" spans="2:26" ht="17.5" x14ac:dyDescent="0.45">
      <c r="C462" s="1"/>
      <c r="D462" s="8"/>
      <c r="M462" s="18"/>
      <c r="N462" s="33" t="s">
        <v>130</v>
      </c>
      <c r="O462" s="1"/>
      <c r="W462" s="17"/>
    </row>
    <row r="463" spans="2:26" ht="17.5" x14ac:dyDescent="0.45">
      <c r="C463" s="1"/>
      <c r="D463" s="8"/>
      <c r="M463" s="18"/>
      <c r="N463" s="31" t="s">
        <v>126</v>
      </c>
      <c r="O463" s="1"/>
      <c r="W463" s="17"/>
    </row>
    <row r="464" spans="2:26" ht="17.5" x14ac:dyDescent="0.45">
      <c r="C464" s="14"/>
      <c r="D464" s="9"/>
      <c r="M464" s="20"/>
      <c r="N464" s="31"/>
      <c r="O464" s="14"/>
      <c r="W464" s="17"/>
    </row>
    <row r="465" spans="2:26" x14ac:dyDescent="0.35">
      <c r="B465" s="2" t="s">
        <v>363</v>
      </c>
      <c r="I465" t="str">
        <f>CONCATENATE("ALTER TABLE"," ",B465)</f>
        <v>ALTER TABLE TM_NETWORK</v>
      </c>
      <c r="N465" s="5" t="str">
        <f>CONCATENATE("CREATE TABLE ",B465," ","(")</f>
        <v>CREATE TABLE TM_NETWORK (</v>
      </c>
    </row>
    <row r="466" spans="2:26" ht="17.5" x14ac:dyDescent="0.45">
      <c r="B466" s="1" t="s">
        <v>2</v>
      </c>
      <c r="C466" s="1" t="s">
        <v>1</v>
      </c>
      <c r="D466" s="4">
        <v>30</v>
      </c>
      <c r="E466" s="24" t="s">
        <v>113</v>
      </c>
      <c r="I466" t="str">
        <f>I465</f>
        <v>ALTER TABLE TM_NETWORK</v>
      </c>
      <c r="J466" t="str">
        <f>CONCATENATE(LEFT(CONCATENATE(" ADD "," ",N466,";"),LEN(CONCATENATE(" ADD "," ",N466,";"))-2),";")</f>
        <v xml:space="preserve"> ADD  ID VARCHAR(30) NOT NULL ;</v>
      </c>
      <c r="K466" s="21" t="str">
        <f>CONCATENATE(LEFT(CONCATENATE("  ALTER COLUMN  "," ",N466,";"),LEN(CONCATENATE("  ALTER COLUMN  "," ",N466,";"))-2),";")</f>
        <v xml:space="preserve">  ALTER COLUMN   ID VARCHAR(30) NOT NULL ;</v>
      </c>
      <c r="L466" s="12"/>
      <c r="M466" s="18" t="str">
        <f t="shared" ref="M466:M470" si="203">CONCATENATE(B466,",")</f>
        <v>ID,</v>
      </c>
      <c r="N466" s="5" t="str">
        <f>CONCATENATE(B466," ",C466,"(",D466,") ",E466," ,")</f>
        <v>ID VARCHAR(30) NOT NULL ,</v>
      </c>
      <c r="O466" s="1" t="s">
        <v>2</v>
      </c>
      <c r="P466" s="6"/>
      <c r="Q466" s="6"/>
      <c r="R466" s="6"/>
      <c r="S466" s="6"/>
      <c r="T466" s="6"/>
      <c r="U466" s="6"/>
      <c r="V466" s="6"/>
      <c r="W466" s="17" t="str">
        <f t="shared" ref="W466:W475" si="204">CONCATENATE(,LOWER(O466),UPPER(LEFT(P466,1)),LOWER(RIGHT(P466,LEN(P466)-IF(LEN(P466)&gt;0,1,LEN(P466)))),UPPER(LEFT(Q466,1)),LOWER(RIGHT(Q466,LEN(Q466)-IF(LEN(Q466)&gt;0,1,LEN(Q466)))),UPPER(LEFT(R466,1)),LOWER(RIGHT(R466,LEN(R466)-IF(LEN(R466)&gt;0,1,LEN(R466)))),UPPER(LEFT(S466,1)),LOWER(RIGHT(S466,LEN(S466)-IF(LEN(S466)&gt;0,1,LEN(S466)))),UPPER(LEFT(T466,1)),LOWER(RIGHT(T466,LEN(T466)-IF(LEN(T466)&gt;0,1,LEN(T466)))),UPPER(LEFT(U466,1)),LOWER(RIGHT(U466,LEN(U466)-IF(LEN(U466)&gt;0,1,LEN(U466)))),UPPER(LEFT(V466,1)),LOWER(RIGHT(V466,LEN(V466)-IF(LEN(V466)&gt;0,1,LEN(V466)))))</f>
        <v>id</v>
      </c>
      <c r="X466" s="3" t="str">
        <f t="shared" ref="X466:X470" si="205">CONCATENATE("""",W466,"""",":","""","""",",")</f>
        <v>"id":"",</v>
      </c>
      <c r="Y466" s="22" t="str">
        <f t="shared" ref="Y466:Y470" si="206">CONCATENATE("public static String ",,B466,,"=","""",W466,""";")</f>
        <v>public static String ID="id";</v>
      </c>
      <c r="Z466" s="7" t="str">
        <f t="shared" ref="Z466:Z474" si="207">CONCATENATE("private String ",W466,"=","""""",";")</f>
        <v>private String id="";</v>
      </c>
    </row>
    <row r="467" spans="2:26" ht="17.5" x14ac:dyDescent="0.45">
      <c r="B467" s="1" t="s">
        <v>3</v>
      </c>
      <c r="C467" s="1" t="s">
        <v>1</v>
      </c>
      <c r="D467" s="4">
        <v>10</v>
      </c>
      <c r="I467" t="str">
        <f>I466</f>
        <v>ALTER TABLE TM_NETWORK</v>
      </c>
      <c r="J467" t="str">
        <f>CONCATENATE(LEFT(CONCATENATE(" ADD "," ",N467,";"),LEN(CONCATENATE(" ADD "," ",N467,";"))-2),";")</f>
        <v xml:space="preserve"> ADD  STATUS VARCHAR(10);</v>
      </c>
      <c r="K467" s="21" t="str">
        <f>CONCATENATE(LEFT(CONCATENATE("  ALTER COLUMN  "," ",N467,";"),LEN(CONCATENATE("  ALTER COLUMN  "," ",N467,";"))-2),";")</f>
        <v xml:space="preserve">  ALTER COLUMN   STATUS VARCHAR(10);</v>
      </c>
      <c r="L467" s="12"/>
      <c r="M467" s="18" t="str">
        <f t="shared" si="203"/>
        <v>STATUS,</v>
      </c>
      <c r="N467" s="5" t="str">
        <f t="shared" ref="N467:N475" si="208">CONCATENATE(B467," ",C467,"(",D467,")",",")</f>
        <v>STATUS VARCHAR(10),</v>
      </c>
      <c r="O467" s="1" t="s">
        <v>3</v>
      </c>
      <c r="W467" s="17" t="str">
        <f t="shared" si="204"/>
        <v>status</v>
      </c>
      <c r="X467" s="3" t="str">
        <f t="shared" si="205"/>
        <v>"status":"",</v>
      </c>
      <c r="Y467" s="22" t="str">
        <f t="shared" si="206"/>
        <v>public static String STATUS="status";</v>
      </c>
      <c r="Z467" s="7" t="str">
        <f t="shared" si="207"/>
        <v>private String status="";</v>
      </c>
    </row>
    <row r="468" spans="2:26" ht="17.5" x14ac:dyDescent="0.45">
      <c r="B468" s="1" t="s">
        <v>4</v>
      </c>
      <c r="C468" s="1" t="s">
        <v>1</v>
      </c>
      <c r="D468" s="4">
        <v>30</v>
      </c>
      <c r="I468" t="str">
        <f>I467</f>
        <v>ALTER TABLE TM_NETWORK</v>
      </c>
      <c r="J468" t="str">
        <f t="shared" ref="J468:J470" si="209">CONCATENATE(LEFT(CONCATENATE(" ADD "," ",N468,";"),LEN(CONCATENATE(" ADD "," ",N468,";"))-2),";")</f>
        <v xml:space="preserve"> ADD  INSERT_DATE VARCHAR(30);</v>
      </c>
      <c r="K468" s="21" t="str">
        <f t="shared" ref="K468:K470" si="210">CONCATENATE(LEFT(CONCATENATE("  ALTER COLUMN  "," ",N468,";"),LEN(CONCATENATE("  ALTER COLUMN  "," ",N468,";"))-2),";")</f>
        <v xml:space="preserve">  ALTER COLUMN   INSERT_DATE VARCHAR(30);</v>
      </c>
      <c r="L468" s="12"/>
      <c r="M468" s="18" t="str">
        <f t="shared" si="203"/>
        <v>INSERT_DATE,</v>
      </c>
      <c r="N468" s="5" t="str">
        <f t="shared" si="208"/>
        <v>INSERT_DATE VARCHAR(30),</v>
      </c>
      <c r="O468" s="1" t="s">
        <v>7</v>
      </c>
      <c r="P468" t="s">
        <v>8</v>
      </c>
      <c r="W468" s="17" t="str">
        <f t="shared" si="204"/>
        <v>insertDate</v>
      </c>
      <c r="X468" s="3" t="str">
        <f t="shared" si="205"/>
        <v>"insertDate":"",</v>
      </c>
      <c r="Y468" s="22" t="str">
        <f t="shared" si="206"/>
        <v>public static String INSERT_DATE="insertDate";</v>
      </c>
      <c r="Z468" s="7" t="str">
        <f t="shared" si="207"/>
        <v>private String insertDate="";</v>
      </c>
    </row>
    <row r="469" spans="2:26" ht="17.5" x14ac:dyDescent="0.45">
      <c r="B469" s="1" t="s">
        <v>5</v>
      </c>
      <c r="C469" s="1" t="s">
        <v>1</v>
      </c>
      <c r="D469" s="4">
        <v>30</v>
      </c>
      <c r="I469" t="str">
        <f>I468</f>
        <v>ALTER TABLE TM_NETWORK</v>
      </c>
      <c r="J469" t="str">
        <f t="shared" si="209"/>
        <v xml:space="preserve"> ADD  MODIFICATION_DATE VARCHAR(30);</v>
      </c>
      <c r="K469" s="21" t="str">
        <f t="shared" si="210"/>
        <v xml:space="preserve">  ALTER COLUMN   MODIFICATION_DATE VARCHAR(30);</v>
      </c>
      <c r="L469" s="12"/>
      <c r="M469" s="18" t="str">
        <f t="shared" si="203"/>
        <v>MODIFICATION_DATE,</v>
      </c>
      <c r="N469" s="5" t="str">
        <f t="shared" si="208"/>
        <v>MODIFICATION_DATE VARCHAR(30),</v>
      </c>
      <c r="O469" s="1" t="s">
        <v>9</v>
      </c>
      <c r="P469" t="s">
        <v>8</v>
      </c>
      <c r="W469" s="17" t="str">
        <f t="shared" si="204"/>
        <v>modificationDate</v>
      </c>
      <c r="X469" s="3" t="str">
        <f t="shared" si="205"/>
        <v>"modificationDate":"",</v>
      </c>
      <c r="Y469" s="22" t="str">
        <f t="shared" si="206"/>
        <v>public static String MODIFICATION_DATE="modificationDate";</v>
      </c>
      <c r="Z469" s="7" t="str">
        <f t="shared" si="207"/>
        <v>private String modificationDate="";</v>
      </c>
    </row>
    <row r="470" spans="2:26" ht="17.5" x14ac:dyDescent="0.45">
      <c r="B470" s="1" t="s">
        <v>364</v>
      </c>
      <c r="C470" s="1" t="s">
        <v>1</v>
      </c>
      <c r="D470" s="4">
        <v>222</v>
      </c>
      <c r="I470" t="str">
        <f t="shared" ref="I470" si="211">I445</f>
        <v>ALTER TABLE GF_PRODUCT</v>
      </c>
      <c r="J470" t="str">
        <f t="shared" si="209"/>
        <v xml:space="preserve"> ADD  NETWORK_NAME VARCHAR(222);</v>
      </c>
      <c r="K470" s="21" t="str">
        <f t="shared" si="210"/>
        <v xml:space="preserve">  ALTER COLUMN   NETWORK_NAME VARCHAR(222);</v>
      </c>
      <c r="L470" s="12"/>
      <c r="M470" s="18" t="str">
        <f t="shared" si="203"/>
        <v>NETWORK_NAME,</v>
      </c>
      <c r="N470" s="5" t="str">
        <f t="shared" si="208"/>
        <v>NETWORK_NAME VARCHAR(222),</v>
      </c>
      <c r="O470" s="1" t="s">
        <v>366</v>
      </c>
      <c r="P470" t="s">
        <v>0</v>
      </c>
      <c r="W470" s="17" t="str">
        <f t="shared" si="204"/>
        <v>networkName</v>
      </c>
      <c r="X470" s="3" t="str">
        <f t="shared" si="205"/>
        <v>"networkName":"",</v>
      </c>
      <c r="Y470" s="22" t="str">
        <f t="shared" si="206"/>
        <v>public static String NETWORK_NAME="networkName";</v>
      </c>
      <c r="Z470" s="7" t="str">
        <f t="shared" si="207"/>
        <v>private String networkName="";</v>
      </c>
    </row>
    <row r="471" spans="2:26" ht="17.5" x14ac:dyDescent="0.45">
      <c r="B471" s="1" t="s">
        <v>365</v>
      </c>
      <c r="C471" s="1" t="s">
        <v>1</v>
      </c>
      <c r="D471" s="4">
        <v>12</v>
      </c>
      <c r="L471" s="12"/>
      <c r="M471" s="18"/>
      <c r="N471" s="5" t="str">
        <f t="shared" si="208"/>
        <v>NETWORK_STATUS VARCHAR(12),</v>
      </c>
      <c r="O471" s="1" t="s">
        <v>366</v>
      </c>
      <c r="P471" t="s">
        <v>3</v>
      </c>
      <c r="W471" s="17" t="str">
        <f t="shared" si="204"/>
        <v>networkStatus</v>
      </c>
      <c r="X471" s="3" t="str">
        <f t="shared" ref="X471:X475" si="212">CONCATENATE("""",W471,"""",":","""","""",",")</f>
        <v>"networkStatus":"",</v>
      </c>
      <c r="Y471" s="22" t="str">
        <f t="shared" ref="Y471:Y475" si="213">CONCATENATE("public static String ",,B471,,"=","""",W471,""";")</f>
        <v>public static String NETWORK_STATUS="networkStatus";</v>
      </c>
      <c r="Z471" s="7" t="str">
        <f t="shared" si="207"/>
        <v>private String networkStatus="";</v>
      </c>
    </row>
    <row r="472" spans="2:26" ht="17.5" x14ac:dyDescent="0.45">
      <c r="B472" s="10" t="s">
        <v>346</v>
      </c>
      <c r="C472" s="1" t="s">
        <v>1</v>
      </c>
      <c r="D472" s="4">
        <v>43</v>
      </c>
      <c r="I472" t="str">
        <f t="shared" ref="I472" si="214">I445</f>
        <v>ALTER TABLE GF_PRODUCT</v>
      </c>
      <c r="J472" t="str">
        <f t="shared" ref="J472:J473" si="215">CONCATENATE(LEFT(CONCATENATE(" ADD "," ",N472,";"),LEN(CONCATENATE(" ADD "," ",N472,";"))-2),";")</f>
        <v xml:space="preserve"> ADD  CREATED_BY VARCHAR(43);</v>
      </c>
      <c r="K472" s="21" t="str">
        <f t="shared" ref="K472:K473" si="216">CONCATENATE(LEFT(CONCATENATE("  ALTER COLUMN  "," ",N472,";"),LEN(CONCATENATE("  ALTER COLUMN  "," ",N472,";"))-2),";")</f>
        <v xml:space="preserve">  ALTER COLUMN   CREATED_BY VARCHAR(43);</v>
      </c>
      <c r="L472" s="12"/>
      <c r="M472" s="18" t="str">
        <f>CONCATENATE(B471,",")</f>
        <v>NETWORK_STATUS,</v>
      </c>
      <c r="N472" s="5" t="str">
        <f t="shared" si="208"/>
        <v>CREATED_BY VARCHAR(43),</v>
      </c>
      <c r="O472" s="1" t="s">
        <v>367</v>
      </c>
      <c r="P472" t="s">
        <v>128</v>
      </c>
      <c r="W472" s="17" t="str">
        <f t="shared" si="204"/>
        <v>createdBy</v>
      </c>
      <c r="X472" s="3" t="str">
        <f t="shared" si="212"/>
        <v>"createdBy":"",</v>
      </c>
      <c r="Y472" s="22" t="str">
        <f t="shared" si="213"/>
        <v>public static String CREATED_BY="createdBy";</v>
      </c>
      <c r="Z472" s="7" t="str">
        <f t="shared" si="207"/>
        <v>private String createdBy="";</v>
      </c>
    </row>
    <row r="473" spans="2:26" ht="17.5" x14ac:dyDescent="0.45">
      <c r="B473" s="1" t="s">
        <v>347</v>
      </c>
      <c r="C473" s="1" t="s">
        <v>1</v>
      </c>
      <c r="D473" s="4">
        <v>30</v>
      </c>
      <c r="I473" t="str">
        <f t="shared" ref="I473" si="217">I459</f>
        <v>ALTER TABLE GF_PRODUCT</v>
      </c>
      <c r="J473" t="str">
        <f t="shared" si="215"/>
        <v xml:space="preserve"> ADD  CREATED_DATE VARCHAR(30);</v>
      </c>
      <c r="K473" s="21" t="str">
        <f t="shared" si="216"/>
        <v xml:space="preserve">  ALTER COLUMN   CREATED_DATE VARCHAR(30);</v>
      </c>
      <c r="L473" s="12"/>
      <c r="M473" s="18" t="str">
        <f t="shared" ref="M473" si="218">CONCATENATE(B473,",")</f>
        <v>CREATED_DATE,</v>
      </c>
      <c r="N473" s="5" t="str">
        <f t="shared" si="208"/>
        <v>CREATED_DATE VARCHAR(30),</v>
      </c>
      <c r="O473" s="1" t="s">
        <v>367</v>
      </c>
      <c r="P473" t="s">
        <v>8</v>
      </c>
      <c r="W473" s="17" t="str">
        <f t="shared" si="204"/>
        <v>createdDate</v>
      </c>
      <c r="X473" s="3" t="str">
        <f t="shared" si="212"/>
        <v>"createdDate":"",</v>
      </c>
      <c r="Y473" s="22" t="str">
        <f t="shared" si="213"/>
        <v>public static String CREATED_DATE="createdDate";</v>
      </c>
      <c r="Z473" s="7" t="str">
        <f t="shared" si="207"/>
        <v>private String createdDate="";</v>
      </c>
    </row>
    <row r="474" spans="2:26" ht="17.5" x14ac:dyDescent="0.45">
      <c r="B474" s="1" t="s">
        <v>348</v>
      </c>
      <c r="C474" s="1" t="s">
        <v>1</v>
      </c>
      <c r="D474" s="4">
        <v>12</v>
      </c>
      <c r="L474" s="12"/>
      <c r="M474" s="18"/>
      <c r="N474" s="5" t="str">
        <f t="shared" si="208"/>
        <v>CREATED_TIME VARCHAR(12),</v>
      </c>
      <c r="O474" s="1" t="s">
        <v>367</v>
      </c>
      <c r="P474" t="s">
        <v>135</v>
      </c>
      <c r="W474" s="17" t="str">
        <f t="shared" si="204"/>
        <v>createdTime</v>
      </c>
      <c r="X474" s="3" t="str">
        <f t="shared" si="212"/>
        <v>"createdTime":"",</v>
      </c>
      <c r="Y474" s="22" t="str">
        <f t="shared" si="213"/>
        <v>public static String CREATED_TIME="createdTime";</v>
      </c>
      <c r="Z474" s="7" t="str">
        <f t="shared" si="207"/>
        <v>private String createdTime="";</v>
      </c>
    </row>
    <row r="475" spans="2:26" ht="17.5" x14ac:dyDescent="0.45">
      <c r="B475" s="1" t="s">
        <v>14</v>
      </c>
      <c r="C475" s="1" t="s">
        <v>1</v>
      </c>
      <c r="D475" s="4">
        <v>3000</v>
      </c>
      <c r="I475" t="str">
        <f t="shared" ref="I475" si="219">I459</f>
        <v>ALTER TABLE GF_PRODUCT</v>
      </c>
      <c r="J475" t="str">
        <f t="shared" ref="J475" si="220">CONCATENATE(LEFT(CONCATENATE(" ADD "," ",N475,";"),LEN(CONCATENATE(" ADD "," ",N475,";"))-2),";")</f>
        <v xml:space="preserve"> ADD  DESCRIPTION VARCHAR(3000);</v>
      </c>
      <c r="K475" s="21" t="str">
        <f t="shared" ref="K475" si="221">CONCATENATE(LEFT(CONCATENATE("  ALTER COLUMN  "," ",N475,";"),LEN(CONCATENATE("  ALTER COLUMN  "," ",N475,";"))-2),";")</f>
        <v xml:space="preserve">  ALTER COLUMN   DESCRIPTION VARCHAR(3000);</v>
      </c>
      <c r="L475" s="12"/>
      <c r="M475" s="18" t="str">
        <f t="shared" ref="M475" si="222">CONCATENATE(B475,",")</f>
        <v>DESCRIPTION,</v>
      </c>
      <c r="N475" s="5" t="str">
        <f t="shared" si="208"/>
        <v>DESCRIPTION VARCHAR(3000),</v>
      </c>
      <c r="O475" s="1" t="s">
        <v>14</v>
      </c>
      <c r="W475" s="17" t="str">
        <f t="shared" si="204"/>
        <v>description</v>
      </c>
      <c r="X475" s="3" t="str">
        <f t="shared" si="212"/>
        <v>"description":"",</v>
      </c>
      <c r="Y475" s="22" t="str">
        <f t="shared" si="213"/>
        <v>public static String DESCRIPTION="description";</v>
      </c>
      <c r="Z475" s="7" t="str">
        <f t="shared" ref="Z475" si="223">CONCATENATE("private String ",W475,"=","""""",";")</f>
        <v>private String description="";</v>
      </c>
    </row>
    <row r="476" spans="2:26" ht="17.5" x14ac:dyDescent="0.45">
      <c r="C476" s="1"/>
      <c r="D476" s="8"/>
      <c r="M476" s="18"/>
      <c r="N476" s="33" t="s">
        <v>130</v>
      </c>
      <c r="O476" s="1"/>
      <c r="W476" s="17"/>
    </row>
    <row r="477" spans="2:26" ht="17.5" x14ac:dyDescent="0.45">
      <c r="C477" s="1"/>
      <c r="D477" s="8"/>
      <c r="M477" s="18"/>
      <c r="N477" s="31" t="s">
        <v>126</v>
      </c>
      <c r="O477" s="1"/>
      <c r="W477" s="17"/>
    </row>
    <row r="478" spans="2:26" ht="17.5" x14ac:dyDescent="0.45">
      <c r="C478" s="14"/>
      <c r="D478" s="9"/>
      <c r="M478" s="20"/>
      <c r="W478" s="17"/>
    </row>
    <row r="481" spans="2:26" x14ac:dyDescent="0.35">
      <c r="B481" s="2" t="s">
        <v>368</v>
      </c>
      <c r="I481" t="str">
        <f>CONCATENATE("ALTER TABLE"," ",B481)</f>
        <v>ALTER TABLE TM_TASK_TYPE</v>
      </c>
      <c r="N481" s="5" t="str">
        <f>CONCATENATE("CREATE TABLE ",B481," ","(")</f>
        <v>CREATE TABLE TM_TASK_TYPE (</v>
      </c>
    </row>
    <row r="482" spans="2:26" ht="17.5" x14ac:dyDescent="0.45">
      <c r="B482" s="1" t="s">
        <v>2</v>
      </c>
      <c r="C482" s="1" t="s">
        <v>1</v>
      </c>
      <c r="D482" s="4">
        <v>30</v>
      </c>
      <c r="E482" s="24" t="s">
        <v>113</v>
      </c>
      <c r="I482" t="str">
        <f>I481</f>
        <v>ALTER TABLE TM_TASK_TYPE</v>
      </c>
      <c r="J482" t="str">
        <f>CONCATENATE(LEFT(CONCATENATE(" ADD "," ",N482,";"),LEN(CONCATENATE(" ADD "," ",N482,";"))-2),";")</f>
        <v xml:space="preserve"> ADD  ID VARCHAR(30) NOT NULL ;</v>
      </c>
      <c r="K482" s="21" t="str">
        <f>CONCATENATE(LEFT(CONCATENATE("  ALTER COLUMN  "," ",N482,";"),LEN(CONCATENATE("  ALTER COLUMN  "," ",N482,";"))-2),";")</f>
        <v xml:space="preserve">  ALTER COLUMN   ID VARCHAR(30) NOT NULL ;</v>
      </c>
      <c r="L482" s="12"/>
      <c r="M482" s="18" t="str">
        <f t="shared" ref="M482:M491" si="224">CONCATENATE(B482,",")</f>
        <v>ID,</v>
      </c>
      <c r="N482" s="5" t="str">
        <f>CONCATENATE(B482," ",C482,"(",D482,") ",E482," ,")</f>
        <v>ID VARCHAR(30) NOT NULL ,</v>
      </c>
      <c r="O482" s="1" t="s">
        <v>2</v>
      </c>
      <c r="P482" s="6"/>
      <c r="Q482" s="6"/>
      <c r="R482" s="6"/>
      <c r="S482" s="6"/>
      <c r="T482" s="6"/>
      <c r="U482" s="6"/>
      <c r="V482" s="6"/>
      <c r="W482" s="17" t="str">
        <f t="shared" ref="W482:W491" si="225"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id</v>
      </c>
      <c r="X482" s="3" t="str">
        <f t="shared" ref="X482:X491" si="226">CONCATENATE("""",W482,"""",":","""","""",",")</f>
        <v>"id":"",</v>
      </c>
      <c r="Y482" s="22" t="str">
        <f t="shared" ref="Y482:Y491" si="227">CONCATENATE("public static String ",,B482,,"=","""",W482,""";")</f>
        <v>public static String ID="id";</v>
      </c>
      <c r="Z482" s="7" t="str">
        <f t="shared" ref="Z482:Z491" si="228">CONCATENATE("private String ",W482,"=","""""",";")</f>
        <v>private String id="";</v>
      </c>
    </row>
    <row r="483" spans="2:26" ht="17.5" x14ac:dyDescent="0.45">
      <c r="B483" s="1" t="s">
        <v>3</v>
      </c>
      <c r="C483" s="1" t="s">
        <v>1</v>
      </c>
      <c r="D483" s="4">
        <v>10</v>
      </c>
      <c r="I483" t="str">
        <f>I482</f>
        <v>ALTER TABLE TM_TASK_TYPE</v>
      </c>
      <c r="J483" t="str">
        <f>CONCATENATE(LEFT(CONCATENATE(" ADD "," ",N483,";"),LEN(CONCATENATE(" ADD "," ",N483,";"))-2),";")</f>
        <v xml:space="preserve"> ADD  STATUS VARCHAR(10);</v>
      </c>
      <c r="K483" s="21" t="str">
        <f>CONCATENATE(LEFT(CONCATENATE("  ALTER COLUMN  "," ",N483,";"),LEN(CONCATENATE("  ALTER COLUMN  "," ",N483,";"))-2),";")</f>
        <v xml:space="preserve">  ALTER COLUMN   STATUS VARCHAR(10);</v>
      </c>
      <c r="L483" s="12"/>
      <c r="M483" s="18" t="str">
        <f t="shared" si="224"/>
        <v>STATUS,</v>
      </c>
      <c r="N483" s="5" t="str">
        <f t="shared" ref="N483:N491" si="229">CONCATENATE(B483," ",C483,"(",D483,")",",")</f>
        <v>STATUS VARCHAR(10),</v>
      </c>
      <c r="O483" s="1" t="s">
        <v>3</v>
      </c>
      <c r="W483" s="17" t="str">
        <f t="shared" si="225"/>
        <v>status</v>
      </c>
      <c r="X483" s="3" t="str">
        <f t="shared" si="226"/>
        <v>"status":"",</v>
      </c>
      <c r="Y483" s="22" t="str">
        <f t="shared" si="227"/>
        <v>public static String STATUS="status";</v>
      </c>
      <c r="Z483" s="7" t="str">
        <f t="shared" si="228"/>
        <v>private String status="";</v>
      </c>
    </row>
    <row r="484" spans="2:26" ht="17.5" x14ac:dyDescent="0.45">
      <c r="B484" s="1" t="s">
        <v>4</v>
      </c>
      <c r="C484" s="1" t="s">
        <v>1</v>
      </c>
      <c r="D484" s="4">
        <v>30</v>
      </c>
      <c r="I484" t="str">
        <f>I483</f>
        <v>ALTER TABLE TM_TASK_TYPE</v>
      </c>
      <c r="J484" t="str">
        <f t="shared" ref="J484:J486" si="230">CONCATENATE(LEFT(CONCATENATE(" ADD "," ",N484,";"),LEN(CONCATENATE(" ADD "," ",N484,";"))-2),";")</f>
        <v xml:space="preserve"> ADD  INSERT_DATE VARCHAR(30);</v>
      </c>
      <c r="K484" s="21" t="str">
        <f t="shared" ref="K484:K486" si="231">CONCATENATE(LEFT(CONCATENATE("  ALTER COLUMN  "," ",N484,";"),LEN(CONCATENATE("  ALTER COLUMN  "," ",N484,";"))-2),";")</f>
        <v xml:space="preserve">  ALTER COLUMN   INSERT_DATE VARCHAR(30);</v>
      </c>
      <c r="L484" s="12"/>
      <c r="M484" s="18" t="str">
        <f t="shared" si="224"/>
        <v>INSERT_DATE,</v>
      </c>
      <c r="N484" s="5" t="str">
        <f t="shared" si="229"/>
        <v>INSERT_DATE VARCHAR(30),</v>
      </c>
      <c r="O484" s="1" t="s">
        <v>7</v>
      </c>
      <c r="P484" t="s">
        <v>8</v>
      </c>
      <c r="W484" s="17" t="str">
        <f t="shared" si="225"/>
        <v>insertDate</v>
      </c>
      <c r="X484" s="3" t="str">
        <f t="shared" si="226"/>
        <v>"insertDate":"",</v>
      </c>
      <c r="Y484" s="22" t="str">
        <f t="shared" si="227"/>
        <v>public static String INSERT_DATE="insertDate";</v>
      </c>
      <c r="Z484" s="7" t="str">
        <f t="shared" si="228"/>
        <v>private String insertDate="";</v>
      </c>
    </row>
    <row r="485" spans="2:26" ht="17.5" x14ac:dyDescent="0.45">
      <c r="B485" s="1" t="s">
        <v>5</v>
      </c>
      <c r="C485" s="1" t="s">
        <v>1</v>
      </c>
      <c r="D485" s="4">
        <v>30</v>
      </c>
      <c r="I485" t="str">
        <f>I484</f>
        <v>ALTER TABLE TM_TASK_TYPE</v>
      </c>
      <c r="J485" t="str">
        <f t="shared" si="230"/>
        <v xml:space="preserve"> ADD  MODIFICATION_DATE VARCHAR(30);</v>
      </c>
      <c r="K485" s="21" t="str">
        <f t="shared" si="231"/>
        <v xml:space="preserve">  ALTER COLUMN   MODIFICATION_DATE VARCHAR(30);</v>
      </c>
      <c r="L485" s="12"/>
      <c r="M485" s="18" t="str">
        <f t="shared" si="224"/>
        <v>MODIFICATION_DATE,</v>
      </c>
      <c r="N485" s="5" t="str">
        <f t="shared" si="229"/>
        <v>MODIFICATION_DATE VARCHAR(30),</v>
      </c>
      <c r="O485" s="1" t="s">
        <v>9</v>
      </c>
      <c r="P485" t="s">
        <v>8</v>
      </c>
      <c r="W485" s="17" t="str">
        <f t="shared" si="225"/>
        <v>modificationDate</v>
      </c>
      <c r="X485" s="3" t="str">
        <f t="shared" si="226"/>
        <v>"modificationDate":"",</v>
      </c>
      <c r="Y485" s="22" t="str">
        <f t="shared" si="227"/>
        <v>public static String MODIFICATION_DATE="modificationDate";</v>
      </c>
      <c r="Z485" s="7" t="str">
        <f t="shared" si="228"/>
        <v>private String modificationDate="";</v>
      </c>
    </row>
    <row r="486" spans="2:26" ht="17.5" x14ac:dyDescent="0.45">
      <c r="B486" s="1" t="s">
        <v>369</v>
      </c>
      <c r="C486" s="1" t="s">
        <v>1</v>
      </c>
      <c r="D486" s="4">
        <v>222</v>
      </c>
      <c r="I486" t="str">
        <f t="shared" ref="I486" si="232">I461</f>
        <v>ALTER TABLE GF_PRODUCT</v>
      </c>
      <c r="J486" t="str">
        <f t="shared" si="230"/>
        <v xml:space="preserve"> ADD  TYPE_NAME VARCHAR(222);</v>
      </c>
      <c r="K486" s="21" t="str">
        <f t="shared" si="231"/>
        <v xml:space="preserve">  ALTER COLUMN   TYPE_NAME VARCHAR(222);</v>
      </c>
      <c r="L486" s="12"/>
      <c r="M486" s="18" t="str">
        <f t="shared" si="224"/>
        <v>TYPE_NAME,</v>
      </c>
      <c r="N486" s="5" t="str">
        <f t="shared" si="229"/>
        <v>TYPE_NAME VARCHAR(222),</v>
      </c>
      <c r="O486" s="1" t="s">
        <v>51</v>
      </c>
      <c r="P486" t="s">
        <v>0</v>
      </c>
      <c r="W486" s="17" t="str">
        <f>CONCATENATE(,LOWER(O486),UPPER(LEFT(P486,1)),LOWER(RIGHT(P486,LEN(P486)-IF(LEN(P486)&gt;0,1,LEN(P486)))),UPPER(LEFT(Q486,1)),LOWER(RIGHT(Q486,LEN(Q486)-IF(LEN(Q486)&gt;0,1,LEN(Q486)))),UPPER(LEFT(R486,1)),LOWER(RIGHT(R486,LEN(R486)-IF(LEN(R486)&gt;0,1,LEN(R486)))),UPPER(LEFT(S486,1)),LOWER(RIGHT(S486,LEN(S486)-IF(LEN(S486)&gt;0,1,LEN(S486)))),UPPER(LEFT(T486,1)),LOWER(RIGHT(T486,LEN(T486)-IF(LEN(T486)&gt;0,1,LEN(T486)))),UPPER(LEFT(U486,1)),LOWER(RIGHT(U486,LEN(U486)-IF(LEN(U486)&gt;0,1,LEN(U486)))),UPPER(LEFT(V486,1)),LOWER(RIGHT(V486,LEN(V486)-IF(LEN(V486)&gt;0,1,LEN(V486)))))</f>
        <v>typeName</v>
      </c>
      <c r="X486" s="3" t="str">
        <f t="shared" si="226"/>
        <v>"typeName":"",</v>
      </c>
      <c r="Y486" s="22" t="str">
        <f t="shared" si="227"/>
        <v>public static String TYPE_NAME="typeName";</v>
      </c>
      <c r="Z486" s="7" t="str">
        <f t="shared" si="228"/>
        <v>private String typeName="";</v>
      </c>
    </row>
    <row r="487" spans="2:26" ht="17.5" x14ac:dyDescent="0.45">
      <c r="B487" s="1" t="s">
        <v>370</v>
      </c>
      <c r="C487" s="1" t="s">
        <v>1</v>
      </c>
      <c r="D487" s="4">
        <v>12</v>
      </c>
      <c r="L487" s="12"/>
      <c r="M487" s="18" t="str">
        <f t="shared" si="224"/>
        <v>TYPE_STATUS,</v>
      </c>
      <c r="N487" s="5" t="str">
        <f t="shared" si="229"/>
        <v>TYPE_STATUS VARCHAR(12),</v>
      </c>
      <c r="O487" s="1" t="s">
        <v>51</v>
      </c>
      <c r="P487" t="s">
        <v>3</v>
      </c>
      <c r="W487" s="17" t="str">
        <f t="shared" si="225"/>
        <v>typeStatus</v>
      </c>
      <c r="X487" s="3" t="str">
        <f t="shared" si="226"/>
        <v>"typeStatus":"",</v>
      </c>
      <c r="Y487" s="22" t="str">
        <f t="shared" si="227"/>
        <v>public static String TYPE_STATUS="typeStatus";</v>
      </c>
      <c r="Z487" s="7" t="str">
        <f t="shared" si="228"/>
        <v>private String typeStatus="";</v>
      </c>
    </row>
    <row r="488" spans="2:26" ht="17.5" x14ac:dyDescent="0.45">
      <c r="B488" s="10" t="s">
        <v>346</v>
      </c>
      <c r="C488" s="1" t="s">
        <v>1</v>
      </c>
      <c r="D488" s="4">
        <v>43</v>
      </c>
      <c r="I488" t="str">
        <f t="shared" ref="I488" si="233">I461</f>
        <v>ALTER TABLE GF_PRODUCT</v>
      </c>
      <c r="J488" t="str">
        <f t="shared" ref="J488:J489" si="234">CONCATENATE(LEFT(CONCATENATE(" ADD "," ",N488,";"),LEN(CONCATENATE(" ADD "," ",N488,";"))-2),";")</f>
        <v xml:space="preserve"> ADD  CREATED_BY VARCHAR(43);</v>
      </c>
      <c r="K488" s="21" t="str">
        <f t="shared" ref="K488:K489" si="235">CONCATENATE(LEFT(CONCATENATE("  ALTER COLUMN  "," ",N488,";"),LEN(CONCATENATE("  ALTER COLUMN  "," ",N488,";"))-2),";")</f>
        <v xml:space="preserve">  ALTER COLUMN   CREATED_BY VARCHAR(43);</v>
      </c>
      <c r="L488" s="12"/>
      <c r="M488" s="18" t="str">
        <f t="shared" si="224"/>
        <v>CREATED_BY,</v>
      </c>
      <c r="N488" s="5" t="str">
        <f t="shared" si="229"/>
        <v>CREATED_BY VARCHAR(43),</v>
      </c>
      <c r="O488" s="1" t="s">
        <v>367</v>
      </c>
      <c r="P488" t="s">
        <v>128</v>
      </c>
      <c r="W488" s="17" t="str">
        <f t="shared" si="225"/>
        <v>createdBy</v>
      </c>
      <c r="X488" s="3" t="str">
        <f t="shared" si="226"/>
        <v>"createdBy":"",</v>
      </c>
      <c r="Y488" s="22" t="str">
        <f t="shared" si="227"/>
        <v>public static String CREATED_BY="createdBy";</v>
      </c>
      <c r="Z488" s="7" t="str">
        <f t="shared" si="228"/>
        <v>private String createdBy="";</v>
      </c>
    </row>
    <row r="489" spans="2:26" ht="17.5" x14ac:dyDescent="0.45">
      <c r="B489" s="1" t="s">
        <v>347</v>
      </c>
      <c r="C489" s="1" t="s">
        <v>1</v>
      </c>
      <c r="D489" s="4">
        <v>30</v>
      </c>
      <c r="I489" t="str">
        <f t="shared" ref="I489" si="236">I475</f>
        <v>ALTER TABLE GF_PRODUCT</v>
      </c>
      <c r="J489" t="str">
        <f t="shared" si="234"/>
        <v xml:space="preserve"> ADD  CREATED_DATE VARCHAR(30);</v>
      </c>
      <c r="K489" s="21" t="str">
        <f t="shared" si="235"/>
        <v xml:space="preserve">  ALTER COLUMN   CREATED_DATE VARCHAR(30);</v>
      </c>
      <c r="L489" s="12"/>
      <c r="M489" s="18" t="str">
        <f t="shared" si="224"/>
        <v>CREATED_DATE,</v>
      </c>
      <c r="N489" s="5" t="str">
        <f t="shared" si="229"/>
        <v>CREATED_DATE VARCHAR(30),</v>
      </c>
      <c r="O489" s="1" t="s">
        <v>367</v>
      </c>
      <c r="P489" t="s">
        <v>8</v>
      </c>
      <c r="W489" s="17" t="str">
        <f t="shared" si="225"/>
        <v>createdDate</v>
      </c>
      <c r="X489" s="3" t="str">
        <f t="shared" si="226"/>
        <v>"createdDate":"",</v>
      </c>
      <c r="Y489" s="22" t="str">
        <f t="shared" si="227"/>
        <v>public static String CREATED_DATE="createdDate";</v>
      </c>
      <c r="Z489" s="7" t="str">
        <f t="shared" si="228"/>
        <v>private String createdDate="";</v>
      </c>
    </row>
    <row r="490" spans="2:26" ht="17.5" x14ac:dyDescent="0.45">
      <c r="B490" s="1" t="s">
        <v>348</v>
      </c>
      <c r="C490" s="1" t="s">
        <v>1</v>
      </c>
      <c r="D490" s="4">
        <v>12</v>
      </c>
      <c r="L490" s="12"/>
      <c r="M490" s="18" t="str">
        <f t="shared" si="224"/>
        <v>CREATED_TIME,</v>
      </c>
      <c r="N490" s="5" t="str">
        <f t="shared" si="229"/>
        <v>CREATED_TIME VARCHAR(12),</v>
      </c>
      <c r="O490" s="1" t="s">
        <v>367</v>
      </c>
      <c r="P490" t="s">
        <v>135</v>
      </c>
      <c r="W490" s="17" t="str">
        <f t="shared" si="225"/>
        <v>createdTime</v>
      </c>
      <c r="X490" s="3" t="str">
        <f t="shared" si="226"/>
        <v>"createdTime":"",</v>
      </c>
      <c r="Y490" s="22" t="str">
        <f t="shared" si="227"/>
        <v>public static String CREATED_TIME="createdTime";</v>
      </c>
      <c r="Z490" s="7" t="str">
        <f t="shared" si="228"/>
        <v>private String createdTime="";</v>
      </c>
    </row>
    <row r="491" spans="2:26" ht="17.5" x14ac:dyDescent="0.45">
      <c r="B491" s="1" t="s">
        <v>14</v>
      </c>
      <c r="C491" s="1" t="s">
        <v>1</v>
      </c>
      <c r="D491" s="4">
        <v>3000</v>
      </c>
      <c r="I491" t="str">
        <f t="shared" ref="I491" si="237">I475</f>
        <v>ALTER TABLE GF_PRODUCT</v>
      </c>
      <c r="J491" t="str">
        <f t="shared" ref="J491" si="238">CONCATENATE(LEFT(CONCATENATE(" ADD "," ",N491,";"),LEN(CONCATENATE(" ADD "," ",N491,";"))-2),";")</f>
        <v xml:space="preserve"> ADD  DESCRIPTION VARCHAR(3000);</v>
      </c>
      <c r="K491" s="21" t="str">
        <f t="shared" ref="K491" si="239">CONCATENATE(LEFT(CONCATENATE("  ALTER COLUMN  "," ",N491,";"),LEN(CONCATENATE("  ALTER COLUMN  "," ",N491,";"))-2),";")</f>
        <v xml:space="preserve">  ALTER COLUMN   DESCRIPTION VARCHAR(3000);</v>
      </c>
      <c r="L491" s="12"/>
      <c r="M491" s="18" t="str">
        <f t="shared" si="224"/>
        <v>DESCRIPTION,</v>
      </c>
      <c r="N491" s="5" t="str">
        <f t="shared" si="229"/>
        <v>DESCRIPTION VARCHAR(3000),</v>
      </c>
      <c r="O491" s="1" t="s">
        <v>14</v>
      </c>
      <c r="W491" s="17" t="str">
        <f t="shared" si="225"/>
        <v>description</v>
      </c>
      <c r="X491" s="3" t="str">
        <f t="shared" si="226"/>
        <v>"description":"",</v>
      </c>
      <c r="Y491" s="22" t="str">
        <f t="shared" si="227"/>
        <v>public static String DESCRIPTION="description";</v>
      </c>
      <c r="Z491" s="7" t="str">
        <f t="shared" si="228"/>
        <v>private String description="";</v>
      </c>
    </row>
    <row r="492" spans="2:26" ht="17.5" x14ac:dyDescent="0.45">
      <c r="C492" s="1"/>
      <c r="D492" s="8"/>
      <c r="M492" s="18"/>
      <c r="N492" s="33" t="s">
        <v>130</v>
      </c>
      <c r="O492" s="1"/>
      <c r="W492" s="17"/>
    </row>
    <row r="493" spans="2:26" ht="17.5" x14ac:dyDescent="0.45">
      <c r="C493" s="1"/>
      <c r="D493" s="8"/>
      <c r="M493" s="18"/>
      <c r="N493" s="31" t="s">
        <v>126</v>
      </c>
      <c r="O493" s="1"/>
      <c r="W493" s="17"/>
    </row>
    <row r="494" spans="2:26" ht="17.5" x14ac:dyDescent="0.45">
      <c r="C494" s="14"/>
      <c r="D494" s="9"/>
      <c r="M494" s="20"/>
      <c r="W494" s="17"/>
    </row>
    <row r="496" spans="2:26" x14ac:dyDescent="0.35">
      <c r="B496" s="2" t="s">
        <v>371</v>
      </c>
      <c r="I496" t="str">
        <f>CONCATENATE("ALTER TABLE"," ",B496)</f>
        <v>ALTER TABLE TM_PROJECT</v>
      </c>
      <c r="N496" s="5" t="str">
        <f>CONCATENATE("CREATE TABLE ",B496," ","(")</f>
        <v>CREATE TABLE TM_PROJECT (</v>
      </c>
    </row>
    <row r="497" spans="2:26" ht="17.5" x14ac:dyDescent="0.45">
      <c r="B497" s="1" t="s">
        <v>2</v>
      </c>
      <c r="C497" s="1" t="s">
        <v>1</v>
      </c>
      <c r="D497" s="4">
        <v>30</v>
      </c>
      <c r="E497" s="24" t="s">
        <v>113</v>
      </c>
      <c r="I497" t="str">
        <f>I496</f>
        <v>ALTER TABLE TM_PROJECT</v>
      </c>
      <c r="J497" t="str">
        <f>CONCATENATE(LEFT(CONCATENATE(" ADD "," ",N497,";"),LEN(CONCATENATE(" ADD "," ",N497,";"))-2),";")</f>
        <v xml:space="preserve"> ADD  ID VARCHAR(30) NOT NULL ;</v>
      </c>
      <c r="K497" s="21" t="str">
        <f>CONCATENATE(LEFT(CONCATENATE("  ALTER COLUMN  "," ",N497,";"),LEN(CONCATENATE("  ALTER COLUMN  "," ",N497,";"))-2),";")</f>
        <v xml:space="preserve">  ALTER COLUMN   ID VARCHAR(30) NOT NULL ;</v>
      </c>
      <c r="L497" s="12"/>
      <c r="M497" s="18" t="str">
        <f t="shared" ref="M497:M506" si="240">CONCATENATE(B497,",")</f>
        <v>ID,</v>
      </c>
      <c r="N497" s="5" t="str">
        <f>CONCATENATE(B497," ",C497,"(",D497,") ",E497," ,")</f>
        <v>ID VARCHAR(30) NOT NULL ,</v>
      </c>
      <c r="O497" s="1" t="s">
        <v>2</v>
      </c>
      <c r="P497" s="6"/>
      <c r="Q497" s="6"/>
      <c r="R497" s="6"/>
      <c r="S497" s="6"/>
      <c r="T497" s="6"/>
      <c r="U497" s="6"/>
      <c r="V497" s="6"/>
      <c r="W497" s="17" t="str">
        <f t="shared" ref="W497:W500" si="241">CONCATENATE(,LOWER(O497),UPPER(LEFT(P497,1)),LOWER(RIGHT(P497,LEN(P497)-IF(LEN(P497)&gt;0,1,LEN(P497)))),UPPER(LEFT(Q497,1)),LOWER(RIGHT(Q497,LEN(Q497)-IF(LEN(Q497)&gt;0,1,LEN(Q497)))),UPPER(LEFT(R497,1)),LOWER(RIGHT(R497,LEN(R497)-IF(LEN(R497)&gt;0,1,LEN(R497)))),UPPER(LEFT(S497,1)),LOWER(RIGHT(S497,LEN(S497)-IF(LEN(S497)&gt;0,1,LEN(S497)))),UPPER(LEFT(T497,1)),LOWER(RIGHT(T497,LEN(T497)-IF(LEN(T497)&gt;0,1,LEN(T497)))),UPPER(LEFT(U497,1)),LOWER(RIGHT(U497,LEN(U497)-IF(LEN(U497)&gt;0,1,LEN(U497)))),UPPER(LEFT(V497,1)),LOWER(RIGHT(V497,LEN(V497)-IF(LEN(V497)&gt;0,1,LEN(V497)))))</f>
        <v>id</v>
      </c>
      <c r="X497" s="3" t="str">
        <f t="shared" ref="X497:X506" si="242">CONCATENATE("""",W497,"""",":","""","""",",")</f>
        <v>"id":"",</v>
      </c>
      <c r="Y497" s="22" t="str">
        <f t="shared" ref="Y497:Y506" si="243">CONCATENATE("public static String ",,B497,,"=","""",W497,""";")</f>
        <v>public static String ID="id";</v>
      </c>
      <c r="Z497" s="7" t="str">
        <f t="shared" ref="Z497:Z506" si="244">CONCATENATE("private String ",W497,"=","""""",";")</f>
        <v>private String id="";</v>
      </c>
    </row>
    <row r="498" spans="2:26" ht="17.5" x14ac:dyDescent="0.45">
      <c r="B498" s="1" t="s">
        <v>3</v>
      </c>
      <c r="C498" s="1" t="s">
        <v>1</v>
      </c>
      <c r="D498" s="4">
        <v>10</v>
      </c>
      <c r="I498" t="str">
        <f>I497</f>
        <v>ALTER TABLE TM_PROJECT</v>
      </c>
      <c r="J498" t="str">
        <f>CONCATENATE(LEFT(CONCATENATE(" ADD "," ",N498,";"),LEN(CONCATENATE(" ADD "," ",N498,";"))-2),";")</f>
        <v xml:space="preserve"> ADD  STATUS VARCHAR(10);</v>
      </c>
      <c r="K498" s="21" t="str">
        <f>CONCATENATE(LEFT(CONCATENATE("  ALTER COLUMN  "," ",N498,";"),LEN(CONCATENATE("  ALTER COLUMN  "," ",N498,";"))-2),";")</f>
        <v xml:space="preserve">  ALTER COLUMN   STATUS VARCHAR(10);</v>
      </c>
      <c r="L498" s="12"/>
      <c r="M498" s="18" t="str">
        <f t="shared" si="240"/>
        <v>STATUS,</v>
      </c>
      <c r="N498" s="5" t="str">
        <f t="shared" ref="N498:N506" si="245">CONCATENATE(B498," ",C498,"(",D498,")",",")</f>
        <v>STATUS VARCHAR(10),</v>
      </c>
      <c r="O498" s="1" t="s">
        <v>3</v>
      </c>
      <c r="W498" s="17" t="str">
        <f t="shared" si="241"/>
        <v>status</v>
      </c>
      <c r="X498" s="3" t="str">
        <f t="shared" si="242"/>
        <v>"status":"",</v>
      </c>
      <c r="Y498" s="22" t="str">
        <f t="shared" si="243"/>
        <v>public static String STATUS="status";</v>
      </c>
      <c r="Z498" s="7" t="str">
        <f t="shared" si="244"/>
        <v>private String status="";</v>
      </c>
    </row>
    <row r="499" spans="2:26" ht="17.5" x14ac:dyDescent="0.45">
      <c r="B499" s="1" t="s">
        <v>4</v>
      </c>
      <c r="C499" s="1" t="s">
        <v>1</v>
      </c>
      <c r="D499" s="4">
        <v>30</v>
      </c>
      <c r="I499" t="str">
        <f>I498</f>
        <v>ALTER TABLE TM_PROJECT</v>
      </c>
      <c r="J499" t="str">
        <f t="shared" ref="J499:J501" si="246">CONCATENATE(LEFT(CONCATENATE(" ADD "," ",N499,";"),LEN(CONCATENATE(" ADD "," ",N499,";"))-2),";")</f>
        <v xml:space="preserve"> ADD  INSERT_DATE VARCHAR(30);</v>
      </c>
      <c r="K499" s="21" t="str">
        <f t="shared" ref="K499:K501" si="247">CONCATENATE(LEFT(CONCATENATE("  ALTER COLUMN  "," ",N499,";"),LEN(CONCATENATE("  ALTER COLUMN  "," ",N499,";"))-2),";")</f>
        <v xml:space="preserve">  ALTER COLUMN   INSERT_DATE VARCHAR(30);</v>
      </c>
      <c r="L499" s="12"/>
      <c r="M499" s="18" t="str">
        <f t="shared" si="240"/>
        <v>INSERT_DATE,</v>
      </c>
      <c r="N499" s="5" t="str">
        <f t="shared" si="245"/>
        <v>INSERT_DATE VARCHAR(30),</v>
      </c>
      <c r="O499" s="1" t="s">
        <v>7</v>
      </c>
      <c r="P499" t="s">
        <v>8</v>
      </c>
      <c r="W499" s="17" t="str">
        <f t="shared" si="241"/>
        <v>insertDate</v>
      </c>
      <c r="X499" s="3" t="str">
        <f t="shared" si="242"/>
        <v>"insertDate":"",</v>
      </c>
      <c r="Y499" s="22" t="str">
        <f t="shared" si="243"/>
        <v>public static String INSERT_DATE="insertDate";</v>
      </c>
      <c r="Z499" s="7" t="str">
        <f t="shared" si="244"/>
        <v>private String insertDate="";</v>
      </c>
    </row>
    <row r="500" spans="2:26" ht="17.5" x14ac:dyDescent="0.45">
      <c r="B500" s="1" t="s">
        <v>5</v>
      </c>
      <c r="C500" s="1" t="s">
        <v>1</v>
      </c>
      <c r="D500" s="4">
        <v>30</v>
      </c>
      <c r="I500" t="str">
        <f>I499</f>
        <v>ALTER TABLE TM_PROJECT</v>
      </c>
      <c r="J500" t="str">
        <f t="shared" si="246"/>
        <v xml:space="preserve"> ADD  MODIFICATION_DATE VARCHAR(30);</v>
      </c>
      <c r="K500" s="21" t="str">
        <f t="shared" si="247"/>
        <v xml:space="preserve">  ALTER COLUMN   MODIFICATION_DATE VARCHAR(30);</v>
      </c>
      <c r="L500" s="12"/>
      <c r="M500" s="18" t="str">
        <f t="shared" si="240"/>
        <v>MODIFICATION_DATE,</v>
      </c>
      <c r="N500" s="5" t="str">
        <f t="shared" si="245"/>
        <v>MODIFICATION_DATE VARCHAR(30),</v>
      </c>
      <c r="O500" s="1" t="s">
        <v>9</v>
      </c>
      <c r="P500" t="s">
        <v>8</v>
      </c>
      <c r="W500" s="17" t="str">
        <f t="shared" si="241"/>
        <v>modificationDate</v>
      </c>
      <c r="X500" s="3" t="str">
        <f t="shared" si="242"/>
        <v>"modificationDate":"",</v>
      </c>
      <c r="Y500" s="22" t="str">
        <f t="shared" si="243"/>
        <v>public static String MODIFICATION_DATE="modificationDate";</v>
      </c>
      <c r="Z500" s="7" t="str">
        <f t="shared" si="244"/>
        <v>private String modificationDate="";</v>
      </c>
    </row>
    <row r="501" spans="2:26" ht="17.5" x14ac:dyDescent="0.45">
      <c r="B501" s="1" t="s">
        <v>372</v>
      </c>
      <c r="C501" s="1" t="s">
        <v>1</v>
      </c>
      <c r="D501" s="4">
        <v>300</v>
      </c>
      <c r="I501">
        <f t="shared" ref="I501" si="248">I476</f>
        <v>0</v>
      </c>
      <c r="J501" t="str">
        <f t="shared" si="246"/>
        <v xml:space="preserve"> ADD  PROJECT_NAME VARCHAR(300);</v>
      </c>
      <c r="K501" s="21" t="str">
        <f t="shared" si="247"/>
        <v xml:space="preserve">  ALTER COLUMN   PROJECT_NAME VARCHAR(300);</v>
      </c>
      <c r="L501" s="12"/>
      <c r="M501" s="18" t="str">
        <f t="shared" si="240"/>
        <v>PROJECT_NAME,</v>
      </c>
      <c r="N501" s="5" t="str">
        <f t="shared" si="245"/>
        <v>PROJECT_NAME VARCHAR(300),</v>
      </c>
      <c r="O501" s="1" t="s">
        <v>373</v>
      </c>
      <c r="P501" t="s">
        <v>0</v>
      </c>
      <c r="W501" s="17" t="str">
        <f>CONCATENATE(,LOWER(O501),UPPER(LEFT(P501,1)),LOWER(RIGHT(P501,LEN(P501)-IF(LEN(P501)&gt;0,1,LEN(P501)))),UPPER(LEFT(Q501,1)),LOWER(RIGHT(Q501,LEN(Q501)-IF(LEN(Q501)&gt;0,1,LEN(Q501)))),UPPER(LEFT(R501,1)),LOWER(RIGHT(R501,LEN(R501)-IF(LEN(R501)&gt;0,1,LEN(R501)))),UPPER(LEFT(S501,1)),LOWER(RIGHT(S501,LEN(S501)-IF(LEN(S501)&gt;0,1,LEN(S501)))),UPPER(LEFT(T501,1)),LOWER(RIGHT(T501,LEN(T501)-IF(LEN(T501)&gt;0,1,LEN(T501)))),UPPER(LEFT(U501,1)),LOWER(RIGHT(U501,LEN(U501)-IF(LEN(U501)&gt;0,1,LEN(U501)))),UPPER(LEFT(V501,1)),LOWER(RIGHT(V501,LEN(V501)-IF(LEN(V501)&gt;0,1,LEN(V501)))))</f>
        <v>projectName</v>
      </c>
      <c r="X501" s="3" t="str">
        <f t="shared" si="242"/>
        <v>"projectName":"",</v>
      </c>
      <c r="Y501" s="22" t="str">
        <f t="shared" si="243"/>
        <v>public static String PROJECT_NAME="projectName";</v>
      </c>
      <c r="Z501" s="7" t="str">
        <f t="shared" si="244"/>
        <v>private String projectName="";</v>
      </c>
    </row>
    <row r="502" spans="2:26" ht="17.5" x14ac:dyDescent="0.45">
      <c r="B502" s="1" t="s">
        <v>349</v>
      </c>
      <c r="C502" s="1" t="s">
        <v>1</v>
      </c>
      <c r="D502" s="4">
        <v>20</v>
      </c>
      <c r="L502" s="12"/>
      <c r="M502" s="18" t="str">
        <f t="shared" ref="M502:M505" si="249">CONCATENATE(B502,",")</f>
        <v>START_DATE,</v>
      </c>
      <c r="N502" s="5" t="str">
        <f t="shared" ref="N502:N505" si="250">CONCATENATE(B502," ",C502,"(",D502,")",",")</f>
        <v>START_DATE VARCHAR(20),</v>
      </c>
      <c r="O502" s="1" t="s">
        <v>374</v>
      </c>
      <c r="P502" t="s">
        <v>8</v>
      </c>
      <c r="W502" s="17" t="str">
        <f t="shared" ref="W502:W505" si="251"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startDate</v>
      </c>
      <c r="X502" s="3" t="str">
        <f t="shared" ref="X502:X505" si="252">CONCATENATE("""",W502,"""",":","""","""",",")</f>
        <v>"startDate":"",</v>
      </c>
      <c r="Y502" s="22" t="str">
        <f t="shared" ref="Y502:Y505" si="253">CONCATENATE("public static String ",,B502,,"=","""",W502,""";")</f>
        <v>public static String START_DATE="startDate";</v>
      </c>
      <c r="Z502" s="7" t="str">
        <f t="shared" ref="Z502:Z505" si="254">CONCATENATE("private String ",W502,"=","""""",";")</f>
        <v>private String startDate="";</v>
      </c>
    </row>
    <row r="503" spans="2:26" ht="17.5" x14ac:dyDescent="0.45">
      <c r="B503" s="10" t="s">
        <v>351</v>
      </c>
      <c r="C503" s="1" t="s">
        <v>1</v>
      </c>
      <c r="D503" s="4">
        <v>43</v>
      </c>
      <c r="I503" t="str">
        <f t="shared" ref="I503:I504" si="255">I472</f>
        <v>ALTER TABLE GF_PRODUCT</v>
      </c>
      <c r="J503" t="str">
        <f t="shared" ref="J503:J505" si="256">CONCATENATE(LEFT(CONCATENATE(" ADD "," ",N503,";"),LEN(CONCATENATE(" ADD "," ",N503,";"))-2),";")</f>
        <v xml:space="preserve"> ADD  END_DATE VARCHAR(43);</v>
      </c>
      <c r="K503" s="21" t="str">
        <f t="shared" ref="K503:K505" si="257">CONCATENATE(LEFT(CONCATENATE("  ALTER COLUMN  "," ",N503,";"),LEN(CONCATENATE("  ALTER COLUMN  "," ",N503,";"))-2),";")</f>
        <v xml:space="preserve">  ALTER COLUMN   END_DATE VARCHAR(43);</v>
      </c>
      <c r="L503" s="12"/>
      <c r="M503" s="18" t="str">
        <f t="shared" si="249"/>
        <v>END_DATE,</v>
      </c>
      <c r="N503" s="5" t="str">
        <f t="shared" si="250"/>
        <v>END_DATE VARCHAR(43),</v>
      </c>
      <c r="O503" s="1" t="s">
        <v>375</v>
      </c>
      <c r="P503" t="s">
        <v>8</v>
      </c>
      <c r="W503" s="17" t="str">
        <f t="shared" si="251"/>
        <v>endDate</v>
      </c>
      <c r="X503" s="3" t="str">
        <f t="shared" si="252"/>
        <v>"endDate":"",</v>
      </c>
      <c r="Y503" s="22" t="str">
        <f t="shared" si="253"/>
        <v>public static String END_DATE="endDate";</v>
      </c>
      <c r="Z503" s="7" t="str">
        <f t="shared" si="254"/>
        <v>private String endDate="";</v>
      </c>
    </row>
    <row r="504" spans="2:26" ht="17.5" x14ac:dyDescent="0.45">
      <c r="B504" s="10" t="s">
        <v>376</v>
      </c>
      <c r="C504" s="1" t="s">
        <v>1</v>
      </c>
      <c r="D504" s="4">
        <v>40</v>
      </c>
      <c r="I504" t="str">
        <f t="shared" si="255"/>
        <v>ALTER TABLE GF_PRODUCT</v>
      </c>
      <c r="J504" t="str">
        <f t="shared" si="256"/>
        <v xml:space="preserve"> ADD  FK_NETWORK_ID VARCHAR(40);</v>
      </c>
      <c r="K504" s="21" t="str">
        <f t="shared" si="257"/>
        <v xml:space="preserve">  ALTER COLUMN   FK_NETWORK_ID VARCHAR(40);</v>
      </c>
      <c r="L504" s="12"/>
      <c r="M504" s="18" t="str">
        <f t="shared" si="249"/>
        <v>FK_NETWORK_ID,</v>
      </c>
      <c r="N504" s="5" t="str">
        <f t="shared" si="250"/>
        <v>FK_NETWORK_ID VARCHAR(40),</v>
      </c>
      <c r="O504" s="1" t="s">
        <v>10</v>
      </c>
      <c r="P504" t="s">
        <v>366</v>
      </c>
      <c r="Q504" t="s">
        <v>2</v>
      </c>
      <c r="W504" s="17" t="str">
        <f t="shared" si="251"/>
        <v>fkNetworkId</v>
      </c>
      <c r="X504" s="3" t="str">
        <f t="shared" si="252"/>
        <v>"fkNetworkId":"",</v>
      </c>
      <c r="Y504" s="22" t="str">
        <f t="shared" si="253"/>
        <v>public static String FK_NETWORK_ID="fkNetworkId";</v>
      </c>
      <c r="Z504" s="7" t="str">
        <f t="shared" si="254"/>
        <v>private String fkNetworkId="";</v>
      </c>
    </row>
    <row r="505" spans="2:26" ht="17.5" x14ac:dyDescent="0.45">
      <c r="B505" s="1" t="s">
        <v>198</v>
      </c>
      <c r="C505" s="1" t="s">
        <v>1</v>
      </c>
      <c r="D505" s="4">
        <v>300</v>
      </c>
      <c r="I505" t="str">
        <f t="shared" ref="I505" si="258">I486</f>
        <v>ALTER TABLE GF_PRODUCT</v>
      </c>
      <c r="J505" t="str">
        <f t="shared" si="256"/>
        <v xml:space="preserve"> ADD  PURPOSE VARCHAR(300);</v>
      </c>
      <c r="K505" s="21" t="str">
        <f t="shared" si="257"/>
        <v xml:space="preserve">  ALTER COLUMN   PURPOSE VARCHAR(300);</v>
      </c>
      <c r="L505" s="12"/>
      <c r="M505" s="18" t="str">
        <f t="shared" si="249"/>
        <v>PURPOSE,</v>
      </c>
      <c r="N505" s="5" t="str">
        <f t="shared" si="250"/>
        <v>PURPOSE VARCHAR(300),</v>
      </c>
      <c r="O505" s="1" t="s">
        <v>198</v>
      </c>
      <c r="W505" s="17" t="str">
        <f t="shared" si="251"/>
        <v>purpose</v>
      </c>
      <c r="X505" s="3" t="str">
        <f t="shared" si="252"/>
        <v>"purpose":"",</v>
      </c>
      <c r="Y505" s="22" t="str">
        <f t="shared" si="253"/>
        <v>public static String PURPOSE="purpose";</v>
      </c>
      <c r="Z505" s="7" t="str">
        <f t="shared" si="254"/>
        <v>private String purpose="";</v>
      </c>
    </row>
    <row r="506" spans="2:26" ht="17.5" x14ac:dyDescent="0.45">
      <c r="B506" s="1" t="s">
        <v>14</v>
      </c>
      <c r="C506" s="1" t="s">
        <v>1</v>
      </c>
      <c r="D506" s="4">
        <v>3000</v>
      </c>
      <c r="I506">
        <f t="shared" ref="I506" si="259">I490</f>
        <v>0</v>
      </c>
      <c r="J506" t="str">
        <f t="shared" ref="J506" si="260">CONCATENATE(LEFT(CONCATENATE(" ADD "," ",N506,";"),LEN(CONCATENATE(" ADD "," ",N506,";"))-2),";")</f>
        <v xml:space="preserve"> ADD  DESCRIPTION VARCHAR(3000);</v>
      </c>
      <c r="K506" s="21" t="str">
        <f t="shared" ref="K506" si="261">CONCATENATE(LEFT(CONCATENATE("  ALTER COLUMN  "," ",N506,";"),LEN(CONCATENATE("  ALTER COLUMN  "," ",N506,";"))-2),";")</f>
        <v xml:space="preserve">  ALTER COLUMN   DESCRIPTION VARCHAR(3000);</v>
      </c>
      <c r="L506" s="12"/>
      <c r="M506" s="18" t="str">
        <f t="shared" si="240"/>
        <v>DESCRIPTION,</v>
      </c>
      <c r="N506" s="5" t="str">
        <f t="shared" si="245"/>
        <v>DESCRIPTION VARCHAR(3000),</v>
      </c>
      <c r="O506" s="1" t="s">
        <v>14</v>
      </c>
      <c r="W506" s="17" t="str">
        <f t="shared" ref="W506" si="262">CONCATENATE(,LOWER(O506),UPPER(LEFT(P506,1)),LOWER(RIGHT(P506,LEN(P506)-IF(LEN(P506)&gt;0,1,LEN(P506)))),UPPER(LEFT(Q506,1)),LOWER(RIGHT(Q506,LEN(Q506)-IF(LEN(Q506)&gt;0,1,LEN(Q506)))),UPPER(LEFT(R506,1)),LOWER(RIGHT(R506,LEN(R506)-IF(LEN(R506)&gt;0,1,LEN(R506)))),UPPER(LEFT(S506,1)),LOWER(RIGHT(S506,LEN(S506)-IF(LEN(S506)&gt;0,1,LEN(S506)))),UPPER(LEFT(T506,1)),LOWER(RIGHT(T506,LEN(T506)-IF(LEN(T506)&gt;0,1,LEN(T506)))),UPPER(LEFT(U506,1)),LOWER(RIGHT(U506,LEN(U506)-IF(LEN(U506)&gt;0,1,LEN(U506)))),UPPER(LEFT(V506,1)),LOWER(RIGHT(V506,LEN(V506)-IF(LEN(V506)&gt;0,1,LEN(V506)))))</f>
        <v>description</v>
      </c>
      <c r="X506" s="3" t="str">
        <f t="shared" si="242"/>
        <v>"description":"",</v>
      </c>
      <c r="Y506" s="22" t="str">
        <f t="shared" si="243"/>
        <v>public static String DESCRIPTION="description";</v>
      </c>
      <c r="Z506" s="7" t="str">
        <f t="shared" si="244"/>
        <v>private String description="";</v>
      </c>
    </row>
    <row r="507" spans="2:26" ht="17.5" x14ac:dyDescent="0.45">
      <c r="C507" s="1"/>
      <c r="D507" s="8"/>
      <c r="M507" s="18"/>
      <c r="N507" s="33" t="s">
        <v>130</v>
      </c>
      <c r="O507" s="1"/>
      <c r="W507" s="17"/>
    </row>
    <row r="508" spans="2:26" ht="17.5" x14ac:dyDescent="0.45">
      <c r="C508" s="1"/>
      <c r="D508" s="8"/>
      <c r="M508" s="18"/>
      <c r="N508" s="31" t="s">
        <v>126</v>
      </c>
      <c r="O508" s="1"/>
      <c r="W508" s="17"/>
    </row>
    <row r="509" spans="2:26" ht="17.5" x14ac:dyDescent="0.45">
      <c r="C509" s="14"/>
      <c r="D509" s="9"/>
      <c r="M509" s="20"/>
      <c r="W509" s="17"/>
    </row>
    <row r="510" spans="2:26" x14ac:dyDescent="0.35">
      <c r="B510" s="2" t="s">
        <v>377</v>
      </c>
      <c r="I510" t="str">
        <f>CONCATENATE("ALTER TABLE"," ",B510)</f>
        <v>ALTER TABLE TM_PROJECT_LIST</v>
      </c>
      <c r="J510" t="s">
        <v>378</v>
      </c>
      <c r="K510" s="26" t="e">
        <f ca="1">CONCATENATE+K510:K522(J510," VIEW ",B510," AS SELECT")</f>
        <v>#NAME?</v>
      </c>
      <c r="N510" s="5" t="str">
        <f>CONCATENATE("CREATE TABLE ",B510," ","(")</f>
        <v>CREATE TABLE TM_PROJECT_LIST (</v>
      </c>
    </row>
    <row r="511" spans="2:26" ht="17.5" x14ac:dyDescent="0.45">
      <c r="B511" s="1" t="s">
        <v>2</v>
      </c>
      <c r="C511" s="1" t="s">
        <v>1</v>
      </c>
      <c r="D511" s="4">
        <v>30</v>
      </c>
      <c r="E511" s="24" t="s">
        <v>113</v>
      </c>
      <c r="I511" t="str">
        <f>I510</f>
        <v>ALTER TABLE TM_PROJECT_LIST</v>
      </c>
      <c r="K511" s="25" t="str">
        <f>CONCATENATE(B511,",")</f>
        <v>ID,</v>
      </c>
      <c r="L511" s="12"/>
      <c r="M511" s="18" t="str">
        <f t="shared" ref="M511:M521" si="263">CONCATENATE(B511,",")</f>
        <v>ID,</v>
      </c>
      <c r="N511" s="5" t="str">
        <f>CONCATENATE(B511," ",C511,"(",D511,") ",E511," ,")</f>
        <v>ID VARCHAR(30) NOT NULL ,</v>
      </c>
      <c r="O511" s="1" t="s">
        <v>2</v>
      </c>
      <c r="P511" s="6"/>
      <c r="Q511" s="6"/>
      <c r="R511" s="6"/>
      <c r="S511" s="6"/>
      <c r="T511" s="6"/>
      <c r="U511" s="6"/>
      <c r="V511" s="6"/>
      <c r="W511" s="17" t="str">
        <f t="shared" ref="W511:W514" si="264">CONCATENATE(,LOWER(O511),UPPER(LEFT(P511,1)),LOWER(RIGHT(P511,LEN(P511)-IF(LEN(P511)&gt;0,1,LEN(P511)))),UPPER(LEFT(Q511,1)),LOWER(RIGHT(Q511,LEN(Q511)-IF(LEN(Q511)&gt;0,1,LEN(Q511)))),UPPER(LEFT(R511,1)),LOWER(RIGHT(R511,LEN(R511)-IF(LEN(R511)&gt;0,1,LEN(R511)))),UPPER(LEFT(S511,1)),LOWER(RIGHT(S511,LEN(S511)-IF(LEN(S511)&gt;0,1,LEN(S511)))),UPPER(LEFT(T511,1)),LOWER(RIGHT(T511,LEN(T511)-IF(LEN(T511)&gt;0,1,LEN(T511)))),UPPER(LEFT(U511,1)),LOWER(RIGHT(U511,LEN(U511)-IF(LEN(U511)&gt;0,1,LEN(U511)))),UPPER(LEFT(V511,1)),LOWER(RIGHT(V511,LEN(V511)-IF(LEN(V511)&gt;0,1,LEN(V511)))))</f>
        <v>id</v>
      </c>
      <c r="X511" s="3" t="str">
        <f t="shared" ref="X511:X521" si="265">CONCATENATE("""",W511,"""",":","""","""",",")</f>
        <v>"id":"",</v>
      </c>
      <c r="Y511" s="22" t="str">
        <f t="shared" ref="Y511:Y521" si="266">CONCATENATE("public static String ",,B511,,"=","""",W511,""";")</f>
        <v>public static String ID="id";</v>
      </c>
      <c r="Z511" s="7" t="str">
        <f t="shared" ref="Z511:Z521" si="267">CONCATENATE("private String ",W511,"=","""""",";")</f>
        <v>private String id="";</v>
      </c>
    </row>
    <row r="512" spans="2:26" ht="17.5" x14ac:dyDescent="0.45">
      <c r="B512" s="1" t="s">
        <v>3</v>
      </c>
      <c r="C512" s="1" t="s">
        <v>1</v>
      </c>
      <c r="D512" s="4">
        <v>10</v>
      </c>
      <c r="I512" t="str">
        <f>I511</f>
        <v>ALTER TABLE TM_PROJECT_LIST</v>
      </c>
      <c r="K512" s="25" t="str">
        <f>CONCATENATE(B512,",")</f>
        <v>STATUS,</v>
      </c>
      <c r="L512" s="12"/>
      <c r="M512" s="18" t="str">
        <f t="shared" si="263"/>
        <v>STATUS,</v>
      </c>
      <c r="N512" s="5" t="str">
        <f t="shared" ref="N512:N521" si="268">CONCATENATE(B512," ",C512,"(",D512,")",",")</f>
        <v>STATUS VARCHAR(10),</v>
      </c>
      <c r="O512" s="1" t="s">
        <v>3</v>
      </c>
      <c r="W512" s="17" t="str">
        <f t="shared" si="264"/>
        <v>status</v>
      </c>
      <c r="X512" s="3" t="str">
        <f t="shared" si="265"/>
        <v>"status":"",</v>
      </c>
      <c r="Y512" s="22" t="str">
        <f t="shared" si="266"/>
        <v>public static String STATUS="status";</v>
      </c>
      <c r="Z512" s="7" t="str">
        <f t="shared" si="267"/>
        <v>private String status="";</v>
      </c>
    </row>
    <row r="513" spans="2:26" ht="17.5" x14ac:dyDescent="0.45">
      <c r="B513" s="1" t="s">
        <v>4</v>
      </c>
      <c r="C513" s="1" t="s">
        <v>1</v>
      </c>
      <c r="D513" s="4">
        <v>30</v>
      </c>
      <c r="I513" t="str">
        <f>I512</f>
        <v>ALTER TABLE TM_PROJECT_LIST</v>
      </c>
      <c r="K513" s="25" t="str">
        <f t="shared" ref="K513:K516" si="269">CONCATENATE(B513,",")</f>
        <v>INSERT_DATE,</v>
      </c>
      <c r="L513" s="12"/>
      <c r="M513" s="18" t="str">
        <f t="shared" si="263"/>
        <v>INSERT_DATE,</v>
      </c>
      <c r="N513" s="5" t="str">
        <f t="shared" si="268"/>
        <v>INSERT_DATE VARCHAR(30),</v>
      </c>
      <c r="O513" s="1" t="s">
        <v>7</v>
      </c>
      <c r="P513" t="s">
        <v>8</v>
      </c>
      <c r="W513" s="17" t="str">
        <f t="shared" si="264"/>
        <v>insertDate</v>
      </c>
      <c r="X513" s="3" t="str">
        <f t="shared" si="265"/>
        <v>"insertDate":"",</v>
      </c>
      <c r="Y513" s="22" t="str">
        <f t="shared" si="266"/>
        <v>public static String INSERT_DATE="insertDate";</v>
      </c>
      <c r="Z513" s="7" t="str">
        <f t="shared" si="267"/>
        <v>private String insertDate="";</v>
      </c>
    </row>
    <row r="514" spans="2:26" ht="17.5" x14ac:dyDescent="0.45">
      <c r="B514" s="1" t="s">
        <v>5</v>
      </c>
      <c r="C514" s="1" t="s">
        <v>1</v>
      </c>
      <c r="D514" s="4">
        <v>30</v>
      </c>
      <c r="I514" t="str">
        <f>I513</f>
        <v>ALTER TABLE TM_PROJECT_LIST</v>
      </c>
      <c r="K514" s="25" t="str">
        <f t="shared" si="269"/>
        <v>MODIFICATION_DATE,</v>
      </c>
      <c r="L514" s="12"/>
      <c r="M514" s="18" t="str">
        <f t="shared" si="263"/>
        <v>MODIFICATION_DATE,</v>
      </c>
      <c r="N514" s="5" t="str">
        <f t="shared" si="268"/>
        <v>MODIFICATION_DATE VARCHAR(30),</v>
      </c>
      <c r="O514" s="1" t="s">
        <v>9</v>
      </c>
      <c r="P514" t="s">
        <v>8</v>
      </c>
      <c r="W514" s="17" t="str">
        <f t="shared" si="264"/>
        <v>modificationDate</v>
      </c>
      <c r="X514" s="3" t="str">
        <f t="shared" si="265"/>
        <v>"modificationDate":"",</v>
      </c>
      <c r="Y514" s="22" t="str">
        <f t="shared" si="266"/>
        <v>public static String MODIFICATION_DATE="modificationDate";</v>
      </c>
      <c r="Z514" s="7" t="str">
        <f t="shared" si="267"/>
        <v>private String modificationDate="";</v>
      </c>
    </row>
    <row r="515" spans="2:26" ht="17.5" x14ac:dyDescent="0.45">
      <c r="B515" s="1" t="s">
        <v>372</v>
      </c>
      <c r="C515" s="1" t="s">
        <v>1</v>
      </c>
      <c r="D515" s="4">
        <v>300</v>
      </c>
      <c r="I515">
        <f t="shared" ref="I515" si="270">I490</f>
        <v>0</v>
      </c>
      <c r="K515" s="25" t="str">
        <f t="shared" si="269"/>
        <v>PROJECT_NAME,</v>
      </c>
      <c r="L515" s="12"/>
      <c r="M515" s="18" t="str">
        <f t="shared" si="263"/>
        <v>PROJECT_NAME,</v>
      </c>
      <c r="N515" s="5" t="str">
        <f t="shared" si="268"/>
        <v>PROJECT_NAME VARCHAR(300),</v>
      </c>
      <c r="O515" s="1" t="s">
        <v>373</v>
      </c>
      <c r="P515" t="s">
        <v>0</v>
      </c>
      <c r="W515" s="17" t="str">
        <f>CONCATENATE(,LOWER(O515),UPPER(LEFT(P515,1)),LOWER(RIGHT(P515,LEN(P515)-IF(LEN(P515)&gt;0,1,LEN(P515)))),UPPER(LEFT(Q515,1)),LOWER(RIGHT(Q515,LEN(Q515)-IF(LEN(Q515)&gt;0,1,LEN(Q515)))),UPPER(LEFT(R515,1)),LOWER(RIGHT(R515,LEN(R515)-IF(LEN(R515)&gt;0,1,LEN(R515)))),UPPER(LEFT(S515,1)),LOWER(RIGHT(S515,LEN(S515)-IF(LEN(S515)&gt;0,1,LEN(S515)))),UPPER(LEFT(T515,1)),LOWER(RIGHT(T515,LEN(T515)-IF(LEN(T515)&gt;0,1,LEN(T515)))),UPPER(LEFT(U515,1)),LOWER(RIGHT(U515,LEN(U515)-IF(LEN(U515)&gt;0,1,LEN(U515)))),UPPER(LEFT(V515,1)),LOWER(RIGHT(V515,LEN(V515)-IF(LEN(V515)&gt;0,1,LEN(V515)))))</f>
        <v>projectName</v>
      </c>
      <c r="X515" s="3" t="str">
        <f t="shared" si="265"/>
        <v>"projectName":"",</v>
      </c>
      <c r="Y515" s="22" t="str">
        <f t="shared" si="266"/>
        <v>public static String PROJECT_NAME="projectName";</v>
      </c>
      <c r="Z515" s="7" t="str">
        <f t="shared" si="267"/>
        <v>private String projectName="";</v>
      </c>
    </row>
    <row r="516" spans="2:26" ht="17.5" x14ac:dyDescent="0.45">
      <c r="B516" s="1" t="s">
        <v>349</v>
      </c>
      <c r="C516" s="1" t="s">
        <v>1</v>
      </c>
      <c r="D516" s="4">
        <v>20</v>
      </c>
      <c r="J516" s="23"/>
      <c r="K516" s="25" t="str">
        <f t="shared" si="269"/>
        <v>START_DATE,</v>
      </c>
      <c r="L516" s="12"/>
      <c r="M516" s="18" t="str">
        <f t="shared" si="263"/>
        <v>START_DATE,</v>
      </c>
      <c r="N516" s="5" t="str">
        <f t="shared" si="268"/>
        <v>START_DATE VARCHAR(20),</v>
      </c>
      <c r="O516" s="1" t="s">
        <v>374</v>
      </c>
      <c r="P516" t="s">
        <v>8</v>
      </c>
      <c r="W516" s="17" t="str">
        <f t="shared" ref="W516:W521" si="271">CONCATENATE(,LOWER(O516),UPPER(LEFT(P516,1)),LOWER(RIGHT(P516,LEN(P516)-IF(LEN(P516)&gt;0,1,LEN(P516)))),UPPER(LEFT(Q516,1)),LOWER(RIGHT(Q516,LEN(Q516)-IF(LEN(Q516)&gt;0,1,LEN(Q516)))),UPPER(LEFT(R516,1)),LOWER(RIGHT(R516,LEN(R516)-IF(LEN(R516)&gt;0,1,LEN(R516)))),UPPER(LEFT(S516,1)),LOWER(RIGHT(S516,LEN(S516)-IF(LEN(S516)&gt;0,1,LEN(S516)))),UPPER(LEFT(T516,1)),LOWER(RIGHT(T516,LEN(T516)-IF(LEN(T516)&gt;0,1,LEN(T516)))),UPPER(LEFT(U516,1)),LOWER(RIGHT(U516,LEN(U516)-IF(LEN(U516)&gt;0,1,LEN(U516)))),UPPER(LEFT(V516,1)),LOWER(RIGHT(V516,LEN(V516)-IF(LEN(V516)&gt;0,1,LEN(V516)))))</f>
        <v>startDate</v>
      </c>
      <c r="X516" s="3" t="str">
        <f t="shared" si="265"/>
        <v>"startDate":"",</v>
      </c>
      <c r="Y516" s="22" t="str">
        <f t="shared" si="266"/>
        <v>public static String START_DATE="startDate";</v>
      </c>
      <c r="Z516" s="7" t="str">
        <f t="shared" si="267"/>
        <v>private String startDate="";</v>
      </c>
    </row>
    <row r="517" spans="2:26" ht="17.5" x14ac:dyDescent="0.45">
      <c r="B517" s="10" t="s">
        <v>351</v>
      </c>
      <c r="C517" s="1" t="s">
        <v>1</v>
      </c>
      <c r="D517" s="4">
        <v>43</v>
      </c>
      <c r="I517" t="str">
        <f t="shared" ref="I517" si="272">I486</f>
        <v>ALTER TABLE GF_PRODUCT</v>
      </c>
      <c r="K517" s="25" t="str">
        <f t="shared" ref="K517:K520" si="273">CONCATENATE(B517,",")</f>
        <v>END_DATE,</v>
      </c>
      <c r="L517" s="12"/>
      <c r="M517" s="18" t="str">
        <f t="shared" si="263"/>
        <v>END_DATE,</v>
      </c>
      <c r="N517" s="5" t="str">
        <f t="shared" si="268"/>
        <v>END_DATE VARCHAR(43),</v>
      </c>
      <c r="O517" s="1" t="s">
        <v>375</v>
      </c>
      <c r="P517" t="s">
        <v>8</v>
      </c>
      <c r="W517" s="17" t="str">
        <f t="shared" si="271"/>
        <v>endDate</v>
      </c>
      <c r="X517" s="3" t="str">
        <f t="shared" si="265"/>
        <v>"endDate":"",</v>
      </c>
      <c r="Y517" s="22" t="str">
        <f t="shared" si="266"/>
        <v>public static String END_DATE="endDate";</v>
      </c>
      <c r="Z517" s="7" t="str">
        <f t="shared" si="267"/>
        <v>private String endDate="";</v>
      </c>
    </row>
    <row r="518" spans="2:26" ht="17.5" x14ac:dyDescent="0.45">
      <c r="B518" s="10" t="s">
        <v>376</v>
      </c>
      <c r="C518" s="1" t="s">
        <v>1</v>
      </c>
      <c r="D518" s="4">
        <v>40</v>
      </c>
      <c r="I518" t="str">
        <f>I486</f>
        <v>ALTER TABLE GF_PRODUCT</v>
      </c>
      <c r="K518" s="25" t="str">
        <f t="shared" si="273"/>
        <v>FK_NETWORK_ID,</v>
      </c>
      <c r="L518" s="12"/>
      <c r="M518" s="18" t="str">
        <f t="shared" ref="M518" si="274">CONCATENATE(B518,",")</f>
        <v>FK_NETWORK_ID,</v>
      </c>
      <c r="N518" s="5" t="str">
        <f t="shared" ref="N518" si="275">CONCATENATE(B518," ",C518,"(",D518,")",",")</f>
        <v>FK_NETWORK_ID VARCHAR(40),</v>
      </c>
      <c r="O518" s="1" t="s">
        <v>10</v>
      </c>
      <c r="P518" t="s">
        <v>366</v>
      </c>
      <c r="Q518" t="s">
        <v>2</v>
      </c>
      <c r="W518" s="17" t="str">
        <f t="shared" ref="W518" si="276">CONCATENATE(,LOWER(O518),UPPER(LEFT(P518,1)),LOWER(RIGHT(P518,LEN(P518)-IF(LEN(P518)&gt;0,1,LEN(P518)))),UPPER(LEFT(Q518,1)),LOWER(RIGHT(Q518,LEN(Q518)-IF(LEN(Q518)&gt;0,1,LEN(Q518)))),UPPER(LEFT(R518,1)),LOWER(RIGHT(R518,LEN(R518)-IF(LEN(R518)&gt;0,1,LEN(R518)))),UPPER(LEFT(S518,1)),LOWER(RIGHT(S518,LEN(S518)-IF(LEN(S518)&gt;0,1,LEN(S518)))),UPPER(LEFT(T518,1)),LOWER(RIGHT(T518,LEN(T518)-IF(LEN(T518)&gt;0,1,LEN(T518)))),UPPER(LEFT(U518,1)),LOWER(RIGHT(U518,LEN(U518)-IF(LEN(U518)&gt;0,1,LEN(U518)))),UPPER(LEFT(V518,1)),LOWER(RIGHT(V518,LEN(V518)-IF(LEN(V518)&gt;0,1,LEN(V518)))))</f>
        <v>fkNetworkId</v>
      </c>
      <c r="X518" s="3" t="str">
        <f t="shared" ref="X518" si="277">CONCATENATE("""",W518,"""",":","""","""",",")</f>
        <v>"fkNetworkId":"",</v>
      </c>
      <c r="Y518" s="22" t="str">
        <f t="shared" ref="Y518" si="278">CONCATENATE("public static String ",,B518,,"=","""",W518,""";")</f>
        <v>public static String FK_NETWORK_ID="fkNetworkId";</v>
      </c>
      <c r="Z518" s="7" t="str">
        <f t="shared" ref="Z518" si="279">CONCATENATE("private String ",W518,"=","""""",";")</f>
        <v>private String fkNetworkId="";</v>
      </c>
    </row>
    <row r="519" spans="2:26" ht="17.5" x14ac:dyDescent="0.45">
      <c r="B519" s="10" t="s">
        <v>364</v>
      </c>
      <c r="C519" s="1" t="s">
        <v>1</v>
      </c>
      <c r="D519" s="4">
        <v>40</v>
      </c>
      <c r="I519">
        <f>I487</f>
        <v>0</v>
      </c>
      <c r="K519" s="25" t="s">
        <v>379</v>
      </c>
      <c r="L519" s="12"/>
      <c r="M519" s="18" t="str">
        <f t="shared" si="263"/>
        <v>NETWORK_NAME,</v>
      </c>
      <c r="N519" s="5" t="str">
        <f t="shared" si="268"/>
        <v>NETWORK_NAME VARCHAR(40),</v>
      </c>
      <c r="O519" s="1" t="s">
        <v>366</v>
      </c>
      <c r="P519" t="s">
        <v>0</v>
      </c>
      <c r="W519" s="17" t="str">
        <f t="shared" si="271"/>
        <v>networkName</v>
      </c>
      <c r="X519" s="3" t="str">
        <f t="shared" si="265"/>
        <v>"networkName":"",</v>
      </c>
      <c r="Y519" s="22" t="str">
        <f t="shared" si="266"/>
        <v>public static String NETWORK_NAME="networkName";</v>
      </c>
      <c r="Z519" s="7" t="str">
        <f t="shared" si="267"/>
        <v>private String networkName="";</v>
      </c>
    </row>
    <row r="520" spans="2:26" ht="17.5" x14ac:dyDescent="0.45">
      <c r="B520" s="1" t="s">
        <v>198</v>
      </c>
      <c r="C520" s="1" t="s">
        <v>1</v>
      </c>
      <c r="D520" s="4">
        <v>300</v>
      </c>
      <c r="I520" t="str">
        <f t="shared" ref="I520" si="280">I500</f>
        <v>ALTER TABLE TM_PROJECT</v>
      </c>
      <c r="K520" s="25" t="str">
        <f t="shared" si="273"/>
        <v>PURPOSE,</v>
      </c>
      <c r="L520" s="12"/>
      <c r="M520" s="18" t="str">
        <f t="shared" si="263"/>
        <v>PURPOSE,</v>
      </c>
      <c r="N520" s="5" t="str">
        <f t="shared" si="268"/>
        <v>PURPOSE VARCHAR(300),</v>
      </c>
      <c r="O520" s="1" t="s">
        <v>198</v>
      </c>
      <c r="W520" s="17" t="str">
        <f t="shared" si="271"/>
        <v>purpose</v>
      </c>
      <c r="X520" s="3" t="str">
        <f t="shared" si="265"/>
        <v>"purpose":"",</v>
      </c>
      <c r="Y520" s="22" t="str">
        <f t="shared" si="266"/>
        <v>public static String PURPOSE="purpose";</v>
      </c>
      <c r="Z520" s="7" t="str">
        <f t="shared" si="267"/>
        <v>private String purpose="";</v>
      </c>
    </row>
    <row r="521" spans="2:26" ht="17.5" x14ac:dyDescent="0.45">
      <c r="B521" s="1" t="s">
        <v>14</v>
      </c>
      <c r="C521" s="1" t="s">
        <v>1</v>
      </c>
      <c r="D521" s="4">
        <v>3000</v>
      </c>
      <c r="I521" t="str">
        <f t="shared" ref="I521" si="281">I504</f>
        <v>ALTER TABLE GF_PRODUCT</v>
      </c>
      <c r="K521" s="25" t="str">
        <f>CONCATENATE(B521,"")</f>
        <v>DESCRIPTION</v>
      </c>
      <c r="L521" s="12"/>
      <c r="M521" s="18" t="str">
        <f t="shared" si="263"/>
        <v>DESCRIPTION,</v>
      </c>
      <c r="N521" s="5" t="str">
        <f t="shared" si="268"/>
        <v>DESCRIPTION VARCHAR(3000),</v>
      </c>
      <c r="O521" s="1" t="s">
        <v>14</v>
      </c>
      <c r="W521" s="17" t="str">
        <f t="shared" si="271"/>
        <v>description</v>
      </c>
      <c r="X521" s="3" t="str">
        <f t="shared" si="265"/>
        <v>"description":"",</v>
      </c>
      <c r="Y521" s="22" t="str">
        <f t="shared" si="266"/>
        <v>public static String DESCRIPTION="description";</v>
      </c>
      <c r="Z521" s="7" t="str">
        <f t="shared" si="267"/>
        <v>private String description="";</v>
      </c>
    </row>
    <row r="522" spans="2:26" x14ac:dyDescent="0.35">
      <c r="K522" s="29" t="str">
        <f>CONCATENATE(" FROM ",LEFT(B510,LEN(B510)-5)," T")</f>
        <v xml:space="preserve"> FROM TM_PROJECT T</v>
      </c>
    </row>
    <row r="523" spans="2:26" x14ac:dyDescent="0.35">
      <c r="K523" s="29"/>
    </row>
    <row r="524" spans="2:26" x14ac:dyDescent="0.35">
      <c r="K524" s="29"/>
    </row>
    <row r="525" spans="2:26" x14ac:dyDescent="0.35">
      <c r="K525" s="29"/>
    </row>
    <row r="526" spans="2:26" x14ac:dyDescent="0.35">
      <c r="K526" s="29"/>
    </row>
    <row r="527" spans="2:26" x14ac:dyDescent="0.35">
      <c r="B527" s="2" t="s">
        <v>380</v>
      </c>
      <c r="I527" t="str">
        <f>CONCATENATE("ALTER TABLE"," ",B527)</f>
        <v>ALTER TABLE TM_PROGRESS</v>
      </c>
      <c r="N527" s="5" t="str">
        <f>CONCATENATE("CREATE TABLE ",B527," ","(")</f>
        <v>CREATE TABLE TM_PROGRESS (</v>
      </c>
    </row>
    <row r="528" spans="2:26" ht="17.5" x14ac:dyDescent="0.45">
      <c r="B528" s="1" t="s">
        <v>2</v>
      </c>
      <c r="C528" s="1" t="s">
        <v>1</v>
      </c>
      <c r="D528" s="4">
        <v>30</v>
      </c>
      <c r="E528" s="24" t="s">
        <v>113</v>
      </c>
      <c r="I528" t="str">
        <f>I527</f>
        <v>ALTER TABLE TM_PROGRESS</v>
      </c>
      <c r="J528" t="str">
        <f>CONCATENATE(LEFT(CONCATENATE(" ADD "," ",N528,";"),LEN(CONCATENATE(" ADD "," ",N528,";"))-2),";")</f>
        <v xml:space="preserve"> ADD  ID VARCHAR(30) NOT NULL ;</v>
      </c>
      <c r="K528" s="21" t="str">
        <f>CONCATENATE(LEFT(CONCATENATE("  ALTER COLUMN  "," ",N528,";"),LEN(CONCATENATE("  ALTER COLUMN  "," ",N528,";"))-2),";")</f>
        <v xml:space="preserve">  ALTER COLUMN   ID VARCHAR(30) NOT NULL ;</v>
      </c>
      <c r="L528" s="12"/>
      <c r="M528" s="18" t="str">
        <f t="shared" ref="M528:M532" si="282">CONCATENATE(B528,",")</f>
        <v>ID,</v>
      </c>
      <c r="N528" s="5" t="str">
        <f>CONCATENATE(B528," ",C528,"(",D528,") ",E528," ,")</f>
        <v>ID VARCHAR(30) NOT NULL ,</v>
      </c>
      <c r="O528" s="1" t="s">
        <v>2</v>
      </c>
      <c r="P528" s="6"/>
      <c r="Q528" s="6"/>
      <c r="R528" s="6"/>
      <c r="S528" s="6"/>
      <c r="T528" s="6"/>
      <c r="U528" s="6"/>
      <c r="V528" s="6"/>
      <c r="W528" s="17" t="str">
        <f t="shared" ref="W528:W534" si="283">CONCATENATE(,LOWER(O528),UPPER(LEFT(P528,1)),LOWER(RIGHT(P528,LEN(P528)-IF(LEN(P528)&gt;0,1,LEN(P528)))),UPPER(LEFT(Q528,1)),LOWER(RIGHT(Q528,LEN(Q528)-IF(LEN(Q528)&gt;0,1,LEN(Q528)))),UPPER(LEFT(R528,1)),LOWER(RIGHT(R528,LEN(R528)-IF(LEN(R528)&gt;0,1,LEN(R528)))),UPPER(LEFT(S528,1)),LOWER(RIGHT(S528,LEN(S528)-IF(LEN(S528)&gt;0,1,LEN(S528)))),UPPER(LEFT(T528,1)),LOWER(RIGHT(T528,LEN(T528)-IF(LEN(T528)&gt;0,1,LEN(T528)))),UPPER(LEFT(U528,1)),LOWER(RIGHT(U528,LEN(U528)-IF(LEN(U528)&gt;0,1,LEN(U528)))),UPPER(LEFT(V528,1)),LOWER(RIGHT(V528,LEN(V528)-IF(LEN(V528)&gt;0,1,LEN(V528)))))</f>
        <v>id</v>
      </c>
      <c r="X528" s="3" t="str">
        <f t="shared" ref="X528:X534" si="284">CONCATENATE("""",W528,"""",":","""","""",",")</f>
        <v>"id":"",</v>
      </c>
      <c r="Y528" s="22" t="str">
        <f t="shared" ref="Y528:Y534" si="285">CONCATENATE("public static String ",,B528,,"=","""",W528,""";")</f>
        <v>public static String ID="id";</v>
      </c>
      <c r="Z528" s="7" t="str">
        <f t="shared" ref="Z528:Z534" si="286">CONCATENATE("private String ",W528,"=","""""",";")</f>
        <v>private String id="";</v>
      </c>
    </row>
    <row r="529" spans="2:26" ht="17.5" x14ac:dyDescent="0.45">
      <c r="B529" s="1" t="s">
        <v>3</v>
      </c>
      <c r="C529" s="1" t="s">
        <v>1</v>
      </c>
      <c r="D529" s="4">
        <v>10</v>
      </c>
      <c r="I529" t="str">
        <f>I528</f>
        <v>ALTER TABLE TM_PROGRESS</v>
      </c>
      <c r="J529" t="str">
        <f>CONCATENATE(LEFT(CONCATENATE(" ADD "," ",N529,";"),LEN(CONCATENATE(" ADD "," ",N529,";"))-2),";")</f>
        <v xml:space="preserve"> ADD  STATUS VARCHAR(10);</v>
      </c>
      <c r="K529" s="21" t="str">
        <f>CONCATENATE(LEFT(CONCATENATE("  ALTER COLUMN  "," ",N529,";"),LEN(CONCATENATE("  ALTER COLUMN  "," ",N529,";"))-2),";")</f>
        <v xml:space="preserve">  ALTER COLUMN   STATUS VARCHAR(10);</v>
      </c>
      <c r="L529" s="12"/>
      <c r="M529" s="18" t="str">
        <f t="shared" si="282"/>
        <v>STATUS,</v>
      </c>
      <c r="N529" s="5" t="str">
        <f t="shared" ref="N529:N534" si="287">CONCATENATE(B529," ",C529,"(",D529,")",",")</f>
        <v>STATUS VARCHAR(10),</v>
      </c>
      <c r="O529" s="1" t="s">
        <v>3</v>
      </c>
      <c r="W529" s="17" t="str">
        <f t="shared" si="283"/>
        <v>status</v>
      </c>
      <c r="X529" s="3" t="str">
        <f t="shared" si="284"/>
        <v>"status":"",</v>
      </c>
      <c r="Y529" s="22" t="str">
        <f t="shared" si="285"/>
        <v>public static String STATUS="status";</v>
      </c>
      <c r="Z529" s="7" t="str">
        <f t="shared" si="286"/>
        <v>private String status="";</v>
      </c>
    </row>
    <row r="530" spans="2:26" ht="17.5" x14ac:dyDescent="0.45">
      <c r="B530" s="1" t="s">
        <v>4</v>
      </c>
      <c r="C530" s="1" t="s">
        <v>1</v>
      </c>
      <c r="D530" s="4">
        <v>30</v>
      </c>
      <c r="I530" t="str">
        <f>I529</f>
        <v>ALTER TABLE TM_PROGRESS</v>
      </c>
      <c r="J530" t="str">
        <f t="shared" ref="J530:J532" si="288">CONCATENATE(LEFT(CONCATENATE(" ADD "," ",N530,";"),LEN(CONCATENATE(" ADD "," ",N530,";"))-2),";")</f>
        <v xml:space="preserve"> ADD  INSERT_DATE VARCHAR(30);</v>
      </c>
      <c r="K530" s="21" t="str">
        <f t="shared" ref="K530:K532" si="289">CONCATENATE(LEFT(CONCATENATE("  ALTER COLUMN  "," ",N530,";"),LEN(CONCATENATE("  ALTER COLUMN  "," ",N530,";"))-2),";")</f>
        <v xml:space="preserve">  ALTER COLUMN   INSERT_DATE VARCHAR(30);</v>
      </c>
      <c r="L530" s="12"/>
      <c r="M530" s="18" t="str">
        <f t="shared" si="282"/>
        <v>INSERT_DATE,</v>
      </c>
      <c r="N530" s="5" t="str">
        <f t="shared" si="287"/>
        <v>INSERT_DATE VARCHAR(30),</v>
      </c>
      <c r="O530" s="1" t="s">
        <v>7</v>
      </c>
      <c r="P530" t="s">
        <v>8</v>
      </c>
      <c r="W530" s="17" t="str">
        <f t="shared" si="283"/>
        <v>insertDate</v>
      </c>
      <c r="X530" s="3" t="str">
        <f t="shared" si="284"/>
        <v>"insertDate":"",</v>
      </c>
      <c r="Y530" s="22" t="str">
        <f t="shared" si="285"/>
        <v>public static String INSERT_DATE="insertDate";</v>
      </c>
      <c r="Z530" s="7" t="str">
        <f t="shared" si="286"/>
        <v>private String insertDate="";</v>
      </c>
    </row>
    <row r="531" spans="2:26" ht="17.5" x14ac:dyDescent="0.45">
      <c r="B531" s="1" t="s">
        <v>5</v>
      </c>
      <c r="C531" s="1" t="s">
        <v>1</v>
      </c>
      <c r="D531" s="4">
        <v>30</v>
      </c>
      <c r="I531" t="str">
        <f>I530</f>
        <v>ALTER TABLE TM_PROGRESS</v>
      </c>
      <c r="J531" t="str">
        <f t="shared" si="288"/>
        <v xml:space="preserve"> ADD  MODIFICATION_DATE VARCHAR(30);</v>
      </c>
      <c r="K531" s="21" t="str">
        <f t="shared" si="289"/>
        <v xml:space="preserve">  ALTER COLUMN   MODIFICATION_DATE VARCHAR(30);</v>
      </c>
      <c r="L531" s="12"/>
      <c r="M531" s="18" t="str">
        <f t="shared" si="282"/>
        <v>MODIFICATION_DATE,</v>
      </c>
      <c r="N531" s="5" t="str">
        <f t="shared" si="287"/>
        <v>MODIFICATION_DATE VARCHAR(30),</v>
      </c>
      <c r="O531" s="1" t="s">
        <v>9</v>
      </c>
      <c r="P531" t="s">
        <v>8</v>
      </c>
      <c r="W531" s="17" t="str">
        <f t="shared" si="283"/>
        <v>modificationDate</v>
      </c>
      <c r="X531" s="3" t="str">
        <f t="shared" si="284"/>
        <v>"modificationDate":"",</v>
      </c>
      <c r="Y531" s="22" t="str">
        <f t="shared" si="285"/>
        <v>public static String MODIFICATION_DATE="modificationDate";</v>
      </c>
      <c r="Z531" s="7" t="str">
        <f t="shared" si="286"/>
        <v>private String modificationDate="";</v>
      </c>
    </row>
    <row r="532" spans="2:26" ht="17.5" x14ac:dyDescent="0.45">
      <c r="B532" s="1" t="s">
        <v>381</v>
      </c>
      <c r="C532" s="1" t="s">
        <v>1</v>
      </c>
      <c r="D532" s="4">
        <v>222</v>
      </c>
      <c r="I532">
        <f t="shared" ref="I532" si="290">I494</f>
        <v>0</v>
      </c>
      <c r="J532" t="str">
        <f t="shared" si="288"/>
        <v xml:space="preserve"> ADD  PROGRESS_CODE VARCHAR(222);</v>
      </c>
      <c r="K532" s="21" t="str">
        <f t="shared" si="289"/>
        <v xml:space="preserve">  ALTER COLUMN   PROGRESS_CODE VARCHAR(222);</v>
      </c>
      <c r="L532" s="12"/>
      <c r="M532" s="18" t="str">
        <f t="shared" si="282"/>
        <v>PROGRESS_CODE,</v>
      </c>
      <c r="N532" s="5" t="str">
        <f t="shared" si="287"/>
        <v>PROGRESS_CODE VARCHAR(222),</v>
      </c>
      <c r="O532" s="1" t="s">
        <v>383</v>
      </c>
      <c r="P532" t="s">
        <v>18</v>
      </c>
      <c r="W532" s="17" t="str">
        <f t="shared" si="283"/>
        <v>progressCode</v>
      </c>
      <c r="X532" s="3" t="str">
        <f t="shared" si="284"/>
        <v>"progressCode":"",</v>
      </c>
      <c r="Y532" s="22" t="str">
        <f t="shared" si="285"/>
        <v>public static String PROGRESS_CODE="progressCode";</v>
      </c>
      <c r="Z532" s="7" t="str">
        <f t="shared" si="286"/>
        <v>private String progressCode="";</v>
      </c>
    </row>
    <row r="533" spans="2:26" ht="17.5" x14ac:dyDescent="0.45">
      <c r="B533" s="1" t="s">
        <v>382</v>
      </c>
      <c r="C533" s="1" t="s">
        <v>1</v>
      </c>
      <c r="D533" s="4">
        <v>444</v>
      </c>
      <c r="L533" s="12"/>
      <c r="M533" s="18"/>
      <c r="N533" s="5" t="str">
        <f t="shared" si="287"/>
        <v>PROGRESS_NAME VARCHAR(444),</v>
      </c>
      <c r="O533" s="1" t="s">
        <v>383</v>
      </c>
      <c r="P533" t="s">
        <v>0</v>
      </c>
      <c r="W533" s="17" t="str">
        <f t="shared" si="283"/>
        <v>progressName</v>
      </c>
      <c r="X533" s="3" t="str">
        <f t="shared" si="284"/>
        <v>"progressName":"",</v>
      </c>
      <c r="Y533" s="22" t="str">
        <f t="shared" si="285"/>
        <v>public static String PROGRESS_NAME="progressName";</v>
      </c>
      <c r="Z533" s="7" t="str">
        <f t="shared" si="286"/>
        <v>private String progressName="";</v>
      </c>
    </row>
    <row r="534" spans="2:26" ht="17.5" x14ac:dyDescent="0.45">
      <c r="B534" s="1" t="s">
        <v>14</v>
      </c>
      <c r="C534" s="1" t="s">
        <v>1</v>
      </c>
      <c r="D534" s="4">
        <v>3000</v>
      </c>
      <c r="I534">
        <f t="shared" ref="I534" si="291">I508</f>
        <v>0</v>
      </c>
      <c r="J534" t="str">
        <f t="shared" ref="J534" si="292">CONCATENATE(LEFT(CONCATENATE(" ADD "," ",N534,";"),LEN(CONCATENATE(" ADD "," ",N534,";"))-2),";")</f>
        <v xml:space="preserve"> ADD  DESCRIPTION VARCHAR(3000);</v>
      </c>
      <c r="K534" s="21" t="str">
        <f t="shared" ref="K534" si="293">CONCATENATE(LEFT(CONCATENATE("  ALTER COLUMN  "," ",N534,";"),LEN(CONCATENATE("  ALTER COLUMN  "," ",N534,";"))-2),";")</f>
        <v xml:space="preserve">  ALTER COLUMN   DESCRIPTION VARCHAR(3000);</v>
      </c>
      <c r="L534" s="12"/>
      <c r="M534" s="18" t="str">
        <f t="shared" ref="M534" si="294">CONCATENATE(B534,",")</f>
        <v>DESCRIPTION,</v>
      </c>
      <c r="N534" s="5" t="str">
        <f t="shared" si="287"/>
        <v>DESCRIPTION VARCHAR(3000),</v>
      </c>
      <c r="O534" s="1" t="s">
        <v>14</v>
      </c>
      <c r="W534" s="17" t="str">
        <f t="shared" si="283"/>
        <v>description</v>
      </c>
      <c r="X534" s="3" t="str">
        <f t="shared" si="284"/>
        <v>"description":"",</v>
      </c>
      <c r="Y534" s="22" t="str">
        <f t="shared" si="285"/>
        <v>public static String DESCRIPTION="description";</v>
      </c>
      <c r="Z534" s="7" t="str">
        <f t="shared" si="286"/>
        <v>private String description="";</v>
      </c>
    </row>
    <row r="535" spans="2:26" ht="17.5" x14ac:dyDescent="0.45">
      <c r="C535" s="1"/>
      <c r="D535" s="8"/>
      <c r="M535" s="18"/>
      <c r="N535" s="33" t="s">
        <v>130</v>
      </c>
      <c r="O535" s="1"/>
      <c r="W535" s="17"/>
    </row>
    <row r="536" spans="2:26" ht="17.5" x14ac:dyDescent="0.45">
      <c r="C536" s="1"/>
      <c r="D536" s="8"/>
      <c r="M536" s="18"/>
      <c r="N536" s="31" t="s">
        <v>126</v>
      </c>
      <c r="O536" s="1"/>
      <c r="W536" s="17"/>
    </row>
    <row r="537" spans="2:26" ht="17.5" x14ac:dyDescent="0.45">
      <c r="C537" s="14"/>
      <c r="D537" s="9"/>
      <c r="M537" s="20"/>
      <c r="W537" s="17"/>
    </row>
    <row r="540" spans="2:26" x14ac:dyDescent="0.35">
      <c r="B540" s="2" t="s">
        <v>384</v>
      </c>
      <c r="I540" t="str">
        <f>CONCATENATE("ALTER TABLE"," ",B540)</f>
        <v>ALTER TABLE TM_TASK_STATUS</v>
      </c>
      <c r="N540" s="5" t="str">
        <f>CONCATENATE("CREATE TABLE ",B540," ","(")</f>
        <v>CREATE TABLE TM_TASK_STATUS (</v>
      </c>
    </row>
    <row r="541" spans="2:26" ht="17.5" x14ac:dyDescent="0.45">
      <c r="B541" s="1" t="s">
        <v>2</v>
      </c>
      <c r="C541" s="1" t="s">
        <v>1</v>
      </c>
      <c r="D541" s="4">
        <v>30</v>
      </c>
      <c r="E541" s="24" t="s">
        <v>113</v>
      </c>
      <c r="I541" t="str">
        <f>I540</f>
        <v>ALTER TABLE TM_TASK_STATUS</v>
      </c>
      <c r="J541" t="str">
        <f>CONCATENATE(LEFT(CONCATENATE(" ADD "," ",N541,";"),LEN(CONCATENATE(" ADD "," ",N541,";"))-2),";")</f>
        <v xml:space="preserve"> ADD  ID VARCHAR(30) NOT NULL ;</v>
      </c>
      <c r="K541" s="21" t="str">
        <f>CONCATENATE(LEFT(CONCATENATE("  ALTER COLUMN  "," ",N541,";"),LEN(CONCATENATE("  ALTER COLUMN  "," ",N541,";"))-2),";")</f>
        <v xml:space="preserve">  ALTER COLUMN   ID VARCHAR(30) NOT NULL ;</v>
      </c>
      <c r="L541" s="12"/>
      <c r="M541" s="18" t="str">
        <f t="shared" ref="M541:M545" si="295">CONCATENATE(B541,",")</f>
        <v>ID,</v>
      </c>
      <c r="N541" s="5" t="str">
        <f>CONCATENATE(B541," ",C541,"(",D541,") ",E541," ,")</f>
        <v>ID VARCHAR(30) NOT NULL ,</v>
      </c>
      <c r="O541" s="1" t="s">
        <v>2</v>
      </c>
      <c r="P541" s="6"/>
      <c r="Q541" s="6"/>
      <c r="R541" s="6"/>
      <c r="S541" s="6"/>
      <c r="T541" s="6"/>
      <c r="U541" s="6"/>
      <c r="V541" s="6"/>
      <c r="W541" s="17" t="str">
        <f t="shared" ref="W541:W547" si="296">CONCATENATE(,LOWER(O541),UPPER(LEFT(P541,1)),LOWER(RIGHT(P541,LEN(P541)-IF(LEN(P541)&gt;0,1,LEN(P541)))),UPPER(LEFT(Q541,1)),LOWER(RIGHT(Q541,LEN(Q541)-IF(LEN(Q541)&gt;0,1,LEN(Q541)))),UPPER(LEFT(R541,1)),LOWER(RIGHT(R541,LEN(R541)-IF(LEN(R541)&gt;0,1,LEN(R541)))),UPPER(LEFT(S541,1)),LOWER(RIGHT(S541,LEN(S541)-IF(LEN(S541)&gt;0,1,LEN(S541)))),UPPER(LEFT(T541,1)),LOWER(RIGHT(T541,LEN(T541)-IF(LEN(T541)&gt;0,1,LEN(T541)))),UPPER(LEFT(U541,1)),LOWER(RIGHT(U541,LEN(U541)-IF(LEN(U541)&gt;0,1,LEN(U541)))),UPPER(LEFT(V541,1)),LOWER(RIGHT(V541,LEN(V541)-IF(LEN(V541)&gt;0,1,LEN(V541)))))</f>
        <v>id</v>
      </c>
      <c r="X541" s="3" t="str">
        <f t="shared" ref="X541:X547" si="297">CONCATENATE("""",W541,"""",":","""","""",",")</f>
        <v>"id":"",</v>
      </c>
      <c r="Y541" s="22" t="str">
        <f t="shared" ref="Y541:Y547" si="298">CONCATENATE("public static String ",,B541,,"=","""",W541,""";")</f>
        <v>public static String ID="id";</v>
      </c>
      <c r="Z541" s="7" t="str">
        <f t="shared" ref="Z541:Z547" si="299">CONCATENATE("private String ",W541,"=","""""",";")</f>
        <v>private String id="";</v>
      </c>
    </row>
    <row r="542" spans="2:26" ht="17.5" x14ac:dyDescent="0.45">
      <c r="B542" s="1" t="s">
        <v>3</v>
      </c>
      <c r="C542" s="1" t="s">
        <v>1</v>
      </c>
      <c r="D542" s="4">
        <v>10</v>
      </c>
      <c r="I542" t="str">
        <f>I541</f>
        <v>ALTER TABLE TM_TASK_STATUS</v>
      </c>
      <c r="J542" t="str">
        <f>CONCATENATE(LEFT(CONCATENATE(" ADD "," ",N542,";"),LEN(CONCATENATE(" ADD "," ",N542,";"))-2),";")</f>
        <v xml:space="preserve"> ADD  STATUS VARCHAR(10);</v>
      </c>
      <c r="K542" s="21" t="str">
        <f>CONCATENATE(LEFT(CONCATENATE("  ALTER COLUMN  "," ",N542,";"),LEN(CONCATENATE("  ALTER COLUMN  "," ",N542,";"))-2),";")</f>
        <v xml:space="preserve">  ALTER COLUMN   STATUS VARCHAR(10);</v>
      </c>
      <c r="L542" s="12"/>
      <c r="M542" s="18" t="str">
        <f t="shared" si="295"/>
        <v>STATUS,</v>
      </c>
      <c r="N542" s="5" t="str">
        <f t="shared" ref="N542:N547" si="300">CONCATENATE(B542," ",C542,"(",D542,")",",")</f>
        <v>STATUS VARCHAR(10),</v>
      </c>
      <c r="O542" s="1" t="s">
        <v>3</v>
      </c>
      <c r="W542" s="17" t="str">
        <f t="shared" si="296"/>
        <v>status</v>
      </c>
      <c r="X542" s="3" t="str">
        <f t="shared" si="297"/>
        <v>"status":"",</v>
      </c>
      <c r="Y542" s="22" t="str">
        <f t="shared" si="298"/>
        <v>public static String STATUS="status";</v>
      </c>
      <c r="Z542" s="7" t="str">
        <f t="shared" si="299"/>
        <v>private String status="";</v>
      </c>
    </row>
    <row r="543" spans="2:26" ht="17.5" x14ac:dyDescent="0.45">
      <c r="B543" s="1" t="s">
        <v>4</v>
      </c>
      <c r="C543" s="1" t="s">
        <v>1</v>
      </c>
      <c r="D543" s="4">
        <v>30</v>
      </c>
      <c r="I543" t="str">
        <f>I542</f>
        <v>ALTER TABLE TM_TASK_STATUS</v>
      </c>
      <c r="J543" t="str">
        <f t="shared" ref="J543:J546" si="301">CONCATENATE(LEFT(CONCATENATE(" ADD "," ",N543,";"),LEN(CONCATENATE(" ADD "," ",N543,";"))-2),";")</f>
        <v xml:space="preserve"> ADD  INSERT_DATE VARCHAR(30);</v>
      </c>
      <c r="K543" s="21" t="str">
        <f t="shared" ref="K543:K545" si="302">CONCATENATE(LEFT(CONCATENATE("  ALTER COLUMN  "," ",N543,";"),LEN(CONCATENATE("  ALTER COLUMN  "," ",N543,";"))-2),";")</f>
        <v xml:space="preserve">  ALTER COLUMN   INSERT_DATE VARCHAR(30);</v>
      </c>
      <c r="L543" s="12"/>
      <c r="M543" s="18" t="str">
        <f t="shared" si="295"/>
        <v>INSERT_DATE,</v>
      </c>
      <c r="N543" s="5" t="str">
        <f t="shared" si="300"/>
        <v>INSERT_DATE VARCHAR(30),</v>
      </c>
      <c r="O543" s="1" t="s">
        <v>7</v>
      </c>
      <c r="P543" t="s">
        <v>8</v>
      </c>
      <c r="W543" s="17" t="str">
        <f t="shared" si="296"/>
        <v>insertDate</v>
      </c>
      <c r="X543" s="3" t="str">
        <f t="shared" si="297"/>
        <v>"insertDate":"",</v>
      </c>
      <c r="Y543" s="22" t="str">
        <f t="shared" si="298"/>
        <v>public static String INSERT_DATE="insertDate";</v>
      </c>
      <c r="Z543" s="7" t="str">
        <f t="shared" si="299"/>
        <v>private String insertDate="";</v>
      </c>
    </row>
    <row r="544" spans="2:26" ht="17.5" x14ac:dyDescent="0.45">
      <c r="B544" s="1" t="s">
        <v>5</v>
      </c>
      <c r="C544" s="1" t="s">
        <v>1</v>
      </c>
      <c r="D544" s="4">
        <v>30</v>
      </c>
      <c r="I544" t="str">
        <f>I543</f>
        <v>ALTER TABLE TM_TASK_STATUS</v>
      </c>
      <c r="J544" t="str">
        <f t="shared" si="301"/>
        <v xml:space="preserve"> ADD  MODIFICATION_DATE VARCHAR(30);</v>
      </c>
      <c r="K544" s="21" t="str">
        <f t="shared" si="302"/>
        <v xml:space="preserve">  ALTER COLUMN   MODIFICATION_DATE VARCHAR(30);</v>
      </c>
      <c r="L544" s="12"/>
      <c r="M544" s="18" t="str">
        <f t="shared" si="295"/>
        <v>MODIFICATION_DATE,</v>
      </c>
      <c r="N544" s="5" t="str">
        <f t="shared" si="300"/>
        <v>MODIFICATION_DATE VARCHAR(30),</v>
      </c>
      <c r="O544" s="1" t="s">
        <v>9</v>
      </c>
      <c r="P544" t="s">
        <v>8</v>
      </c>
      <c r="W544" s="17" t="str">
        <f t="shared" si="296"/>
        <v>modificationDate</v>
      </c>
      <c r="X544" s="3" t="str">
        <f t="shared" si="297"/>
        <v>"modificationDate":"",</v>
      </c>
      <c r="Y544" s="22" t="str">
        <f t="shared" si="298"/>
        <v>public static String MODIFICATION_DATE="modificationDate";</v>
      </c>
      <c r="Z544" s="7" t="str">
        <f t="shared" si="299"/>
        <v>private String modificationDate="";</v>
      </c>
    </row>
    <row r="545" spans="2:26" ht="17.5" x14ac:dyDescent="0.45">
      <c r="B545" s="1" t="s">
        <v>385</v>
      </c>
      <c r="C545" s="1" t="s">
        <v>1</v>
      </c>
      <c r="D545" s="4">
        <v>222</v>
      </c>
      <c r="I545" t="str">
        <f t="shared" ref="I545:I547" si="303">I544</f>
        <v>ALTER TABLE TM_TASK_STATUS</v>
      </c>
      <c r="J545" t="str">
        <f t="shared" si="301"/>
        <v xml:space="preserve"> ADD  STATUS_CODE VARCHAR(222);</v>
      </c>
      <c r="K545" s="21" t="str">
        <f t="shared" si="302"/>
        <v xml:space="preserve">  ALTER COLUMN   STATUS_CODE VARCHAR(222);</v>
      </c>
      <c r="L545" s="12"/>
      <c r="M545" s="18" t="str">
        <f t="shared" si="295"/>
        <v>STATUS_CODE,</v>
      </c>
      <c r="N545" s="5" t="str">
        <f t="shared" si="300"/>
        <v>STATUS_CODE VARCHAR(222),</v>
      </c>
      <c r="O545" s="1" t="s">
        <v>3</v>
      </c>
      <c r="P545" t="s">
        <v>18</v>
      </c>
      <c r="W545" s="17" t="str">
        <f t="shared" si="296"/>
        <v>statusCode</v>
      </c>
      <c r="X545" s="3" t="str">
        <f t="shared" si="297"/>
        <v>"statusCode":"",</v>
      </c>
      <c r="Y545" s="22" t="str">
        <f t="shared" si="298"/>
        <v>public static String STATUS_CODE="statusCode";</v>
      </c>
      <c r="Z545" s="7" t="str">
        <f t="shared" si="299"/>
        <v>private String statusCode="";</v>
      </c>
    </row>
    <row r="546" spans="2:26" ht="17.5" x14ac:dyDescent="0.45">
      <c r="B546" s="1" t="s">
        <v>386</v>
      </c>
      <c r="C546" s="1" t="s">
        <v>1</v>
      </c>
      <c r="D546" s="4">
        <v>444</v>
      </c>
      <c r="I546" t="str">
        <f t="shared" si="303"/>
        <v>ALTER TABLE TM_TASK_STATUS</v>
      </c>
      <c r="J546" t="str">
        <f t="shared" si="301"/>
        <v xml:space="preserve"> ADD  STATUS_NAME VARCHAR(444);</v>
      </c>
      <c r="L546" s="12"/>
      <c r="M546" s="18"/>
      <c r="N546" s="5" t="str">
        <f t="shared" si="300"/>
        <v>STATUS_NAME VARCHAR(444),</v>
      </c>
      <c r="O546" s="1" t="s">
        <v>3</v>
      </c>
      <c r="P546" t="s">
        <v>0</v>
      </c>
      <c r="W546" s="17" t="str">
        <f t="shared" si="296"/>
        <v>statusName</v>
      </c>
      <c r="X546" s="3" t="str">
        <f t="shared" si="297"/>
        <v>"statusName":"",</v>
      </c>
      <c r="Y546" s="22" t="str">
        <f t="shared" si="298"/>
        <v>public static String STATUS_NAME="statusName";</v>
      </c>
      <c r="Z546" s="7" t="str">
        <f t="shared" si="299"/>
        <v>private String statusName="";</v>
      </c>
    </row>
    <row r="547" spans="2:26" ht="17.5" x14ac:dyDescent="0.45">
      <c r="B547" s="1" t="s">
        <v>14</v>
      </c>
      <c r="C547" s="1" t="s">
        <v>1</v>
      </c>
      <c r="D547" s="4">
        <v>3000</v>
      </c>
      <c r="I547" t="str">
        <f t="shared" si="303"/>
        <v>ALTER TABLE TM_TASK_STATUS</v>
      </c>
      <c r="J547" t="str">
        <f t="shared" ref="J547" si="304">CONCATENATE(LEFT(CONCATENATE(" ADD "," ",N547,";"),LEN(CONCATENATE(" ADD "," ",N547,";"))-2),";")</f>
        <v xml:space="preserve"> ADD  DESCRIPTION VARCHAR(3000);</v>
      </c>
      <c r="K547" s="21" t="str">
        <f t="shared" ref="K547" si="305">CONCATENATE(LEFT(CONCATENATE("  ALTER COLUMN  "," ",N547,";"),LEN(CONCATENATE("  ALTER COLUMN  "," ",N547,";"))-2),";")</f>
        <v xml:space="preserve">  ALTER COLUMN   DESCRIPTION VARCHAR(3000);</v>
      </c>
      <c r="L547" s="12"/>
      <c r="M547" s="18" t="str">
        <f t="shared" ref="M547" si="306">CONCATENATE(B547,",")</f>
        <v>DESCRIPTION,</v>
      </c>
      <c r="N547" s="5" t="str">
        <f t="shared" si="300"/>
        <v>DESCRIPTION VARCHAR(3000),</v>
      </c>
      <c r="O547" s="1" t="s">
        <v>14</v>
      </c>
      <c r="W547" s="17" t="str">
        <f t="shared" si="296"/>
        <v>description</v>
      </c>
      <c r="X547" s="3" t="str">
        <f t="shared" si="297"/>
        <v>"description":"",</v>
      </c>
      <c r="Y547" s="22" t="str">
        <f t="shared" si="298"/>
        <v>public static String DESCRIPTION="description";</v>
      </c>
      <c r="Z547" s="7" t="str">
        <f t="shared" si="299"/>
        <v>private String description="";</v>
      </c>
    </row>
    <row r="548" spans="2:26" ht="17.5" x14ac:dyDescent="0.45">
      <c r="C548" s="1"/>
      <c r="D548" s="8"/>
      <c r="M548" s="18"/>
      <c r="N548" s="33" t="s">
        <v>130</v>
      </c>
      <c r="O548" s="1"/>
      <c r="W548" s="17"/>
    </row>
    <row r="549" spans="2:26" ht="17.5" x14ac:dyDescent="0.45">
      <c r="C549" s="1"/>
      <c r="D549" s="8"/>
      <c r="M549" s="18"/>
      <c r="N549" s="31" t="s">
        <v>126</v>
      </c>
      <c r="O549" s="1"/>
      <c r="W549" s="17"/>
    </row>
    <row r="550" spans="2:26" ht="17.5" x14ac:dyDescent="0.45">
      <c r="C550" s="14"/>
      <c r="D550" s="9"/>
      <c r="M550" s="20"/>
      <c r="W550" s="17"/>
    </row>
    <row r="552" spans="2:26" x14ac:dyDescent="0.35">
      <c r="B552" s="2" t="s">
        <v>388</v>
      </c>
      <c r="I552" t="str">
        <f>CONCATENATE("ALTER TABLE"," ",B552)</f>
        <v>ALTER TABLE TM_TASK_PRIORITY</v>
      </c>
      <c r="N552" s="5" t="str">
        <f>CONCATENATE("CREATE TABLE ",B552," ","(")</f>
        <v>CREATE TABLE TM_TASK_PRIORITY (</v>
      </c>
    </row>
    <row r="553" spans="2:26" ht="17.5" x14ac:dyDescent="0.45">
      <c r="B553" s="1" t="s">
        <v>2</v>
      </c>
      <c r="C553" s="1" t="s">
        <v>1</v>
      </c>
      <c r="D553" s="4">
        <v>30</v>
      </c>
      <c r="E553" s="24" t="s">
        <v>113</v>
      </c>
      <c r="I553" t="str">
        <f>I552</f>
        <v>ALTER TABLE TM_TASK_PRIORITY</v>
      </c>
      <c r="J553" t="str">
        <f>CONCATENATE(LEFT(CONCATENATE(" ADD "," ",N553,";"),LEN(CONCATENATE(" ADD "," ",N553,";"))-2),";")</f>
        <v xml:space="preserve"> ADD  ID VARCHAR(30) NOT NULL ;</v>
      </c>
      <c r="K553" s="21" t="str">
        <f>CONCATENATE(LEFT(CONCATENATE("  ALTER COLUMN  "," ",N553,";"),LEN(CONCATENATE("  ALTER COLUMN  "," ",N553,";"))-2),";")</f>
        <v xml:space="preserve">  ALTER COLUMN   ID VARCHAR(30) NOT NULL ;</v>
      </c>
      <c r="L553" s="12"/>
      <c r="M553" s="18" t="str">
        <f t="shared" ref="M553:M557" si="307">CONCATENATE(B553,",")</f>
        <v>ID,</v>
      </c>
      <c r="N553" s="5" t="str">
        <f>CONCATENATE(B553," ",C553,"(",D553,") ",E553," ,")</f>
        <v>ID VARCHAR(30) NOT NULL ,</v>
      </c>
      <c r="O553" s="1" t="s">
        <v>2</v>
      </c>
      <c r="P553" s="6"/>
      <c r="Q553" s="6"/>
      <c r="R553" s="6"/>
      <c r="S553" s="6"/>
      <c r="T553" s="6"/>
      <c r="U553" s="6"/>
      <c r="V553" s="6"/>
      <c r="W553" s="17" t="str">
        <f t="shared" ref="W553:W559" si="308"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id</v>
      </c>
      <c r="X553" s="3" t="str">
        <f t="shared" ref="X553:X559" si="309">CONCATENATE("""",W553,"""",":","""","""",",")</f>
        <v>"id":"",</v>
      </c>
      <c r="Y553" s="22" t="str">
        <f t="shared" ref="Y553:Y559" si="310">CONCATENATE("public static String ",,B553,,"=","""",W553,""";")</f>
        <v>public static String ID="id";</v>
      </c>
      <c r="Z553" s="7" t="str">
        <f t="shared" ref="Z553:Z559" si="311">CONCATENATE("private String ",W553,"=","""""",";")</f>
        <v>private String id="";</v>
      </c>
    </row>
    <row r="554" spans="2:26" ht="17.5" x14ac:dyDescent="0.45">
      <c r="B554" s="1" t="s">
        <v>3</v>
      </c>
      <c r="C554" s="1" t="s">
        <v>1</v>
      </c>
      <c r="D554" s="4">
        <v>10</v>
      </c>
      <c r="I554" t="str">
        <f>I553</f>
        <v>ALTER TABLE TM_TASK_PRIORITY</v>
      </c>
      <c r="J554" t="str">
        <f>CONCATENATE(LEFT(CONCATENATE(" ADD "," ",N554,";"),LEN(CONCATENATE(" ADD "," ",N554,";"))-2),";")</f>
        <v xml:space="preserve"> ADD  STATUS VARCHAR(10);</v>
      </c>
      <c r="K554" s="21" t="str">
        <f>CONCATENATE(LEFT(CONCATENATE("  ALTER COLUMN  "," ",N554,";"),LEN(CONCATENATE("  ALTER COLUMN  "," ",N554,";"))-2),";")</f>
        <v xml:space="preserve">  ALTER COLUMN   STATUS VARCHAR(10);</v>
      </c>
      <c r="L554" s="12"/>
      <c r="M554" s="18" t="str">
        <f t="shared" si="307"/>
        <v>STATUS,</v>
      </c>
      <c r="N554" s="5" t="str">
        <f t="shared" ref="N554:N559" si="312">CONCATENATE(B554," ",C554,"(",D554,")",",")</f>
        <v>STATUS VARCHAR(10),</v>
      </c>
      <c r="O554" s="1" t="s">
        <v>3</v>
      </c>
      <c r="W554" s="17" t="str">
        <f t="shared" si="308"/>
        <v>status</v>
      </c>
      <c r="X554" s="3" t="str">
        <f t="shared" si="309"/>
        <v>"status":"",</v>
      </c>
      <c r="Y554" s="22" t="str">
        <f t="shared" si="310"/>
        <v>public static String STATUS="status";</v>
      </c>
      <c r="Z554" s="7" t="str">
        <f t="shared" si="311"/>
        <v>private String status="";</v>
      </c>
    </row>
    <row r="555" spans="2:26" ht="17.5" x14ac:dyDescent="0.45">
      <c r="B555" s="1" t="s">
        <v>4</v>
      </c>
      <c r="C555" s="1" t="s">
        <v>1</v>
      </c>
      <c r="D555" s="4">
        <v>30</v>
      </c>
      <c r="I555" t="str">
        <f>I554</f>
        <v>ALTER TABLE TM_TASK_PRIORITY</v>
      </c>
      <c r="J555" t="str">
        <f t="shared" ref="J555:J557" si="313">CONCATENATE(LEFT(CONCATENATE(" ADD "," ",N555,";"),LEN(CONCATENATE(" ADD "," ",N555,";"))-2),";")</f>
        <v xml:space="preserve"> ADD  INSERT_DATE VARCHAR(30);</v>
      </c>
      <c r="K555" s="21" t="str">
        <f t="shared" ref="K555:K557" si="314">CONCATENATE(LEFT(CONCATENATE("  ALTER COLUMN  "," ",N555,";"),LEN(CONCATENATE("  ALTER COLUMN  "," ",N555,";"))-2),";")</f>
        <v xml:space="preserve">  ALTER COLUMN   INSERT_DATE VARCHAR(30);</v>
      </c>
      <c r="L555" s="12"/>
      <c r="M555" s="18" t="str">
        <f t="shared" si="307"/>
        <v>INSERT_DATE,</v>
      </c>
      <c r="N555" s="5" t="str">
        <f t="shared" si="312"/>
        <v>INSERT_DATE VARCHAR(30),</v>
      </c>
      <c r="O555" s="1" t="s">
        <v>7</v>
      </c>
      <c r="P555" t="s">
        <v>8</v>
      </c>
      <c r="W555" s="17" t="str">
        <f t="shared" si="308"/>
        <v>insertDate</v>
      </c>
      <c r="X555" s="3" t="str">
        <f t="shared" si="309"/>
        <v>"insertDate":"",</v>
      </c>
      <c r="Y555" s="22" t="str">
        <f t="shared" si="310"/>
        <v>public static String INSERT_DATE="insertDate";</v>
      </c>
      <c r="Z555" s="7" t="str">
        <f t="shared" si="311"/>
        <v>private String insertDate="";</v>
      </c>
    </row>
    <row r="556" spans="2:26" ht="17.5" x14ac:dyDescent="0.45">
      <c r="B556" s="1" t="s">
        <v>5</v>
      </c>
      <c r="C556" s="1" t="s">
        <v>1</v>
      </c>
      <c r="D556" s="4">
        <v>30</v>
      </c>
      <c r="I556" t="str">
        <f>I555</f>
        <v>ALTER TABLE TM_TASK_PRIORITY</v>
      </c>
      <c r="J556" t="str">
        <f t="shared" si="313"/>
        <v xml:space="preserve"> ADD  MODIFICATION_DATE VARCHAR(30);</v>
      </c>
      <c r="K556" s="21" t="str">
        <f t="shared" si="314"/>
        <v xml:space="preserve">  ALTER COLUMN   MODIFICATION_DATE VARCHAR(30);</v>
      </c>
      <c r="L556" s="12"/>
      <c r="M556" s="18" t="str">
        <f t="shared" si="307"/>
        <v>MODIFICATION_DATE,</v>
      </c>
      <c r="N556" s="5" t="str">
        <f t="shared" si="312"/>
        <v>MODIFICATION_DATE VARCHAR(30),</v>
      </c>
      <c r="O556" s="1" t="s">
        <v>9</v>
      </c>
      <c r="P556" t="s">
        <v>8</v>
      </c>
      <c r="W556" s="17" t="str">
        <f t="shared" si="308"/>
        <v>modificationDate</v>
      </c>
      <c r="X556" s="3" t="str">
        <f t="shared" si="309"/>
        <v>"modificationDate":"",</v>
      </c>
      <c r="Y556" s="22" t="str">
        <f t="shared" si="310"/>
        <v>public static String MODIFICATION_DATE="modificationDate";</v>
      </c>
      <c r="Z556" s="7" t="str">
        <f t="shared" si="311"/>
        <v>private String modificationDate="";</v>
      </c>
    </row>
    <row r="557" spans="2:26" ht="17.5" x14ac:dyDescent="0.45">
      <c r="B557" s="1" t="s">
        <v>389</v>
      </c>
      <c r="C557" s="1" t="s">
        <v>1</v>
      </c>
      <c r="D557" s="4">
        <v>222</v>
      </c>
      <c r="I557">
        <f t="shared" ref="I557" si="315">I519</f>
        <v>0</v>
      </c>
      <c r="J557" t="str">
        <f t="shared" si="313"/>
        <v xml:space="preserve"> ADD  PRIORITY_CODE VARCHAR(222);</v>
      </c>
      <c r="K557" s="21" t="str">
        <f t="shared" si="314"/>
        <v xml:space="preserve">  ALTER COLUMN   PRIORITY_CODE VARCHAR(222);</v>
      </c>
      <c r="L557" s="12"/>
      <c r="M557" s="18" t="str">
        <f t="shared" si="307"/>
        <v>PRIORITY_CODE,</v>
      </c>
      <c r="N557" s="5" t="str">
        <f t="shared" si="312"/>
        <v>PRIORITY_CODE VARCHAR(222),</v>
      </c>
      <c r="O557" s="1" t="s">
        <v>391</v>
      </c>
      <c r="P557" t="s">
        <v>18</v>
      </c>
      <c r="W557" s="17" t="str">
        <f t="shared" si="308"/>
        <v>priorityCode</v>
      </c>
      <c r="X557" s="3" t="str">
        <f t="shared" si="309"/>
        <v>"priorityCode":"",</v>
      </c>
      <c r="Y557" s="22" t="str">
        <f t="shared" si="310"/>
        <v>public static String PRIORITY_CODE="priorityCode";</v>
      </c>
      <c r="Z557" s="7" t="str">
        <f t="shared" si="311"/>
        <v>private String priorityCode="";</v>
      </c>
    </row>
    <row r="558" spans="2:26" ht="17.5" x14ac:dyDescent="0.45">
      <c r="B558" s="1" t="s">
        <v>390</v>
      </c>
      <c r="C558" s="1" t="s">
        <v>1</v>
      </c>
      <c r="D558" s="4">
        <v>444</v>
      </c>
      <c r="L558" s="12"/>
      <c r="M558" s="18"/>
      <c r="N558" s="5" t="str">
        <f t="shared" si="312"/>
        <v>PRIORITY_NAME VARCHAR(444),</v>
      </c>
      <c r="O558" s="1" t="s">
        <v>391</v>
      </c>
      <c r="P558" t="s">
        <v>0</v>
      </c>
      <c r="W558" s="17" t="str">
        <f t="shared" si="308"/>
        <v>priorityName</v>
      </c>
      <c r="X558" s="3" t="str">
        <f t="shared" si="309"/>
        <v>"priorityName":"",</v>
      </c>
      <c r="Y558" s="22" t="str">
        <f t="shared" si="310"/>
        <v>public static String PRIORITY_NAME="priorityName";</v>
      </c>
      <c r="Z558" s="7" t="str">
        <f t="shared" si="311"/>
        <v>private String priorityName="";</v>
      </c>
    </row>
    <row r="559" spans="2:26" ht="17.5" x14ac:dyDescent="0.45">
      <c r="B559" s="1" t="s">
        <v>14</v>
      </c>
      <c r="C559" s="1" t="s">
        <v>1</v>
      </c>
      <c r="D559" s="4">
        <v>3000</v>
      </c>
      <c r="I559">
        <f t="shared" ref="I559" si="316">I533</f>
        <v>0</v>
      </c>
      <c r="J559" t="str">
        <f t="shared" ref="J559" si="317">CONCATENATE(LEFT(CONCATENATE(" ADD "," ",N559,";"),LEN(CONCATENATE(" ADD "," ",N559,";"))-2),";")</f>
        <v xml:space="preserve"> ADD  DESCRIPTION VARCHAR(3000);</v>
      </c>
      <c r="K559" s="21" t="str">
        <f t="shared" ref="K559" si="318">CONCATENATE(LEFT(CONCATENATE("  ALTER COLUMN  "," ",N559,";"),LEN(CONCATENATE("  ALTER COLUMN  "," ",N559,";"))-2),";")</f>
        <v xml:space="preserve">  ALTER COLUMN   DESCRIPTION VARCHAR(3000);</v>
      </c>
      <c r="L559" s="12"/>
      <c r="M559" s="18" t="str">
        <f t="shared" ref="M559" si="319">CONCATENATE(B559,",")</f>
        <v>DESCRIPTION,</v>
      </c>
      <c r="N559" s="5" t="str">
        <f t="shared" si="312"/>
        <v>DESCRIPTION VARCHAR(3000),</v>
      </c>
      <c r="O559" s="1" t="s">
        <v>14</v>
      </c>
      <c r="W559" s="17" t="str">
        <f t="shared" si="308"/>
        <v>description</v>
      </c>
      <c r="X559" s="3" t="str">
        <f t="shared" si="309"/>
        <v>"description":"",</v>
      </c>
      <c r="Y559" s="22" t="str">
        <f t="shared" si="310"/>
        <v>public static String DESCRIPTION="description";</v>
      </c>
      <c r="Z559" s="7" t="str">
        <f t="shared" si="311"/>
        <v>private String description="";</v>
      </c>
    </row>
    <row r="560" spans="2:26" ht="17.5" x14ac:dyDescent="0.45">
      <c r="C560" s="1"/>
      <c r="D560" s="8"/>
      <c r="M560" s="18"/>
      <c r="N560" s="33" t="s">
        <v>130</v>
      </c>
      <c r="O560" s="1"/>
      <c r="W560" s="17"/>
    </row>
    <row r="561" spans="2:26" ht="17.5" x14ac:dyDescent="0.45">
      <c r="C561" s="1"/>
      <c r="D561" s="8"/>
      <c r="M561" s="18"/>
      <c r="N561" s="31" t="s">
        <v>126</v>
      </c>
      <c r="O561" s="1"/>
      <c r="W561" s="17"/>
    </row>
    <row r="562" spans="2:26" ht="17.5" x14ac:dyDescent="0.45">
      <c r="C562" s="14"/>
      <c r="D562" s="9"/>
      <c r="M562" s="20"/>
      <c r="W562" s="17"/>
    </row>
    <row r="563" spans="2:26" x14ac:dyDescent="0.35">
      <c r="B563" s="2" t="s">
        <v>393</v>
      </c>
      <c r="I563" t="str">
        <f>CONCATENATE("ALTER TABLE"," ",B563)</f>
        <v>ALTER TABLE TM_TASK_CATEGORY</v>
      </c>
      <c r="N563" s="5" t="str">
        <f>CONCATENATE("CREATE TABLE ",B563," ","(")</f>
        <v>CREATE TABLE TM_TASK_CATEGORY (</v>
      </c>
    </row>
    <row r="564" spans="2:26" ht="17.5" x14ac:dyDescent="0.45">
      <c r="B564" s="1" t="s">
        <v>2</v>
      </c>
      <c r="C564" s="1" t="s">
        <v>1</v>
      </c>
      <c r="D564" s="4">
        <v>30</v>
      </c>
      <c r="E564" s="24" t="s">
        <v>113</v>
      </c>
      <c r="I564" t="str">
        <f>I563</f>
        <v>ALTER TABLE TM_TASK_CATEGORY</v>
      </c>
      <c r="J564" t="str">
        <f>CONCATENATE(LEFT(CONCATENATE(" ADD "," ",N564,";"),LEN(CONCATENATE(" ADD "," ",N564,";"))-2),";")</f>
        <v xml:space="preserve"> ADD  ID VARCHAR(30) NOT NULL ;</v>
      </c>
      <c r="K564" s="21" t="str">
        <f>CONCATENATE(LEFT(CONCATENATE("  ALTER COLUMN  "," ",N564,";"),LEN(CONCATENATE("  ALTER COLUMN  "," ",N564,";"))-2),";")</f>
        <v xml:space="preserve">  ALTER COLUMN   ID VARCHAR(30) NOT NULL ;</v>
      </c>
      <c r="L564" s="12"/>
      <c r="M564" s="18" t="str">
        <f t="shared" ref="M564:M568" si="320">CONCATENATE(B564,",")</f>
        <v>ID,</v>
      </c>
      <c r="N564" s="5" t="str">
        <f>CONCATENATE(B564," ",C564,"(",D564,") ",E564," ,")</f>
        <v>ID VARCHAR(30) NOT NULL ,</v>
      </c>
      <c r="O564" s="1" t="s">
        <v>2</v>
      </c>
      <c r="P564" s="6"/>
      <c r="Q564" s="6"/>
      <c r="R564" s="6"/>
      <c r="S564" s="6"/>
      <c r="T564" s="6"/>
      <c r="U564" s="6"/>
      <c r="V564" s="6"/>
      <c r="W564" s="17" t="str">
        <f t="shared" ref="W564:W570" si="321"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id</v>
      </c>
      <c r="X564" s="3" t="str">
        <f t="shared" ref="X564:X570" si="322">CONCATENATE("""",W564,"""",":","""","""",",")</f>
        <v>"id":"",</v>
      </c>
      <c r="Y564" s="22" t="str">
        <f t="shared" ref="Y564:Y570" si="323">CONCATENATE("public static String ",,B564,,"=","""",W564,""";")</f>
        <v>public static String ID="id";</v>
      </c>
      <c r="Z564" s="7" t="str">
        <f t="shared" ref="Z564:Z570" si="324">CONCATENATE("private String ",W564,"=","""""",";")</f>
        <v>private String id="";</v>
      </c>
    </row>
    <row r="565" spans="2:26" ht="17.5" x14ac:dyDescent="0.45">
      <c r="B565" s="1" t="s">
        <v>3</v>
      </c>
      <c r="C565" s="1" t="s">
        <v>1</v>
      </c>
      <c r="D565" s="4">
        <v>10</v>
      </c>
      <c r="I565" t="str">
        <f>I564</f>
        <v>ALTER TABLE TM_TASK_CATEGORY</v>
      </c>
      <c r="J565" t="str">
        <f>CONCATENATE(LEFT(CONCATENATE(" ADD "," ",N565,";"),LEN(CONCATENATE(" ADD "," ",N565,";"))-2),";")</f>
        <v xml:space="preserve"> ADD  STATUS VARCHAR(10);</v>
      </c>
      <c r="K565" s="21" t="str">
        <f>CONCATENATE(LEFT(CONCATENATE("  ALTER COLUMN  "," ",N565,";"),LEN(CONCATENATE("  ALTER COLUMN  "," ",N565,";"))-2),";")</f>
        <v xml:space="preserve">  ALTER COLUMN   STATUS VARCHAR(10);</v>
      </c>
      <c r="L565" s="12"/>
      <c r="M565" s="18" t="str">
        <f t="shared" si="320"/>
        <v>STATUS,</v>
      </c>
      <c r="N565" s="5" t="str">
        <f t="shared" ref="N565:N570" si="325">CONCATENATE(B565," ",C565,"(",D565,")",",")</f>
        <v>STATUS VARCHAR(10),</v>
      </c>
      <c r="O565" s="1" t="s">
        <v>3</v>
      </c>
      <c r="W565" s="17" t="str">
        <f t="shared" si="321"/>
        <v>status</v>
      </c>
      <c r="X565" s="3" t="str">
        <f t="shared" si="322"/>
        <v>"status":"",</v>
      </c>
      <c r="Y565" s="22" t="str">
        <f t="shared" si="323"/>
        <v>public static String STATUS="status";</v>
      </c>
      <c r="Z565" s="7" t="str">
        <f t="shared" si="324"/>
        <v>private String status="";</v>
      </c>
    </row>
    <row r="566" spans="2:26" ht="17.5" x14ac:dyDescent="0.45">
      <c r="B566" s="1" t="s">
        <v>4</v>
      </c>
      <c r="C566" s="1" t="s">
        <v>1</v>
      </c>
      <c r="D566" s="4">
        <v>30</v>
      </c>
      <c r="I566" t="str">
        <f>I565</f>
        <v>ALTER TABLE TM_TASK_CATEGORY</v>
      </c>
      <c r="J566" t="str">
        <f t="shared" ref="J566:J568" si="326">CONCATENATE(LEFT(CONCATENATE(" ADD "," ",N566,";"),LEN(CONCATENATE(" ADD "," ",N566,";"))-2),";")</f>
        <v xml:space="preserve"> ADD  INSERT_DATE VARCHAR(30);</v>
      </c>
      <c r="K566" s="21" t="str">
        <f t="shared" ref="K566:K568" si="327">CONCATENATE(LEFT(CONCATENATE("  ALTER COLUMN  "," ",N566,";"),LEN(CONCATENATE("  ALTER COLUMN  "," ",N566,";"))-2),";")</f>
        <v xml:space="preserve">  ALTER COLUMN   INSERT_DATE VARCHAR(30);</v>
      </c>
      <c r="L566" s="12"/>
      <c r="M566" s="18" t="str">
        <f t="shared" si="320"/>
        <v>INSERT_DATE,</v>
      </c>
      <c r="N566" s="5" t="str">
        <f t="shared" si="325"/>
        <v>INSERT_DATE VARCHAR(30),</v>
      </c>
      <c r="O566" s="1" t="s">
        <v>7</v>
      </c>
      <c r="P566" t="s">
        <v>8</v>
      </c>
      <c r="W566" s="17" t="str">
        <f t="shared" si="321"/>
        <v>insertDate</v>
      </c>
      <c r="X566" s="3" t="str">
        <f t="shared" si="322"/>
        <v>"insertDate":"",</v>
      </c>
      <c r="Y566" s="22" t="str">
        <f t="shared" si="323"/>
        <v>public static String INSERT_DATE="insertDate";</v>
      </c>
      <c r="Z566" s="7" t="str">
        <f t="shared" si="324"/>
        <v>private String insertDate="";</v>
      </c>
    </row>
    <row r="567" spans="2:26" ht="17.5" x14ac:dyDescent="0.45">
      <c r="B567" s="1" t="s">
        <v>5</v>
      </c>
      <c r="C567" s="1" t="s">
        <v>1</v>
      </c>
      <c r="D567" s="4">
        <v>30</v>
      </c>
      <c r="I567" t="str">
        <f>I566</f>
        <v>ALTER TABLE TM_TASK_CATEGORY</v>
      </c>
      <c r="J567" t="str">
        <f t="shared" si="326"/>
        <v xml:space="preserve"> ADD  MODIFICATION_DATE VARCHAR(30);</v>
      </c>
      <c r="K567" s="21" t="str">
        <f t="shared" si="327"/>
        <v xml:space="preserve">  ALTER COLUMN   MODIFICATION_DATE VARCHAR(30);</v>
      </c>
      <c r="L567" s="12"/>
      <c r="M567" s="18" t="str">
        <f t="shared" si="320"/>
        <v>MODIFICATION_DATE,</v>
      </c>
      <c r="N567" s="5" t="str">
        <f t="shared" si="325"/>
        <v>MODIFICATION_DATE VARCHAR(30),</v>
      </c>
      <c r="O567" s="1" t="s">
        <v>9</v>
      </c>
      <c r="P567" t="s">
        <v>8</v>
      </c>
      <c r="W567" s="17" t="str">
        <f t="shared" si="321"/>
        <v>modificationDate</v>
      </c>
      <c r="X567" s="3" t="str">
        <f t="shared" si="322"/>
        <v>"modificationDate":"",</v>
      </c>
      <c r="Y567" s="22" t="str">
        <f t="shared" si="323"/>
        <v>public static String MODIFICATION_DATE="modificationDate";</v>
      </c>
      <c r="Z567" s="7" t="str">
        <f t="shared" si="324"/>
        <v>private String modificationDate="";</v>
      </c>
    </row>
    <row r="568" spans="2:26" ht="17.5" x14ac:dyDescent="0.45">
      <c r="B568" s="1" t="s">
        <v>394</v>
      </c>
      <c r="C568" s="1" t="s">
        <v>1</v>
      </c>
      <c r="D568" s="4">
        <v>222</v>
      </c>
      <c r="I568" t="str">
        <f t="shared" ref="I568" si="328">I530</f>
        <v>ALTER TABLE TM_PROGRESS</v>
      </c>
      <c r="J568" t="str">
        <f t="shared" si="326"/>
        <v xml:space="preserve"> ADD  CATEGORY_CODE VARCHAR(222);</v>
      </c>
      <c r="K568" s="21" t="str">
        <f t="shared" si="327"/>
        <v xml:space="preserve">  ALTER COLUMN   CATEGORY_CODE VARCHAR(222);</v>
      </c>
      <c r="L568" s="12"/>
      <c r="M568" s="18" t="str">
        <f t="shared" si="320"/>
        <v>CATEGORY_CODE,</v>
      </c>
      <c r="N568" s="5" t="str">
        <f t="shared" si="325"/>
        <v>CATEGORY_CODE VARCHAR(222),</v>
      </c>
      <c r="O568" s="1" t="s">
        <v>396</v>
      </c>
      <c r="P568" t="s">
        <v>18</v>
      </c>
      <c r="W568" s="17" t="str">
        <f t="shared" si="321"/>
        <v>categoryCode</v>
      </c>
      <c r="X568" s="3" t="str">
        <f t="shared" si="322"/>
        <v>"categoryCode":"",</v>
      </c>
      <c r="Y568" s="22" t="str">
        <f t="shared" si="323"/>
        <v>public static String CATEGORY_CODE="categoryCode";</v>
      </c>
      <c r="Z568" s="7" t="str">
        <f t="shared" si="324"/>
        <v>private String categoryCode="";</v>
      </c>
    </row>
    <row r="569" spans="2:26" ht="17.5" x14ac:dyDescent="0.45">
      <c r="B569" s="1" t="s">
        <v>395</v>
      </c>
      <c r="C569" s="1" t="s">
        <v>1</v>
      </c>
      <c r="D569" s="4">
        <v>444</v>
      </c>
      <c r="L569" s="12"/>
      <c r="M569" s="18"/>
      <c r="N569" s="5" t="str">
        <f t="shared" si="325"/>
        <v>CATEGORY_NAME VARCHAR(444),</v>
      </c>
      <c r="O569" s="1" t="s">
        <v>396</v>
      </c>
      <c r="P569" t="s">
        <v>0</v>
      </c>
      <c r="W569" s="17" t="str">
        <f t="shared" si="321"/>
        <v>categoryName</v>
      </c>
      <c r="X569" s="3" t="str">
        <f t="shared" si="322"/>
        <v>"categoryName":"",</v>
      </c>
      <c r="Y569" s="22" t="str">
        <f t="shared" si="323"/>
        <v>public static String CATEGORY_NAME="categoryName";</v>
      </c>
      <c r="Z569" s="7" t="str">
        <f t="shared" si="324"/>
        <v>private String categoryName="";</v>
      </c>
    </row>
    <row r="570" spans="2:26" ht="17.5" x14ac:dyDescent="0.45">
      <c r="B570" s="1" t="s">
        <v>14</v>
      </c>
      <c r="C570" s="1" t="s">
        <v>1</v>
      </c>
      <c r="D570" s="4">
        <v>3000</v>
      </c>
      <c r="I570" t="str">
        <f t="shared" ref="I570" si="329">I544</f>
        <v>ALTER TABLE TM_TASK_STATUS</v>
      </c>
      <c r="J570" t="str">
        <f t="shared" ref="J570" si="330">CONCATENATE(LEFT(CONCATENATE(" ADD "," ",N570,";"),LEN(CONCATENATE(" ADD "," ",N570,";"))-2),";")</f>
        <v xml:space="preserve"> ADD  DESCRIPTION VARCHAR(3000);</v>
      </c>
      <c r="K570" s="21" t="str">
        <f t="shared" ref="K570" si="331">CONCATENATE(LEFT(CONCATENATE("  ALTER COLUMN  "," ",N570,";"),LEN(CONCATENATE("  ALTER COLUMN  "," ",N570,";"))-2),";")</f>
        <v xml:space="preserve">  ALTER COLUMN   DESCRIPTION VARCHAR(3000);</v>
      </c>
      <c r="L570" s="12"/>
      <c r="M570" s="18" t="str">
        <f t="shared" ref="M570" si="332">CONCATENATE(B570,",")</f>
        <v>DESCRIPTION,</v>
      </c>
      <c r="N570" s="5" t="str">
        <f t="shared" si="325"/>
        <v>DESCRIPTION VARCHAR(3000),</v>
      </c>
      <c r="O570" s="1" t="s">
        <v>14</v>
      </c>
      <c r="W570" s="17" t="str">
        <f t="shared" si="321"/>
        <v>description</v>
      </c>
      <c r="X570" s="3" t="str">
        <f t="shared" si="322"/>
        <v>"description":"",</v>
      </c>
      <c r="Y570" s="22" t="str">
        <f t="shared" si="323"/>
        <v>public static String DESCRIPTION="description";</v>
      </c>
      <c r="Z570" s="7" t="str">
        <f t="shared" si="324"/>
        <v>private String description="";</v>
      </c>
    </row>
    <row r="571" spans="2:26" ht="17.5" x14ac:dyDescent="0.45">
      <c r="C571" s="1"/>
      <c r="D571" s="8"/>
      <c r="M571" s="18"/>
      <c r="N571" s="33" t="s">
        <v>130</v>
      </c>
      <c r="O571" s="1"/>
      <c r="W571" s="17"/>
    </row>
    <row r="572" spans="2:26" ht="17.5" x14ac:dyDescent="0.45">
      <c r="C572" s="1"/>
      <c r="D572" s="8"/>
      <c r="M572" s="18"/>
      <c r="N572" s="31" t="s">
        <v>126</v>
      </c>
      <c r="O572" s="1"/>
      <c r="W572" s="17"/>
    </row>
    <row r="573" spans="2:26" ht="17.5" x14ac:dyDescent="0.45">
      <c r="C573" s="14"/>
      <c r="D573" s="9"/>
      <c r="M573" s="20"/>
      <c r="W573" s="17"/>
    </row>
    <row r="575" spans="2:26" x14ac:dyDescent="0.35">
      <c r="B575" s="2" t="s">
        <v>404</v>
      </c>
      <c r="I575" t="str">
        <f>CONCATENATE("ALTER TABLE"," ",B575)</f>
        <v>ALTER TABLE TM_TASK_ASSIGNEE</v>
      </c>
      <c r="N575" s="5" t="str">
        <f>CONCATENATE("CREATE TABLE ",B575," ","(")</f>
        <v>CREATE TABLE TM_TASK_ASSIGNEE (</v>
      </c>
    </row>
    <row r="576" spans="2:26" ht="17.5" x14ac:dyDescent="0.45">
      <c r="B576" s="1" t="s">
        <v>2</v>
      </c>
      <c r="C576" s="1" t="s">
        <v>1</v>
      </c>
      <c r="D576" s="4">
        <v>30</v>
      </c>
      <c r="E576" s="24" t="s">
        <v>113</v>
      </c>
      <c r="I576" t="str">
        <f>I575</f>
        <v>ALTER TABLE TM_TASK_ASSIGNEE</v>
      </c>
      <c r="J576" t="str">
        <f>CONCATENATE(LEFT(CONCATENATE(" ADD "," ",N576,";"),LEN(CONCATENATE(" ADD "," ",N576,";"))-2),";")</f>
        <v xml:space="preserve"> ADD  ID VARCHAR(30) NOT NULL ;</v>
      </c>
      <c r="K576" s="21" t="str">
        <f>CONCATENATE(LEFT(CONCATENATE("  ALTER COLUMN  "," ",N576,";"),LEN(CONCATENATE("  ALTER COLUMN  "," ",N576,";"))-2),";")</f>
        <v xml:space="preserve">  ALTER COLUMN   ID VARCHAR(30) NOT NULL ;</v>
      </c>
      <c r="L576" s="12"/>
      <c r="M576" s="18" t="str">
        <f t="shared" ref="M576:M580" si="333">CONCATENATE(B576,",")</f>
        <v>ID,</v>
      </c>
      <c r="N576" s="5" t="str">
        <f>CONCATENATE(B576," ",C576,"(",D576,") ",E576," ,")</f>
        <v>ID VARCHAR(30) NOT NULL ,</v>
      </c>
      <c r="O576" s="1" t="s">
        <v>2</v>
      </c>
      <c r="P576" s="6"/>
      <c r="Q576" s="6"/>
      <c r="R576" s="6"/>
      <c r="S576" s="6"/>
      <c r="T576" s="6"/>
      <c r="U576" s="6"/>
      <c r="V576" s="6"/>
      <c r="W576" s="17" t="str">
        <f t="shared" ref="W576:W582" si="334">CONCATENATE(,LOWER(O576),UPPER(LEFT(P576,1)),LOWER(RIGHT(P576,LEN(P576)-IF(LEN(P576)&gt;0,1,LEN(P576)))),UPPER(LEFT(Q576,1)),LOWER(RIGHT(Q576,LEN(Q576)-IF(LEN(Q576)&gt;0,1,LEN(Q576)))),UPPER(LEFT(R576,1)),LOWER(RIGHT(R576,LEN(R576)-IF(LEN(R576)&gt;0,1,LEN(R576)))),UPPER(LEFT(S576,1)),LOWER(RIGHT(S576,LEN(S576)-IF(LEN(S576)&gt;0,1,LEN(S576)))),UPPER(LEFT(T576,1)),LOWER(RIGHT(T576,LEN(T576)-IF(LEN(T576)&gt;0,1,LEN(T576)))),UPPER(LEFT(U576,1)),LOWER(RIGHT(U576,LEN(U576)-IF(LEN(U576)&gt;0,1,LEN(U576)))),UPPER(LEFT(V576,1)),LOWER(RIGHT(V576,LEN(V576)-IF(LEN(V576)&gt;0,1,LEN(V576)))))</f>
        <v>id</v>
      </c>
      <c r="X576" s="3" t="str">
        <f t="shared" ref="X576:X582" si="335">CONCATENATE("""",W576,"""",":","""","""",",")</f>
        <v>"id":"",</v>
      </c>
      <c r="Y576" s="22" t="str">
        <f t="shared" ref="Y576:Y582" si="336">CONCATENATE("public static String ",,B576,,"=","""",W576,""";")</f>
        <v>public static String ID="id";</v>
      </c>
      <c r="Z576" s="7" t="str">
        <f t="shared" ref="Z576:Z582" si="337">CONCATENATE("private String ",W576,"=","""""",";")</f>
        <v>private String id="";</v>
      </c>
    </row>
    <row r="577" spans="2:26" ht="17.5" x14ac:dyDescent="0.45">
      <c r="B577" s="1" t="s">
        <v>3</v>
      </c>
      <c r="C577" s="1" t="s">
        <v>1</v>
      </c>
      <c r="D577" s="4">
        <v>10</v>
      </c>
      <c r="I577" t="str">
        <f>I576</f>
        <v>ALTER TABLE TM_TASK_ASSIGNEE</v>
      </c>
      <c r="J577" t="str">
        <f>CONCATENATE(LEFT(CONCATENATE(" ADD "," ",N577,";"),LEN(CONCATENATE(" ADD "," ",N577,";"))-2),";")</f>
        <v xml:space="preserve"> ADD  STATUS VARCHAR(10);</v>
      </c>
      <c r="K577" s="21" t="str">
        <f>CONCATENATE(LEFT(CONCATENATE("  ALTER COLUMN  "," ",N577,";"),LEN(CONCATENATE("  ALTER COLUMN  "," ",N577,";"))-2),";")</f>
        <v xml:space="preserve">  ALTER COLUMN   STATUS VARCHAR(10);</v>
      </c>
      <c r="L577" s="12"/>
      <c r="M577" s="18" t="str">
        <f t="shared" si="333"/>
        <v>STATUS,</v>
      </c>
      <c r="N577" s="5" t="str">
        <f t="shared" ref="N577:N582" si="338">CONCATENATE(B577," ",C577,"(",D577,")",",")</f>
        <v>STATUS VARCHAR(10),</v>
      </c>
      <c r="O577" s="1" t="s">
        <v>3</v>
      </c>
      <c r="W577" s="17" t="str">
        <f t="shared" si="334"/>
        <v>status</v>
      </c>
      <c r="X577" s="3" t="str">
        <f t="shared" si="335"/>
        <v>"status":"",</v>
      </c>
      <c r="Y577" s="22" t="str">
        <f t="shared" si="336"/>
        <v>public static String STATUS="status";</v>
      </c>
      <c r="Z577" s="7" t="str">
        <f t="shared" si="337"/>
        <v>private String status="";</v>
      </c>
    </row>
    <row r="578" spans="2:26" ht="17.5" x14ac:dyDescent="0.45">
      <c r="B578" s="1" t="s">
        <v>4</v>
      </c>
      <c r="C578" s="1" t="s">
        <v>1</v>
      </c>
      <c r="D578" s="4">
        <v>30</v>
      </c>
      <c r="I578" t="str">
        <f>I577</f>
        <v>ALTER TABLE TM_TASK_ASSIGNEE</v>
      </c>
      <c r="J578" t="str">
        <f t="shared" ref="J578:J580" si="339">CONCATENATE(LEFT(CONCATENATE(" ADD "," ",N578,";"),LEN(CONCATENATE(" ADD "," ",N578,";"))-2),";")</f>
        <v xml:space="preserve"> ADD  INSERT_DATE VARCHAR(30);</v>
      </c>
      <c r="K578" s="21" t="str">
        <f t="shared" ref="K578:K580" si="340">CONCATENATE(LEFT(CONCATENATE("  ALTER COLUMN  "," ",N578,";"),LEN(CONCATENATE("  ALTER COLUMN  "," ",N578,";"))-2),";")</f>
        <v xml:space="preserve">  ALTER COLUMN   INSERT_DATE VARCHAR(30);</v>
      </c>
      <c r="L578" s="12"/>
      <c r="M578" s="18" t="str">
        <f t="shared" si="333"/>
        <v>INSERT_DATE,</v>
      </c>
      <c r="N578" s="5" t="str">
        <f t="shared" si="338"/>
        <v>INSERT_DATE VARCHAR(30),</v>
      </c>
      <c r="O578" s="1" t="s">
        <v>7</v>
      </c>
      <c r="P578" t="s">
        <v>8</v>
      </c>
      <c r="W578" s="17" t="str">
        <f t="shared" si="334"/>
        <v>insertDate</v>
      </c>
      <c r="X578" s="3" t="str">
        <f t="shared" si="335"/>
        <v>"insertDate":"",</v>
      </c>
      <c r="Y578" s="22" t="str">
        <f t="shared" si="336"/>
        <v>public static String INSERT_DATE="insertDate";</v>
      </c>
      <c r="Z578" s="7" t="str">
        <f t="shared" si="337"/>
        <v>private String insertDate="";</v>
      </c>
    </row>
    <row r="579" spans="2:26" ht="17.5" x14ac:dyDescent="0.45">
      <c r="B579" s="1" t="s">
        <v>5</v>
      </c>
      <c r="C579" s="1" t="s">
        <v>1</v>
      </c>
      <c r="D579" s="4">
        <v>30</v>
      </c>
      <c r="I579" t="str">
        <f>I578</f>
        <v>ALTER TABLE TM_TASK_ASSIGNEE</v>
      </c>
      <c r="J579" t="str">
        <f t="shared" si="339"/>
        <v xml:space="preserve"> ADD  MODIFICATION_DATE VARCHAR(30);</v>
      </c>
      <c r="K579" s="21" t="str">
        <f t="shared" si="340"/>
        <v xml:space="preserve">  ALTER COLUMN   MODIFICATION_DATE VARCHAR(30);</v>
      </c>
      <c r="L579" s="12"/>
      <c r="M579" s="18" t="str">
        <f t="shared" si="333"/>
        <v>MODIFICATION_DATE,</v>
      </c>
      <c r="N579" s="5" t="str">
        <f t="shared" si="338"/>
        <v>MODIFICATION_DATE VARCHAR(30),</v>
      </c>
      <c r="O579" s="1" t="s">
        <v>9</v>
      </c>
      <c r="P579" t="s">
        <v>8</v>
      </c>
      <c r="W579" s="17" t="str">
        <f t="shared" si="334"/>
        <v>modificationDate</v>
      </c>
      <c r="X579" s="3" t="str">
        <f t="shared" si="335"/>
        <v>"modificationDate":"",</v>
      </c>
      <c r="Y579" s="22" t="str">
        <f t="shared" si="336"/>
        <v>public static String MODIFICATION_DATE="modificationDate";</v>
      </c>
      <c r="Z579" s="7" t="str">
        <f t="shared" si="337"/>
        <v>private String modificationDate="";</v>
      </c>
    </row>
    <row r="580" spans="2:26" ht="17.5" x14ac:dyDescent="0.45">
      <c r="B580" s="1" t="s">
        <v>405</v>
      </c>
      <c r="C580" s="1" t="s">
        <v>1</v>
      </c>
      <c r="D580" s="4">
        <v>222</v>
      </c>
      <c r="I580" t="str">
        <f t="shared" ref="I580" si="341">I542</f>
        <v>ALTER TABLE TM_TASK_STATUS</v>
      </c>
      <c r="J580" t="str">
        <f t="shared" si="339"/>
        <v xml:space="preserve"> ADD  FK_TASK_ID VARCHAR(222);</v>
      </c>
      <c r="K580" s="21" t="str">
        <f t="shared" si="340"/>
        <v xml:space="preserve">  ALTER COLUMN   FK_TASK_ID VARCHAR(222);</v>
      </c>
      <c r="L580" s="12"/>
      <c r="M580" s="18" t="str">
        <f t="shared" si="333"/>
        <v>FK_TASK_ID,</v>
      </c>
      <c r="N580" s="5" t="str">
        <f t="shared" si="338"/>
        <v>FK_TASK_ID VARCHAR(222),</v>
      </c>
      <c r="O580" s="1" t="s">
        <v>10</v>
      </c>
      <c r="P580" t="s">
        <v>397</v>
      </c>
      <c r="Q580" t="s">
        <v>2</v>
      </c>
      <c r="W580" s="17" t="str">
        <f t="shared" si="334"/>
        <v>fkTaskId</v>
      </c>
      <c r="X580" s="3" t="str">
        <f t="shared" si="335"/>
        <v>"fkTaskId":"",</v>
      </c>
      <c r="Y580" s="22" t="str">
        <f t="shared" si="336"/>
        <v>public static String FK_TASK_ID="fkTaskId";</v>
      </c>
      <c r="Z580" s="7" t="str">
        <f t="shared" si="337"/>
        <v>private String fkTaskId="";</v>
      </c>
    </row>
    <row r="581" spans="2:26" ht="17.5" x14ac:dyDescent="0.45">
      <c r="B581" s="1" t="s">
        <v>11</v>
      </c>
      <c r="C581" s="1" t="s">
        <v>1</v>
      </c>
      <c r="D581" s="4">
        <v>444</v>
      </c>
      <c r="L581" s="12"/>
      <c r="M581" s="18"/>
      <c r="N581" s="5" t="str">
        <f t="shared" si="338"/>
        <v>FK_USER_ID VARCHAR(444),</v>
      </c>
      <c r="O581" s="1" t="s">
        <v>10</v>
      </c>
      <c r="P581" t="s">
        <v>12</v>
      </c>
      <c r="Q581" t="s">
        <v>2</v>
      </c>
      <c r="W581" s="17" t="str">
        <f t="shared" si="334"/>
        <v>fkUserId</v>
      </c>
      <c r="X581" s="3" t="str">
        <f t="shared" si="335"/>
        <v>"fkUserId":"",</v>
      </c>
      <c r="Y581" s="22" t="str">
        <f t="shared" si="336"/>
        <v>public static String FK_USER_ID="fkUserId";</v>
      </c>
      <c r="Z581" s="7" t="str">
        <f t="shared" si="337"/>
        <v>private String fkUserId="";</v>
      </c>
    </row>
    <row r="582" spans="2:26" ht="17.5" x14ac:dyDescent="0.45">
      <c r="B582" s="1" t="s">
        <v>14</v>
      </c>
      <c r="C582" s="1" t="s">
        <v>1</v>
      </c>
      <c r="D582" s="4">
        <v>3000</v>
      </c>
      <c r="I582" t="str">
        <f t="shared" ref="I582" si="342">I556</f>
        <v>ALTER TABLE TM_TASK_PRIORITY</v>
      </c>
      <c r="J582" t="str">
        <f t="shared" ref="J582" si="343">CONCATENATE(LEFT(CONCATENATE(" ADD "," ",N582,";"),LEN(CONCATENATE(" ADD "," ",N582,";"))-2),";")</f>
        <v xml:space="preserve"> ADD  DESCRIPTION VARCHAR(3000);</v>
      </c>
      <c r="K582" s="21" t="str">
        <f t="shared" ref="K582" si="344">CONCATENATE(LEFT(CONCATENATE("  ALTER COLUMN  "," ",N582,";"),LEN(CONCATENATE("  ALTER COLUMN  "," ",N582,";"))-2),";")</f>
        <v xml:space="preserve">  ALTER COLUMN   DESCRIPTION VARCHAR(3000);</v>
      </c>
      <c r="L582" s="12"/>
      <c r="M582" s="18" t="str">
        <f t="shared" ref="M582" si="345">CONCATENATE(B582,",")</f>
        <v>DESCRIPTION,</v>
      </c>
      <c r="N582" s="5" t="str">
        <f t="shared" si="338"/>
        <v>DESCRIPTION VARCHAR(3000),</v>
      </c>
      <c r="O582" s="1" t="s">
        <v>14</v>
      </c>
      <c r="W582" s="17" t="str">
        <f t="shared" si="334"/>
        <v>description</v>
      </c>
      <c r="X582" s="3" t="str">
        <f t="shared" si="335"/>
        <v>"description":"",</v>
      </c>
      <c r="Y582" s="22" t="str">
        <f t="shared" si="336"/>
        <v>public static String DESCRIPTION="description";</v>
      </c>
      <c r="Z582" s="7" t="str">
        <f t="shared" si="337"/>
        <v>private String description="";</v>
      </c>
    </row>
    <row r="583" spans="2:26" ht="17.5" x14ac:dyDescent="0.45">
      <c r="C583" s="1"/>
      <c r="D583" s="8"/>
      <c r="M583" s="18"/>
      <c r="N583" s="33" t="s">
        <v>130</v>
      </c>
      <c r="O583" s="1"/>
      <c r="W583" s="17"/>
    </row>
    <row r="584" spans="2:26" ht="17.5" x14ac:dyDescent="0.45">
      <c r="C584" s="1"/>
      <c r="D584" s="8"/>
      <c r="M584" s="18"/>
      <c r="N584" s="31" t="s">
        <v>126</v>
      </c>
      <c r="O584" s="1"/>
      <c r="W584" s="17"/>
    </row>
    <row r="585" spans="2:26" ht="17.5" x14ac:dyDescent="0.45">
      <c r="C585" s="14"/>
      <c r="D585" s="9"/>
      <c r="M585" s="20"/>
      <c r="W585" s="17"/>
    </row>
    <row r="586" spans="2:26" x14ac:dyDescent="0.35">
      <c r="B586" s="2" t="s">
        <v>406</v>
      </c>
      <c r="I586" t="str">
        <f>CONCATENATE("ALTER TABLE"," ",B586)</f>
        <v>ALTER TABLE TM_TASK_REPORTER</v>
      </c>
      <c r="N586" s="5" t="str">
        <f>CONCATENATE("CREATE TABLE ",B586," ","(")</f>
        <v>CREATE TABLE TM_TASK_REPORTER (</v>
      </c>
    </row>
    <row r="587" spans="2:26" ht="17.5" x14ac:dyDescent="0.45">
      <c r="B587" s="1" t="s">
        <v>2</v>
      </c>
      <c r="C587" s="1" t="s">
        <v>1</v>
      </c>
      <c r="D587" s="4">
        <v>30</v>
      </c>
      <c r="E587" s="24" t="s">
        <v>113</v>
      </c>
      <c r="I587" t="str">
        <f>I586</f>
        <v>ALTER TABLE TM_TASK_REPORTER</v>
      </c>
      <c r="J587" t="str">
        <f>CONCATENATE(LEFT(CONCATENATE(" ADD "," ",N587,";"),LEN(CONCATENATE(" ADD "," ",N587,";"))-2),";")</f>
        <v xml:space="preserve"> ADD  ID VARCHAR(30) NOT NULL ;</v>
      </c>
      <c r="K587" s="21" t="str">
        <f>CONCATENATE(LEFT(CONCATENATE("  ALTER COLUMN  "," ",N587,";"),LEN(CONCATENATE("  ALTER COLUMN  "," ",N587,";"))-2),";")</f>
        <v xml:space="preserve">  ALTER COLUMN   ID VARCHAR(30) NOT NULL ;</v>
      </c>
      <c r="L587" s="12"/>
      <c r="M587" s="18" t="str">
        <f t="shared" ref="M587:M591" si="346">CONCATENATE(B587,",")</f>
        <v>ID,</v>
      </c>
      <c r="N587" s="5" t="str">
        <f>CONCATENATE(B587," ",C587,"(",D587,") ",E587," ,")</f>
        <v>ID VARCHAR(30) NOT NULL ,</v>
      </c>
      <c r="O587" s="1" t="s">
        <v>2</v>
      </c>
      <c r="P587" s="6"/>
      <c r="Q587" s="6"/>
      <c r="R587" s="6"/>
      <c r="S587" s="6"/>
      <c r="T587" s="6"/>
      <c r="U587" s="6"/>
      <c r="V587" s="6"/>
      <c r="W587" s="17" t="str">
        <f t="shared" ref="W587:W593" si="347">CONCATENATE(,LOWER(O587),UPPER(LEFT(P587,1)),LOWER(RIGHT(P587,LEN(P587)-IF(LEN(P587)&gt;0,1,LEN(P587)))),UPPER(LEFT(Q587,1)),LOWER(RIGHT(Q587,LEN(Q587)-IF(LEN(Q587)&gt;0,1,LEN(Q587)))),UPPER(LEFT(R587,1)),LOWER(RIGHT(R587,LEN(R587)-IF(LEN(R587)&gt;0,1,LEN(R587)))),UPPER(LEFT(S587,1)),LOWER(RIGHT(S587,LEN(S587)-IF(LEN(S587)&gt;0,1,LEN(S587)))),UPPER(LEFT(T587,1)),LOWER(RIGHT(T587,LEN(T587)-IF(LEN(T587)&gt;0,1,LEN(T587)))),UPPER(LEFT(U587,1)),LOWER(RIGHT(U587,LEN(U587)-IF(LEN(U587)&gt;0,1,LEN(U587)))),UPPER(LEFT(V587,1)),LOWER(RIGHT(V587,LEN(V587)-IF(LEN(V587)&gt;0,1,LEN(V587)))))</f>
        <v>id</v>
      </c>
      <c r="X587" s="3" t="str">
        <f t="shared" ref="X587:X593" si="348">CONCATENATE("""",W587,"""",":","""","""",",")</f>
        <v>"id":"",</v>
      </c>
      <c r="Y587" s="22" t="str">
        <f t="shared" ref="Y587:Y593" si="349">CONCATENATE("public static String ",,B587,,"=","""",W587,""";")</f>
        <v>public static String ID="id";</v>
      </c>
      <c r="Z587" s="7" t="str">
        <f t="shared" ref="Z587:Z593" si="350">CONCATENATE("private String ",W587,"=","""""",";")</f>
        <v>private String id="";</v>
      </c>
    </row>
    <row r="588" spans="2:26" ht="17.5" x14ac:dyDescent="0.45">
      <c r="B588" s="1" t="s">
        <v>3</v>
      </c>
      <c r="C588" s="1" t="s">
        <v>1</v>
      </c>
      <c r="D588" s="4">
        <v>10</v>
      </c>
      <c r="I588" t="str">
        <f>I587</f>
        <v>ALTER TABLE TM_TASK_REPORTER</v>
      </c>
      <c r="J588" t="str">
        <f>CONCATENATE(LEFT(CONCATENATE(" ADD "," ",N588,";"),LEN(CONCATENATE(" ADD "," ",N588,";"))-2),";")</f>
        <v xml:space="preserve"> ADD  STATUS VARCHAR(10);</v>
      </c>
      <c r="K588" s="21" t="str">
        <f>CONCATENATE(LEFT(CONCATENATE("  ALTER COLUMN  "," ",N588,";"),LEN(CONCATENATE("  ALTER COLUMN  "," ",N588,";"))-2),";")</f>
        <v xml:space="preserve">  ALTER COLUMN   STATUS VARCHAR(10);</v>
      </c>
      <c r="L588" s="12"/>
      <c r="M588" s="18" t="str">
        <f t="shared" si="346"/>
        <v>STATUS,</v>
      </c>
      <c r="N588" s="5" t="str">
        <f t="shared" ref="N588:N593" si="351">CONCATENATE(B588," ",C588,"(",D588,")",",")</f>
        <v>STATUS VARCHAR(10),</v>
      </c>
      <c r="O588" s="1" t="s">
        <v>3</v>
      </c>
      <c r="W588" s="17" t="str">
        <f t="shared" si="347"/>
        <v>status</v>
      </c>
      <c r="X588" s="3" t="str">
        <f t="shared" si="348"/>
        <v>"status":"",</v>
      </c>
      <c r="Y588" s="22" t="str">
        <f t="shared" si="349"/>
        <v>public static String STATUS="status";</v>
      </c>
      <c r="Z588" s="7" t="str">
        <f t="shared" si="350"/>
        <v>private String status="";</v>
      </c>
    </row>
    <row r="589" spans="2:26" ht="17.5" x14ac:dyDescent="0.45">
      <c r="B589" s="1" t="s">
        <v>4</v>
      </c>
      <c r="C589" s="1" t="s">
        <v>1</v>
      </c>
      <c r="D589" s="4">
        <v>30</v>
      </c>
      <c r="I589" t="str">
        <f>I588</f>
        <v>ALTER TABLE TM_TASK_REPORTER</v>
      </c>
      <c r="J589" t="str">
        <f t="shared" ref="J589:J591" si="352">CONCATENATE(LEFT(CONCATENATE(" ADD "," ",N589,";"),LEN(CONCATENATE(" ADD "," ",N589,";"))-2),";")</f>
        <v xml:space="preserve"> ADD  INSERT_DATE VARCHAR(30);</v>
      </c>
      <c r="K589" s="21" t="str">
        <f t="shared" ref="K589:K591" si="353">CONCATENATE(LEFT(CONCATENATE("  ALTER COLUMN  "," ",N589,";"),LEN(CONCATENATE("  ALTER COLUMN  "," ",N589,";"))-2),";")</f>
        <v xml:space="preserve">  ALTER COLUMN   INSERT_DATE VARCHAR(30);</v>
      </c>
      <c r="L589" s="12"/>
      <c r="M589" s="18" t="str">
        <f t="shared" si="346"/>
        <v>INSERT_DATE,</v>
      </c>
      <c r="N589" s="5" t="str">
        <f t="shared" si="351"/>
        <v>INSERT_DATE VARCHAR(30),</v>
      </c>
      <c r="O589" s="1" t="s">
        <v>7</v>
      </c>
      <c r="P589" t="s">
        <v>8</v>
      </c>
      <c r="W589" s="17" t="str">
        <f t="shared" si="347"/>
        <v>insertDate</v>
      </c>
      <c r="X589" s="3" t="str">
        <f t="shared" si="348"/>
        <v>"insertDate":"",</v>
      </c>
      <c r="Y589" s="22" t="str">
        <f t="shared" si="349"/>
        <v>public static String INSERT_DATE="insertDate";</v>
      </c>
      <c r="Z589" s="7" t="str">
        <f t="shared" si="350"/>
        <v>private String insertDate="";</v>
      </c>
    </row>
    <row r="590" spans="2:26" ht="17.5" x14ac:dyDescent="0.45">
      <c r="B590" s="1" t="s">
        <v>5</v>
      </c>
      <c r="C590" s="1" t="s">
        <v>1</v>
      </c>
      <c r="D590" s="4">
        <v>30</v>
      </c>
      <c r="I590" t="str">
        <f>I589</f>
        <v>ALTER TABLE TM_TASK_REPORTER</v>
      </c>
      <c r="J590" t="str">
        <f t="shared" si="352"/>
        <v xml:space="preserve"> ADD  MODIFICATION_DATE VARCHAR(30);</v>
      </c>
      <c r="K590" s="21" t="str">
        <f t="shared" si="353"/>
        <v xml:space="preserve">  ALTER COLUMN   MODIFICATION_DATE VARCHAR(30);</v>
      </c>
      <c r="L590" s="12"/>
      <c r="M590" s="18" t="str">
        <f t="shared" si="346"/>
        <v>MODIFICATION_DATE,</v>
      </c>
      <c r="N590" s="5" t="str">
        <f t="shared" si="351"/>
        <v>MODIFICATION_DATE VARCHAR(30),</v>
      </c>
      <c r="O590" s="1" t="s">
        <v>9</v>
      </c>
      <c r="P590" t="s">
        <v>8</v>
      </c>
      <c r="W590" s="17" t="str">
        <f t="shared" si="347"/>
        <v>modificationDate</v>
      </c>
      <c r="X590" s="3" t="str">
        <f t="shared" si="348"/>
        <v>"modificationDate":"",</v>
      </c>
      <c r="Y590" s="22" t="str">
        <f t="shared" si="349"/>
        <v>public static String MODIFICATION_DATE="modificationDate";</v>
      </c>
      <c r="Z590" s="7" t="str">
        <f t="shared" si="350"/>
        <v>private String modificationDate="";</v>
      </c>
    </row>
    <row r="591" spans="2:26" ht="17.5" x14ac:dyDescent="0.45">
      <c r="B591" s="1" t="s">
        <v>405</v>
      </c>
      <c r="C591" s="1" t="s">
        <v>1</v>
      </c>
      <c r="D591" s="4">
        <v>222</v>
      </c>
      <c r="I591" t="str">
        <f t="shared" ref="I591" si="354">I553</f>
        <v>ALTER TABLE TM_TASK_PRIORITY</v>
      </c>
      <c r="J591" t="str">
        <f t="shared" si="352"/>
        <v xml:space="preserve"> ADD  FK_TASK_ID VARCHAR(222);</v>
      </c>
      <c r="K591" s="21" t="str">
        <f t="shared" si="353"/>
        <v xml:space="preserve">  ALTER COLUMN   FK_TASK_ID VARCHAR(222);</v>
      </c>
      <c r="L591" s="12"/>
      <c r="M591" s="18" t="str">
        <f t="shared" si="346"/>
        <v>FK_TASK_ID,</v>
      </c>
      <c r="N591" s="5" t="str">
        <f t="shared" si="351"/>
        <v>FK_TASK_ID VARCHAR(222),</v>
      </c>
      <c r="O591" s="1" t="s">
        <v>10</v>
      </c>
      <c r="P591" t="s">
        <v>397</v>
      </c>
      <c r="Q591" t="s">
        <v>2</v>
      </c>
      <c r="W591" s="17" t="str">
        <f t="shared" si="347"/>
        <v>fkTaskId</v>
      </c>
      <c r="X591" s="3" t="str">
        <f t="shared" si="348"/>
        <v>"fkTaskId":"",</v>
      </c>
      <c r="Y591" s="22" t="str">
        <f t="shared" si="349"/>
        <v>public static String FK_TASK_ID="fkTaskId";</v>
      </c>
      <c r="Z591" s="7" t="str">
        <f t="shared" si="350"/>
        <v>private String fkTaskId="";</v>
      </c>
    </row>
    <row r="592" spans="2:26" ht="17.5" x14ac:dyDescent="0.45">
      <c r="B592" s="1" t="s">
        <v>11</v>
      </c>
      <c r="C592" s="1" t="s">
        <v>1</v>
      </c>
      <c r="D592" s="4">
        <v>444</v>
      </c>
      <c r="L592" s="12"/>
      <c r="M592" s="18"/>
      <c r="N592" s="5" t="str">
        <f t="shared" si="351"/>
        <v>FK_USER_ID VARCHAR(444),</v>
      </c>
      <c r="O592" s="1" t="s">
        <v>10</v>
      </c>
      <c r="P592" t="s">
        <v>12</v>
      </c>
      <c r="Q592" t="s">
        <v>2</v>
      </c>
      <c r="W592" s="17" t="str">
        <f t="shared" si="347"/>
        <v>fkUserId</v>
      </c>
      <c r="X592" s="3" t="str">
        <f t="shared" si="348"/>
        <v>"fkUserId":"",</v>
      </c>
      <c r="Y592" s="22" t="str">
        <f t="shared" si="349"/>
        <v>public static String FK_USER_ID="fkUserId";</v>
      </c>
      <c r="Z592" s="7" t="str">
        <f t="shared" si="350"/>
        <v>private String fkUserId="";</v>
      </c>
    </row>
    <row r="593" spans="2:26" ht="17.5" x14ac:dyDescent="0.45">
      <c r="B593" s="1" t="s">
        <v>14</v>
      </c>
      <c r="C593" s="1" t="s">
        <v>1</v>
      </c>
      <c r="D593" s="4">
        <v>3000</v>
      </c>
      <c r="I593" t="str">
        <f t="shared" ref="I593" si="355">I567</f>
        <v>ALTER TABLE TM_TASK_CATEGORY</v>
      </c>
      <c r="J593" t="str">
        <f t="shared" ref="J593" si="356">CONCATENATE(LEFT(CONCATENATE(" ADD "," ",N593,";"),LEN(CONCATENATE(" ADD "," ",N593,";"))-2),";")</f>
        <v xml:space="preserve"> ADD  DESCRIPTION VARCHAR(3000);</v>
      </c>
      <c r="K593" s="21" t="str">
        <f t="shared" ref="K593" si="357">CONCATENATE(LEFT(CONCATENATE("  ALTER COLUMN  "," ",N593,";"),LEN(CONCATENATE("  ALTER COLUMN  "," ",N593,";"))-2),";")</f>
        <v xml:space="preserve">  ALTER COLUMN   DESCRIPTION VARCHAR(3000);</v>
      </c>
      <c r="L593" s="12"/>
      <c r="M593" s="18" t="str">
        <f t="shared" ref="M593" si="358">CONCATENATE(B593,",")</f>
        <v>DESCRIPTION,</v>
      </c>
      <c r="N593" s="5" t="str">
        <f t="shared" si="351"/>
        <v>DESCRIPTION VARCHAR(3000),</v>
      </c>
      <c r="O593" s="1" t="s">
        <v>14</v>
      </c>
      <c r="W593" s="17" t="str">
        <f t="shared" si="347"/>
        <v>description</v>
      </c>
      <c r="X593" s="3" t="str">
        <f t="shared" si="348"/>
        <v>"description":"",</v>
      </c>
      <c r="Y593" s="22" t="str">
        <f t="shared" si="349"/>
        <v>public static String DESCRIPTION="description";</v>
      </c>
      <c r="Z593" s="7" t="str">
        <f t="shared" si="350"/>
        <v>private String description="";</v>
      </c>
    </row>
    <row r="594" spans="2:26" ht="17.5" x14ac:dyDescent="0.45">
      <c r="C594" s="1"/>
      <c r="D594" s="8"/>
      <c r="M594" s="18"/>
      <c r="N594" s="33" t="s">
        <v>130</v>
      </c>
      <c r="O594" s="1"/>
      <c r="W594" s="17"/>
    </row>
    <row r="595" spans="2:26" ht="17.5" x14ac:dyDescent="0.45">
      <c r="C595" s="1"/>
      <c r="D595" s="8"/>
      <c r="M595" s="18"/>
      <c r="N595" s="31" t="s">
        <v>126</v>
      </c>
      <c r="O595" s="1"/>
      <c r="W595" s="17"/>
    </row>
    <row r="596" spans="2:26" ht="17.5" x14ac:dyDescent="0.45">
      <c r="C596" s="14"/>
      <c r="D596" s="9"/>
      <c r="M596" s="20"/>
      <c r="W596" s="17"/>
    </row>
    <row r="597" spans="2:26" x14ac:dyDescent="0.35">
      <c r="B597" s="2" t="s">
        <v>407</v>
      </c>
      <c r="I597" t="str">
        <f>CONCATENATE("ALTER TABLE"," ",B597)</f>
        <v>ALTER TABLE TM_TASK_FILE</v>
      </c>
      <c r="N597" s="5" t="str">
        <f>CONCATENATE("CREATE TABLE ",B597," ","(")</f>
        <v>CREATE TABLE TM_TASK_FILE (</v>
      </c>
    </row>
    <row r="598" spans="2:26" ht="17.5" x14ac:dyDescent="0.45">
      <c r="B598" s="1" t="s">
        <v>2</v>
      </c>
      <c r="C598" s="1" t="s">
        <v>1</v>
      </c>
      <c r="D598" s="4">
        <v>30</v>
      </c>
      <c r="E598" s="24" t="s">
        <v>113</v>
      </c>
      <c r="I598" t="str">
        <f>I597</f>
        <v>ALTER TABLE TM_TASK_FILE</v>
      </c>
      <c r="J598" t="str">
        <f>CONCATENATE(LEFT(CONCATENATE(" ADD "," ",N598,";"),LEN(CONCATENATE(" ADD "," ",N598,";"))-2),";")</f>
        <v xml:space="preserve"> ADD  ID VARCHAR(30) NOT NULL ;</v>
      </c>
      <c r="K598" s="21" t="str">
        <f>CONCATENATE(LEFT(CONCATENATE("  ALTER COLUMN  "," ",N598,";"),LEN(CONCATENATE("  ALTER COLUMN  "," ",N598,";"))-2),";")</f>
        <v xml:space="preserve">  ALTER COLUMN   ID VARCHAR(30) NOT NULL ;</v>
      </c>
      <c r="L598" s="12"/>
      <c r="M598" s="18" t="str">
        <f t="shared" ref="M598:M602" si="359">CONCATENATE(B598,",")</f>
        <v>ID,</v>
      </c>
      <c r="N598" s="5" t="str">
        <f>CONCATENATE(B598," ",C598,"(",D598,") ",E598," ,")</f>
        <v>ID VARCHAR(30) NOT NULL ,</v>
      </c>
      <c r="O598" s="1" t="s">
        <v>2</v>
      </c>
      <c r="P598" s="6"/>
      <c r="Q598" s="6"/>
      <c r="R598" s="6"/>
      <c r="S598" s="6"/>
      <c r="T598" s="6"/>
      <c r="U598" s="6"/>
      <c r="V598" s="6"/>
      <c r="W598" s="17" t="str">
        <f t="shared" ref="W598:W605" si="360"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id</v>
      </c>
      <c r="X598" s="3" t="str">
        <f t="shared" ref="X598:X605" si="361">CONCATENATE("""",W598,"""",":","""","""",",")</f>
        <v>"id":"",</v>
      </c>
      <c r="Y598" s="22" t="str">
        <f t="shared" ref="Y598:Y605" si="362">CONCATENATE("public static String ",,B598,,"=","""",W598,""";")</f>
        <v>public static String ID="id";</v>
      </c>
      <c r="Z598" s="7" t="str">
        <f t="shared" ref="Z598:Z605" si="363">CONCATENATE("private String ",W598,"=","""""",";")</f>
        <v>private String id="";</v>
      </c>
    </row>
    <row r="599" spans="2:26" ht="17.5" x14ac:dyDescent="0.45">
      <c r="B599" s="1" t="s">
        <v>3</v>
      </c>
      <c r="C599" s="1" t="s">
        <v>1</v>
      </c>
      <c r="D599" s="4">
        <v>10</v>
      </c>
      <c r="I599" t="str">
        <f>I598</f>
        <v>ALTER TABLE TM_TASK_FILE</v>
      </c>
      <c r="J599" t="str">
        <f>CONCATENATE(LEFT(CONCATENATE(" ADD "," ",N599,";"),LEN(CONCATENATE(" ADD "," ",N599,";"))-2),";")</f>
        <v xml:space="preserve"> ADD  STATUS VARCHAR(10);</v>
      </c>
      <c r="K599" s="21" t="str">
        <f>CONCATENATE(LEFT(CONCATENATE("  ALTER COLUMN  "," ",N599,";"),LEN(CONCATENATE("  ALTER COLUMN  "," ",N599,";"))-2),";")</f>
        <v xml:space="preserve">  ALTER COLUMN   STATUS VARCHAR(10);</v>
      </c>
      <c r="L599" s="12"/>
      <c r="M599" s="18" t="str">
        <f t="shared" si="359"/>
        <v>STATUS,</v>
      </c>
      <c r="N599" s="5" t="str">
        <f t="shared" ref="N599:N605" si="364">CONCATENATE(B599," ",C599,"(",D599,")",",")</f>
        <v>STATUS VARCHAR(10),</v>
      </c>
      <c r="O599" s="1" t="s">
        <v>3</v>
      </c>
      <c r="W599" s="17" t="str">
        <f t="shared" si="360"/>
        <v>status</v>
      </c>
      <c r="X599" s="3" t="str">
        <f t="shared" si="361"/>
        <v>"status":"",</v>
      </c>
      <c r="Y599" s="22" t="str">
        <f t="shared" si="362"/>
        <v>public static String STATUS="status";</v>
      </c>
      <c r="Z599" s="7" t="str">
        <f t="shared" si="363"/>
        <v>private String status="";</v>
      </c>
    </row>
    <row r="600" spans="2:26" ht="17.5" x14ac:dyDescent="0.45">
      <c r="B600" s="1" t="s">
        <v>4</v>
      </c>
      <c r="C600" s="1" t="s">
        <v>1</v>
      </c>
      <c r="D600" s="4">
        <v>30</v>
      </c>
      <c r="I600" t="str">
        <f>I599</f>
        <v>ALTER TABLE TM_TASK_FILE</v>
      </c>
      <c r="J600" t="str">
        <f t="shared" ref="J600:J602" si="365">CONCATENATE(LEFT(CONCATENATE(" ADD "," ",N600,";"),LEN(CONCATENATE(" ADD "," ",N600,";"))-2),";")</f>
        <v xml:space="preserve"> ADD  INSERT_DATE VARCHAR(30);</v>
      </c>
      <c r="K600" s="21" t="str">
        <f t="shared" ref="K600:K602" si="366">CONCATENATE(LEFT(CONCATENATE("  ALTER COLUMN  "," ",N600,";"),LEN(CONCATENATE("  ALTER COLUMN  "," ",N600,";"))-2),";")</f>
        <v xml:space="preserve">  ALTER COLUMN   INSERT_DATE VARCHAR(30);</v>
      </c>
      <c r="L600" s="12"/>
      <c r="M600" s="18" t="str">
        <f t="shared" si="359"/>
        <v>INSERT_DATE,</v>
      </c>
      <c r="N600" s="5" t="str">
        <f t="shared" si="364"/>
        <v>INSERT_DATE VARCHAR(30),</v>
      </c>
      <c r="O600" s="1" t="s">
        <v>7</v>
      </c>
      <c r="P600" t="s">
        <v>8</v>
      </c>
      <c r="W600" s="17" t="str">
        <f t="shared" si="360"/>
        <v>insertDate</v>
      </c>
      <c r="X600" s="3" t="str">
        <f t="shared" si="361"/>
        <v>"insertDate":"",</v>
      </c>
      <c r="Y600" s="22" t="str">
        <f t="shared" si="362"/>
        <v>public static String INSERT_DATE="insertDate";</v>
      </c>
      <c r="Z600" s="7" t="str">
        <f t="shared" si="363"/>
        <v>private String insertDate="";</v>
      </c>
    </row>
    <row r="601" spans="2:26" ht="17.5" x14ac:dyDescent="0.45">
      <c r="B601" s="1" t="s">
        <v>5</v>
      </c>
      <c r="C601" s="1" t="s">
        <v>1</v>
      </c>
      <c r="D601" s="4">
        <v>30</v>
      </c>
      <c r="I601" t="str">
        <f>I600</f>
        <v>ALTER TABLE TM_TASK_FILE</v>
      </c>
      <c r="J601" t="str">
        <f t="shared" si="365"/>
        <v xml:space="preserve"> ADD  MODIFICATION_DATE VARCHAR(30);</v>
      </c>
      <c r="K601" s="21" t="str">
        <f t="shared" si="366"/>
        <v xml:space="preserve">  ALTER COLUMN   MODIFICATION_DATE VARCHAR(30);</v>
      </c>
      <c r="L601" s="12"/>
      <c r="M601" s="18" t="str">
        <f t="shared" si="359"/>
        <v>MODIFICATION_DATE,</v>
      </c>
      <c r="N601" s="5" t="str">
        <f t="shared" si="364"/>
        <v>MODIFICATION_DATE VARCHAR(30),</v>
      </c>
      <c r="O601" s="1" t="s">
        <v>9</v>
      </c>
      <c r="P601" t="s">
        <v>8</v>
      </c>
      <c r="W601" s="17" t="str">
        <f t="shared" si="360"/>
        <v>modificationDate</v>
      </c>
      <c r="X601" s="3" t="str">
        <f t="shared" si="361"/>
        <v>"modificationDate":"",</v>
      </c>
      <c r="Y601" s="22" t="str">
        <f t="shared" si="362"/>
        <v>public static String MODIFICATION_DATE="modificationDate";</v>
      </c>
      <c r="Z601" s="7" t="str">
        <f t="shared" si="363"/>
        <v>private String modificationDate="";</v>
      </c>
    </row>
    <row r="602" spans="2:26" ht="17.5" x14ac:dyDescent="0.45">
      <c r="B602" s="1" t="s">
        <v>405</v>
      </c>
      <c r="C602" s="1" t="s">
        <v>1</v>
      </c>
      <c r="D602" s="4">
        <v>222</v>
      </c>
      <c r="I602" t="str">
        <f t="shared" ref="I602" si="367">I564</f>
        <v>ALTER TABLE TM_TASK_CATEGORY</v>
      </c>
      <c r="J602" t="str">
        <f t="shared" si="365"/>
        <v xml:space="preserve"> ADD  FK_TASK_ID VARCHAR(222);</v>
      </c>
      <c r="K602" s="21" t="str">
        <f t="shared" si="366"/>
        <v xml:space="preserve">  ALTER COLUMN   FK_TASK_ID VARCHAR(222);</v>
      </c>
      <c r="L602" s="12"/>
      <c r="M602" s="18" t="str">
        <f t="shared" si="359"/>
        <v>FK_TASK_ID,</v>
      </c>
      <c r="N602" s="5" t="str">
        <f t="shared" si="364"/>
        <v>FK_TASK_ID VARCHAR(222),</v>
      </c>
      <c r="O602" s="1" t="s">
        <v>10</v>
      </c>
      <c r="P602" t="s">
        <v>397</v>
      </c>
      <c r="Q602" t="s">
        <v>2</v>
      </c>
      <c r="W602" s="17" t="str">
        <f t="shared" si="360"/>
        <v>fkTaskId</v>
      </c>
      <c r="X602" s="3" t="str">
        <f t="shared" si="361"/>
        <v>"fkTaskId":"",</v>
      </c>
      <c r="Y602" s="22" t="str">
        <f t="shared" si="362"/>
        <v>public static String FK_TASK_ID="fkTaskId";</v>
      </c>
      <c r="Z602" s="7" t="str">
        <f t="shared" si="363"/>
        <v>private String fkTaskId="";</v>
      </c>
    </row>
    <row r="603" spans="2:26" ht="17.5" x14ac:dyDescent="0.45">
      <c r="B603" s="1" t="s">
        <v>409</v>
      </c>
      <c r="C603" s="1" t="s">
        <v>1</v>
      </c>
      <c r="D603" s="4">
        <v>444</v>
      </c>
      <c r="L603" s="12"/>
      <c r="M603" s="18"/>
      <c r="N603" s="5" t="str">
        <f t="shared" ref="N603" si="368">CONCATENATE(B603," ",C603,"(",D603,")",",")</f>
        <v>FK_COMMENT_ID VARCHAR(444),</v>
      </c>
      <c r="O603" s="1" t="s">
        <v>10</v>
      </c>
      <c r="P603" t="s">
        <v>410</v>
      </c>
      <c r="Q603" t="s">
        <v>2</v>
      </c>
      <c r="W603" s="17" t="str">
        <f t="shared" ref="W603" si="369"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fkCommentId</v>
      </c>
      <c r="X603" s="3" t="str">
        <f t="shared" ref="X603" si="370">CONCATENATE("""",W603,"""",":","""","""",",")</f>
        <v>"fkCommentId":"",</v>
      </c>
      <c r="Y603" s="22" t="str">
        <f t="shared" ref="Y603" si="371">CONCATENATE("public static String ",,B603,,"=","""",W603,""";")</f>
        <v>public static String FK_COMMENT_ID="fkCommentId";</v>
      </c>
      <c r="Z603" s="7" t="str">
        <f t="shared" ref="Z603" si="372">CONCATENATE("private String ",W603,"=","""""",";")</f>
        <v>private String fkCommentId="";</v>
      </c>
    </row>
    <row r="604" spans="2:26" ht="17.5" x14ac:dyDescent="0.45">
      <c r="B604" s="1" t="s">
        <v>408</v>
      </c>
      <c r="C604" s="1" t="s">
        <v>1</v>
      </c>
      <c r="D604" s="4">
        <v>444</v>
      </c>
      <c r="L604" s="12"/>
      <c r="M604" s="18"/>
      <c r="N604" s="5" t="str">
        <f t="shared" si="364"/>
        <v>FILE_URL VARCHAR(444),</v>
      </c>
      <c r="O604" s="1" t="s">
        <v>411</v>
      </c>
      <c r="P604" t="s">
        <v>412</v>
      </c>
      <c r="W604" s="17" t="str">
        <f t="shared" si="360"/>
        <v>fileUrl</v>
      </c>
      <c r="X604" s="3" t="str">
        <f t="shared" si="361"/>
        <v>"fileUrl":"",</v>
      </c>
      <c r="Y604" s="22" t="str">
        <f t="shared" si="362"/>
        <v>public static String FILE_URL="fileUrl";</v>
      </c>
      <c r="Z604" s="7" t="str">
        <f t="shared" si="363"/>
        <v>private String fileUrl="";</v>
      </c>
    </row>
    <row r="605" spans="2:26" ht="17.5" x14ac:dyDescent="0.45">
      <c r="B605" s="1" t="s">
        <v>14</v>
      </c>
      <c r="C605" s="1" t="s">
        <v>1</v>
      </c>
      <c r="D605" s="4">
        <v>3000</v>
      </c>
      <c r="I605" t="str">
        <f t="shared" ref="I605" si="373">I578</f>
        <v>ALTER TABLE TM_TASK_ASSIGNEE</v>
      </c>
      <c r="J605" t="str">
        <f t="shared" ref="J605" si="374">CONCATENATE(LEFT(CONCATENATE(" ADD "," ",N605,";"),LEN(CONCATENATE(" ADD "," ",N605,";"))-2),";")</f>
        <v xml:space="preserve"> ADD  DESCRIPTION VARCHAR(3000);</v>
      </c>
      <c r="K605" s="21" t="str">
        <f t="shared" ref="K605" si="375">CONCATENATE(LEFT(CONCATENATE("  ALTER COLUMN  "," ",N605,";"),LEN(CONCATENATE("  ALTER COLUMN  "," ",N605,";"))-2),";")</f>
        <v xml:space="preserve">  ALTER COLUMN   DESCRIPTION VARCHAR(3000);</v>
      </c>
      <c r="L605" s="12"/>
      <c r="M605" s="18" t="str">
        <f t="shared" ref="M605" si="376">CONCATENATE(B605,",")</f>
        <v>DESCRIPTION,</v>
      </c>
      <c r="N605" s="5" t="str">
        <f t="shared" si="364"/>
        <v>DESCRIPTION VARCHAR(3000),</v>
      </c>
      <c r="O605" s="1" t="s">
        <v>14</v>
      </c>
      <c r="W605" s="17" t="str">
        <f t="shared" si="360"/>
        <v>description</v>
      </c>
      <c r="X605" s="3" t="str">
        <f t="shared" si="361"/>
        <v>"description":"",</v>
      </c>
      <c r="Y605" s="22" t="str">
        <f t="shared" si="362"/>
        <v>public static String DESCRIPTION="description";</v>
      </c>
      <c r="Z605" s="7" t="str">
        <f t="shared" si="363"/>
        <v>private String description="";</v>
      </c>
    </row>
    <row r="606" spans="2:26" ht="17.5" x14ac:dyDescent="0.45">
      <c r="C606" s="1"/>
      <c r="D606" s="8"/>
      <c r="M606" s="18"/>
      <c r="N606" s="33" t="s">
        <v>130</v>
      </c>
      <c r="O606" s="1"/>
      <c r="W606" s="17"/>
    </row>
    <row r="607" spans="2:26" ht="17.5" x14ac:dyDescent="0.45">
      <c r="C607" s="1"/>
      <c r="D607" s="8"/>
      <c r="M607" s="18"/>
      <c r="N607" s="31" t="s">
        <v>126</v>
      </c>
      <c r="O607" s="1"/>
      <c r="W607" s="17"/>
    </row>
    <row r="608" spans="2:26" ht="17.5" x14ac:dyDescent="0.45">
      <c r="C608" s="14"/>
      <c r="D608" s="9"/>
      <c r="M608" s="20"/>
      <c r="W608" s="17"/>
    </row>
    <row r="609" spans="2:26" x14ac:dyDescent="0.35">
      <c r="B609" s="2" t="s">
        <v>413</v>
      </c>
      <c r="I609" t="str">
        <f>CONCATENATE("ALTER TABLE"," ",B609)</f>
        <v>ALTER TABLE TM_TASK_COMMENT</v>
      </c>
      <c r="N609" s="5" t="str">
        <f>CONCATENATE("CREATE TABLE ",B609," ","(")</f>
        <v>CREATE TABLE TM_TASK_COMMENT (</v>
      </c>
    </row>
    <row r="610" spans="2:26" ht="17.5" x14ac:dyDescent="0.45">
      <c r="B610" s="1" t="s">
        <v>2</v>
      </c>
      <c r="C610" s="1" t="s">
        <v>1</v>
      </c>
      <c r="D610" s="4">
        <v>30</v>
      </c>
      <c r="E610" s="24" t="s">
        <v>113</v>
      </c>
      <c r="I610" t="str">
        <f>I609</f>
        <v>ALTER TABLE TM_TASK_COMMENT</v>
      </c>
      <c r="J610" t="str">
        <f>CONCATENATE(LEFT(CONCATENATE(" ADD "," ",N610,";"),LEN(CONCATENATE(" ADD "," ",N610,";"))-2),";")</f>
        <v xml:space="preserve"> ADD  ID VARCHAR(30) NOT NULL ;</v>
      </c>
      <c r="K610" s="21" t="str">
        <f>CONCATENATE(LEFT(CONCATENATE("  ALTER COLUMN  "," ",N610,";"),LEN(CONCATENATE("  ALTER COLUMN  "," ",N610,";"))-2),";")</f>
        <v xml:space="preserve">  ALTER COLUMN   ID VARCHAR(30) NOT NULL ;</v>
      </c>
      <c r="L610" s="12"/>
      <c r="M610" s="18" t="str">
        <f t="shared" ref="M610:M614" si="377">CONCATENATE(B610,",")</f>
        <v>ID,</v>
      </c>
      <c r="N610" s="5" t="str">
        <f>CONCATENATE(B610," ",C610,"(",D610,") ",E610," ,")</f>
        <v>ID VARCHAR(30) NOT NULL ,</v>
      </c>
      <c r="O610" s="1" t="s">
        <v>2</v>
      </c>
      <c r="P610" s="6"/>
      <c r="Q610" s="6"/>
      <c r="R610" s="6"/>
      <c r="S610" s="6"/>
      <c r="T610" s="6"/>
      <c r="U610" s="6"/>
      <c r="V610" s="6"/>
      <c r="W610" s="17" t="str">
        <f t="shared" ref="W610:W617" si="378"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id</v>
      </c>
      <c r="X610" s="3" t="str">
        <f t="shared" ref="X610:X617" si="379">CONCATENATE("""",W610,"""",":","""","""",",")</f>
        <v>"id":"",</v>
      </c>
      <c r="Y610" s="22" t="str">
        <f t="shared" ref="Y610:Y617" si="380">CONCATENATE("public static String ",,B610,,"=","""",W610,""";")</f>
        <v>public static String ID="id";</v>
      </c>
      <c r="Z610" s="7" t="str">
        <f t="shared" ref="Z610:Z617" si="381">CONCATENATE("private String ",W610,"=","""""",";")</f>
        <v>private String id="";</v>
      </c>
    </row>
    <row r="611" spans="2:26" ht="17.5" x14ac:dyDescent="0.45">
      <c r="B611" s="1" t="s">
        <v>3</v>
      </c>
      <c r="C611" s="1" t="s">
        <v>1</v>
      </c>
      <c r="D611" s="4">
        <v>10</v>
      </c>
      <c r="I611" t="str">
        <f>I610</f>
        <v>ALTER TABLE TM_TASK_COMMENT</v>
      </c>
      <c r="J611" t="str">
        <f>CONCATENATE(LEFT(CONCATENATE(" ADD "," ",N611,";"),LEN(CONCATENATE(" ADD "," ",N611,";"))-2),";")</f>
        <v xml:space="preserve"> ADD  STATUS VARCHAR(10);</v>
      </c>
      <c r="K611" s="21" t="str">
        <f>CONCATENATE(LEFT(CONCATENATE("  ALTER COLUMN  "," ",N611,";"),LEN(CONCATENATE("  ALTER COLUMN  "," ",N611,";"))-2),";")</f>
        <v xml:space="preserve">  ALTER COLUMN   STATUS VARCHAR(10);</v>
      </c>
      <c r="L611" s="12"/>
      <c r="M611" s="18" t="str">
        <f t="shared" si="377"/>
        <v>STATUS,</v>
      </c>
      <c r="N611" s="5" t="str">
        <f t="shared" ref="N611:N617" si="382">CONCATENATE(B611," ",C611,"(",D611,")",",")</f>
        <v>STATUS VARCHAR(10),</v>
      </c>
      <c r="O611" s="1" t="s">
        <v>3</v>
      </c>
      <c r="W611" s="17" t="str">
        <f t="shared" si="378"/>
        <v>status</v>
      </c>
      <c r="X611" s="3" t="str">
        <f t="shared" si="379"/>
        <v>"status":"",</v>
      </c>
      <c r="Y611" s="22" t="str">
        <f t="shared" si="380"/>
        <v>public static String STATUS="status";</v>
      </c>
      <c r="Z611" s="7" t="str">
        <f t="shared" si="381"/>
        <v>private String status="";</v>
      </c>
    </row>
    <row r="612" spans="2:26" ht="17.5" x14ac:dyDescent="0.45">
      <c r="B612" s="1" t="s">
        <v>4</v>
      </c>
      <c r="C612" s="1" t="s">
        <v>1</v>
      </c>
      <c r="D612" s="4">
        <v>30</v>
      </c>
      <c r="I612" t="str">
        <f>I611</f>
        <v>ALTER TABLE TM_TASK_COMMENT</v>
      </c>
      <c r="J612" t="str">
        <f t="shared" ref="J612:J614" si="383">CONCATENATE(LEFT(CONCATENATE(" ADD "," ",N612,";"),LEN(CONCATENATE(" ADD "," ",N612,";"))-2),";")</f>
        <v xml:space="preserve"> ADD  INSERT_DATE VARCHAR(30);</v>
      </c>
      <c r="K612" s="21" t="str">
        <f t="shared" ref="K612:K614" si="384">CONCATENATE(LEFT(CONCATENATE("  ALTER COLUMN  "," ",N612,";"),LEN(CONCATENATE("  ALTER COLUMN  "," ",N612,";"))-2),";")</f>
        <v xml:space="preserve">  ALTER COLUMN   INSERT_DATE VARCHAR(30);</v>
      </c>
      <c r="L612" s="12"/>
      <c r="M612" s="18" t="str">
        <f t="shared" si="377"/>
        <v>INSERT_DATE,</v>
      </c>
      <c r="N612" s="5" t="str">
        <f t="shared" si="382"/>
        <v>INSERT_DATE VARCHAR(30),</v>
      </c>
      <c r="O612" s="1" t="s">
        <v>7</v>
      </c>
      <c r="P612" t="s">
        <v>8</v>
      </c>
      <c r="W612" s="17" t="str">
        <f t="shared" si="378"/>
        <v>insertDate</v>
      </c>
      <c r="X612" s="3" t="str">
        <f t="shared" si="379"/>
        <v>"insertDate":"",</v>
      </c>
      <c r="Y612" s="22" t="str">
        <f t="shared" si="380"/>
        <v>public static String INSERT_DATE="insertDate";</v>
      </c>
      <c r="Z612" s="7" t="str">
        <f t="shared" si="381"/>
        <v>private String insertDate="";</v>
      </c>
    </row>
    <row r="613" spans="2:26" ht="17.5" x14ac:dyDescent="0.45">
      <c r="B613" s="1" t="s">
        <v>5</v>
      </c>
      <c r="C613" s="1" t="s">
        <v>1</v>
      </c>
      <c r="D613" s="4">
        <v>30</v>
      </c>
      <c r="I613" t="str">
        <f>I612</f>
        <v>ALTER TABLE TM_TASK_COMMENT</v>
      </c>
      <c r="J613" t="str">
        <f t="shared" si="383"/>
        <v xml:space="preserve"> ADD  MODIFICATION_DATE VARCHAR(30);</v>
      </c>
      <c r="K613" s="21" t="str">
        <f t="shared" si="384"/>
        <v xml:space="preserve">  ALTER COLUMN   MODIFICATION_DATE VARCHAR(30);</v>
      </c>
      <c r="L613" s="12"/>
      <c r="M613" s="18" t="str">
        <f t="shared" si="377"/>
        <v>MODIFICATION_DATE,</v>
      </c>
      <c r="N613" s="5" t="str">
        <f t="shared" si="382"/>
        <v>MODIFICATION_DATE VARCHAR(30),</v>
      </c>
      <c r="O613" s="1" t="s">
        <v>9</v>
      </c>
      <c r="P613" t="s">
        <v>8</v>
      </c>
      <c r="W613" s="17" t="str">
        <f t="shared" si="378"/>
        <v>modificationDate</v>
      </c>
      <c r="X613" s="3" t="str">
        <f t="shared" si="379"/>
        <v>"modificationDate":"",</v>
      </c>
      <c r="Y613" s="22" t="str">
        <f t="shared" si="380"/>
        <v>public static String MODIFICATION_DATE="modificationDate";</v>
      </c>
      <c r="Z613" s="7" t="str">
        <f t="shared" si="381"/>
        <v>private String modificationDate="";</v>
      </c>
    </row>
    <row r="614" spans="2:26" ht="17.5" x14ac:dyDescent="0.45">
      <c r="B614" s="1" t="s">
        <v>405</v>
      </c>
      <c r="C614" s="1" t="s">
        <v>1</v>
      </c>
      <c r="D614" s="4">
        <v>222</v>
      </c>
      <c r="I614" t="str">
        <f t="shared" ref="I614" si="385">I576</f>
        <v>ALTER TABLE TM_TASK_ASSIGNEE</v>
      </c>
      <c r="J614" t="str">
        <f t="shared" si="383"/>
        <v xml:space="preserve"> ADD  FK_TASK_ID VARCHAR(222);</v>
      </c>
      <c r="K614" s="21" t="str">
        <f t="shared" si="384"/>
        <v xml:space="preserve">  ALTER COLUMN   FK_TASK_ID VARCHAR(222);</v>
      </c>
      <c r="L614" s="12"/>
      <c r="M614" s="18" t="str">
        <f t="shared" si="377"/>
        <v>FK_TASK_ID,</v>
      </c>
      <c r="N614" s="5" t="str">
        <f t="shared" si="382"/>
        <v>FK_TASK_ID VARCHAR(222),</v>
      </c>
      <c r="O614" s="1" t="s">
        <v>10</v>
      </c>
      <c r="P614" t="s">
        <v>397</v>
      </c>
      <c r="Q614" t="s">
        <v>2</v>
      </c>
      <c r="W614" s="17" t="str">
        <f t="shared" si="378"/>
        <v>fkTaskId</v>
      </c>
      <c r="X614" s="3" t="str">
        <f t="shared" si="379"/>
        <v>"fkTaskId":"",</v>
      </c>
      <c r="Y614" s="22" t="str">
        <f t="shared" si="380"/>
        <v>public static String FK_TASK_ID="fkTaskId";</v>
      </c>
      <c r="Z614" s="7" t="str">
        <f t="shared" si="381"/>
        <v>private String fkTaskId="";</v>
      </c>
    </row>
    <row r="615" spans="2:26" ht="17.5" x14ac:dyDescent="0.45">
      <c r="B615" s="1" t="s">
        <v>414</v>
      </c>
      <c r="C615" s="1" t="s">
        <v>1</v>
      </c>
      <c r="D615" s="4">
        <v>444</v>
      </c>
      <c r="L615" s="12"/>
      <c r="M615" s="18"/>
      <c r="N615" s="5" t="str">
        <f t="shared" si="382"/>
        <v>FK_USER_İD VARCHAR(444),</v>
      </c>
      <c r="O615" s="1" t="s">
        <v>10</v>
      </c>
      <c r="P615" t="s">
        <v>12</v>
      </c>
      <c r="Q615" t="s">
        <v>2</v>
      </c>
      <c r="W615" s="17" t="str">
        <f t="shared" si="378"/>
        <v>fkUserId</v>
      </c>
      <c r="X615" s="3" t="str">
        <f t="shared" si="379"/>
        <v>"fkUserId":"",</v>
      </c>
      <c r="Y615" s="22" t="str">
        <f t="shared" si="380"/>
        <v>public static String FK_USER_İD="fkUserId";</v>
      </c>
      <c r="Z615" s="7" t="str">
        <f t="shared" si="381"/>
        <v>private String fkUserId="";</v>
      </c>
    </row>
    <row r="616" spans="2:26" ht="17.5" x14ac:dyDescent="0.45">
      <c r="B616" s="1" t="s">
        <v>410</v>
      </c>
      <c r="C616" s="1" t="s">
        <v>1</v>
      </c>
      <c r="D616" s="4">
        <v>3000</v>
      </c>
      <c r="L616" s="12"/>
      <c r="M616" s="18"/>
      <c r="N616" s="5" t="str">
        <f t="shared" si="382"/>
        <v>COMMENT VARCHAR(3000),</v>
      </c>
      <c r="O616" s="1" t="s">
        <v>410</v>
      </c>
      <c r="W616" s="17" t="str">
        <f t="shared" si="378"/>
        <v>comment</v>
      </c>
      <c r="X616" s="3" t="str">
        <f t="shared" si="379"/>
        <v>"comment":"",</v>
      </c>
      <c r="Y616" s="22" t="str">
        <f t="shared" si="380"/>
        <v>public static String COMMENT="comment";</v>
      </c>
      <c r="Z616" s="7" t="str">
        <f t="shared" si="381"/>
        <v>private String comment="";</v>
      </c>
    </row>
    <row r="617" spans="2:26" ht="17.5" x14ac:dyDescent="0.45">
      <c r="B617" s="1" t="s">
        <v>415</v>
      </c>
      <c r="C617" s="1" t="s">
        <v>1</v>
      </c>
      <c r="D617" s="4">
        <v>30</v>
      </c>
      <c r="I617">
        <f t="shared" ref="I617" si="386">I584</f>
        <v>0</v>
      </c>
      <c r="J617" t="str">
        <f t="shared" ref="J617" si="387">CONCATENATE(LEFT(CONCATENATE(" ADD "," ",N617,";"),LEN(CONCATENATE(" ADD "," ",N617,";"))-2),";")</f>
        <v xml:space="preserve"> ADD  COMMENT_DATE VARCHAR(30);</v>
      </c>
      <c r="K617" s="21" t="str">
        <f t="shared" ref="K617" si="388">CONCATENATE(LEFT(CONCATENATE("  ALTER COLUMN  "," ",N617,";"),LEN(CONCATENATE("  ALTER COLUMN  "," ",N617,";"))-2),";")</f>
        <v xml:space="preserve">  ALTER COLUMN   COMMENT_DATE VARCHAR(30);</v>
      </c>
      <c r="L617" s="12"/>
      <c r="M617" s="18" t="str">
        <f t="shared" ref="M617" si="389">CONCATENATE(B617,",")</f>
        <v>COMMENT_DATE,</v>
      </c>
      <c r="N617" s="5" t="str">
        <f t="shared" si="382"/>
        <v>COMMENT_DATE VARCHAR(30),</v>
      </c>
      <c r="O617" s="1" t="s">
        <v>410</v>
      </c>
      <c r="P617" t="s">
        <v>8</v>
      </c>
      <c r="W617" s="17" t="str">
        <f t="shared" si="378"/>
        <v>commentDate</v>
      </c>
      <c r="X617" s="3" t="str">
        <f t="shared" si="379"/>
        <v>"commentDate":"",</v>
      </c>
      <c r="Y617" s="22" t="str">
        <f t="shared" si="380"/>
        <v>public static String COMMENT_DATE="commentDate";</v>
      </c>
      <c r="Z617" s="7" t="str">
        <f t="shared" si="381"/>
        <v>private String commentDate="";</v>
      </c>
    </row>
    <row r="618" spans="2:26" ht="17.5" x14ac:dyDescent="0.45">
      <c r="B618" s="1" t="s">
        <v>416</v>
      </c>
      <c r="C618" s="1" t="s">
        <v>1</v>
      </c>
      <c r="D618" s="4">
        <v>444</v>
      </c>
      <c r="L618" s="12"/>
      <c r="M618" s="18"/>
      <c r="N618" s="5" t="str">
        <f t="shared" ref="N618" si="390">CONCATENATE(B618," ",C618,"(",D618,")",",")</f>
        <v>FK_PARENT_COMMENT_ID VARCHAR(444),</v>
      </c>
      <c r="O618" s="1" t="s">
        <v>10</v>
      </c>
      <c r="P618" t="s">
        <v>132</v>
      </c>
      <c r="Q618" t="s">
        <v>410</v>
      </c>
      <c r="R618" t="s">
        <v>417</v>
      </c>
      <c r="W618" s="17" t="str">
        <f t="shared" ref="W618" si="391">CONCATENATE(,LOWER(O618),UPPER(LEFT(P618,1)),LOWER(RIGHT(P618,LEN(P618)-IF(LEN(P618)&gt;0,1,LEN(P618)))),UPPER(LEFT(Q618,1)),LOWER(RIGHT(Q618,LEN(Q618)-IF(LEN(Q618)&gt;0,1,LEN(Q618)))),UPPER(LEFT(R618,1)),LOWER(RIGHT(R618,LEN(R618)-IF(LEN(R618)&gt;0,1,LEN(R618)))),UPPER(LEFT(S618,1)),LOWER(RIGHT(S618,LEN(S618)-IF(LEN(S618)&gt;0,1,LEN(S618)))),UPPER(LEFT(T618,1)),LOWER(RIGHT(T618,LEN(T618)-IF(LEN(T618)&gt;0,1,LEN(T618)))),UPPER(LEFT(U618,1)),LOWER(RIGHT(U618,LEN(U618)-IF(LEN(U618)&gt;0,1,LEN(U618)))),UPPER(LEFT(V618,1)),LOWER(RIGHT(V618,LEN(V618)-IF(LEN(V618)&gt;0,1,LEN(V618)))))</f>
        <v>fkParentCommentİd</v>
      </c>
      <c r="X618" s="3" t="str">
        <f t="shared" ref="X618" si="392">CONCATENATE("""",W618,"""",":","""","""",",")</f>
        <v>"fkParentCommentİd":"",</v>
      </c>
      <c r="Y618" s="22" t="str">
        <f t="shared" ref="Y618" si="393">CONCATENATE("public static String ",,B618,,"=","""",W618,""";")</f>
        <v>public static String FK_PARENT_COMMENT_ID="fkParentCommentİd";</v>
      </c>
      <c r="Z618" s="7" t="str">
        <f t="shared" ref="Z618" si="394">CONCATENATE("private String ",W618,"=","""""",";")</f>
        <v>private String fkParentCommentİd="";</v>
      </c>
    </row>
    <row r="619" spans="2:26" ht="17.5" x14ac:dyDescent="0.45">
      <c r="C619" s="1"/>
      <c r="D619" s="8"/>
      <c r="M619" s="18"/>
      <c r="N619" s="33" t="s">
        <v>130</v>
      </c>
      <c r="O619" s="1"/>
      <c r="W619" s="17"/>
    </row>
    <row r="620" spans="2:26" ht="17.5" x14ac:dyDescent="0.45">
      <c r="C620" s="1"/>
      <c r="D620" s="8"/>
      <c r="M620" s="18"/>
      <c r="N620" s="31" t="s">
        <v>126</v>
      </c>
      <c r="O620" s="1"/>
      <c r="W620" s="17"/>
    </row>
    <row r="621" spans="2:26" ht="17.5" x14ac:dyDescent="0.45">
      <c r="C621" s="14"/>
      <c r="D621" s="9"/>
      <c r="M621" s="20"/>
      <c r="W621" s="17"/>
    </row>
    <row r="622" spans="2:26" x14ac:dyDescent="0.35">
      <c r="K622" s="29"/>
    </row>
    <row r="623" spans="2:26" x14ac:dyDescent="0.35">
      <c r="K623" s="29"/>
    </row>
    <row r="624" spans="2:26" x14ac:dyDescent="0.35">
      <c r="B624" s="2" t="s">
        <v>344</v>
      </c>
      <c r="I624" t="str">
        <f>CONCATENATE("ALTER TABLE"," ",B624)</f>
        <v>ALTER TABLE TM_TASK</v>
      </c>
      <c r="N624" s="5" t="str">
        <f>CONCATENATE("CREATE TABLE ",B624," ","(")</f>
        <v>CREATE TABLE TM_TASK (</v>
      </c>
    </row>
    <row r="625" spans="2:26" ht="17.5" x14ac:dyDescent="0.45">
      <c r="B625" s="1" t="s">
        <v>2</v>
      </c>
      <c r="C625" s="1" t="s">
        <v>1</v>
      </c>
      <c r="D625" s="4">
        <v>30</v>
      </c>
      <c r="E625" s="24" t="s">
        <v>113</v>
      </c>
      <c r="I625" t="str">
        <f>I624</f>
        <v>ALTER TABLE TM_TASK</v>
      </c>
      <c r="J625" t="str">
        <f>CONCATENATE(LEFT(CONCATENATE(" ADD "," ",N625,";"),LEN(CONCATENATE(" ADD "," ",N625,";"))-2),";")</f>
        <v xml:space="preserve"> ADD  ID VARCHAR(30) NOT NULL ;</v>
      </c>
      <c r="K625" s="21" t="str">
        <f>CONCATENATE(LEFT(CONCATENATE("  ALTER COLUMN  "," ",N625,";"),LEN(CONCATENATE("  ALTER COLUMN  "," ",N625,";"))-2),";")</f>
        <v xml:space="preserve">  ALTER COLUMN   ID VARCHAR(30) NOT NULL ;</v>
      </c>
      <c r="L625" s="12"/>
      <c r="M625" s="18" t="str">
        <f t="shared" ref="M625:M629" si="395">CONCATENATE(B625,",")</f>
        <v>ID,</v>
      </c>
      <c r="N625" s="5" t="str">
        <f>CONCATENATE(B625," ",C625,"(",D625,") ",E625," ,")</f>
        <v>ID VARCHAR(30) NOT NULL ,</v>
      </c>
      <c r="O625" s="1" t="s">
        <v>2</v>
      </c>
      <c r="P625" s="6"/>
      <c r="Q625" s="6"/>
      <c r="R625" s="6"/>
      <c r="S625" s="6"/>
      <c r="T625" s="6"/>
      <c r="U625" s="6"/>
      <c r="V625" s="6"/>
      <c r="W625" s="17" t="str">
        <f t="shared" ref="W625:W651" si="396"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id</v>
      </c>
      <c r="X625" s="3" t="str">
        <f t="shared" ref="X625:X626" si="397">CONCATENATE("""",W625,"""",":","""","""",",")</f>
        <v>"id":"",</v>
      </c>
      <c r="Y625" s="22" t="str">
        <f t="shared" ref="Y625:Y626" si="398">CONCATENATE("public static String ",,B625,,"=","""",W625,""";")</f>
        <v>public static String ID="id";</v>
      </c>
      <c r="Z625" s="7" t="str">
        <f t="shared" ref="Z625:Z626" si="399">CONCATENATE("private String ",W625,"=","""""",";")</f>
        <v>private String id="";</v>
      </c>
    </row>
    <row r="626" spans="2:26" ht="17.5" x14ac:dyDescent="0.45">
      <c r="B626" s="1" t="s">
        <v>3</v>
      </c>
      <c r="C626" s="1" t="s">
        <v>1</v>
      </c>
      <c r="D626" s="4">
        <v>10</v>
      </c>
      <c r="I626" t="str">
        <f>I625</f>
        <v>ALTER TABLE TM_TASK</v>
      </c>
      <c r="J626" t="str">
        <f>CONCATENATE(LEFT(CONCATENATE(" ADD "," ",N626,";"),LEN(CONCATENATE(" ADD "," ",N626,";"))-2),";")</f>
        <v xml:space="preserve"> ADD  STATUS VARCHAR(10);</v>
      </c>
      <c r="K626" s="21" t="str">
        <f>CONCATENATE(LEFT(CONCATENATE("  ALTER COLUMN  "," ",N626,";"),LEN(CONCATENATE("  ALTER COLUMN  "," ",N626,";"))-2),";")</f>
        <v xml:space="preserve">  ALTER COLUMN   STATUS VARCHAR(10);</v>
      </c>
      <c r="L626" s="12"/>
      <c r="M626" s="18" t="str">
        <f t="shared" si="395"/>
        <v>STATUS,</v>
      </c>
      <c r="N626" s="5" t="str">
        <f t="shared" ref="N626:N651" si="400">CONCATENATE(B626," ",C626,"(",D626,")",",")</f>
        <v>STATUS VARCHAR(10),</v>
      </c>
      <c r="O626" s="1" t="s">
        <v>3</v>
      </c>
      <c r="W626" s="17" t="str">
        <f t="shared" si="396"/>
        <v>status</v>
      </c>
      <c r="X626" s="3" t="str">
        <f t="shared" si="397"/>
        <v>"status":"",</v>
      </c>
      <c r="Y626" s="22" t="str">
        <f t="shared" si="398"/>
        <v>public static String STATUS="status";</v>
      </c>
      <c r="Z626" s="7" t="str">
        <f t="shared" si="399"/>
        <v>private String status="";</v>
      </c>
    </row>
    <row r="627" spans="2:26" ht="17.5" x14ac:dyDescent="0.45">
      <c r="B627" s="1" t="s">
        <v>4</v>
      </c>
      <c r="C627" s="1" t="s">
        <v>1</v>
      </c>
      <c r="D627" s="4">
        <v>20</v>
      </c>
      <c r="I627" t="str">
        <f>I626</f>
        <v>ALTER TABLE TM_TASK</v>
      </c>
      <c r="J627" t="str">
        <f t="shared" ref="J627:J629" si="401">CONCATENATE(LEFT(CONCATENATE(" ADD "," ",N627,";"),LEN(CONCATENATE(" ADD "," ",N627,";"))-2),";")</f>
        <v xml:space="preserve"> ADD  INSERT_DATE VARCHAR(20);</v>
      </c>
      <c r="K627" s="21" t="str">
        <f t="shared" ref="K627:K629" si="402">CONCATENATE(LEFT(CONCATENATE("  ALTER COLUMN  "," ",N627,";"),LEN(CONCATENATE("  ALTER COLUMN  "," ",N627,";"))-2),";")</f>
        <v xml:space="preserve">  ALTER COLUMN   INSERT_DATE VARCHAR(20);</v>
      </c>
      <c r="L627" s="12"/>
      <c r="M627" s="18" t="str">
        <f t="shared" si="395"/>
        <v>INSERT_DATE,</v>
      </c>
      <c r="N627" s="5" t="str">
        <f t="shared" si="400"/>
        <v>INSERT_DATE VARCHAR(20),</v>
      </c>
      <c r="O627" s="1" t="s">
        <v>7</v>
      </c>
      <c r="P627" t="s">
        <v>8</v>
      </c>
      <c r="W627" s="17" t="str">
        <f t="shared" si="396"/>
        <v>insertDate</v>
      </c>
      <c r="X627" s="3" t="str">
        <f t="shared" ref="X627:X651" si="403">CONCATENATE("""",W627,"""",":","""","""",",")</f>
        <v>"insertDate":"",</v>
      </c>
      <c r="Y627" s="22" t="str">
        <f t="shared" ref="Y627:Y651" si="404">CONCATENATE("public static String ",,B627,,"=","""",W627,""";")</f>
        <v>public static String INSERT_DATE="insertDate";</v>
      </c>
      <c r="Z627" s="7" t="str">
        <f t="shared" ref="Z627:Z651" si="405">CONCATENATE("private String ",W627,"=","""""",";")</f>
        <v>private String insertDate="";</v>
      </c>
    </row>
    <row r="628" spans="2:26" ht="17.5" x14ac:dyDescent="0.45">
      <c r="B628" s="1" t="s">
        <v>5</v>
      </c>
      <c r="C628" s="1" t="s">
        <v>1</v>
      </c>
      <c r="D628" s="4">
        <v>20</v>
      </c>
      <c r="I628" t="str">
        <f>I627</f>
        <v>ALTER TABLE TM_TASK</v>
      </c>
      <c r="J628" t="str">
        <f t="shared" si="401"/>
        <v xml:space="preserve"> ADD  MODIFICATION_DATE VARCHAR(20);</v>
      </c>
      <c r="K628" s="21" t="str">
        <f t="shared" si="402"/>
        <v xml:space="preserve">  ALTER COLUMN   MODIFICATION_DATE VARCHAR(20);</v>
      </c>
      <c r="L628" s="12"/>
      <c r="M628" s="18" t="str">
        <f t="shared" si="395"/>
        <v>MODIFICATION_DATE,</v>
      </c>
      <c r="N628" s="5" t="str">
        <f t="shared" si="400"/>
        <v>MODIFICATION_DATE VARCHAR(20),</v>
      </c>
      <c r="O628" s="1" t="s">
        <v>9</v>
      </c>
      <c r="P628" t="s">
        <v>8</v>
      </c>
      <c r="W628" s="17" t="str">
        <f t="shared" si="396"/>
        <v>modificationDate</v>
      </c>
      <c r="X628" s="3" t="str">
        <f t="shared" si="403"/>
        <v>"modificationDate":"",</v>
      </c>
      <c r="Y628" s="22" t="str">
        <f t="shared" si="404"/>
        <v>public static String MODIFICATION_DATE="modificationDate";</v>
      </c>
      <c r="Z628" s="7" t="str">
        <f t="shared" si="405"/>
        <v>private String modificationDate="";</v>
      </c>
    </row>
    <row r="629" spans="2:26" ht="17.5" x14ac:dyDescent="0.45">
      <c r="B629" s="1" t="s">
        <v>0</v>
      </c>
      <c r="C629" s="1" t="s">
        <v>1</v>
      </c>
      <c r="D629" s="4">
        <v>400</v>
      </c>
      <c r="I629" t="str">
        <f>I461</f>
        <v>ALTER TABLE GF_PRODUCT</v>
      </c>
      <c r="J629" t="str">
        <f t="shared" si="401"/>
        <v xml:space="preserve"> ADD  NAME VARCHAR(400);</v>
      </c>
      <c r="K629" s="21" t="str">
        <f t="shared" si="402"/>
        <v xml:space="preserve">  ALTER COLUMN   NAME VARCHAR(400);</v>
      </c>
      <c r="L629" s="12"/>
      <c r="M629" s="18" t="str">
        <f t="shared" si="395"/>
        <v>NAME,</v>
      </c>
      <c r="N629" s="5" t="str">
        <f t="shared" si="400"/>
        <v>NAME VARCHAR(400),</v>
      </c>
      <c r="O629" s="1" t="s">
        <v>0</v>
      </c>
      <c r="W629" s="17" t="str">
        <f t="shared" si="396"/>
        <v>name</v>
      </c>
      <c r="X629" s="3" t="str">
        <f t="shared" si="403"/>
        <v>"name":"",</v>
      </c>
      <c r="Y629" s="22" t="str">
        <f t="shared" si="404"/>
        <v>public static String NAME="name";</v>
      </c>
      <c r="Z629" s="7" t="str">
        <f t="shared" si="405"/>
        <v>private String name="";</v>
      </c>
    </row>
    <row r="630" spans="2:26" ht="17.5" x14ac:dyDescent="0.45">
      <c r="B630" s="1" t="s">
        <v>345</v>
      </c>
      <c r="C630" s="1" t="s">
        <v>1</v>
      </c>
      <c r="D630" s="4">
        <v>40</v>
      </c>
      <c r="L630" s="12"/>
      <c r="M630" s="18"/>
      <c r="N630" s="5" t="str">
        <f t="shared" si="400"/>
        <v>FK_PARENT_TASK_ID VARCHAR(40),</v>
      </c>
      <c r="O630" s="1" t="s">
        <v>10</v>
      </c>
      <c r="P630" t="s">
        <v>132</v>
      </c>
      <c r="Q630" t="s">
        <v>397</v>
      </c>
      <c r="R630" t="s">
        <v>2</v>
      </c>
      <c r="W630" s="17" t="str">
        <f t="shared" si="396"/>
        <v>fkParentTaskId</v>
      </c>
      <c r="X630" s="3" t="str">
        <f t="shared" si="403"/>
        <v>"fkParentTaskId":"",</v>
      </c>
      <c r="Y630" s="22" t="str">
        <f t="shared" si="404"/>
        <v>public static String FK_PARENT_TASK_ID="fkParentTaskId";</v>
      </c>
      <c r="Z630" s="7" t="str">
        <f t="shared" si="405"/>
        <v>private String fkParentTaskId="";</v>
      </c>
    </row>
    <row r="631" spans="2:26" ht="17.5" x14ac:dyDescent="0.45">
      <c r="B631" s="10" t="s">
        <v>346</v>
      </c>
      <c r="C631" s="1" t="s">
        <v>1</v>
      </c>
      <c r="D631" s="4">
        <v>40</v>
      </c>
      <c r="I631" t="str">
        <f>I461</f>
        <v>ALTER TABLE GF_PRODUCT</v>
      </c>
      <c r="J631" t="str">
        <f t="shared" ref="J631:J632" si="406">CONCATENATE(LEFT(CONCATENATE(" ADD "," ",N631,";"),LEN(CONCATENATE(" ADD "," ",N631,";"))-2),";")</f>
        <v xml:space="preserve"> ADD  CREATED_BY VARCHAR(40);</v>
      </c>
      <c r="K631" s="21" t="str">
        <f t="shared" ref="K631:K632" si="407">CONCATENATE(LEFT(CONCATENATE("  ALTER COLUMN  "," ",N631,";"),LEN(CONCATENATE("  ALTER COLUMN  "," ",N631,";"))-2),";")</f>
        <v xml:space="preserve">  ALTER COLUMN   CREATED_BY VARCHAR(40);</v>
      </c>
      <c r="L631" s="12"/>
      <c r="M631" s="18" t="str">
        <f>CONCATENATE(B630,",")</f>
        <v>FK_PARENT_TASK_ID,</v>
      </c>
      <c r="N631" s="5" t="str">
        <f t="shared" si="400"/>
        <v>CREATED_BY VARCHAR(40),</v>
      </c>
      <c r="O631" s="1" t="s">
        <v>367</v>
      </c>
      <c r="P631" t="s">
        <v>128</v>
      </c>
      <c r="W631" s="17" t="str">
        <f t="shared" si="396"/>
        <v>createdBy</v>
      </c>
      <c r="X631" s="3" t="str">
        <f t="shared" si="403"/>
        <v>"createdBy":"",</v>
      </c>
      <c r="Y631" s="22" t="str">
        <f t="shared" si="404"/>
        <v>public static String CREATED_BY="createdBy";</v>
      </c>
      <c r="Z631" s="7" t="str">
        <f t="shared" si="405"/>
        <v>private String createdBy="";</v>
      </c>
    </row>
    <row r="632" spans="2:26" ht="17.5" x14ac:dyDescent="0.45">
      <c r="B632" s="1" t="s">
        <v>347</v>
      </c>
      <c r="C632" s="1" t="s">
        <v>1</v>
      </c>
      <c r="D632" s="4">
        <v>40</v>
      </c>
      <c r="I632">
        <f>I476</f>
        <v>0</v>
      </c>
      <c r="J632" t="str">
        <f t="shared" si="406"/>
        <v xml:space="preserve"> ADD  CREATED_DATE VARCHAR(40);</v>
      </c>
      <c r="K632" s="21" t="str">
        <f t="shared" si="407"/>
        <v xml:space="preserve">  ALTER COLUMN   CREATED_DATE VARCHAR(40);</v>
      </c>
      <c r="L632" s="12"/>
      <c r="M632" s="18" t="str">
        <f t="shared" ref="M632" si="408">CONCATENATE(B632,",")</f>
        <v>CREATED_DATE,</v>
      </c>
      <c r="N632" s="5" t="str">
        <f t="shared" si="400"/>
        <v>CREATED_DATE VARCHAR(40),</v>
      </c>
      <c r="O632" s="1" t="s">
        <v>367</v>
      </c>
      <c r="P632" t="s">
        <v>8</v>
      </c>
      <c r="W632" s="17" t="str">
        <f t="shared" si="396"/>
        <v>createdDate</v>
      </c>
      <c r="X632" s="3" t="str">
        <f t="shared" si="403"/>
        <v>"createdDate":"",</v>
      </c>
      <c r="Y632" s="22" t="str">
        <f t="shared" si="404"/>
        <v>public static String CREATED_DATE="createdDate";</v>
      </c>
      <c r="Z632" s="7" t="str">
        <f t="shared" si="405"/>
        <v>private String createdDate="";</v>
      </c>
    </row>
    <row r="633" spans="2:26" ht="17.5" x14ac:dyDescent="0.45">
      <c r="B633" s="1" t="s">
        <v>348</v>
      </c>
      <c r="C633" s="1" t="s">
        <v>1</v>
      </c>
      <c r="D633" s="4">
        <v>40</v>
      </c>
      <c r="L633" s="12"/>
      <c r="M633" s="18"/>
      <c r="N633" s="5" t="str">
        <f t="shared" si="400"/>
        <v>CREATED_TIME VARCHAR(40),</v>
      </c>
      <c r="O633" s="1" t="s">
        <v>367</v>
      </c>
      <c r="P633" t="s">
        <v>135</v>
      </c>
      <c r="W633" s="17" t="str">
        <f t="shared" si="396"/>
        <v>createdTime</v>
      </c>
      <c r="X633" s="3" t="str">
        <f t="shared" si="403"/>
        <v>"createdTime":"",</v>
      </c>
      <c r="Y633" s="22" t="str">
        <f t="shared" si="404"/>
        <v>public static String CREATED_TIME="createdTime";</v>
      </c>
      <c r="Z633" s="7" t="str">
        <f t="shared" si="405"/>
        <v>private String createdTime="";</v>
      </c>
    </row>
    <row r="634" spans="2:26" ht="17.5" x14ac:dyDescent="0.45">
      <c r="B634" s="1" t="s">
        <v>349</v>
      </c>
      <c r="C634" s="1" t="s">
        <v>1</v>
      </c>
      <c r="D634" s="4">
        <v>50</v>
      </c>
      <c r="I634">
        <f t="shared" ref="I634" si="409">I476</f>
        <v>0</v>
      </c>
      <c r="J634" t="str">
        <f t="shared" ref="J634" si="410">CONCATENATE(LEFT(CONCATENATE(" ADD "," ",N634,";"),LEN(CONCATENATE(" ADD "," ",N634,";"))-2),";")</f>
        <v xml:space="preserve"> ADD  START_DATE VARCHAR(50);</v>
      </c>
      <c r="K634" s="21" t="str">
        <f t="shared" ref="K634" si="411">CONCATENATE(LEFT(CONCATENATE("  ALTER COLUMN  "," ",N634,";"),LEN(CONCATENATE("  ALTER COLUMN  "," ",N634,";"))-2),";")</f>
        <v xml:space="preserve">  ALTER COLUMN   START_DATE VARCHAR(50);</v>
      </c>
      <c r="L634" s="12"/>
      <c r="M634" s="18" t="str">
        <f t="shared" ref="M634" si="412">CONCATENATE(B634,",")</f>
        <v>START_DATE,</v>
      </c>
      <c r="N634" s="5" t="str">
        <f t="shared" si="400"/>
        <v>START_DATE VARCHAR(50),</v>
      </c>
      <c r="O634" s="1" t="s">
        <v>374</v>
      </c>
      <c r="P634" t="s">
        <v>8</v>
      </c>
      <c r="W634" s="17" t="str">
        <f t="shared" si="396"/>
        <v>startDate</v>
      </c>
      <c r="X634" s="3" t="str">
        <f t="shared" si="403"/>
        <v>"startDate":"",</v>
      </c>
      <c r="Y634" s="22" t="str">
        <f t="shared" si="404"/>
        <v>public static String START_DATE="startDate";</v>
      </c>
      <c r="Z634" s="7" t="str">
        <f t="shared" si="405"/>
        <v>private String startDate="";</v>
      </c>
    </row>
    <row r="635" spans="2:26" ht="17.5" x14ac:dyDescent="0.45">
      <c r="B635" s="1" t="s">
        <v>350</v>
      </c>
      <c r="C635" s="1" t="s">
        <v>1</v>
      </c>
      <c r="D635" s="4">
        <v>50</v>
      </c>
      <c r="I635">
        <f>I479</f>
        <v>0</v>
      </c>
      <c r="J635" t="str">
        <f>CONCATENATE(LEFT(CONCATENATE(" ADD "," ",N635,";"),LEN(CONCATENATE(" ADD "," ",N635,";"))-2),";")</f>
        <v xml:space="preserve"> ADD  START_TIME VARCHAR(50);</v>
      </c>
      <c r="K635" s="21" t="str">
        <f>CONCATENATE(LEFT(CONCATENATE("  ALTER COLUMN  "," ",N635,";"),LEN(CONCATENATE("  ALTER COLUMN  "," ",N635,";"))-2),";")</f>
        <v xml:space="preserve">  ALTER COLUMN   START_TIME VARCHAR(50);</v>
      </c>
      <c r="L635" s="12"/>
      <c r="M635" s="18" t="str">
        <f>CONCATENATE(B635,",")</f>
        <v>START_TIME,</v>
      </c>
      <c r="N635" s="5" t="str">
        <f t="shared" si="400"/>
        <v>START_TIME VARCHAR(50),</v>
      </c>
      <c r="O635" s="1" t="s">
        <v>374</v>
      </c>
      <c r="P635" t="s">
        <v>135</v>
      </c>
      <c r="W635" s="17" t="str">
        <f t="shared" si="396"/>
        <v>startTime</v>
      </c>
      <c r="X635" s="3" t="str">
        <f t="shared" si="403"/>
        <v>"startTime":"",</v>
      </c>
      <c r="Y635" s="22" t="str">
        <f t="shared" si="404"/>
        <v>public static String START_TIME="startTime";</v>
      </c>
      <c r="Z635" s="7" t="str">
        <f t="shared" si="405"/>
        <v>private String startTime="";</v>
      </c>
    </row>
    <row r="636" spans="2:26" ht="17.5" x14ac:dyDescent="0.45">
      <c r="B636" s="1" t="s">
        <v>351</v>
      </c>
      <c r="C636" s="1" t="s">
        <v>1</v>
      </c>
      <c r="D636" s="4">
        <v>40</v>
      </c>
      <c r="L636" s="12"/>
      <c r="M636" s="18"/>
      <c r="N636" s="5" t="str">
        <f t="shared" si="400"/>
        <v>END_DATE VARCHAR(40),</v>
      </c>
      <c r="O636" s="1" t="s">
        <v>375</v>
      </c>
      <c r="P636" t="s">
        <v>8</v>
      </c>
      <c r="W636" s="17" t="str">
        <f t="shared" si="396"/>
        <v>endDate</v>
      </c>
      <c r="X636" s="3" t="str">
        <f t="shared" si="403"/>
        <v>"endDate":"",</v>
      </c>
      <c r="Y636" s="22" t="str">
        <f t="shared" si="404"/>
        <v>public static String END_DATE="endDate";</v>
      </c>
      <c r="Z636" s="7" t="str">
        <f t="shared" si="405"/>
        <v>private String endDate="";</v>
      </c>
    </row>
    <row r="637" spans="2:26" ht="17.5" x14ac:dyDescent="0.45">
      <c r="B637" s="1" t="s">
        <v>352</v>
      </c>
      <c r="C637" s="1" t="s">
        <v>1</v>
      </c>
      <c r="D637" s="4">
        <v>40</v>
      </c>
      <c r="I637">
        <f>I479</f>
        <v>0</v>
      </c>
      <c r="J637" t="str">
        <f>CONCATENATE(LEFT(CONCATENATE(" ADD "," ",N637,";"),LEN(CONCATENATE(" ADD "," ",N637,";"))-2),";")</f>
        <v xml:space="preserve"> ADD  END_TIME VARCHAR(40);</v>
      </c>
      <c r="K637" s="21" t="str">
        <f>CONCATENATE(LEFT(CONCATENATE("  ALTER COLUMN  "," ",N637,";"),LEN(CONCATENATE("  ALTER COLUMN  "," ",N637,";"))-2),";")</f>
        <v xml:space="preserve">  ALTER COLUMN   END_TIME VARCHAR(40);</v>
      </c>
      <c r="L637" s="12"/>
      <c r="M637" s="18" t="str">
        <f>CONCATENATE(B637,",")</f>
        <v>END_TIME,</v>
      </c>
      <c r="N637" s="5" t="str">
        <f t="shared" si="400"/>
        <v>END_TIME VARCHAR(40),</v>
      </c>
      <c r="O637" s="1" t="s">
        <v>375</v>
      </c>
      <c r="P637" t="s">
        <v>135</v>
      </c>
      <c r="W637" s="17" t="str">
        <f t="shared" si="396"/>
        <v>endTime</v>
      </c>
      <c r="X637" s="3" t="str">
        <f t="shared" si="403"/>
        <v>"endTime":"",</v>
      </c>
      <c r="Y637" s="22" t="str">
        <f t="shared" si="404"/>
        <v>public static String END_TIME="endTime";</v>
      </c>
      <c r="Z637" s="7" t="str">
        <f t="shared" si="405"/>
        <v>private String endTime="";</v>
      </c>
    </row>
    <row r="638" spans="2:26" ht="17.5" x14ac:dyDescent="0.45">
      <c r="B638" s="1" t="s">
        <v>353</v>
      </c>
      <c r="C638" s="1" t="s">
        <v>1</v>
      </c>
      <c r="D638" s="4">
        <v>40</v>
      </c>
      <c r="I638" t="str">
        <f>I625</f>
        <v>ALTER TABLE TM_TASK</v>
      </c>
      <c r="J638" t="str">
        <f>CONCATENATE(LEFT(CONCATENATE(" ADD "," ",N638,";"),LEN(CONCATENATE(" ADD "," ",N638,";"))-2),";")</f>
        <v xml:space="preserve"> ADD  FINISH_DATE VARCHAR(40);</v>
      </c>
      <c r="K638" s="21" t="str">
        <f>CONCATENATE(LEFT(CONCATENATE("  ALTER COLUMN  "," ",N638,";"),LEN(CONCATENATE("  ALTER COLUMN  "," ",N638,";"))-2),";")</f>
        <v xml:space="preserve">  ALTER COLUMN   FINISH_DATE VARCHAR(40);</v>
      </c>
      <c r="L638" s="12"/>
      <c r="M638" s="18" t="str">
        <f>CONCATENATE(B638,",")</f>
        <v>FINISH_DATE,</v>
      </c>
      <c r="N638" s="5" t="str">
        <f t="shared" si="400"/>
        <v>FINISH_DATE VARCHAR(40),</v>
      </c>
      <c r="O638" s="1" t="s">
        <v>398</v>
      </c>
      <c r="P638" t="s">
        <v>8</v>
      </c>
      <c r="W638" s="17" t="str">
        <f t="shared" si="396"/>
        <v>finishDate</v>
      </c>
      <c r="X638" s="3" t="str">
        <f t="shared" si="403"/>
        <v>"finishDate":"",</v>
      </c>
      <c r="Y638" s="22" t="str">
        <f t="shared" si="404"/>
        <v>public static String FINISH_DATE="finishDate";</v>
      </c>
      <c r="Z638" s="7" t="str">
        <f t="shared" si="405"/>
        <v>private String finishDate="";</v>
      </c>
    </row>
    <row r="639" spans="2:26" ht="17.5" x14ac:dyDescent="0.45">
      <c r="B639" s="1" t="s">
        <v>354</v>
      </c>
      <c r="C639" s="1" t="s">
        <v>1</v>
      </c>
      <c r="D639" s="4">
        <v>40</v>
      </c>
      <c r="L639" s="12"/>
      <c r="M639" s="18" t="str">
        <f>CONCATENATE(B639,",")</f>
        <v>FINISH_TIME,</v>
      </c>
      <c r="N639" s="5" t="str">
        <f t="shared" si="400"/>
        <v>FINISH_TIME VARCHAR(40),</v>
      </c>
      <c r="O639" s="1" t="s">
        <v>398</v>
      </c>
      <c r="P639" t="s">
        <v>135</v>
      </c>
      <c r="W639" s="17" t="str">
        <f t="shared" si="396"/>
        <v>finishTime</v>
      </c>
      <c r="X639" s="3" t="str">
        <f t="shared" si="403"/>
        <v>"finishTime":"",</v>
      </c>
      <c r="Y639" s="22" t="str">
        <f t="shared" si="404"/>
        <v>public static String FINISH_TIME="finishTime";</v>
      </c>
      <c r="Z639" s="7" t="str">
        <f t="shared" si="405"/>
        <v>private String finishTime="";</v>
      </c>
    </row>
    <row r="640" spans="2:26" ht="17.5" x14ac:dyDescent="0.45">
      <c r="B640" s="1" t="s">
        <v>355</v>
      </c>
      <c r="C640" s="1" t="s">
        <v>1</v>
      </c>
      <c r="D640" s="4">
        <v>30</v>
      </c>
      <c r="I640" t="str">
        <f>I625</f>
        <v>ALTER TABLE TM_TASK</v>
      </c>
      <c r="J640" t="str">
        <f>CONCATENATE(LEFT(CONCATENATE(" ADD "," ",N640,";"),LEN(CONCATENATE(" ADD "," ",N640,";"))-2),";")</f>
        <v xml:space="preserve"> ADD  COMPLETED_DURATION VARCHAR(30);</v>
      </c>
      <c r="K640" s="21" t="str">
        <f>CONCATENATE(LEFT(CONCATENATE("  ALTER COLUMN  "," ",N640,";"),LEN(CONCATENATE("  ALTER COLUMN  "," ",N640,";"))-2),";")</f>
        <v xml:space="preserve">  ALTER COLUMN   COMPLETED_DURATION VARCHAR(30);</v>
      </c>
      <c r="L640" s="12"/>
      <c r="M640" s="18" t="str">
        <f>CONCATENATE(B640,",")</f>
        <v>COMPLETED_DURATION,</v>
      </c>
      <c r="N640" s="5" t="str">
        <f t="shared" si="400"/>
        <v>COMPLETED_DURATION VARCHAR(30),</v>
      </c>
      <c r="O640" s="1" t="s">
        <v>399</v>
      </c>
      <c r="P640" t="s">
        <v>400</v>
      </c>
      <c r="W640" s="17" t="str">
        <f t="shared" si="396"/>
        <v>completedDuration</v>
      </c>
      <c r="X640" s="3" t="str">
        <f t="shared" si="403"/>
        <v>"completedDuration":"",</v>
      </c>
      <c r="Y640" s="22" t="str">
        <f t="shared" si="404"/>
        <v>public static String COMPLETED_DURATION="completedDuration";</v>
      </c>
      <c r="Z640" s="7" t="str">
        <f t="shared" si="405"/>
        <v>private String completedDuration="";</v>
      </c>
    </row>
    <row r="641" spans="2:26" ht="17.5" x14ac:dyDescent="0.45">
      <c r="B641" s="8" t="s">
        <v>14</v>
      </c>
      <c r="C641" s="1" t="s">
        <v>1</v>
      </c>
      <c r="D641" s="4">
        <v>2000</v>
      </c>
      <c r="I641" t="str">
        <f>I627</f>
        <v>ALTER TABLE TM_TASK</v>
      </c>
      <c r="J641" t="str">
        <f t="shared" ref="J641" si="413">CONCATENATE(LEFT(CONCATENATE(" ADD "," ",N641,";"),LEN(CONCATENATE(" ADD "," ",N641,";"))-2),";")</f>
        <v xml:space="preserve"> ADD  DESCRIPTION VARCHAR(2000);</v>
      </c>
      <c r="K641" s="21" t="str">
        <f t="shared" ref="K641" si="414">CONCATENATE(LEFT(CONCATENATE("  ALTER COLUMN  "," ",N641,";"),LEN(CONCATENATE("  ALTER COLUMN  "," ",N641,";"))-2),";")</f>
        <v xml:space="preserve">  ALTER COLUMN   DESCRIPTION VARCHAR(2000);</v>
      </c>
      <c r="L641" s="14"/>
      <c r="M641" s="18" t="str">
        <f t="shared" ref="M641:M651" si="415">CONCATENATE(B641,",")</f>
        <v>DESCRIPTION,</v>
      </c>
      <c r="N641" s="5" t="str">
        <f t="shared" si="400"/>
        <v>DESCRIPTION VARCHAR(2000),</v>
      </c>
      <c r="O641" s="1" t="s">
        <v>14</v>
      </c>
      <c r="W641" s="17" t="str">
        <f t="shared" si="396"/>
        <v>description</v>
      </c>
      <c r="X641" s="3" t="str">
        <f t="shared" si="403"/>
        <v>"description":"",</v>
      </c>
      <c r="Y641" s="22" t="str">
        <f t="shared" si="404"/>
        <v>public static String DESCRIPTION="description";</v>
      </c>
      <c r="Z641" s="7" t="str">
        <f t="shared" si="405"/>
        <v>private String description="";</v>
      </c>
    </row>
    <row r="642" spans="2:26" ht="17.5" x14ac:dyDescent="0.45">
      <c r="B642" s="8" t="s">
        <v>356</v>
      </c>
      <c r="C642" s="1" t="s">
        <v>1</v>
      </c>
      <c r="D642" s="12">
        <v>40</v>
      </c>
      <c r="L642" s="14"/>
      <c r="M642" s="18" t="str">
        <f t="shared" si="415"/>
        <v>FK_TASK_TYPE_ID,</v>
      </c>
      <c r="N642" s="5" t="str">
        <f t="shared" si="400"/>
        <v>FK_TASK_TYPE_ID VARCHAR(40),</v>
      </c>
      <c r="O642" s="1" t="s">
        <v>10</v>
      </c>
      <c r="P642" t="s">
        <v>397</v>
      </c>
      <c r="Q642" t="s">
        <v>51</v>
      </c>
      <c r="R642" t="s">
        <v>2</v>
      </c>
      <c r="W642" s="17" t="str">
        <f t="shared" si="396"/>
        <v>fkTaskTypeId</v>
      </c>
      <c r="X642" s="3" t="str">
        <f t="shared" si="403"/>
        <v>"fkTaskTypeId":"",</v>
      </c>
      <c r="Y642" s="22" t="str">
        <f t="shared" si="404"/>
        <v>public static String FK_TASK_TYPE_ID="fkTaskTypeId";</v>
      </c>
      <c r="Z642" s="7" t="str">
        <f t="shared" si="405"/>
        <v>private String fkTaskTypeId="";</v>
      </c>
    </row>
    <row r="643" spans="2:26" ht="17.5" x14ac:dyDescent="0.45">
      <c r="B643" s="8" t="s">
        <v>357</v>
      </c>
      <c r="C643" s="1" t="s">
        <v>1</v>
      </c>
      <c r="D643" s="12">
        <v>40</v>
      </c>
      <c r="L643" s="14"/>
      <c r="M643" s="18" t="str">
        <f t="shared" si="415"/>
        <v>FK_TASK_STATUS_ID,</v>
      </c>
      <c r="N643" s="5" t="str">
        <f t="shared" si="400"/>
        <v>FK_TASK_STATUS_ID VARCHAR(40),</v>
      </c>
      <c r="O643" s="1" t="s">
        <v>10</v>
      </c>
      <c r="P643" t="s">
        <v>397</v>
      </c>
      <c r="Q643" t="s">
        <v>3</v>
      </c>
      <c r="R643" t="s">
        <v>2</v>
      </c>
      <c r="W643" s="17" t="str">
        <f t="shared" si="396"/>
        <v>fkTaskStatusId</v>
      </c>
      <c r="X643" s="3" t="str">
        <f t="shared" si="403"/>
        <v>"fkTaskStatusId":"",</v>
      </c>
      <c r="Y643" s="22" t="str">
        <f t="shared" si="404"/>
        <v>public static String FK_TASK_STATUS_ID="fkTaskStatusId";</v>
      </c>
      <c r="Z643" s="7" t="str">
        <f t="shared" si="405"/>
        <v>private String fkTaskStatusId="";</v>
      </c>
    </row>
    <row r="644" spans="2:26" ht="17.5" x14ac:dyDescent="0.45">
      <c r="B644" s="8" t="s">
        <v>358</v>
      </c>
      <c r="C644" s="1" t="s">
        <v>1</v>
      </c>
      <c r="D644" s="12">
        <v>40</v>
      </c>
      <c r="L644" s="14"/>
      <c r="M644" s="18" t="str">
        <f t="shared" si="415"/>
        <v>FK_PROJECT_ID,</v>
      </c>
      <c r="N644" s="5" t="str">
        <f t="shared" si="400"/>
        <v>FK_PROJECT_ID VARCHAR(40),</v>
      </c>
      <c r="O644" s="1" t="s">
        <v>10</v>
      </c>
      <c r="P644" t="s">
        <v>373</v>
      </c>
      <c r="Q644" t="s">
        <v>2</v>
      </c>
      <c r="W644" s="17" t="str">
        <f t="shared" si="396"/>
        <v>fkProjectId</v>
      </c>
      <c r="X644" s="3" t="str">
        <f t="shared" si="403"/>
        <v>"fkProjectId":"",</v>
      </c>
      <c r="Y644" s="22" t="str">
        <f t="shared" si="404"/>
        <v>public static String FK_PROJECT_ID="fkProjectId";</v>
      </c>
      <c r="Z644" s="7" t="str">
        <f t="shared" si="405"/>
        <v>private String fkProjectId="";</v>
      </c>
    </row>
    <row r="645" spans="2:26" ht="17.5" x14ac:dyDescent="0.45">
      <c r="B645" s="8" t="s">
        <v>359</v>
      </c>
      <c r="C645" s="1" t="s">
        <v>1</v>
      </c>
      <c r="D645" s="12">
        <v>40</v>
      </c>
      <c r="L645" s="14"/>
      <c r="M645" s="18" t="str">
        <f t="shared" si="415"/>
        <v>UPDATED_BY,</v>
      </c>
      <c r="N645" s="5" t="str">
        <f t="shared" si="400"/>
        <v>UPDATED_BY VARCHAR(40),</v>
      </c>
      <c r="O645" s="1" t="s">
        <v>401</v>
      </c>
      <c r="P645" t="s">
        <v>128</v>
      </c>
      <c r="W645" s="17" t="str">
        <f t="shared" si="396"/>
        <v>updatedBy</v>
      </c>
      <c r="X645" s="3" t="str">
        <f t="shared" si="403"/>
        <v>"updatedBy":"",</v>
      </c>
      <c r="Y645" s="22" t="str">
        <f t="shared" si="404"/>
        <v>public static String UPDATED_BY="updatedBy";</v>
      </c>
      <c r="Z645" s="7" t="str">
        <f t="shared" si="405"/>
        <v>private String updatedBy="";</v>
      </c>
    </row>
    <row r="646" spans="2:26" ht="17.5" x14ac:dyDescent="0.45">
      <c r="B646" s="8" t="s">
        <v>360</v>
      </c>
      <c r="C646" s="1" t="s">
        <v>1</v>
      </c>
      <c r="D646" s="12">
        <v>42</v>
      </c>
      <c r="L646" s="14"/>
      <c r="M646" s="18" t="str">
        <f t="shared" si="415"/>
        <v>LAST_UPDATED_DATE,</v>
      </c>
      <c r="N646" s="5" t="str">
        <f t="shared" si="400"/>
        <v>LAST_UPDATED_DATE VARCHAR(42),</v>
      </c>
      <c r="O646" s="1" t="s">
        <v>402</v>
      </c>
      <c r="P646" t="s">
        <v>401</v>
      </c>
      <c r="Q646" t="s">
        <v>8</v>
      </c>
      <c r="W646" s="17" t="str">
        <f t="shared" si="396"/>
        <v>lastUpdatedDate</v>
      </c>
      <c r="X646" s="3" t="str">
        <f t="shared" si="403"/>
        <v>"lastUpdatedDate":"",</v>
      </c>
      <c r="Y646" s="22" t="str">
        <f t="shared" si="404"/>
        <v>public static String LAST_UPDATED_DATE="lastUpdatedDate";</v>
      </c>
      <c r="Z646" s="7" t="str">
        <f t="shared" si="405"/>
        <v>private String lastUpdatedDate="";</v>
      </c>
    </row>
    <row r="647" spans="2:26" ht="17.5" x14ac:dyDescent="0.45">
      <c r="B647" s="8" t="s">
        <v>361</v>
      </c>
      <c r="C647" s="1" t="s">
        <v>1</v>
      </c>
      <c r="D647" s="12">
        <v>42</v>
      </c>
      <c r="L647" s="14"/>
      <c r="M647" s="18" t="str">
        <f t="shared" si="415"/>
        <v>LAST_UPDATED_TIME,</v>
      </c>
      <c r="N647" s="5" t="str">
        <f t="shared" si="400"/>
        <v>LAST_UPDATED_TIME VARCHAR(42),</v>
      </c>
      <c r="O647" s="1" t="s">
        <v>402</v>
      </c>
      <c r="P647" t="s">
        <v>401</v>
      </c>
      <c r="Q647" t="s">
        <v>135</v>
      </c>
      <c r="W647" s="17" t="str">
        <f t="shared" si="396"/>
        <v>lastUpdatedTime</v>
      </c>
      <c r="X647" s="3" t="str">
        <f t="shared" si="403"/>
        <v>"lastUpdatedTime":"",</v>
      </c>
      <c r="Y647" s="22" t="str">
        <f t="shared" si="404"/>
        <v>public static String LAST_UPDATED_TIME="lastUpdatedTime";</v>
      </c>
      <c r="Z647" s="7" t="str">
        <f t="shared" si="405"/>
        <v>private String lastUpdatedTime="";</v>
      </c>
    </row>
    <row r="648" spans="2:26" ht="17.5" x14ac:dyDescent="0.45">
      <c r="B648" s="8" t="s">
        <v>275</v>
      </c>
      <c r="C648" s="1" t="s">
        <v>1</v>
      </c>
      <c r="D648" s="12">
        <v>30</v>
      </c>
      <c r="L648" s="14"/>
      <c r="M648" s="18" t="str">
        <f t="shared" si="415"/>
        <v>ORDER_NO,</v>
      </c>
      <c r="N648" s="5" t="str">
        <f t="shared" si="400"/>
        <v>ORDER_NO VARCHAR(30),</v>
      </c>
      <c r="O648" s="1" t="s">
        <v>276</v>
      </c>
      <c r="P648" t="s">
        <v>189</v>
      </c>
      <c r="W648" s="17" t="str">
        <f t="shared" si="396"/>
        <v>orderNo</v>
      </c>
      <c r="X648" s="3" t="str">
        <f t="shared" si="403"/>
        <v>"orderNo":"",</v>
      </c>
      <c r="Y648" s="22" t="str">
        <f t="shared" si="404"/>
        <v>public static String ORDER_NO="orderNo";</v>
      </c>
      <c r="Z648" s="7" t="str">
        <f t="shared" si="405"/>
        <v>private String orderNo="";</v>
      </c>
    </row>
    <row r="649" spans="2:26" ht="17.5" x14ac:dyDescent="0.45">
      <c r="B649" s="8" t="s">
        <v>387</v>
      </c>
      <c r="C649" s="1" t="s">
        <v>1</v>
      </c>
      <c r="D649" s="8">
        <v>43</v>
      </c>
      <c r="M649" s="18" t="str">
        <f t="shared" ref="M649:M650" si="416">CONCATENATE(B649,",")</f>
        <v>FK_PRIORITY_ID,</v>
      </c>
      <c r="N649" s="5" t="str">
        <f t="shared" ref="N649:N650" si="417">CONCATENATE(B649," ",C649,"(",D649,")",",")</f>
        <v>FK_PRIORITY_ID VARCHAR(43),</v>
      </c>
      <c r="O649" s="1" t="s">
        <v>10</v>
      </c>
      <c r="P649" t="s">
        <v>391</v>
      </c>
      <c r="Q649" t="s">
        <v>2</v>
      </c>
      <c r="W649" s="17" t="str">
        <f t="shared" si="396"/>
        <v>fkPriorityId</v>
      </c>
      <c r="X649" s="3" t="str">
        <f t="shared" si="403"/>
        <v>"fkPriorityId":"",</v>
      </c>
      <c r="Y649" s="22" t="str">
        <f t="shared" si="404"/>
        <v>public static String FK_PRIORITY_ID="fkPriorityId";</v>
      </c>
      <c r="Z649" s="7" t="str">
        <f t="shared" si="405"/>
        <v>private String fkPriorityId="";</v>
      </c>
    </row>
    <row r="650" spans="2:26" ht="17.5" x14ac:dyDescent="0.45">
      <c r="B650" s="8" t="s">
        <v>362</v>
      </c>
      <c r="C650" s="1" t="s">
        <v>1</v>
      </c>
      <c r="D650" s="8">
        <v>43</v>
      </c>
      <c r="M650" s="18" t="str">
        <f t="shared" si="416"/>
        <v>FK_PROGRES_ID,</v>
      </c>
      <c r="N650" s="5" t="str">
        <f t="shared" si="417"/>
        <v>FK_PROGRES_ID VARCHAR(43),</v>
      </c>
      <c r="O650" s="1" t="s">
        <v>10</v>
      </c>
      <c r="P650" t="s">
        <v>403</v>
      </c>
      <c r="Q650" t="s">
        <v>2</v>
      </c>
      <c r="W650" s="17" t="str">
        <f t="shared" si="396"/>
        <v>fkProgresId</v>
      </c>
      <c r="X650" s="3" t="str">
        <f t="shared" si="403"/>
        <v>"fkProgresId":"",</v>
      </c>
      <c r="Y650" s="22" t="str">
        <f t="shared" si="404"/>
        <v>public static String FK_PROGRES_ID="fkProgresId";</v>
      </c>
      <c r="Z650" s="7" t="str">
        <f t="shared" si="405"/>
        <v>private String fkProgresId="";</v>
      </c>
    </row>
    <row r="651" spans="2:26" ht="17.5" x14ac:dyDescent="0.45">
      <c r="B651" s="8" t="s">
        <v>392</v>
      </c>
      <c r="C651" s="1" t="s">
        <v>1</v>
      </c>
      <c r="D651" s="8">
        <v>43</v>
      </c>
      <c r="M651" s="18" t="str">
        <f t="shared" si="415"/>
        <v>FK_TASK_CATEGORY_ID,</v>
      </c>
      <c r="N651" s="5" t="str">
        <f t="shared" si="400"/>
        <v>FK_TASK_CATEGORY_ID VARCHAR(43),</v>
      </c>
      <c r="O651" s="1" t="s">
        <v>10</v>
      </c>
      <c r="P651" t="s">
        <v>397</v>
      </c>
      <c r="Q651" t="s">
        <v>396</v>
      </c>
      <c r="R651" t="s">
        <v>2</v>
      </c>
      <c r="W651" s="17" t="str">
        <f t="shared" si="396"/>
        <v>fkTaskCategoryId</v>
      </c>
      <c r="X651" s="3" t="str">
        <f t="shared" si="403"/>
        <v>"fkTaskCategoryId":"",</v>
      </c>
      <c r="Y651" s="22" t="str">
        <f t="shared" si="404"/>
        <v>public static String FK_TASK_CATEGORY_ID="fkTaskCategoryId";</v>
      </c>
      <c r="Z651" s="7" t="str">
        <f t="shared" si="405"/>
        <v>private String fkTaskCategoryId="";</v>
      </c>
    </row>
    <row r="652" spans="2:26" ht="17.5" x14ac:dyDescent="0.45">
      <c r="C652" s="1"/>
      <c r="D652" s="8"/>
      <c r="M652" s="18"/>
      <c r="N652" s="33" t="s">
        <v>130</v>
      </c>
      <c r="O652" s="1"/>
      <c r="W652" s="17"/>
    </row>
    <row r="653" spans="2:26" ht="17.5" x14ac:dyDescent="0.45">
      <c r="C653" s="1"/>
      <c r="D653" s="8"/>
      <c r="M653" s="18"/>
      <c r="N653" s="31" t="s">
        <v>126</v>
      </c>
      <c r="O653" s="1"/>
      <c r="W653" s="17"/>
    </row>
    <row r="654" spans="2:26" x14ac:dyDescent="0.35">
      <c r="B654" s="2" t="s">
        <v>418</v>
      </c>
      <c r="I654" t="str">
        <f>CONCATENATE("ALTER TABLE"," ",B654)</f>
        <v>ALTER TABLE TM_TASK_LIST</v>
      </c>
      <c r="J654" t="s">
        <v>378</v>
      </c>
      <c r="K654" s="26" t="str">
        <f>CONCATENATE(J654," VIEW ",B654," AS SELECT")</f>
        <v>create OR REPLACE VIEW TM_TASK_LIST AS SELECT</v>
      </c>
      <c r="N654" s="5" t="str">
        <f>CONCATENATE("CREATE TABLE ",B654," ","(")</f>
        <v>CREATE TABLE TM_TASK_LIST (</v>
      </c>
    </row>
    <row r="655" spans="2:26" ht="17.5" x14ac:dyDescent="0.45">
      <c r="B655" s="1" t="s">
        <v>2</v>
      </c>
      <c r="C655" s="1" t="s">
        <v>1</v>
      </c>
      <c r="D655" s="4">
        <v>30</v>
      </c>
      <c r="E655" s="24" t="s">
        <v>113</v>
      </c>
      <c r="I655" t="str">
        <f>I654</f>
        <v>ALTER TABLE TM_TASK_LIST</v>
      </c>
      <c r="K655" s="25" t="str">
        <f>CONCATENATE(B655,",")</f>
        <v>ID,</v>
      </c>
      <c r="L655" s="12"/>
      <c r="M655" s="18" t="str">
        <f t="shared" ref="M655:M659" si="418">CONCATENATE(B655,",")</f>
        <v>ID,</v>
      </c>
      <c r="N655" s="5" t="str">
        <f>CONCATENATE(B655," ",C655,"(",D655,") ",E655," ,")</f>
        <v>ID VARCHAR(30) NOT NULL ,</v>
      </c>
      <c r="O655" s="1" t="s">
        <v>2</v>
      </c>
      <c r="P655" s="6"/>
      <c r="Q655" s="6"/>
      <c r="R655" s="6"/>
      <c r="S655" s="6"/>
      <c r="T655" s="6"/>
      <c r="U655" s="6"/>
      <c r="V655" s="6"/>
      <c r="W655" s="17" t="str">
        <f t="shared" ref="W655:W684" si="419">CONCATENATE(,LOWER(O655),UPPER(LEFT(P655,1)),LOWER(RIGHT(P655,LEN(P655)-IF(LEN(P655)&gt;0,1,LEN(P655)))),UPPER(LEFT(Q655,1)),LOWER(RIGHT(Q655,LEN(Q655)-IF(LEN(Q655)&gt;0,1,LEN(Q655)))),UPPER(LEFT(R655,1)),LOWER(RIGHT(R655,LEN(R655)-IF(LEN(R655)&gt;0,1,LEN(R655)))),UPPER(LEFT(S655,1)),LOWER(RIGHT(S655,LEN(S655)-IF(LEN(S655)&gt;0,1,LEN(S655)))),UPPER(LEFT(T655,1)),LOWER(RIGHT(T655,LEN(T655)-IF(LEN(T655)&gt;0,1,LEN(T655)))),UPPER(LEFT(U655,1)),LOWER(RIGHT(U655,LEN(U655)-IF(LEN(U655)&gt;0,1,LEN(U655)))),UPPER(LEFT(V655,1)),LOWER(RIGHT(V655,LEN(V655)-IF(LEN(V655)&gt;0,1,LEN(V655)))))</f>
        <v>id</v>
      </c>
      <c r="X655" s="3" t="str">
        <f t="shared" ref="X655:X684" si="420">CONCATENATE("""",W655,"""",":","""","""",",")</f>
        <v>"id":"",</v>
      </c>
      <c r="Y655" s="22" t="str">
        <f t="shared" ref="Y655:Y684" si="421">CONCATENATE("public static String ",,B655,,"=","""",W655,""";")</f>
        <v>public static String ID="id";</v>
      </c>
      <c r="Z655" s="7" t="str">
        <f t="shared" ref="Z655:Z684" si="422">CONCATENATE("private String ",W655,"=","""""",";")</f>
        <v>private String id="";</v>
      </c>
    </row>
    <row r="656" spans="2:26" ht="17.5" x14ac:dyDescent="0.45">
      <c r="B656" s="1" t="s">
        <v>3</v>
      </c>
      <c r="C656" s="1" t="s">
        <v>1</v>
      </c>
      <c r="D656" s="4">
        <v>10</v>
      </c>
      <c r="I656" t="str">
        <f>I655</f>
        <v>ALTER TABLE TM_TASK_LIST</v>
      </c>
      <c r="K656" s="25" t="str">
        <f>CONCATENATE(B656,",")</f>
        <v>STATUS,</v>
      </c>
      <c r="L656" s="12"/>
      <c r="M656" s="18" t="str">
        <f t="shared" si="418"/>
        <v>STATUS,</v>
      </c>
      <c r="N656" s="5" t="str">
        <f t="shared" ref="N656:N684" si="423">CONCATENATE(B656," ",C656,"(",D656,")",",")</f>
        <v>STATUS VARCHAR(10),</v>
      </c>
      <c r="O656" s="1" t="s">
        <v>3</v>
      </c>
      <c r="W656" s="17" t="str">
        <f t="shared" si="419"/>
        <v>status</v>
      </c>
      <c r="X656" s="3" t="str">
        <f t="shared" si="420"/>
        <v>"status":"",</v>
      </c>
      <c r="Y656" s="22" t="str">
        <f t="shared" si="421"/>
        <v>public static String STATUS="status";</v>
      </c>
      <c r="Z656" s="7" t="str">
        <f t="shared" si="422"/>
        <v>private String status="";</v>
      </c>
    </row>
    <row r="657" spans="2:26" ht="17.5" x14ac:dyDescent="0.45">
      <c r="B657" s="1" t="s">
        <v>4</v>
      </c>
      <c r="C657" s="1" t="s">
        <v>1</v>
      </c>
      <c r="D657" s="4">
        <v>20</v>
      </c>
      <c r="I657" t="str">
        <f>I656</f>
        <v>ALTER TABLE TM_TASK_LIST</v>
      </c>
      <c r="K657" s="25" t="str">
        <f t="shared" ref="K657:K663" si="424">CONCATENATE(B657,",")</f>
        <v>INSERT_DATE,</v>
      </c>
      <c r="L657" s="12"/>
      <c r="M657" s="18" t="str">
        <f t="shared" si="418"/>
        <v>INSERT_DATE,</v>
      </c>
      <c r="N657" s="5" t="str">
        <f t="shared" si="423"/>
        <v>INSERT_DATE VARCHAR(20),</v>
      </c>
      <c r="O657" s="1" t="s">
        <v>7</v>
      </c>
      <c r="P657" t="s">
        <v>8</v>
      </c>
      <c r="W657" s="17" t="str">
        <f t="shared" si="419"/>
        <v>insertDate</v>
      </c>
      <c r="X657" s="3" t="str">
        <f t="shared" si="420"/>
        <v>"insertDate":"",</v>
      </c>
      <c r="Y657" s="22" t="str">
        <f t="shared" si="421"/>
        <v>public static String INSERT_DATE="insertDate";</v>
      </c>
      <c r="Z657" s="7" t="str">
        <f t="shared" si="422"/>
        <v>private String insertDate="";</v>
      </c>
    </row>
    <row r="658" spans="2:26" ht="17.5" x14ac:dyDescent="0.45">
      <c r="B658" s="1" t="s">
        <v>5</v>
      </c>
      <c r="C658" s="1" t="s">
        <v>1</v>
      </c>
      <c r="D658" s="4">
        <v>20</v>
      </c>
      <c r="I658" t="str">
        <f>I657</f>
        <v>ALTER TABLE TM_TASK_LIST</v>
      </c>
      <c r="K658" s="25" t="str">
        <f t="shared" si="424"/>
        <v>MODIFICATION_DATE,</v>
      </c>
      <c r="L658" s="12"/>
      <c r="M658" s="18" t="str">
        <f t="shared" si="418"/>
        <v>MODIFICATION_DATE,</v>
      </c>
      <c r="N658" s="5" t="str">
        <f t="shared" si="423"/>
        <v>MODIFICATION_DATE VARCHAR(20),</v>
      </c>
      <c r="O658" s="1" t="s">
        <v>9</v>
      </c>
      <c r="P658" t="s">
        <v>8</v>
      </c>
      <c r="W658" s="17" t="str">
        <f t="shared" si="419"/>
        <v>modificationDate</v>
      </c>
      <c r="X658" s="3" t="str">
        <f t="shared" si="420"/>
        <v>"modificationDate":"",</v>
      </c>
      <c r="Y658" s="22" t="str">
        <f t="shared" si="421"/>
        <v>public static String MODIFICATION_DATE="modificationDate";</v>
      </c>
      <c r="Z658" s="7" t="str">
        <f t="shared" si="422"/>
        <v>private String modificationDate="";</v>
      </c>
    </row>
    <row r="659" spans="2:26" ht="17.5" x14ac:dyDescent="0.45">
      <c r="B659" s="1" t="s">
        <v>0</v>
      </c>
      <c r="C659" s="1" t="s">
        <v>1</v>
      </c>
      <c r="D659" s="4">
        <v>400</v>
      </c>
      <c r="I659" t="str">
        <f>I491</f>
        <v>ALTER TABLE GF_PRODUCT</v>
      </c>
      <c r="K659" s="25" t="str">
        <f t="shared" si="424"/>
        <v>NAME,</v>
      </c>
      <c r="L659" s="12"/>
      <c r="M659" s="18" t="str">
        <f t="shared" si="418"/>
        <v>NAME,</v>
      </c>
      <c r="N659" s="5" t="str">
        <f t="shared" si="423"/>
        <v>NAME VARCHAR(400),</v>
      </c>
      <c r="O659" s="1" t="s">
        <v>0</v>
      </c>
      <c r="W659" s="17" t="str">
        <f t="shared" si="419"/>
        <v>name</v>
      </c>
      <c r="X659" s="3" t="str">
        <f t="shared" si="420"/>
        <v>"name":"",</v>
      </c>
      <c r="Y659" s="22" t="str">
        <f t="shared" si="421"/>
        <v>public static String NAME="name";</v>
      </c>
      <c r="Z659" s="7" t="str">
        <f t="shared" si="422"/>
        <v>private String name="";</v>
      </c>
    </row>
    <row r="660" spans="2:26" ht="17.5" x14ac:dyDescent="0.45">
      <c r="B660" s="1" t="s">
        <v>345</v>
      </c>
      <c r="C660" s="1" t="s">
        <v>1</v>
      </c>
      <c r="D660" s="4">
        <v>40</v>
      </c>
      <c r="J660" s="23"/>
      <c r="K660" s="25" t="str">
        <f t="shared" si="424"/>
        <v>FK_PARENT_TASK_ID,</v>
      </c>
      <c r="L660" s="12"/>
      <c r="M660" s="18"/>
      <c r="N660" s="5" t="str">
        <f t="shared" si="423"/>
        <v>FK_PARENT_TASK_ID VARCHAR(40),</v>
      </c>
      <c r="O660" s="1" t="s">
        <v>10</v>
      </c>
      <c r="P660" t="s">
        <v>132</v>
      </c>
      <c r="Q660" t="s">
        <v>397</v>
      </c>
      <c r="R660" t="s">
        <v>2</v>
      </c>
      <c r="W660" s="17" t="str">
        <f t="shared" si="419"/>
        <v>fkParentTaskId</v>
      </c>
      <c r="X660" s="3" t="str">
        <f t="shared" si="420"/>
        <v>"fkParentTaskId":"",</v>
      </c>
      <c r="Y660" s="22" t="str">
        <f t="shared" si="421"/>
        <v>public static String FK_PARENT_TASK_ID="fkParentTaskId";</v>
      </c>
      <c r="Z660" s="7" t="str">
        <f t="shared" si="422"/>
        <v>private String fkParentTaskId="";</v>
      </c>
    </row>
    <row r="661" spans="2:26" ht="17.5" x14ac:dyDescent="0.45">
      <c r="B661" s="10" t="s">
        <v>346</v>
      </c>
      <c r="C661" s="1" t="s">
        <v>1</v>
      </c>
      <c r="D661" s="4">
        <v>40</v>
      </c>
      <c r="I661" t="str">
        <f>I491</f>
        <v>ALTER TABLE GF_PRODUCT</v>
      </c>
      <c r="K661" s="25" t="str">
        <f t="shared" si="424"/>
        <v>CREATED_BY,</v>
      </c>
      <c r="L661" s="12"/>
      <c r="M661" s="18" t="str">
        <f>CONCATENATE(B660,",")</f>
        <v>FK_PARENT_TASK_ID,</v>
      </c>
      <c r="N661" s="5" t="str">
        <f t="shared" si="423"/>
        <v>CREATED_BY VARCHAR(40),</v>
      </c>
      <c r="O661" s="1" t="s">
        <v>367</v>
      </c>
      <c r="P661" t="s">
        <v>128</v>
      </c>
      <c r="W661" s="17" t="str">
        <f t="shared" si="419"/>
        <v>createdBy</v>
      </c>
      <c r="X661" s="3" t="str">
        <f t="shared" si="420"/>
        <v>"createdBy":"",</v>
      </c>
      <c r="Y661" s="22" t="str">
        <f t="shared" si="421"/>
        <v>public static String CREATED_BY="createdBy";</v>
      </c>
      <c r="Z661" s="7" t="str">
        <f t="shared" si="422"/>
        <v>private String createdBy="";</v>
      </c>
    </row>
    <row r="662" spans="2:26" ht="17.5" x14ac:dyDescent="0.45">
      <c r="B662" s="1" t="s">
        <v>347</v>
      </c>
      <c r="C662" s="1" t="s">
        <v>1</v>
      </c>
      <c r="D662" s="4">
        <v>40</v>
      </c>
      <c r="I662">
        <f>I506</f>
        <v>0</v>
      </c>
      <c r="K662" s="25" t="str">
        <f t="shared" si="424"/>
        <v>CREATED_DATE,</v>
      </c>
      <c r="L662" s="12"/>
      <c r="M662" s="18" t="str">
        <f t="shared" ref="M662" si="425">CONCATENATE(B662,",")</f>
        <v>CREATED_DATE,</v>
      </c>
      <c r="N662" s="5" t="str">
        <f t="shared" si="423"/>
        <v>CREATED_DATE VARCHAR(40),</v>
      </c>
      <c r="O662" s="1" t="s">
        <v>367</v>
      </c>
      <c r="P662" t="s">
        <v>8</v>
      </c>
      <c r="W662" s="17" t="str">
        <f t="shared" si="419"/>
        <v>createdDate</v>
      </c>
      <c r="X662" s="3" t="str">
        <f t="shared" si="420"/>
        <v>"createdDate":"",</v>
      </c>
      <c r="Y662" s="22" t="str">
        <f t="shared" si="421"/>
        <v>public static String CREATED_DATE="createdDate";</v>
      </c>
      <c r="Z662" s="7" t="str">
        <f t="shared" si="422"/>
        <v>private String createdDate="";</v>
      </c>
    </row>
    <row r="663" spans="2:26" ht="17.5" x14ac:dyDescent="0.45">
      <c r="B663" s="1" t="s">
        <v>348</v>
      </c>
      <c r="C663" s="1" t="s">
        <v>1</v>
      </c>
      <c r="D663" s="4">
        <v>40</v>
      </c>
      <c r="K663" s="25" t="str">
        <f t="shared" si="424"/>
        <v>CREATED_TIME,</v>
      </c>
      <c r="L663" s="12"/>
      <c r="M663" s="18"/>
      <c r="N663" s="5" t="str">
        <f t="shared" si="423"/>
        <v>CREATED_TIME VARCHAR(40),</v>
      </c>
      <c r="O663" s="1" t="s">
        <v>367</v>
      </c>
      <c r="P663" t="s">
        <v>135</v>
      </c>
      <c r="W663" s="17" t="str">
        <f t="shared" si="419"/>
        <v>createdTime</v>
      </c>
      <c r="X663" s="3" t="str">
        <f t="shared" si="420"/>
        <v>"createdTime":"",</v>
      </c>
      <c r="Y663" s="22" t="str">
        <f t="shared" si="421"/>
        <v>public static String CREATED_TIME="createdTime";</v>
      </c>
      <c r="Z663" s="7" t="str">
        <f t="shared" si="422"/>
        <v>private String createdTime="";</v>
      </c>
    </row>
    <row r="664" spans="2:26" ht="17.5" x14ac:dyDescent="0.45">
      <c r="B664" s="1" t="s">
        <v>349</v>
      </c>
      <c r="C664" s="1" t="s">
        <v>1</v>
      </c>
      <c r="D664" s="4">
        <v>50</v>
      </c>
      <c r="I664">
        <f t="shared" ref="I664" si="426">I506</f>
        <v>0</v>
      </c>
      <c r="K664" s="25" t="str">
        <f t="shared" ref="K664:K682" si="427">CONCATENATE(B664,",")</f>
        <v>START_DATE,</v>
      </c>
      <c r="L664" s="12"/>
      <c r="M664" s="18" t="str">
        <f t="shared" ref="M664" si="428">CONCATENATE(B664,",")</f>
        <v>START_DATE,</v>
      </c>
      <c r="N664" s="5" t="str">
        <f t="shared" si="423"/>
        <v>START_DATE VARCHAR(50),</v>
      </c>
      <c r="O664" s="1" t="s">
        <v>374</v>
      </c>
      <c r="P664" t="s">
        <v>8</v>
      </c>
      <c r="W664" s="17" t="str">
        <f t="shared" si="419"/>
        <v>startDate</v>
      </c>
      <c r="X664" s="3" t="str">
        <f t="shared" si="420"/>
        <v>"startDate":"",</v>
      </c>
      <c r="Y664" s="22" t="str">
        <f t="shared" si="421"/>
        <v>public static String START_DATE="startDate";</v>
      </c>
      <c r="Z664" s="7" t="str">
        <f t="shared" si="422"/>
        <v>private String startDate="";</v>
      </c>
    </row>
    <row r="665" spans="2:26" ht="17.5" x14ac:dyDescent="0.45">
      <c r="B665" s="1" t="s">
        <v>350</v>
      </c>
      <c r="C665" s="1" t="s">
        <v>1</v>
      </c>
      <c r="D665" s="4">
        <v>50</v>
      </c>
      <c r="K665" s="25" t="str">
        <f>CONCATENATE(B665,"")</f>
        <v>START_TIME</v>
      </c>
      <c r="L665" s="12"/>
      <c r="M665" s="18" t="str">
        <f>CONCATENATE(B665,",")</f>
        <v>START_TIME,</v>
      </c>
      <c r="N665" s="5" t="str">
        <f t="shared" si="423"/>
        <v>START_TIME VARCHAR(50),</v>
      </c>
      <c r="O665" s="1" t="s">
        <v>374</v>
      </c>
      <c r="P665" t="s">
        <v>135</v>
      </c>
      <c r="W665" s="17" t="str">
        <f t="shared" si="419"/>
        <v>startTime</v>
      </c>
      <c r="X665" s="3" t="str">
        <f t="shared" si="420"/>
        <v>"startTime":"",</v>
      </c>
      <c r="Y665" s="22" t="str">
        <f t="shared" si="421"/>
        <v>public static String START_TIME="startTime";</v>
      </c>
      <c r="Z665" s="7" t="str">
        <f t="shared" si="422"/>
        <v>private String startTime="";</v>
      </c>
    </row>
    <row r="666" spans="2:26" ht="17.5" x14ac:dyDescent="0.45">
      <c r="B666" s="1" t="s">
        <v>351</v>
      </c>
      <c r="C666" s="1" t="s">
        <v>1</v>
      </c>
      <c r="D666" s="4">
        <v>40</v>
      </c>
      <c r="K666" s="25" t="str">
        <f t="shared" si="427"/>
        <v>END_DATE,</v>
      </c>
      <c r="L666" s="12"/>
      <c r="M666" s="18"/>
      <c r="N666" s="5" t="str">
        <f t="shared" si="423"/>
        <v>END_DATE VARCHAR(40),</v>
      </c>
      <c r="O666" s="1" t="s">
        <v>375</v>
      </c>
      <c r="P666" t="s">
        <v>8</v>
      </c>
      <c r="W666" s="17" t="str">
        <f t="shared" si="419"/>
        <v>endDate</v>
      </c>
      <c r="X666" s="3" t="str">
        <f t="shared" si="420"/>
        <v>"endDate":"",</v>
      </c>
      <c r="Y666" s="22" t="str">
        <f t="shared" si="421"/>
        <v>public static String END_DATE="endDate";</v>
      </c>
      <c r="Z666" s="7" t="str">
        <f t="shared" si="422"/>
        <v>private String endDate="";</v>
      </c>
    </row>
    <row r="667" spans="2:26" ht="17.5" x14ac:dyDescent="0.45">
      <c r="B667" s="1" t="s">
        <v>352</v>
      </c>
      <c r="C667" s="1" t="s">
        <v>1</v>
      </c>
      <c r="D667" s="4">
        <v>40</v>
      </c>
      <c r="K667" s="25" t="str">
        <f t="shared" si="427"/>
        <v>END_TIME,</v>
      </c>
      <c r="L667" s="12"/>
      <c r="M667" s="18" t="str">
        <f>CONCATENATE(B667,",")</f>
        <v>END_TIME,</v>
      </c>
      <c r="N667" s="5" t="str">
        <f t="shared" si="423"/>
        <v>END_TIME VARCHAR(40),</v>
      </c>
      <c r="O667" s="1" t="s">
        <v>375</v>
      </c>
      <c r="P667" t="s">
        <v>135</v>
      </c>
      <c r="W667" s="17" t="str">
        <f t="shared" si="419"/>
        <v>endTime</v>
      </c>
      <c r="X667" s="3" t="str">
        <f t="shared" si="420"/>
        <v>"endTime":"",</v>
      </c>
      <c r="Y667" s="22" t="str">
        <f t="shared" si="421"/>
        <v>public static String END_TIME="endTime";</v>
      </c>
      <c r="Z667" s="7" t="str">
        <f t="shared" si="422"/>
        <v>private String endTime="";</v>
      </c>
    </row>
    <row r="668" spans="2:26" ht="17.5" x14ac:dyDescent="0.45">
      <c r="B668" s="1" t="s">
        <v>353</v>
      </c>
      <c r="C668" s="1" t="s">
        <v>1</v>
      </c>
      <c r="D668" s="4">
        <v>40</v>
      </c>
      <c r="K668" s="25" t="str">
        <f t="shared" si="427"/>
        <v>FINISH_DATE,</v>
      </c>
      <c r="L668" s="12"/>
      <c r="M668" s="18" t="str">
        <f>CONCATENATE(B668,",")</f>
        <v>FINISH_DATE,</v>
      </c>
      <c r="N668" s="5" t="str">
        <f t="shared" si="423"/>
        <v>FINISH_DATE VARCHAR(40),</v>
      </c>
      <c r="O668" s="1" t="s">
        <v>398</v>
      </c>
      <c r="P668" t="s">
        <v>8</v>
      </c>
      <c r="W668" s="17" t="str">
        <f t="shared" si="419"/>
        <v>finishDate</v>
      </c>
      <c r="X668" s="3" t="str">
        <f t="shared" si="420"/>
        <v>"finishDate":"",</v>
      </c>
      <c r="Y668" s="22" t="str">
        <f t="shared" si="421"/>
        <v>public static String FINISH_DATE="finishDate";</v>
      </c>
      <c r="Z668" s="7" t="str">
        <f t="shared" si="422"/>
        <v>private String finishDate="";</v>
      </c>
    </row>
    <row r="669" spans="2:26" ht="17.5" x14ac:dyDescent="0.45">
      <c r="B669" s="1" t="s">
        <v>354</v>
      </c>
      <c r="C669" s="1" t="s">
        <v>1</v>
      </c>
      <c r="D669" s="4">
        <v>40</v>
      </c>
      <c r="K669" s="25" t="str">
        <f t="shared" si="427"/>
        <v>FINISH_TIME,</v>
      </c>
      <c r="L669" s="12"/>
      <c r="M669" s="18" t="str">
        <f>CONCATENATE(B669,",")</f>
        <v>FINISH_TIME,</v>
      </c>
      <c r="N669" s="5" t="str">
        <f t="shared" si="423"/>
        <v>FINISH_TIME VARCHAR(40),</v>
      </c>
      <c r="O669" s="1" t="s">
        <v>398</v>
      </c>
      <c r="P669" t="s">
        <v>135</v>
      </c>
      <c r="W669" s="17" t="str">
        <f t="shared" si="419"/>
        <v>finishTime</v>
      </c>
      <c r="X669" s="3" t="str">
        <f t="shared" si="420"/>
        <v>"finishTime":"",</v>
      </c>
      <c r="Y669" s="22" t="str">
        <f t="shared" si="421"/>
        <v>public static String FINISH_TIME="finishTime";</v>
      </c>
      <c r="Z669" s="7" t="str">
        <f t="shared" si="422"/>
        <v>private String finishTime="";</v>
      </c>
    </row>
    <row r="670" spans="2:26" ht="17.5" x14ac:dyDescent="0.45">
      <c r="B670" s="1" t="s">
        <v>355</v>
      </c>
      <c r="C670" s="1" t="s">
        <v>1</v>
      </c>
      <c r="D670" s="4">
        <v>30</v>
      </c>
      <c r="K670" s="25" t="str">
        <f t="shared" si="427"/>
        <v>COMPLETED_DURATION,</v>
      </c>
      <c r="L670" s="12"/>
      <c r="M670" s="18" t="str">
        <f>CONCATENATE(B670,",")</f>
        <v>COMPLETED_DURATION,</v>
      </c>
      <c r="N670" s="5" t="str">
        <f t="shared" si="423"/>
        <v>COMPLETED_DURATION VARCHAR(30),</v>
      </c>
      <c r="O670" s="1" t="s">
        <v>399</v>
      </c>
      <c r="P670" t="s">
        <v>400</v>
      </c>
      <c r="W670" s="17" t="str">
        <f t="shared" si="419"/>
        <v>completedDuration</v>
      </c>
      <c r="X670" s="3" t="str">
        <f t="shared" si="420"/>
        <v>"completedDuration":"",</v>
      </c>
      <c r="Y670" s="22" t="str">
        <f t="shared" si="421"/>
        <v>public static String COMPLETED_DURATION="completedDuration";</v>
      </c>
      <c r="Z670" s="7" t="str">
        <f t="shared" si="422"/>
        <v>private String completedDuration="";</v>
      </c>
    </row>
    <row r="671" spans="2:26" ht="17.5" x14ac:dyDescent="0.45">
      <c r="B671" s="8" t="s">
        <v>14</v>
      </c>
      <c r="C671" s="1" t="s">
        <v>1</v>
      </c>
      <c r="D671" s="4">
        <v>2000</v>
      </c>
      <c r="K671" s="25" t="str">
        <f t="shared" si="427"/>
        <v>DESCRIPTION,</v>
      </c>
      <c r="L671" s="14"/>
      <c r="M671" s="18" t="str">
        <f t="shared" ref="M671:M684" si="429">CONCATENATE(B671,",")</f>
        <v>DESCRIPTION,</v>
      </c>
      <c r="N671" s="5" t="str">
        <f t="shared" si="423"/>
        <v>DESCRIPTION VARCHAR(2000),</v>
      </c>
      <c r="O671" s="1" t="s">
        <v>14</v>
      </c>
      <c r="W671" s="17" t="str">
        <f t="shared" si="419"/>
        <v>description</v>
      </c>
      <c r="X671" s="3" t="str">
        <f t="shared" si="420"/>
        <v>"description":"",</v>
      </c>
      <c r="Y671" s="22" t="str">
        <f t="shared" si="421"/>
        <v>public static String DESCRIPTION="description";</v>
      </c>
      <c r="Z671" s="7" t="str">
        <f t="shared" si="422"/>
        <v>private String description="";</v>
      </c>
    </row>
    <row r="672" spans="2:26" ht="17.5" x14ac:dyDescent="0.45">
      <c r="B672" s="8" t="s">
        <v>356</v>
      </c>
      <c r="C672" s="1" t="s">
        <v>1</v>
      </c>
      <c r="D672" s="12">
        <v>40</v>
      </c>
      <c r="K672" s="25" t="str">
        <f t="shared" ref="K672" si="430">CONCATENATE(B672,",")</f>
        <v>FK_TASK_TYPE_ID,</v>
      </c>
      <c r="L672" s="14"/>
      <c r="M672" s="18" t="str">
        <f t="shared" ref="M672" si="431">CONCATENATE(B672,",")</f>
        <v>FK_TASK_TYPE_ID,</v>
      </c>
      <c r="N672" s="5" t="str">
        <f t="shared" ref="N672" si="432">CONCATENATE(B672," ",C672,"(",D672,")",",")</f>
        <v>FK_TASK_TYPE_ID VARCHAR(40),</v>
      </c>
      <c r="O672" s="1" t="s">
        <v>10</v>
      </c>
      <c r="P672" t="s">
        <v>397</v>
      </c>
      <c r="Q672" t="s">
        <v>51</v>
      </c>
      <c r="R672" t="s">
        <v>2</v>
      </c>
      <c r="W672" s="17" t="str">
        <f t="shared" ref="W672" si="433"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fkTaskTypeId</v>
      </c>
      <c r="X672" s="3" t="str">
        <f t="shared" ref="X672" si="434">CONCATENATE("""",W672,"""",":","""","""",",")</f>
        <v>"fkTaskTypeId":"",</v>
      </c>
      <c r="Y672" s="22" t="str">
        <f t="shared" ref="Y672" si="435">CONCATENATE("public static String ",,B672,,"=","""",W672,""";")</f>
        <v>public static String FK_TASK_TYPE_ID="fkTaskTypeId";</v>
      </c>
      <c r="Z672" s="7" t="str">
        <f t="shared" ref="Z672" si="436">CONCATENATE("private String ",W672,"=","""""",";")</f>
        <v>private String fkTaskTypeId="";</v>
      </c>
    </row>
    <row r="673" spans="2:26" ht="17.5" x14ac:dyDescent="0.45">
      <c r="B673" s="8" t="s">
        <v>419</v>
      </c>
      <c r="C673" s="1" t="s">
        <v>1</v>
      </c>
      <c r="D673" s="12">
        <v>40</v>
      </c>
      <c r="K673" s="25" t="s">
        <v>422</v>
      </c>
      <c r="L673" s="14"/>
      <c r="M673" s="18" t="str">
        <f t="shared" si="429"/>
        <v>TASK_TYPE_NAME,</v>
      </c>
      <c r="N673" s="5" t="str">
        <f t="shared" si="423"/>
        <v>TASK_TYPE_NAME VARCHAR(40),</v>
      </c>
      <c r="O673" s="1" t="s">
        <v>10</v>
      </c>
      <c r="P673" t="s">
        <v>397</v>
      </c>
      <c r="Q673" t="s">
        <v>51</v>
      </c>
      <c r="R673" t="s">
        <v>2</v>
      </c>
      <c r="W673" s="17" t="str">
        <f t="shared" si="419"/>
        <v>fkTaskTypeId</v>
      </c>
      <c r="X673" s="3" t="str">
        <f t="shared" si="420"/>
        <v>"fkTaskTypeId":"",</v>
      </c>
      <c r="Y673" s="22" t="str">
        <f t="shared" si="421"/>
        <v>public static String TASK_TYPE_NAME="fkTaskTypeId";</v>
      </c>
      <c r="Z673" s="7" t="str">
        <f t="shared" si="422"/>
        <v>private String fkTaskTypeId="";</v>
      </c>
    </row>
    <row r="674" spans="2:26" ht="17.5" x14ac:dyDescent="0.45">
      <c r="B674" s="8" t="s">
        <v>357</v>
      </c>
      <c r="C674" s="1" t="s">
        <v>1</v>
      </c>
      <c r="D674" s="12">
        <v>40</v>
      </c>
      <c r="K674" s="25" t="str">
        <f t="shared" ref="K674" si="437">CONCATENATE(B674,",")</f>
        <v>FK_TASK_STATUS_ID,</v>
      </c>
      <c r="L674" s="14"/>
      <c r="M674" s="18" t="str">
        <f t="shared" ref="M674" si="438">CONCATENATE(B674,",")</f>
        <v>FK_TASK_STATUS_ID,</v>
      </c>
      <c r="N674" s="5" t="str">
        <f t="shared" ref="N674" si="439">CONCATENATE(B674," ",C674,"(",D674,")",",")</f>
        <v>FK_TASK_STATUS_ID VARCHAR(40),</v>
      </c>
      <c r="O674" s="1" t="s">
        <v>10</v>
      </c>
      <c r="P674" t="s">
        <v>397</v>
      </c>
      <c r="Q674" t="s">
        <v>3</v>
      </c>
      <c r="R674" t="s">
        <v>2</v>
      </c>
      <c r="W674" s="17" t="str">
        <f t="shared" ref="W674" si="440"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fkTaskStatusId</v>
      </c>
      <c r="X674" s="3" t="str">
        <f t="shared" ref="X674" si="441">CONCATENATE("""",W674,"""",":","""","""",",")</f>
        <v>"fkTaskStatusId":"",</v>
      </c>
      <c r="Y674" s="22" t="str">
        <f t="shared" ref="Y674" si="442">CONCATENATE("public static String ",,B674,,"=","""",W674,""";")</f>
        <v>public static String FK_TASK_STATUS_ID="fkTaskStatusId";</v>
      </c>
      <c r="Z674" s="7" t="str">
        <f t="shared" ref="Z674" si="443">CONCATENATE("private String ",W674,"=","""""",";")</f>
        <v>private String fkTaskStatusId="";</v>
      </c>
    </row>
    <row r="675" spans="2:26" ht="17.5" x14ac:dyDescent="0.45">
      <c r="B675" s="8" t="s">
        <v>420</v>
      </c>
      <c r="C675" s="1" t="s">
        <v>1</v>
      </c>
      <c r="D675" s="12">
        <v>40</v>
      </c>
      <c r="K675" s="25" t="s">
        <v>423</v>
      </c>
      <c r="L675" s="14"/>
      <c r="M675" s="18" t="str">
        <f t="shared" si="429"/>
        <v>TASK_STATUS_NAME,</v>
      </c>
      <c r="N675" s="5" t="str">
        <f t="shared" si="423"/>
        <v>TASK_STATUS_NAME VARCHAR(40),</v>
      </c>
      <c r="O675" s="1" t="s">
        <v>10</v>
      </c>
      <c r="P675" t="s">
        <v>397</v>
      </c>
      <c r="Q675" t="s">
        <v>3</v>
      </c>
      <c r="R675" t="s">
        <v>2</v>
      </c>
      <c r="W675" s="17" t="str">
        <f t="shared" si="419"/>
        <v>fkTaskStatusId</v>
      </c>
      <c r="X675" s="3" t="str">
        <f t="shared" si="420"/>
        <v>"fkTaskStatusId":"",</v>
      </c>
      <c r="Y675" s="22" t="str">
        <f t="shared" si="421"/>
        <v>public static String TASK_STATUS_NAME="fkTaskStatusId";</v>
      </c>
      <c r="Z675" s="7" t="str">
        <f t="shared" si="422"/>
        <v>private String fkTaskStatusId="";</v>
      </c>
    </row>
    <row r="676" spans="2:26" ht="17.5" x14ac:dyDescent="0.45">
      <c r="B676" s="8" t="s">
        <v>358</v>
      </c>
      <c r="C676" s="1" t="s">
        <v>1</v>
      </c>
      <c r="D676" s="12">
        <v>40</v>
      </c>
      <c r="K676" s="25" t="str">
        <f t="shared" ref="K676" si="444">CONCATENATE(B676,",")</f>
        <v>FK_PROJECT_ID,</v>
      </c>
      <c r="L676" s="14"/>
      <c r="M676" s="18" t="str">
        <f t="shared" ref="M676" si="445">CONCATENATE(B676,",")</f>
        <v>FK_PROJECT_ID,</v>
      </c>
      <c r="N676" s="5" t="str">
        <f t="shared" ref="N676" si="446">CONCATENATE(B676," ",C676,"(",D676,")",",")</f>
        <v>FK_PROJECT_ID VARCHAR(40),</v>
      </c>
      <c r="O676" s="1" t="s">
        <v>10</v>
      </c>
      <c r="P676" t="s">
        <v>373</v>
      </c>
      <c r="Q676" t="s">
        <v>2</v>
      </c>
      <c r="W676" s="17" t="str">
        <f t="shared" ref="W676" si="447">CONCATENATE(,LOWER(O676),UPPER(LEFT(P676,1)),LOWER(RIGHT(P676,LEN(P676)-IF(LEN(P676)&gt;0,1,LEN(P676)))),UPPER(LEFT(Q676,1)),LOWER(RIGHT(Q676,LEN(Q676)-IF(LEN(Q676)&gt;0,1,LEN(Q676)))),UPPER(LEFT(R676,1)),LOWER(RIGHT(R676,LEN(R676)-IF(LEN(R676)&gt;0,1,LEN(R676)))),UPPER(LEFT(S676,1)),LOWER(RIGHT(S676,LEN(S676)-IF(LEN(S676)&gt;0,1,LEN(S676)))),UPPER(LEFT(T676,1)),LOWER(RIGHT(T676,LEN(T676)-IF(LEN(T676)&gt;0,1,LEN(T676)))),UPPER(LEFT(U676,1)),LOWER(RIGHT(U676,LEN(U676)-IF(LEN(U676)&gt;0,1,LEN(U676)))),UPPER(LEFT(V676,1)),LOWER(RIGHT(V676,LEN(V676)-IF(LEN(V676)&gt;0,1,LEN(V676)))))</f>
        <v>fkProjectId</v>
      </c>
      <c r="X676" s="3" t="str">
        <f t="shared" ref="X676" si="448">CONCATENATE("""",W676,"""",":","""","""",",")</f>
        <v>"fkProjectId":"",</v>
      </c>
      <c r="Y676" s="22" t="str">
        <f t="shared" ref="Y676" si="449">CONCATENATE("public static String ",,B676,,"=","""",W676,""";")</f>
        <v>public static String FK_PROJECT_ID="fkProjectId";</v>
      </c>
      <c r="Z676" s="7" t="str">
        <f t="shared" ref="Z676" si="450">CONCATENATE("private String ",W676,"=","""""",";")</f>
        <v>private String fkProjectId="";</v>
      </c>
    </row>
    <row r="677" spans="2:26" ht="17.5" x14ac:dyDescent="0.45">
      <c r="B677" s="8" t="s">
        <v>372</v>
      </c>
      <c r="C677" s="1" t="s">
        <v>1</v>
      </c>
      <c r="D677" s="12">
        <v>40</v>
      </c>
      <c r="K677" s="25" t="s">
        <v>424</v>
      </c>
      <c r="L677" s="14"/>
      <c r="M677" s="18" t="str">
        <f t="shared" si="429"/>
        <v>PROJECT_NAME,</v>
      </c>
      <c r="N677" s="5" t="str">
        <f t="shared" si="423"/>
        <v>PROJECT_NAME VARCHAR(40),</v>
      </c>
      <c r="O677" s="1" t="s">
        <v>10</v>
      </c>
      <c r="P677" t="s">
        <v>373</v>
      </c>
      <c r="Q677" t="s">
        <v>2</v>
      </c>
      <c r="W677" s="17" t="str">
        <f t="shared" si="419"/>
        <v>fkProjectId</v>
      </c>
      <c r="X677" s="3" t="str">
        <f t="shared" si="420"/>
        <v>"fkProjectId":"",</v>
      </c>
      <c r="Y677" s="22" t="str">
        <f t="shared" si="421"/>
        <v>public static String PROJECT_NAME="fkProjectId";</v>
      </c>
      <c r="Z677" s="7" t="str">
        <f t="shared" si="422"/>
        <v>private String fkProjectId="";</v>
      </c>
    </row>
    <row r="678" spans="2:26" ht="17.5" x14ac:dyDescent="0.45">
      <c r="B678" s="8" t="s">
        <v>359</v>
      </c>
      <c r="C678" s="1" t="s">
        <v>1</v>
      </c>
      <c r="D678" s="12">
        <v>40</v>
      </c>
      <c r="K678" s="25" t="str">
        <f t="shared" si="427"/>
        <v>UPDATED_BY,</v>
      </c>
      <c r="L678" s="14"/>
      <c r="M678" s="18" t="str">
        <f t="shared" si="429"/>
        <v>UPDATED_BY,</v>
      </c>
      <c r="N678" s="5" t="str">
        <f t="shared" si="423"/>
        <v>UPDATED_BY VARCHAR(40),</v>
      </c>
      <c r="O678" s="1" t="s">
        <v>401</v>
      </c>
      <c r="P678" t="s">
        <v>128</v>
      </c>
      <c r="W678" s="17" t="str">
        <f t="shared" si="419"/>
        <v>updatedBy</v>
      </c>
      <c r="X678" s="3" t="str">
        <f t="shared" si="420"/>
        <v>"updatedBy":"",</v>
      </c>
      <c r="Y678" s="22" t="str">
        <f t="shared" si="421"/>
        <v>public static String UPDATED_BY="updatedBy";</v>
      </c>
      <c r="Z678" s="7" t="str">
        <f t="shared" si="422"/>
        <v>private String updatedBy="";</v>
      </c>
    </row>
    <row r="679" spans="2:26" ht="17.5" x14ac:dyDescent="0.45">
      <c r="B679" s="8" t="s">
        <v>360</v>
      </c>
      <c r="C679" s="1" t="s">
        <v>1</v>
      </c>
      <c r="D679" s="12">
        <v>42</v>
      </c>
      <c r="K679" s="25" t="str">
        <f t="shared" si="427"/>
        <v>LAST_UPDATED_DATE,</v>
      </c>
      <c r="L679" s="14"/>
      <c r="M679" s="18" t="str">
        <f t="shared" si="429"/>
        <v>LAST_UPDATED_DATE,</v>
      </c>
      <c r="N679" s="5" t="str">
        <f t="shared" si="423"/>
        <v>LAST_UPDATED_DATE VARCHAR(42),</v>
      </c>
      <c r="O679" s="1" t="s">
        <v>402</v>
      </c>
      <c r="P679" t="s">
        <v>401</v>
      </c>
      <c r="Q679" t="s">
        <v>8</v>
      </c>
      <c r="W679" s="17" t="str">
        <f t="shared" si="419"/>
        <v>lastUpdatedDate</v>
      </c>
      <c r="X679" s="3" t="str">
        <f t="shared" si="420"/>
        <v>"lastUpdatedDate":"",</v>
      </c>
      <c r="Y679" s="22" t="str">
        <f t="shared" si="421"/>
        <v>public static String LAST_UPDATED_DATE="lastUpdatedDate";</v>
      </c>
      <c r="Z679" s="7" t="str">
        <f t="shared" si="422"/>
        <v>private String lastUpdatedDate="";</v>
      </c>
    </row>
    <row r="680" spans="2:26" ht="17.5" x14ac:dyDescent="0.45">
      <c r="B680" s="8" t="s">
        <v>361</v>
      </c>
      <c r="C680" s="1" t="s">
        <v>1</v>
      </c>
      <c r="D680" s="12">
        <v>42</v>
      </c>
      <c r="K680" s="25" t="str">
        <f t="shared" si="427"/>
        <v>LAST_UPDATED_TIME,</v>
      </c>
      <c r="L680" s="14"/>
      <c r="M680" s="18" t="str">
        <f t="shared" si="429"/>
        <v>LAST_UPDATED_TIME,</v>
      </c>
      <c r="N680" s="5" t="str">
        <f t="shared" si="423"/>
        <v>LAST_UPDATED_TIME VARCHAR(42),</v>
      </c>
      <c r="O680" s="1" t="s">
        <v>402</v>
      </c>
      <c r="P680" t="s">
        <v>401</v>
      </c>
      <c r="Q680" t="s">
        <v>135</v>
      </c>
      <c r="W680" s="17" t="str">
        <f t="shared" si="419"/>
        <v>lastUpdatedTime</v>
      </c>
      <c r="X680" s="3" t="str">
        <f t="shared" si="420"/>
        <v>"lastUpdatedTime":"",</v>
      </c>
      <c r="Y680" s="22" t="str">
        <f t="shared" si="421"/>
        <v>public static String LAST_UPDATED_TIME="lastUpdatedTime";</v>
      </c>
      <c r="Z680" s="7" t="str">
        <f t="shared" si="422"/>
        <v>private String lastUpdatedTime="";</v>
      </c>
    </row>
    <row r="681" spans="2:26" ht="17.5" x14ac:dyDescent="0.45">
      <c r="B681" s="8" t="s">
        <v>275</v>
      </c>
      <c r="C681" s="1" t="s">
        <v>1</v>
      </c>
      <c r="D681" s="12">
        <v>30</v>
      </c>
      <c r="K681" s="25" t="str">
        <f t="shared" si="427"/>
        <v>ORDER_NO,</v>
      </c>
      <c r="L681" s="14"/>
      <c r="M681" s="18" t="str">
        <f t="shared" si="429"/>
        <v>ORDER_NO,</v>
      </c>
      <c r="N681" s="5" t="str">
        <f t="shared" si="423"/>
        <v>ORDER_NO VARCHAR(30),</v>
      </c>
      <c r="O681" s="1" t="s">
        <v>276</v>
      </c>
      <c r="P681" t="s">
        <v>189</v>
      </c>
      <c r="W681" s="17" t="str">
        <f t="shared" si="419"/>
        <v>orderNo</v>
      </c>
      <c r="X681" s="3" t="str">
        <f t="shared" si="420"/>
        <v>"orderNo":"",</v>
      </c>
      <c r="Y681" s="22" t="str">
        <f t="shared" si="421"/>
        <v>public static String ORDER_NO="orderNo";</v>
      </c>
      <c r="Z681" s="7" t="str">
        <f t="shared" si="422"/>
        <v>private String orderNo="";</v>
      </c>
    </row>
    <row r="682" spans="2:26" ht="17.5" x14ac:dyDescent="0.45">
      <c r="B682" s="8" t="s">
        <v>387</v>
      </c>
      <c r="C682" s="1" t="s">
        <v>1</v>
      </c>
      <c r="D682" s="8">
        <v>43</v>
      </c>
      <c r="K682" s="25" t="str">
        <f t="shared" si="427"/>
        <v>FK_PRIORITY_ID,</v>
      </c>
      <c r="M682" s="18" t="str">
        <f t="shared" si="429"/>
        <v>FK_PRIORITY_ID,</v>
      </c>
      <c r="N682" s="5" t="str">
        <f t="shared" si="423"/>
        <v>FK_PRIORITY_ID VARCHAR(43),</v>
      </c>
      <c r="O682" s="1" t="s">
        <v>10</v>
      </c>
      <c r="P682" t="s">
        <v>391</v>
      </c>
      <c r="Q682" t="s">
        <v>2</v>
      </c>
      <c r="W682" s="17" t="str">
        <f t="shared" si="419"/>
        <v>fkPriorityId</v>
      </c>
      <c r="X682" s="3" t="str">
        <f t="shared" si="420"/>
        <v>"fkPriorityId":"",</v>
      </c>
      <c r="Y682" s="22" t="str">
        <f t="shared" si="421"/>
        <v>public static String FK_PRIORITY_ID="fkPriorityId";</v>
      </c>
      <c r="Z682" s="7" t="str">
        <f t="shared" si="422"/>
        <v>private String fkPriorityId="";</v>
      </c>
    </row>
    <row r="683" spans="2:26" ht="17.5" x14ac:dyDescent="0.45">
      <c r="B683" s="8" t="s">
        <v>362</v>
      </c>
      <c r="C683" s="1" t="s">
        <v>1</v>
      </c>
      <c r="D683" s="8">
        <v>43</v>
      </c>
      <c r="K683" s="25" t="str">
        <f>CONCATENATE(B683,"")</f>
        <v>FK_PROGRES_ID</v>
      </c>
      <c r="M683" s="18" t="str">
        <f t="shared" si="429"/>
        <v>FK_PROGRES_ID,</v>
      </c>
      <c r="N683" s="5" t="str">
        <f t="shared" si="423"/>
        <v>FK_PROGRES_ID VARCHAR(43),</v>
      </c>
      <c r="O683" s="1" t="s">
        <v>10</v>
      </c>
      <c r="P683" t="s">
        <v>403</v>
      </c>
      <c r="Q683" t="s">
        <v>2</v>
      </c>
      <c r="W683" s="17" t="str">
        <f t="shared" si="419"/>
        <v>fkProgresId</v>
      </c>
      <c r="X683" s="3" t="str">
        <f t="shared" si="420"/>
        <v>"fkProgresId":"",</v>
      </c>
      <c r="Y683" s="22" t="str">
        <f t="shared" si="421"/>
        <v>public static String FK_PROGRES_ID="fkProgresId";</v>
      </c>
      <c r="Z683" s="7" t="str">
        <f t="shared" si="422"/>
        <v>private String fkProgresId="";</v>
      </c>
    </row>
    <row r="684" spans="2:26" ht="17.5" x14ac:dyDescent="0.45">
      <c r="B684" s="8" t="s">
        <v>392</v>
      </c>
      <c r="C684" s="1" t="s">
        <v>1</v>
      </c>
      <c r="D684" s="8">
        <v>43</v>
      </c>
      <c r="K684" s="29" t="str">
        <f>CONCATENATE(" FROM ",LEFT(B654,LEN(B654)-5)," T")</f>
        <v xml:space="preserve"> FROM TM_TASK T</v>
      </c>
      <c r="M684" s="18" t="str">
        <f t="shared" si="429"/>
        <v>FK_TASK_CATEGORY_ID,</v>
      </c>
      <c r="N684" s="5" t="str">
        <f t="shared" si="423"/>
        <v>FK_TASK_CATEGORY_ID VARCHAR(43),</v>
      </c>
      <c r="O684" s="1" t="s">
        <v>10</v>
      </c>
      <c r="P684" t="s">
        <v>397</v>
      </c>
      <c r="Q684" t="s">
        <v>396</v>
      </c>
      <c r="R684" t="s">
        <v>2</v>
      </c>
      <c r="W684" s="17" t="str">
        <f t="shared" si="419"/>
        <v>fkTaskCategoryId</v>
      </c>
      <c r="X684" s="3" t="str">
        <f t="shared" si="420"/>
        <v>"fkTaskCategoryId":"",</v>
      </c>
      <c r="Y684" s="22" t="str">
        <f t="shared" si="421"/>
        <v>public static String FK_TASK_CATEGORY_ID="fkTaskCategoryId";</v>
      </c>
      <c r="Z684" s="7" t="str">
        <f t="shared" si="422"/>
        <v>private String fkTaskCategoryId="";</v>
      </c>
    </row>
    <row r="685" spans="2:26" ht="17.5" x14ac:dyDescent="0.45">
      <c r="B685" s="8" t="s">
        <v>390</v>
      </c>
      <c r="C685" s="1" t="s">
        <v>1</v>
      </c>
      <c r="D685" s="8">
        <v>43</v>
      </c>
      <c r="K685" s="25" t="s">
        <v>425</v>
      </c>
      <c r="M685" s="18" t="str">
        <f t="shared" ref="M685:M687" si="451">CONCATENATE(B685,",")</f>
        <v>PRIORITY_NAME,</v>
      </c>
      <c r="N685" s="5" t="str">
        <f t="shared" ref="N685:N687" si="452">CONCATENATE(B685," ",C685,"(",D685,")",",")</f>
        <v>PRIORITY_NAME VARCHAR(43),</v>
      </c>
      <c r="O685" s="1" t="s">
        <v>10</v>
      </c>
      <c r="P685" t="s">
        <v>391</v>
      </c>
      <c r="Q685" t="s">
        <v>2</v>
      </c>
      <c r="W685" s="17" t="str">
        <f t="shared" ref="W685:W687" si="453">CONCATENATE(,LOWER(O685),UPPER(LEFT(P685,1)),LOWER(RIGHT(P685,LEN(P685)-IF(LEN(P685)&gt;0,1,LEN(P685)))),UPPER(LEFT(Q685,1)),LOWER(RIGHT(Q685,LEN(Q685)-IF(LEN(Q685)&gt;0,1,LEN(Q685)))),UPPER(LEFT(R685,1)),LOWER(RIGHT(R685,LEN(R685)-IF(LEN(R685)&gt;0,1,LEN(R685)))),UPPER(LEFT(S685,1)),LOWER(RIGHT(S685,LEN(S685)-IF(LEN(S685)&gt;0,1,LEN(S685)))),UPPER(LEFT(T685,1)),LOWER(RIGHT(T685,LEN(T685)-IF(LEN(T685)&gt;0,1,LEN(T685)))),UPPER(LEFT(U685,1)),LOWER(RIGHT(U685,LEN(U685)-IF(LEN(U685)&gt;0,1,LEN(U685)))),UPPER(LEFT(V685,1)),LOWER(RIGHT(V685,LEN(V685)-IF(LEN(V685)&gt;0,1,LEN(V685)))))</f>
        <v>fkPriorityId</v>
      </c>
      <c r="X685" s="3" t="str">
        <f t="shared" ref="X685:X687" si="454">CONCATENATE("""",W685,"""",":","""","""",",")</f>
        <v>"fkPriorityId":"",</v>
      </c>
      <c r="Y685" s="22" t="str">
        <f t="shared" ref="Y685:Y687" si="455">CONCATENATE("public static String ",,B685,,"=","""",W685,""";")</f>
        <v>public static String PRIORITY_NAME="fkPriorityId";</v>
      </c>
      <c r="Z685" s="7" t="str">
        <f t="shared" ref="Z685:Z687" si="456">CONCATENATE("private String ",W685,"=","""""",";")</f>
        <v>private String fkPriorityId="";</v>
      </c>
    </row>
    <row r="686" spans="2:26" ht="17.5" x14ac:dyDescent="0.45">
      <c r="B686" s="8" t="s">
        <v>421</v>
      </c>
      <c r="C686" s="1" t="s">
        <v>1</v>
      </c>
      <c r="D686" s="8">
        <v>43</v>
      </c>
      <c r="K686" s="25" t="s">
        <v>426</v>
      </c>
      <c r="M686" s="18" t="str">
        <f t="shared" si="451"/>
        <v>PROGRES_NAME,</v>
      </c>
      <c r="N686" s="5" t="str">
        <f t="shared" si="452"/>
        <v>PROGRES_NAME VARCHAR(43),</v>
      </c>
      <c r="O686" s="1" t="s">
        <v>10</v>
      </c>
      <c r="P686" t="s">
        <v>403</v>
      </c>
      <c r="Q686" t="s">
        <v>2</v>
      </c>
      <c r="W686" s="17" t="str">
        <f t="shared" si="453"/>
        <v>fkProgresId</v>
      </c>
      <c r="X686" s="3" t="str">
        <f t="shared" si="454"/>
        <v>"fkProgresId":"",</v>
      </c>
      <c r="Y686" s="22" t="str">
        <f t="shared" si="455"/>
        <v>public static String PROGRES_NAME="fkProgresId";</v>
      </c>
      <c r="Z686" s="7" t="str">
        <f t="shared" si="456"/>
        <v>private String fkProgresId="";</v>
      </c>
    </row>
    <row r="687" spans="2:26" ht="17.5" x14ac:dyDescent="0.45">
      <c r="B687" s="8" t="s">
        <v>395</v>
      </c>
      <c r="C687" s="1" t="s">
        <v>1</v>
      </c>
      <c r="D687" s="8">
        <v>43</v>
      </c>
      <c r="K687" s="25" t="s">
        <v>424</v>
      </c>
      <c r="M687" s="18" t="str">
        <f t="shared" si="451"/>
        <v>CATEGORY_NAME,</v>
      </c>
      <c r="N687" s="5" t="str">
        <f t="shared" si="452"/>
        <v>CATEGORY_NAME VARCHAR(43),</v>
      </c>
      <c r="O687" s="1" t="s">
        <v>10</v>
      </c>
      <c r="P687" t="s">
        <v>397</v>
      </c>
      <c r="Q687" t="s">
        <v>396</v>
      </c>
      <c r="R687" t="s">
        <v>2</v>
      </c>
      <c r="W687" s="17" t="str">
        <f t="shared" si="453"/>
        <v>fkTaskCategoryId</v>
      </c>
      <c r="X687" s="3" t="str">
        <f t="shared" si="454"/>
        <v>"fkTaskCategoryId":"",</v>
      </c>
      <c r="Y687" s="22" t="str">
        <f t="shared" si="455"/>
        <v>public static String CATEGORY_NAME="fkTaskCategoryId";</v>
      </c>
      <c r="Z687" s="7" t="str">
        <f t="shared" si="456"/>
        <v>private String fkTaskCategoryId="";</v>
      </c>
    </row>
    <row r="688" spans="2:26" ht="17.5" x14ac:dyDescent="0.45">
      <c r="C688" s="1"/>
      <c r="D688" s="8"/>
      <c r="K688" s="29" t="str">
        <f>CONCATENATE(" FROM ",LEFT(B654,LEN(B654)-5)," T")</f>
        <v xml:space="preserve"> FROM TM_TASK T</v>
      </c>
      <c r="M688" s="18"/>
      <c r="N688" s="33" t="s">
        <v>130</v>
      </c>
      <c r="O688" s="1"/>
      <c r="W688" s="17"/>
    </row>
    <row r="689" spans="2:26" ht="17.5" x14ac:dyDescent="0.45">
      <c r="C689" s="1"/>
      <c r="D689" s="8"/>
      <c r="M689" s="18"/>
      <c r="N689" s="31" t="s">
        <v>126</v>
      </c>
      <c r="O689" s="1"/>
      <c r="W689" s="17"/>
    </row>
    <row r="693" spans="2:26" x14ac:dyDescent="0.35">
      <c r="B693" s="2" t="s">
        <v>323</v>
      </c>
      <c r="I693" t="str">
        <f>CONCATENATE("ALTER TABLE"," ",B693)</f>
        <v>ALTER TABLE GF_REL_DISCOUNT_AND_PATIENT_LIST</v>
      </c>
      <c r="K693" s="26" t="s">
        <v>326</v>
      </c>
      <c r="N693" s="5" t="str">
        <f>CONCATENATE("CREATE TABLE ",B693," ","(")</f>
        <v>CREATE TABLE GF_REL_DISCOUNT_AND_PATIENT_LIST (</v>
      </c>
    </row>
    <row r="694" spans="2:26" ht="17.5" x14ac:dyDescent="0.45">
      <c r="B694" s="1" t="s">
        <v>2</v>
      </c>
      <c r="C694" s="1" t="s">
        <v>1</v>
      </c>
      <c r="D694" s="4">
        <v>30</v>
      </c>
      <c r="E694" s="24" t="s">
        <v>113</v>
      </c>
      <c r="I694" t="str">
        <f>I693</f>
        <v>ALTER TABLE GF_REL_DISCOUNT_AND_PATIENT_LIST</v>
      </c>
      <c r="J694" t="str">
        <f>CONCATENATE(LEFT(CONCATENATE(" ADD "," ",N694,";"),LEN(CONCATENATE(" ADD "," ",N694,";"))-2),";")</f>
        <v xml:space="preserve"> ADD  ID VARCHAR(30) NOT NULL ;</v>
      </c>
      <c r="K694" s="26" t="s">
        <v>327</v>
      </c>
      <c r="L694" s="12"/>
      <c r="M694" s="18" t="str">
        <f t="shared" ref="M694:M697" si="457">CONCATENATE(B694,",")</f>
        <v>ID,</v>
      </c>
      <c r="N694" s="5" t="str">
        <f>CONCATENATE(B694," ",C694,"(",D694,") ",E694," ,")</f>
        <v>ID VARCHAR(30) NOT NULL ,</v>
      </c>
      <c r="O694" s="1" t="s">
        <v>2</v>
      </c>
      <c r="P694" s="6"/>
      <c r="Q694" s="6"/>
      <c r="R694" s="6"/>
      <c r="S694" s="6"/>
      <c r="T694" s="6"/>
      <c r="U694" s="6"/>
      <c r="V694" s="6"/>
      <c r="W694" s="17" t="str">
        <f t="shared" ref="W694:W697" si="458">CONCATENATE(,LOWER(O694),UPPER(LEFT(P694,1)),LOWER(RIGHT(P694,LEN(P694)-IF(LEN(P694)&gt;0,1,LEN(P694)))),UPPER(LEFT(Q694,1)),LOWER(RIGHT(Q694,LEN(Q694)-IF(LEN(Q694)&gt;0,1,LEN(Q694)))),UPPER(LEFT(R694,1)),LOWER(RIGHT(R694,LEN(R694)-IF(LEN(R694)&gt;0,1,LEN(R694)))),UPPER(LEFT(S694,1)),LOWER(RIGHT(S694,LEN(S694)-IF(LEN(S694)&gt;0,1,LEN(S694)))),UPPER(LEFT(T694,1)),LOWER(RIGHT(T694,LEN(T694)-IF(LEN(T694)&gt;0,1,LEN(T694)))),UPPER(LEFT(U694,1)),LOWER(RIGHT(U694,LEN(U694)-IF(LEN(U694)&gt;0,1,LEN(U694)))),UPPER(LEFT(V694,1)),LOWER(RIGHT(V694,LEN(V694)-IF(LEN(V694)&gt;0,1,LEN(V694)))))</f>
        <v>id</v>
      </c>
      <c r="X694" s="3" t="str">
        <f t="shared" ref="X694:X707" si="459">CONCATENATE("""",W694,"""",":","""","""",",")</f>
        <v>"id":"",</v>
      </c>
      <c r="Y694" s="22" t="str">
        <f t="shared" ref="Y694:Y697" si="460">CONCATENATE("public static String ",,B694,,"=","""",W694,""";")</f>
        <v>public static String ID="id";</v>
      </c>
      <c r="Z694" s="7" t="str">
        <f t="shared" ref="Z694:Z697" si="461">CONCATENATE("private String ",W694,"=","""""",";")</f>
        <v>private String id="";</v>
      </c>
    </row>
    <row r="695" spans="2:26" ht="17.5" x14ac:dyDescent="0.45">
      <c r="B695" s="1" t="s">
        <v>3</v>
      </c>
      <c r="C695" s="1" t="s">
        <v>1</v>
      </c>
      <c r="D695" s="4">
        <v>10</v>
      </c>
      <c r="I695" t="str">
        <f>I694</f>
        <v>ALTER TABLE GF_REL_DISCOUNT_AND_PATIENT_LIST</v>
      </c>
      <c r="J695" t="str">
        <f>CONCATENATE(LEFT(CONCATENATE(" ADD "," ",N695,";"),LEN(CONCATENATE(" ADD "," ",N695,";"))-2),";")</f>
        <v xml:space="preserve"> ADD  STATUS VARCHAR(10);</v>
      </c>
      <c r="K695" s="26" t="s">
        <v>328</v>
      </c>
      <c r="L695" s="12"/>
      <c r="M695" s="18" t="str">
        <f t="shared" si="457"/>
        <v>STATUS,</v>
      </c>
      <c r="N695" s="5" t="str">
        <f t="shared" ref="N695:N697" si="462">CONCATENATE(B695," ",C695,"(",D695,")",",")</f>
        <v>STATUS VARCHAR(10),</v>
      </c>
      <c r="O695" s="1" t="s">
        <v>3</v>
      </c>
      <c r="W695" s="17" t="str">
        <f t="shared" si="458"/>
        <v>status</v>
      </c>
      <c r="X695" s="3" t="str">
        <f t="shared" si="459"/>
        <v>"status":"",</v>
      </c>
      <c r="Y695" s="22" t="str">
        <f t="shared" si="460"/>
        <v>public static String STATUS="status";</v>
      </c>
      <c r="Z695" s="7" t="str">
        <f t="shared" si="461"/>
        <v>private String status="";</v>
      </c>
    </row>
    <row r="696" spans="2:26" ht="17.5" x14ac:dyDescent="0.45">
      <c r="B696" s="1" t="s">
        <v>4</v>
      </c>
      <c r="C696" s="1" t="s">
        <v>1</v>
      </c>
      <c r="D696" s="4">
        <v>20</v>
      </c>
      <c r="I696" t="str">
        <f>I695</f>
        <v>ALTER TABLE GF_REL_DISCOUNT_AND_PATIENT_LIST</v>
      </c>
      <c r="J696" t="str">
        <f t="shared" ref="J696:J697" si="463">CONCATENATE(LEFT(CONCATENATE(" ADD "," ",N696,";"),LEN(CONCATENATE(" ADD "," ",N696,";"))-2),";")</f>
        <v xml:space="preserve"> ADD  INSERT_DATE VARCHAR(20);</v>
      </c>
      <c r="K696" s="26" t="s">
        <v>329</v>
      </c>
      <c r="L696" s="12"/>
      <c r="M696" s="18" t="str">
        <f t="shared" si="457"/>
        <v>INSERT_DATE,</v>
      </c>
      <c r="N696" s="5" t="str">
        <f t="shared" si="462"/>
        <v>INSERT_DATE VARCHAR(20),</v>
      </c>
      <c r="O696" s="1" t="s">
        <v>7</v>
      </c>
      <c r="P696" t="s">
        <v>8</v>
      </c>
      <c r="W696" s="17" t="str">
        <f t="shared" si="458"/>
        <v>insertDate</v>
      </c>
      <c r="X696" s="3" t="str">
        <f t="shared" si="459"/>
        <v>"insertDate":"",</v>
      </c>
      <c r="Y696" s="22" t="str">
        <f t="shared" si="460"/>
        <v>public static String INSERT_DATE="insertDate";</v>
      </c>
      <c r="Z696" s="7" t="str">
        <f t="shared" si="461"/>
        <v>private String insertDate="";</v>
      </c>
    </row>
    <row r="697" spans="2:26" ht="17.5" x14ac:dyDescent="0.45">
      <c r="B697" s="1" t="s">
        <v>5</v>
      </c>
      <c r="C697" s="1" t="s">
        <v>1</v>
      </c>
      <c r="D697" s="4">
        <v>20</v>
      </c>
      <c r="I697" t="str">
        <f>I696</f>
        <v>ALTER TABLE GF_REL_DISCOUNT_AND_PATIENT_LIST</v>
      </c>
      <c r="J697" t="str">
        <f t="shared" si="463"/>
        <v xml:space="preserve"> ADD  MODIFICATION_DATE VARCHAR(20);</v>
      </c>
      <c r="K697" s="26" t="s">
        <v>330</v>
      </c>
      <c r="L697" s="12"/>
      <c r="M697" s="18" t="str">
        <f t="shared" si="457"/>
        <v>MODIFICATION_DATE,</v>
      </c>
      <c r="N697" s="5" t="str">
        <f t="shared" si="462"/>
        <v>MODIFICATION_DATE VARCHAR(20),</v>
      </c>
      <c r="O697" s="1" t="s">
        <v>9</v>
      </c>
      <c r="P697" t="s">
        <v>8</v>
      </c>
      <c r="W697" s="17" t="str">
        <f t="shared" si="458"/>
        <v>modificationDate</v>
      </c>
      <c r="X697" s="3" t="str">
        <f t="shared" si="459"/>
        <v>"modificationDate":"",</v>
      </c>
      <c r="Y697" s="22" t="str">
        <f t="shared" si="460"/>
        <v>public static String MODIFICATION_DATE="modificationDate";</v>
      </c>
      <c r="Z697" s="7" t="str">
        <f t="shared" si="461"/>
        <v>private String modificationDate="";</v>
      </c>
    </row>
    <row r="698" spans="2:26" ht="17.5" x14ac:dyDescent="0.45">
      <c r="B698" s="1" t="s">
        <v>322</v>
      </c>
      <c r="C698" s="1" t="s">
        <v>1</v>
      </c>
      <c r="D698" s="4">
        <v>600</v>
      </c>
      <c r="I698" t="str">
        <f>I694</f>
        <v>ALTER TABLE GF_REL_DISCOUNT_AND_PATIENT_LIST</v>
      </c>
      <c r="J698" t="str">
        <f t="shared" ref="J698:J706" si="464">CONCATENATE(LEFT(CONCATENATE(" ADD "," ",N698,";"),LEN(CONCATENATE(" ADD "," ",N698,";"))-2),";")</f>
        <v xml:space="preserve"> ADD  FK_DISCOUNT_ID VARCHAR(600);</v>
      </c>
      <c r="K698" s="26" t="s">
        <v>331</v>
      </c>
      <c r="L698" s="12"/>
      <c r="M698" s="18" t="str">
        <f t="shared" ref="M698:M706" si="465">CONCATENATE(B698,",")</f>
        <v>FK_DISCOUNT_ID,</v>
      </c>
      <c r="N698" s="5" t="str">
        <f t="shared" ref="N698:N706" si="466">CONCATENATE(B698," ",C698,"(",D698,")",",")</f>
        <v>FK_DISCOUNT_ID VARCHAR(600),</v>
      </c>
      <c r="O698" s="1" t="s">
        <v>10</v>
      </c>
      <c r="P698" t="s">
        <v>185</v>
      </c>
      <c r="Q698" t="s">
        <v>2</v>
      </c>
      <c r="W698" s="17" t="str">
        <f t="shared" ref="W698:W706" si="467"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fkDiscountId</v>
      </c>
      <c r="X698" s="3" t="str">
        <f t="shared" si="459"/>
        <v>"fkDiscountId":"",</v>
      </c>
      <c r="Y698" s="22" t="str">
        <f t="shared" ref="Y698:Y706" si="468">CONCATENATE("public static String ",,B698,,"=","""",W698,""";")</f>
        <v>public static String FK_DISCOUNT_ID="fkDiscountId";</v>
      </c>
      <c r="Z698" s="7" t="str">
        <f t="shared" ref="Z698:Z706" si="469">CONCATENATE("private String ",W698,"=","""""",";")</f>
        <v>private String fkDiscountId="";</v>
      </c>
    </row>
    <row r="699" spans="2:26" ht="17.5" x14ac:dyDescent="0.45">
      <c r="B699" s="1" t="s">
        <v>318</v>
      </c>
      <c r="C699" s="1" t="s">
        <v>1</v>
      </c>
      <c r="D699" s="4">
        <v>20</v>
      </c>
      <c r="I699">
        <f>I692</f>
        <v>0</v>
      </c>
      <c r="J699" t="str">
        <f t="shared" si="464"/>
        <v xml:space="preserve"> ADD  DISCOUNT_NAME VARCHAR(20);</v>
      </c>
      <c r="K699" s="26" t="s">
        <v>332</v>
      </c>
      <c r="L699" s="12"/>
      <c r="M699" s="18" t="str">
        <f t="shared" si="465"/>
        <v>DISCOUNT_NAME,</v>
      </c>
      <c r="N699" s="5" t="str">
        <f t="shared" si="466"/>
        <v>DISCOUNT_NAME VARCHAR(20),</v>
      </c>
      <c r="O699" s="1" t="s">
        <v>185</v>
      </c>
      <c r="P699" t="s">
        <v>0</v>
      </c>
      <c r="W699" s="17" t="str">
        <f t="shared" si="467"/>
        <v>discountName</v>
      </c>
      <c r="X699" s="3" t="str">
        <f t="shared" si="459"/>
        <v>"discountName":"",</v>
      </c>
      <c r="Y699" s="22" t="str">
        <f t="shared" si="468"/>
        <v>public static String DISCOUNT_NAME="discountName";</v>
      </c>
      <c r="Z699" s="7" t="str">
        <f t="shared" si="469"/>
        <v>private String discountName="";</v>
      </c>
    </row>
    <row r="700" spans="2:26" ht="17.5" x14ac:dyDescent="0.45">
      <c r="B700" s="1" t="s">
        <v>319</v>
      </c>
      <c r="C700" s="1" t="s">
        <v>1</v>
      </c>
      <c r="D700" s="4">
        <v>20</v>
      </c>
      <c r="I700">
        <f>I692</f>
        <v>0</v>
      </c>
      <c r="J700" t="str">
        <f t="shared" si="464"/>
        <v xml:space="preserve"> ADD  DISCOUNT_AMOUNT VARCHAR(20);</v>
      </c>
      <c r="K700" s="26" t="s">
        <v>333</v>
      </c>
      <c r="L700" s="12"/>
      <c r="M700" s="18" t="str">
        <f t="shared" si="465"/>
        <v>DISCOUNT_AMOUNT,</v>
      </c>
      <c r="N700" s="5" t="str">
        <f t="shared" si="466"/>
        <v>DISCOUNT_AMOUNT VARCHAR(20),</v>
      </c>
      <c r="O700" s="1" t="s">
        <v>185</v>
      </c>
      <c r="P700" t="s">
        <v>183</v>
      </c>
      <c r="W700" s="17" t="str">
        <f t="shared" si="467"/>
        <v>discountAmount</v>
      </c>
      <c r="X700" s="3" t="str">
        <f t="shared" si="459"/>
        <v>"discountAmount":"",</v>
      </c>
      <c r="Y700" s="22" t="str">
        <f t="shared" si="468"/>
        <v>public static String DISCOUNT_AMOUNT="discountAmount";</v>
      </c>
      <c r="Z700" s="7" t="str">
        <f t="shared" si="469"/>
        <v>private String discountAmount="";</v>
      </c>
    </row>
    <row r="701" spans="2:26" ht="17.5" x14ac:dyDescent="0.45">
      <c r="B701" s="1" t="s">
        <v>320</v>
      </c>
      <c r="C701" s="1" t="s">
        <v>1</v>
      </c>
      <c r="D701" s="4">
        <v>20</v>
      </c>
      <c r="I701" t="str">
        <f>I693</f>
        <v>ALTER TABLE GF_REL_DISCOUNT_AND_PATIENT_LIST</v>
      </c>
      <c r="J701" t="str">
        <f t="shared" si="464"/>
        <v xml:space="preserve"> ADD  VALID_DATE VARCHAR(20);</v>
      </c>
      <c r="K701" s="26" t="s">
        <v>334</v>
      </c>
      <c r="L701" s="12"/>
      <c r="M701" s="18" t="str">
        <f t="shared" si="465"/>
        <v>VALID_DATE,</v>
      </c>
      <c r="N701" s="5" t="str">
        <f t="shared" si="466"/>
        <v>VALID_DATE VARCHAR(20),</v>
      </c>
      <c r="O701" s="1" t="s">
        <v>321</v>
      </c>
      <c r="P701" t="s">
        <v>8</v>
      </c>
      <c r="W701" s="17" t="str">
        <f t="shared" si="467"/>
        <v>validDate</v>
      </c>
      <c r="X701" s="3" t="str">
        <f t="shared" ref="X701" si="470">CONCATENATE("""",W701,"""",":","""","""",",")</f>
        <v>"validDate":"",</v>
      </c>
      <c r="Y701" s="22" t="str">
        <f t="shared" si="468"/>
        <v>public static String VALID_DATE="validDate";</v>
      </c>
      <c r="Z701" s="7" t="str">
        <f t="shared" si="469"/>
        <v>private String validDate="";</v>
      </c>
    </row>
    <row r="702" spans="2:26" ht="17.5" x14ac:dyDescent="0.45">
      <c r="B702" s="1" t="s">
        <v>134</v>
      </c>
      <c r="C702" s="1" t="s">
        <v>1</v>
      </c>
      <c r="D702" s="4">
        <v>20</v>
      </c>
      <c r="I702" t="str">
        <f>I694</f>
        <v>ALTER TABLE GF_REL_DISCOUNT_AND_PATIENT_LIST</v>
      </c>
      <c r="J702" t="str">
        <f t="shared" si="464"/>
        <v xml:space="preserve"> ADD  FK_PATIENT_ID VARCHAR(20);</v>
      </c>
      <c r="K702" s="26" t="s">
        <v>335</v>
      </c>
      <c r="L702" s="12"/>
      <c r="M702" s="18" t="str">
        <f t="shared" si="465"/>
        <v>FK_PATIENT_ID,</v>
      </c>
      <c r="N702" s="5" t="str">
        <f t="shared" si="466"/>
        <v>FK_PATIENT_ID VARCHAR(20),</v>
      </c>
      <c r="O702" s="1" t="s">
        <v>10</v>
      </c>
      <c r="P702" t="s">
        <v>137</v>
      </c>
      <c r="Q702" t="s">
        <v>2</v>
      </c>
      <c r="W702" s="17" t="str">
        <f t="shared" si="467"/>
        <v>fkPatientId</v>
      </c>
      <c r="X702" s="3" t="str">
        <f t="shared" si="459"/>
        <v>"fkPatientId":"",</v>
      </c>
      <c r="Y702" s="22" t="str">
        <f t="shared" si="468"/>
        <v>public static String FK_PATIENT_ID="fkPatientId";</v>
      </c>
      <c r="Z702" s="7" t="str">
        <f t="shared" si="469"/>
        <v>private String fkPatientId="";</v>
      </c>
    </row>
    <row r="703" spans="2:26" ht="17.5" x14ac:dyDescent="0.45">
      <c r="B703" s="1" t="s">
        <v>301</v>
      </c>
      <c r="C703" s="1" t="s">
        <v>1</v>
      </c>
      <c r="D703" s="4">
        <v>20</v>
      </c>
      <c r="I703" t="str">
        <f>I693</f>
        <v>ALTER TABLE GF_REL_DISCOUNT_AND_PATIENT_LIST</v>
      </c>
      <c r="J703" t="str">
        <f t="shared" si="464"/>
        <v xml:space="preserve"> ADD  PATIENT_FULNAME VARCHAR(20);</v>
      </c>
      <c r="K703" s="26" t="s">
        <v>336</v>
      </c>
      <c r="L703" s="12"/>
      <c r="M703" s="18" t="str">
        <f t="shared" si="465"/>
        <v>PATIENT_FULNAME,</v>
      </c>
      <c r="N703" s="5" t="str">
        <f t="shared" si="466"/>
        <v>PATIENT_FULNAME VARCHAR(20),</v>
      </c>
      <c r="O703" s="1" t="s">
        <v>137</v>
      </c>
      <c r="P703" t="s">
        <v>299</v>
      </c>
      <c r="W703" s="17" t="str">
        <f t="shared" si="467"/>
        <v>patientFulname</v>
      </c>
      <c r="X703" s="3" t="str">
        <f t="shared" ref="X703" si="471">CONCATENATE("""",W703,"""",":","""","""",",")</f>
        <v>"patientFulname":"",</v>
      </c>
      <c r="Y703" s="22" t="str">
        <f t="shared" si="468"/>
        <v>public static String PATIENT_FULNAME="patientFulname";</v>
      </c>
      <c r="Z703" s="7" t="str">
        <f t="shared" si="469"/>
        <v>private String patientFulname="";</v>
      </c>
    </row>
    <row r="704" spans="2:26" ht="17.5" x14ac:dyDescent="0.45">
      <c r="B704" s="1" t="s">
        <v>160</v>
      </c>
      <c r="C704" s="1" t="s">
        <v>1</v>
      </c>
      <c r="D704" s="4">
        <v>20</v>
      </c>
      <c r="I704" t="str">
        <f>I694</f>
        <v>ALTER TABLE GF_REL_DISCOUNT_AND_PATIENT_LIST</v>
      </c>
      <c r="J704" t="str">
        <f t="shared" si="464"/>
        <v xml:space="preserve"> ADD  PATIENT_ID VARCHAR(20);</v>
      </c>
      <c r="K704" s="26" t="s">
        <v>337</v>
      </c>
      <c r="L704" s="12"/>
      <c r="M704" s="18" t="str">
        <f t="shared" si="465"/>
        <v>PATIENT_ID,</v>
      </c>
      <c r="N704" s="5" t="str">
        <f t="shared" si="466"/>
        <v>PATIENT_ID VARCHAR(20),</v>
      </c>
      <c r="O704" s="1" t="s">
        <v>137</v>
      </c>
      <c r="P704" t="s">
        <v>2</v>
      </c>
      <c r="W704" s="17" t="str">
        <f t="shared" si="467"/>
        <v>patientId</v>
      </c>
      <c r="X704" s="3" t="str">
        <f t="shared" si="459"/>
        <v>"patientId":"",</v>
      </c>
      <c r="Y704" s="22" t="str">
        <f t="shared" si="468"/>
        <v>public static String PATIENT_ID="patientId";</v>
      </c>
      <c r="Z704" s="7" t="str">
        <f t="shared" si="469"/>
        <v>private String patientId="";</v>
      </c>
    </row>
    <row r="705" spans="2:26" ht="17.5" x14ac:dyDescent="0.45">
      <c r="B705" s="1" t="s">
        <v>140</v>
      </c>
      <c r="C705" s="1" t="s">
        <v>1</v>
      </c>
      <c r="D705" s="4">
        <v>20</v>
      </c>
      <c r="I705" t="str">
        <f>I694</f>
        <v>ALTER TABLE GF_REL_DISCOUNT_AND_PATIENT_LIST</v>
      </c>
      <c r="J705" t="str">
        <f t="shared" si="464"/>
        <v xml:space="preserve"> ADD  PATIENT_BIRTH_DATE VARCHAR(20);</v>
      </c>
      <c r="K705" s="26" t="s">
        <v>338</v>
      </c>
      <c r="L705" s="12"/>
      <c r="M705" s="18" t="str">
        <f t="shared" si="465"/>
        <v>PATIENT_BIRTH_DATE,</v>
      </c>
      <c r="N705" s="5" t="str">
        <f t="shared" si="466"/>
        <v>PATIENT_BIRTH_DATE VARCHAR(20),</v>
      </c>
      <c r="O705" s="1" t="s">
        <v>137</v>
      </c>
      <c r="P705" t="s">
        <v>151</v>
      </c>
      <c r="Q705" t="s">
        <v>8</v>
      </c>
      <c r="W705" s="17" t="str">
        <f t="shared" si="467"/>
        <v>patientBirthDate</v>
      </c>
      <c r="X705" s="3" t="str">
        <f t="shared" si="459"/>
        <v>"patientBirthDate":"",</v>
      </c>
      <c r="Y705" s="22" t="str">
        <f t="shared" si="468"/>
        <v>public static String PATIENT_BIRTH_DATE="patientBirthDate";</v>
      </c>
      <c r="Z705" s="7" t="str">
        <f t="shared" si="469"/>
        <v>private String patientBirthDate="";</v>
      </c>
    </row>
    <row r="706" spans="2:26" ht="17.5" x14ac:dyDescent="0.45">
      <c r="B706" s="1" t="s">
        <v>324</v>
      </c>
      <c r="C706" s="1" t="s">
        <v>1</v>
      </c>
      <c r="D706" s="4">
        <v>20</v>
      </c>
      <c r="I706" t="str">
        <f>I695</f>
        <v>ALTER TABLE GF_REL_DISCOUNT_AND_PATIENT_LIST</v>
      </c>
      <c r="J706" t="str">
        <f t="shared" si="464"/>
        <v xml:space="preserve"> ADD  PATIENT_MOBILE_1 VARCHAR(20);</v>
      </c>
      <c r="K706" s="26" t="s">
        <v>339</v>
      </c>
      <c r="L706" s="12"/>
      <c r="M706" s="18" t="str">
        <f t="shared" si="465"/>
        <v>PATIENT_MOBILE_1,</v>
      </c>
      <c r="N706" s="5" t="str">
        <f t="shared" si="466"/>
        <v>PATIENT_MOBILE_1 VARCHAR(20),</v>
      </c>
      <c r="O706" s="1" t="s">
        <v>137</v>
      </c>
      <c r="P706" t="s">
        <v>154</v>
      </c>
      <c r="Q706">
        <v>1</v>
      </c>
      <c r="W706" s="17" t="str">
        <f t="shared" si="467"/>
        <v>patientMobile1</v>
      </c>
      <c r="X706" s="3" t="str">
        <f t="shared" ref="X706" si="472">CONCATENATE("""",W706,"""",":","""","""",",")</f>
        <v>"patientMobile1":"",</v>
      </c>
      <c r="Y706" s="22" t="str">
        <f t="shared" si="468"/>
        <v>public static String PATIENT_MOBILE_1="patientMobile1";</v>
      </c>
      <c r="Z706" s="7" t="str">
        <f t="shared" si="469"/>
        <v>private String patientMobile1="";</v>
      </c>
    </row>
    <row r="707" spans="2:26" ht="17.5" x14ac:dyDescent="0.45">
      <c r="B707" s="8" t="s">
        <v>14</v>
      </c>
      <c r="C707" s="1" t="s">
        <v>1</v>
      </c>
      <c r="D707" s="4">
        <v>2000</v>
      </c>
      <c r="I707" t="str">
        <f>I696</f>
        <v>ALTER TABLE GF_REL_DISCOUNT_AND_PATIENT_LIST</v>
      </c>
      <c r="J707" t="str">
        <f t="shared" ref="J707" si="473">CONCATENATE(LEFT(CONCATENATE(" ADD "," ",N707,";"),LEN(CONCATENATE(" ADD "," ",N707,";"))-2),";")</f>
        <v xml:space="preserve"> ADD  DESCRIPTION VARCHAR(2000);</v>
      </c>
      <c r="K707" s="26" t="s">
        <v>340</v>
      </c>
      <c r="L707" s="14"/>
      <c r="M707" s="18" t="str">
        <f t="shared" ref="M707" si="474">CONCATENATE(B707,",")</f>
        <v>DESCRIPTION,</v>
      </c>
      <c r="N707" s="5" t="str">
        <f t="shared" ref="N707" si="475">CONCATENATE(B707," ",C707,"(",D707,")",",")</f>
        <v>DESCRIPTION VARCHAR(2000),</v>
      </c>
      <c r="O707" s="1" t="s">
        <v>14</v>
      </c>
      <c r="W707" s="17" t="str">
        <f t="shared" ref="W707" si="476"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description</v>
      </c>
      <c r="X707" s="3" t="str">
        <f t="shared" si="459"/>
        <v>"description":"",</v>
      </c>
      <c r="Y707" s="22" t="str">
        <f t="shared" ref="Y707" si="477">CONCATENATE("public static String ",,B707,,"=","""",W707,""";")</f>
        <v>public static String DESCRIPTION="description";</v>
      </c>
      <c r="Z707" s="7" t="str">
        <f t="shared" ref="Z707" si="478">CONCATENATE("private String ",W707,"=","""""",";")</f>
        <v>private String description="";</v>
      </c>
    </row>
    <row r="708" spans="2:26" ht="17.5" x14ac:dyDescent="0.45">
      <c r="C708" s="1"/>
      <c r="D708" s="8"/>
      <c r="K708" s="26" t="s">
        <v>341</v>
      </c>
      <c r="M708" s="18"/>
      <c r="N708" s="33" t="s">
        <v>130</v>
      </c>
      <c r="O708" s="1"/>
      <c r="W708" s="17"/>
    </row>
    <row r="709" spans="2:26" ht="17.5" x14ac:dyDescent="0.45">
      <c r="C709" s="1"/>
      <c r="D709" s="8"/>
      <c r="K709" s="26" t="s">
        <v>342</v>
      </c>
      <c r="M709" s="18"/>
      <c r="N709" s="31" t="s">
        <v>126</v>
      </c>
      <c r="O709" s="1"/>
      <c r="W709" s="17"/>
    </row>
    <row r="710" spans="2:26" x14ac:dyDescent="0.35">
      <c r="K710" s="26" t="s">
        <v>343</v>
      </c>
    </row>
    <row r="716" spans="2:26" x14ac:dyDescent="0.35">
      <c r="B716" s="2" t="s">
        <v>304</v>
      </c>
      <c r="I716" t="str">
        <f>CONCATENATE("ALTER TABLE"," ",B716)</f>
        <v>ALTER TABLE RP_APPOINTMENT_LIST_WITH_EXPENSE</v>
      </c>
      <c r="K716" s="26" t="str">
        <f>CONCATENATE(J716," CREATE OR REPLACE VIEW ",B716," AS SELECT")</f>
        <v xml:space="preserve"> CREATE OR REPLACE VIEW RP_APPOINTMENT_LIST_WITH_EXPENSE AS SELECT</v>
      </c>
      <c r="N716" s="5" t="str">
        <f>CONCATENATE("CREATE TABLE ",B716," ","(")</f>
        <v>CREATE TABLE RP_APPOINTMENT_LIST_WITH_EXPENSE (</v>
      </c>
    </row>
    <row r="717" spans="2:26" ht="17.5" x14ac:dyDescent="0.45">
      <c r="B717" s="1" t="s">
        <v>2</v>
      </c>
      <c r="C717" s="1" t="s">
        <v>1</v>
      </c>
      <c r="D717" s="4">
        <v>30</v>
      </c>
      <c r="E717" s="24" t="s">
        <v>113</v>
      </c>
      <c r="I717" t="str">
        <f>I716</f>
        <v>ALTER TABLE RP_APPOINTMENT_LIST_WITH_EXPENSE</v>
      </c>
      <c r="J717" t="str">
        <f>CONCATENATE(LEFT(CONCATENATE(" ADD "," ",N717,";"),LEN(CONCATENATE(" ADD "," ",N717,";"))-2),";")</f>
        <v xml:space="preserve"> ADD  ID VARCHAR(30) NOT NULL ;</v>
      </c>
      <c r="K717" s="25" t="str">
        <f>CONCATENATE("PT.",B717,",")</f>
        <v>PT.ID,</v>
      </c>
      <c r="L717" s="12"/>
      <c r="M717" s="18" t="str">
        <f t="shared" ref="M717:M738" si="479">CONCATENATE(B717,",")</f>
        <v>ID,</v>
      </c>
      <c r="N717" s="5" t="str">
        <f>CONCATENATE(B717," ",C717,"(",D717,") ",E717," ,")</f>
        <v>ID VARCHAR(30) NOT NULL ,</v>
      </c>
      <c r="O717" s="1" t="s">
        <v>2</v>
      </c>
      <c r="P717" s="6"/>
      <c r="Q717" s="6"/>
      <c r="R717" s="6"/>
      <c r="S717" s="6"/>
      <c r="T717" s="6"/>
      <c r="U717" s="6"/>
      <c r="V717" s="6"/>
      <c r="W717" s="17" t="str">
        <f t="shared" ref="W717:W738" si="480">CONCATENATE(,LOWER(O717),UPPER(LEFT(P717,1)),LOWER(RIGHT(P717,LEN(P717)-IF(LEN(P717)&gt;0,1,LEN(P717)))),UPPER(LEFT(Q717,1)),LOWER(RIGHT(Q717,LEN(Q717)-IF(LEN(Q717)&gt;0,1,LEN(Q717)))),UPPER(LEFT(R717,1)),LOWER(RIGHT(R717,LEN(R717)-IF(LEN(R717)&gt;0,1,LEN(R717)))),UPPER(LEFT(S717,1)),LOWER(RIGHT(S717,LEN(S717)-IF(LEN(S717)&gt;0,1,LEN(S717)))),UPPER(LEFT(T717,1)),LOWER(RIGHT(T717,LEN(T717)-IF(LEN(T717)&gt;0,1,LEN(T717)))),UPPER(LEFT(U717,1)),LOWER(RIGHT(U717,LEN(U717)-IF(LEN(U717)&gt;0,1,LEN(U717)))),UPPER(LEFT(V717,1)),LOWER(RIGHT(V717,LEN(V717)-IF(LEN(V717)&gt;0,1,LEN(V717)))))</f>
        <v>id</v>
      </c>
      <c r="X717" s="3" t="str">
        <f t="shared" ref="X717:X729" si="481">CONCATENATE("""",W717,"""",":","""","""",",")</f>
        <v>"id":"",</v>
      </c>
      <c r="Y717" s="22" t="str">
        <f t="shared" ref="Y717:Y738" si="482">CONCATENATE("public static String ",,B717,,"=","""",W717,""";")</f>
        <v>public static String ID="id";</v>
      </c>
      <c r="Z717" s="7" t="str">
        <f t="shared" ref="Z717:Z738" si="483">CONCATENATE("private String ",W717,"=","""""",";")</f>
        <v>private String id="";</v>
      </c>
    </row>
    <row r="718" spans="2:26" ht="17.5" x14ac:dyDescent="0.45">
      <c r="B718" s="1" t="s">
        <v>3</v>
      </c>
      <c r="C718" s="1" t="s">
        <v>1</v>
      </c>
      <c r="D718" s="4">
        <v>10</v>
      </c>
      <c r="I718" t="str">
        <f>I717</f>
        <v>ALTER TABLE RP_APPOINTMENT_LIST_WITH_EXPENSE</v>
      </c>
      <c r="J718" t="str">
        <f>CONCATENATE(LEFT(CONCATENATE(" ADD "," ",N718,";"),LEN(CONCATENATE(" ADD "," ",N718,";"))-2),";")</f>
        <v xml:space="preserve"> ADD  STATUS VARCHAR(10);</v>
      </c>
      <c r="K718" s="25" t="str">
        <f t="shared" ref="K718:K724" si="484">CONCATENATE("PT.",B718,",")</f>
        <v>PT.STATUS,</v>
      </c>
      <c r="L718" s="12"/>
      <c r="M718" s="18" t="str">
        <f t="shared" si="479"/>
        <v>STATUS,</v>
      </c>
      <c r="N718" s="5" t="str">
        <f t="shared" ref="N718:N738" si="485">CONCATENATE(B718," ",C718,"(",D718,")",",")</f>
        <v>STATUS VARCHAR(10),</v>
      </c>
      <c r="O718" s="1" t="s">
        <v>3</v>
      </c>
      <c r="W718" s="17" t="str">
        <f t="shared" si="480"/>
        <v>status</v>
      </c>
      <c r="X718" s="3" t="str">
        <f t="shared" si="481"/>
        <v>"status":"",</v>
      </c>
      <c r="Y718" s="22" t="str">
        <f t="shared" si="482"/>
        <v>public static String STATUS="status";</v>
      </c>
      <c r="Z718" s="7" t="str">
        <f t="shared" si="483"/>
        <v>private String status="";</v>
      </c>
    </row>
    <row r="719" spans="2:26" ht="17.5" x14ac:dyDescent="0.45">
      <c r="B719" s="1" t="s">
        <v>4</v>
      </c>
      <c r="C719" s="1" t="s">
        <v>1</v>
      </c>
      <c r="D719" s="4">
        <v>20</v>
      </c>
      <c r="I719" t="str">
        <f>I718</f>
        <v>ALTER TABLE RP_APPOINTMENT_LIST_WITH_EXPENSE</v>
      </c>
      <c r="J719" t="str">
        <f t="shared" ref="J719:J738" si="486">CONCATENATE(LEFT(CONCATENATE(" ADD "," ",N719,";"),LEN(CONCATENATE(" ADD "," ",N719,";"))-2),";")</f>
        <v xml:space="preserve"> ADD  INSERT_DATE VARCHAR(20);</v>
      </c>
      <c r="K719" s="25" t="str">
        <f t="shared" si="484"/>
        <v>PT.INSERT_DATE,</v>
      </c>
      <c r="L719" s="12"/>
      <c r="M719" s="18" t="str">
        <f t="shared" si="479"/>
        <v>INSERT_DATE,</v>
      </c>
      <c r="N719" s="5" t="str">
        <f t="shared" si="485"/>
        <v>INSERT_DATE VARCHAR(20),</v>
      </c>
      <c r="O719" s="1" t="s">
        <v>7</v>
      </c>
      <c r="P719" t="s">
        <v>8</v>
      </c>
      <c r="W719" s="17" t="str">
        <f t="shared" si="480"/>
        <v>insertDate</v>
      </c>
      <c r="X719" s="3" t="str">
        <f t="shared" si="481"/>
        <v>"insertDate":"",</v>
      </c>
      <c r="Y719" s="22" t="str">
        <f t="shared" si="482"/>
        <v>public static String INSERT_DATE="insertDate";</v>
      </c>
      <c r="Z719" s="7" t="str">
        <f t="shared" si="483"/>
        <v>private String insertDate="";</v>
      </c>
    </row>
    <row r="720" spans="2:26" ht="17.5" x14ac:dyDescent="0.45">
      <c r="B720" s="1" t="s">
        <v>5</v>
      </c>
      <c r="C720" s="1" t="s">
        <v>1</v>
      </c>
      <c r="D720" s="4">
        <v>20</v>
      </c>
      <c r="I720" t="str">
        <f>I719</f>
        <v>ALTER TABLE RP_APPOINTMENT_LIST_WITH_EXPENSE</v>
      </c>
      <c r="J720" t="str">
        <f t="shared" si="486"/>
        <v xml:space="preserve"> ADD  MODIFICATION_DATE VARCHAR(20);</v>
      </c>
      <c r="K720" s="25" t="str">
        <f t="shared" si="484"/>
        <v>PT.MODIFICATION_DATE,</v>
      </c>
      <c r="L720" s="12"/>
      <c r="M720" s="18" t="str">
        <f t="shared" si="479"/>
        <v>MODIFICATION_DATE,</v>
      </c>
      <c r="N720" s="5" t="str">
        <f t="shared" si="485"/>
        <v>MODIFICATION_DATE VARCHAR(20),</v>
      </c>
      <c r="O720" s="1" t="s">
        <v>9</v>
      </c>
      <c r="P720" t="s">
        <v>8</v>
      </c>
      <c r="W720" s="17" t="str">
        <f t="shared" si="480"/>
        <v>modificationDate</v>
      </c>
      <c r="X720" s="3" t="str">
        <f t="shared" si="481"/>
        <v>"modificationDate":"",</v>
      </c>
      <c r="Y720" s="22" t="str">
        <f t="shared" si="482"/>
        <v>public static String MODIFICATION_DATE="modificationDate";</v>
      </c>
      <c r="Z720" s="7" t="str">
        <f t="shared" si="483"/>
        <v>private String modificationDate="";</v>
      </c>
    </row>
    <row r="721" spans="2:26" ht="17.5" x14ac:dyDescent="0.45">
      <c r="B721" s="1" t="s">
        <v>131</v>
      </c>
      <c r="C721" s="1" t="s">
        <v>1</v>
      </c>
      <c r="D721" s="4">
        <v>20</v>
      </c>
      <c r="I721">
        <f>I715</f>
        <v>0</v>
      </c>
      <c r="J721" t="str">
        <f t="shared" si="486"/>
        <v xml:space="preserve"> ADD  FK_MODULE_ID VARCHAR(20);</v>
      </c>
      <c r="K721" s="25" t="str">
        <f t="shared" si="484"/>
        <v>PT.FK_MODULE_ID,</v>
      </c>
      <c r="L721" s="12"/>
      <c r="M721" s="18" t="str">
        <f t="shared" si="479"/>
        <v>FK_MODULE_ID,</v>
      </c>
      <c r="N721" s="5" t="str">
        <f t="shared" si="485"/>
        <v>FK_MODULE_ID VARCHAR(20),</v>
      </c>
      <c r="O721" s="1" t="s">
        <v>10</v>
      </c>
      <c r="P721" t="s">
        <v>127</v>
      </c>
      <c r="Q721" t="s">
        <v>2</v>
      </c>
      <c r="W721" s="17" t="str">
        <f t="shared" si="480"/>
        <v>fkModuleId</v>
      </c>
      <c r="X721" s="3" t="str">
        <f t="shared" si="481"/>
        <v>"fkModuleId":"",</v>
      </c>
      <c r="Y721" s="22" t="str">
        <f t="shared" si="482"/>
        <v>public static String FK_MODULE_ID="fkModuleId";</v>
      </c>
      <c r="Z721" s="7" t="str">
        <f t="shared" si="483"/>
        <v>private String fkModuleId="";</v>
      </c>
    </row>
    <row r="722" spans="2:26" ht="17.5" x14ac:dyDescent="0.45">
      <c r="B722" s="1" t="s">
        <v>179</v>
      </c>
      <c r="C722" s="1" t="s">
        <v>1</v>
      </c>
      <c r="D722" s="4">
        <v>20</v>
      </c>
      <c r="I722" t="str">
        <f>I716</f>
        <v>ALTER TABLE RP_APPOINTMENT_LIST_WITH_EXPENSE</v>
      </c>
      <c r="J722" t="str">
        <f>CONCATENATE(LEFT(CONCATENATE(" ADD "," ",N722,";"),LEN(CONCATENATE(" ADD "," ",N722,";"))-2),";")</f>
        <v xml:space="preserve"> ADD  FK_PRICE_LIST_ID VARCHAR(20);</v>
      </c>
      <c r="K722" s="25" t="str">
        <f>CONCATENATE("PT.",B722,",")</f>
        <v>PT.FK_PRICE_LIST_ID,</v>
      </c>
      <c r="L722" s="12"/>
      <c r="M722" s="18" t="str">
        <f>CONCATENATE(B722,",")</f>
        <v>FK_PRICE_LIST_ID,</v>
      </c>
      <c r="N722" s="5" t="str">
        <f>CONCATENATE(B722," ",C722,"(",D722,")",",")</f>
        <v>FK_PRICE_LIST_ID VARCHAR(20),</v>
      </c>
      <c r="O722" s="1" t="s">
        <v>10</v>
      </c>
      <c r="P722" t="s">
        <v>184</v>
      </c>
      <c r="Q722" t="s">
        <v>136</v>
      </c>
      <c r="R722" t="s">
        <v>2</v>
      </c>
      <c r="W722" s="17" t="str">
        <f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fkPriceListId</v>
      </c>
      <c r="X722" s="3" t="str">
        <f t="shared" si="481"/>
        <v>"fkPriceListId":"",</v>
      </c>
      <c r="Y722" s="22" t="str">
        <f>CONCATENATE("public static String ",,B722,,"=","""",W722,""";")</f>
        <v>public static String FK_PRICE_LIST_ID="fkPriceListId";</v>
      </c>
      <c r="Z722" s="7" t="str">
        <f>CONCATENATE("private String ",W722,"=","""""",";")</f>
        <v>private String fkPriceListId="";</v>
      </c>
    </row>
    <row r="723" spans="2:26" ht="17.5" x14ac:dyDescent="0.45">
      <c r="B723" s="1" t="s">
        <v>302</v>
      </c>
      <c r="C723" s="1" t="s">
        <v>1</v>
      </c>
      <c r="D723" s="4">
        <v>20</v>
      </c>
      <c r="I723" t="str">
        <f>I717</f>
        <v>ALTER TABLE RP_APPOINTMENT_LIST_WITH_EXPENSE</v>
      </c>
      <c r="J723" t="str">
        <f t="shared" si="486"/>
        <v xml:space="preserve"> ADD  SESSION_NO VARCHAR(20);</v>
      </c>
      <c r="K723" s="25" t="str">
        <f t="shared" si="484"/>
        <v>PT.SESSION_NO,</v>
      </c>
      <c r="L723" s="12"/>
      <c r="M723" s="18" t="str">
        <f t="shared" si="479"/>
        <v>SESSION_NO,</v>
      </c>
      <c r="N723" s="5" t="str">
        <f t="shared" si="485"/>
        <v>SESSION_NO VARCHAR(20),</v>
      </c>
      <c r="O723" s="1" t="s">
        <v>303</v>
      </c>
      <c r="P723" t="s">
        <v>189</v>
      </c>
      <c r="W723" s="17" t="str">
        <f t="shared" si="480"/>
        <v>sessionNo</v>
      </c>
      <c r="X723" s="3" t="str">
        <f t="shared" si="481"/>
        <v>"sessionNo":"",</v>
      </c>
      <c r="Y723" s="22" t="str">
        <f t="shared" si="482"/>
        <v>public static String SESSION_NO="sessionNo";</v>
      </c>
      <c r="Z723" s="7" t="str">
        <f t="shared" si="483"/>
        <v>private String sessionNo="";</v>
      </c>
    </row>
    <row r="724" spans="2:26" ht="17.5" x14ac:dyDescent="0.45">
      <c r="B724" s="1" t="s">
        <v>180</v>
      </c>
      <c r="C724" s="1" t="s">
        <v>1</v>
      </c>
      <c r="D724" s="4">
        <v>20</v>
      </c>
      <c r="I724" t="str">
        <f>I717</f>
        <v>ALTER TABLE RP_APPOINTMENT_LIST_WITH_EXPENSE</v>
      </c>
      <c r="J724" t="str">
        <f t="shared" si="486"/>
        <v xml:space="preserve"> ADD  PAYMENT_STATUS VARCHAR(20);</v>
      </c>
      <c r="K724" s="25" t="str">
        <f t="shared" si="484"/>
        <v>PT.PAYMENT_STATUS,</v>
      </c>
      <c r="L724" s="12"/>
      <c r="M724" s="18" t="str">
        <f t="shared" si="479"/>
        <v>PAYMENT_STATUS,</v>
      </c>
      <c r="N724" s="5" t="str">
        <f t="shared" si="485"/>
        <v>PAYMENT_STATUS VARCHAR(20),</v>
      </c>
      <c r="O724" s="1" t="s">
        <v>182</v>
      </c>
      <c r="P724" t="s">
        <v>3</v>
      </c>
      <c r="W724" s="17" t="str">
        <f t="shared" si="480"/>
        <v>paymentStatus</v>
      </c>
      <c r="X724" s="3" t="str">
        <f t="shared" si="481"/>
        <v>"paymentStatus":"",</v>
      </c>
      <c r="Y724" s="22" t="str">
        <f t="shared" si="482"/>
        <v>public static String PAYMENT_STATUS="paymentStatus";</v>
      </c>
      <c r="Z724" s="7" t="str">
        <f t="shared" si="483"/>
        <v>private String paymentStatus="";</v>
      </c>
    </row>
    <row r="725" spans="2:26" ht="17.5" x14ac:dyDescent="0.45">
      <c r="B725" s="8" t="s">
        <v>301</v>
      </c>
      <c r="C725" s="1" t="s">
        <v>1</v>
      </c>
      <c r="D725" s="4">
        <v>20</v>
      </c>
      <c r="I725" t="e">
        <f>#REF!</f>
        <v>#REF!</v>
      </c>
      <c r="J725" t="str">
        <f t="shared" si="486"/>
        <v xml:space="preserve"> ADD  PATIENT_FULNAME VARCHAR(20);</v>
      </c>
      <c r="K725" s="25" t="s">
        <v>310</v>
      </c>
      <c r="L725" s="14"/>
      <c r="M725" s="18" t="str">
        <f t="shared" si="479"/>
        <v>PATIENT_FULNAME,</v>
      </c>
      <c r="N725" s="5" t="str">
        <f t="shared" si="485"/>
        <v>PATIENT_FULNAME VARCHAR(20),</v>
      </c>
      <c r="O725" s="1" t="s">
        <v>137</v>
      </c>
      <c r="P725" t="s">
        <v>299</v>
      </c>
      <c r="W725" s="17" t="str">
        <f t="shared" si="480"/>
        <v>patientFulname</v>
      </c>
      <c r="X725" s="3" t="str">
        <f>CONCATENATE("""",W725,"""",":","""","""",",")</f>
        <v>"patientFulname":"",</v>
      </c>
      <c r="Y725" s="22" t="str">
        <f t="shared" si="482"/>
        <v>public static String PATIENT_FULNAME="patientFulname";</v>
      </c>
      <c r="Z725" s="7" t="str">
        <f t="shared" si="483"/>
        <v>private String patientFulname="";</v>
      </c>
    </row>
    <row r="726" spans="2:26" ht="17.5" x14ac:dyDescent="0.45">
      <c r="B726" s="1" t="s">
        <v>140</v>
      </c>
      <c r="C726" s="1" t="s">
        <v>1</v>
      </c>
      <c r="D726" s="4">
        <v>20</v>
      </c>
      <c r="I726" t="str">
        <f>I717</f>
        <v>ALTER TABLE RP_APPOINTMENT_LIST_WITH_EXPENSE</v>
      </c>
      <c r="J726" t="str">
        <f t="shared" si="486"/>
        <v xml:space="preserve"> ADD  PATIENT_BIRTH_DATE VARCHAR(20);</v>
      </c>
      <c r="K726" s="25" t="str">
        <f>CONCATENATE("PT.",B726,",")</f>
        <v>PT.PATIENT_BIRTH_DATE,</v>
      </c>
      <c r="L726" s="12"/>
      <c r="M726" s="18" t="str">
        <f t="shared" si="479"/>
        <v>PATIENT_BIRTH_DATE,</v>
      </c>
      <c r="N726" s="5" t="str">
        <f t="shared" si="485"/>
        <v>PATIENT_BIRTH_DATE VARCHAR(20),</v>
      </c>
      <c r="O726" s="1" t="s">
        <v>137</v>
      </c>
      <c r="P726" t="s">
        <v>151</v>
      </c>
      <c r="Q726" t="s">
        <v>8</v>
      </c>
      <c r="W726" s="17" t="str">
        <f t="shared" si="480"/>
        <v>patientBirthDate</v>
      </c>
      <c r="X726" s="3" t="str">
        <f t="shared" si="481"/>
        <v>"patientBirthDate":"",</v>
      </c>
      <c r="Y726" s="22" t="str">
        <f t="shared" si="482"/>
        <v>public static String PATIENT_BIRTH_DATE="patientBirthDate";</v>
      </c>
      <c r="Z726" s="7" t="str">
        <f t="shared" si="483"/>
        <v>private String patientBirthDate="";</v>
      </c>
    </row>
    <row r="727" spans="2:26" ht="17.5" x14ac:dyDescent="0.45">
      <c r="B727" s="1" t="s">
        <v>300</v>
      </c>
      <c r="C727" s="1" t="s">
        <v>1</v>
      </c>
      <c r="D727" s="4">
        <v>20</v>
      </c>
      <c r="I727" t="str">
        <f>I718</f>
        <v>ALTER TABLE RP_APPOINTMENT_LIST_WITH_EXPENSE</v>
      </c>
      <c r="J727" t="str">
        <f t="shared" si="486"/>
        <v xml:space="preserve"> ADD  PATIENT_SENDER_FULNAME VARCHAR(20);</v>
      </c>
      <c r="K727" s="25" t="str">
        <f>CONCATENATE("PT.",B727,",")</f>
        <v>PT.PATIENT_SENDER_FULNAME,</v>
      </c>
      <c r="L727" s="12"/>
      <c r="M727" s="18" t="str">
        <f t="shared" si="479"/>
        <v>PATIENT_SENDER_FULNAME,</v>
      </c>
      <c r="N727" s="5" t="str">
        <f t="shared" si="485"/>
        <v>PATIENT_SENDER_FULNAME VARCHAR(20),</v>
      </c>
      <c r="O727" s="1" t="s">
        <v>137</v>
      </c>
      <c r="P727" t="s">
        <v>298</v>
      </c>
      <c r="Q727" t="s">
        <v>299</v>
      </c>
      <c r="W727" s="17" t="str">
        <f t="shared" si="480"/>
        <v>patientSenderFulname</v>
      </c>
      <c r="X727" s="3" t="str">
        <f t="shared" si="481"/>
        <v>"patientSenderFulname":"",</v>
      </c>
      <c r="Y727" s="22" t="str">
        <f t="shared" si="482"/>
        <v>public static String PATIENT_SENDER_FULNAME="patientSenderFulname";</v>
      </c>
      <c r="Z727" s="7" t="str">
        <f t="shared" si="483"/>
        <v>private String patientSenderFulname="";</v>
      </c>
    </row>
    <row r="728" spans="2:26" ht="17.5" x14ac:dyDescent="0.45">
      <c r="B728" s="1" t="s">
        <v>178</v>
      </c>
      <c r="C728" s="1" t="s">
        <v>1</v>
      </c>
      <c r="D728" s="4">
        <v>20</v>
      </c>
      <c r="I728" t="str">
        <f>I718</f>
        <v>ALTER TABLE RP_APPOINTMENT_LIST_WITH_EXPENSE</v>
      </c>
      <c r="J728" t="str">
        <f t="shared" si="486"/>
        <v xml:space="preserve"> ADD  DOCTOR_FULLNAME VARCHAR(20);</v>
      </c>
      <c r="K728" s="25" t="str">
        <f>CONCATENATE("PT.",B728,",")</f>
        <v>PT.DOCTOR_FULLNAME,</v>
      </c>
      <c r="L728" s="12"/>
      <c r="M728" s="18" t="str">
        <f t="shared" si="479"/>
        <v>DOCTOR_FULLNAME,</v>
      </c>
      <c r="N728" s="5" t="str">
        <f t="shared" si="485"/>
        <v>DOCTOR_FULLNAME VARCHAR(20),</v>
      </c>
      <c r="O728" s="1" t="s">
        <v>163</v>
      </c>
      <c r="P728" t="s">
        <v>25</v>
      </c>
      <c r="W728" s="17" t="str">
        <f t="shared" si="480"/>
        <v>doctorFullname</v>
      </c>
      <c r="X728" s="3" t="str">
        <f t="shared" si="481"/>
        <v>"doctorFullname":"",</v>
      </c>
      <c r="Y728" s="22" t="str">
        <f t="shared" si="482"/>
        <v>public static String DOCTOR_FULLNAME="doctorFullname";</v>
      </c>
      <c r="Z728" s="7" t="str">
        <f t="shared" si="483"/>
        <v>private String doctorFullname="";</v>
      </c>
    </row>
    <row r="729" spans="2:26" ht="17.5" x14ac:dyDescent="0.45">
      <c r="B729" s="1" t="s">
        <v>138</v>
      </c>
      <c r="C729" s="1" t="s">
        <v>1</v>
      </c>
      <c r="D729" s="4">
        <v>20</v>
      </c>
      <c r="I729" t="str">
        <f>I719</f>
        <v>ALTER TABLE RP_APPOINTMENT_LIST_WITH_EXPENSE</v>
      </c>
      <c r="J729" t="str">
        <f t="shared" si="486"/>
        <v xml:space="preserve"> ADD  APPOINTMENT_DATE VARCHAR(20);</v>
      </c>
      <c r="K729" s="25" t="str">
        <f>CONCATENATE("PT.",B729,",")</f>
        <v>PT.APPOINTMENT_DATE,</v>
      </c>
      <c r="L729" s="12"/>
      <c r="M729" s="18" t="str">
        <f t="shared" si="479"/>
        <v>APPOINTMENT_DATE,</v>
      </c>
      <c r="N729" s="5" t="str">
        <f t="shared" si="485"/>
        <v>APPOINTMENT_DATE VARCHAR(20),</v>
      </c>
      <c r="O729" s="1" t="s">
        <v>162</v>
      </c>
      <c r="P729" t="s">
        <v>8</v>
      </c>
      <c r="W729" s="17" t="str">
        <f t="shared" si="480"/>
        <v>appointmentDate</v>
      </c>
      <c r="X729" s="3" t="str">
        <f t="shared" si="481"/>
        <v>"appointmentDate":"",</v>
      </c>
      <c r="Y729" s="22" t="str">
        <f t="shared" si="482"/>
        <v>public static String APPOINTMENT_DATE="appointmentDate";</v>
      </c>
      <c r="Z729" s="7" t="str">
        <f t="shared" si="483"/>
        <v>private String appointmentDate="";</v>
      </c>
    </row>
    <row r="730" spans="2:26" ht="16.5" customHeight="1" x14ac:dyDescent="0.45">
      <c r="B730" s="8" t="s">
        <v>139</v>
      </c>
      <c r="C730" s="1" t="s">
        <v>1</v>
      </c>
      <c r="D730" s="4">
        <v>20</v>
      </c>
      <c r="I730" t="str">
        <f>I717</f>
        <v>ALTER TABLE RP_APPOINTMENT_LIST_WITH_EXPENSE</v>
      </c>
      <c r="J730" t="str">
        <f t="shared" si="486"/>
        <v xml:space="preserve"> ADD  APPOINTMENT_STATUS VARCHAR(20);</v>
      </c>
      <c r="K730" s="25" t="str">
        <f>CONCATENATE("PT.",B730,",")</f>
        <v>PT.APPOINTMENT_STATUS,</v>
      </c>
      <c r="L730" s="14"/>
      <c r="M730" s="18" t="str">
        <f t="shared" si="479"/>
        <v>APPOINTMENT_STATUS,</v>
      </c>
      <c r="N730" s="5" t="str">
        <f t="shared" si="485"/>
        <v>APPOINTMENT_STATUS VARCHAR(20),</v>
      </c>
      <c r="O730" s="1" t="s">
        <v>162</v>
      </c>
      <c r="P730" t="s">
        <v>3</v>
      </c>
      <c r="W730" s="17" t="str">
        <f t="shared" si="480"/>
        <v>appointmentStatus</v>
      </c>
      <c r="X730" s="3" t="str">
        <f t="shared" ref="X730:X738" si="487">CONCATENATE("""",W730,"""",":","""","""",",")</f>
        <v>"appointmentStatus":"",</v>
      </c>
      <c r="Y730" s="22" t="str">
        <f t="shared" si="482"/>
        <v>public static String APPOINTMENT_STATUS="appointmentStatus";</v>
      </c>
      <c r="Z730" s="7" t="str">
        <f t="shared" si="483"/>
        <v>private String appointmentStatus="";</v>
      </c>
    </row>
    <row r="731" spans="2:26" ht="16.5" customHeight="1" x14ac:dyDescent="0.45">
      <c r="B731" s="8" t="s">
        <v>305</v>
      </c>
      <c r="C731" s="1" t="s">
        <v>1</v>
      </c>
      <c r="D731" s="4">
        <v>20</v>
      </c>
      <c r="I731" t="str">
        <f>I716</f>
        <v>ALTER TABLE RP_APPOINTMENT_LIST_WITH_EXPENSE</v>
      </c>
      <c r="J731" t="str">
        <f t="shared" ref="J731" si="488">CONCATENATE(LEFT(CONCATENATE(" ADD "," ",N731,";"),LEN(CONCATENATE(" ADD "," ",N731,";"))-2),";")</f>
        <v xml:space="preserve"> ADD  DOCTOR_EXPENSE VARCHAR(20);</v>
      </c>
      <c r="K731" s="25" t="s">
        <v>308</v>
      </c>
      <c r="L731" s="14"/>
      <c r="M731" s="18" t="str">
        <f t="shared" ref="M731" si="489">CONCATENATE(B731,",")</f>
        <v>DOCTOR_EXPENSE,</v>
      </c>
      <c r="N731" s="5" t="str">
        <f t="shared" ref="N731" si="490">CONCATENATE(B731," ",C731,"(",D731,")",",")</f>
        <v>DOCTOR_EXPENSE VARCHAR(20),</v>
      </c>
      <c r="O731" s="1" t="s">
        <v>163</v>
      </c>
      <c r="P731" t="s">
        <v>190</v>
      </c>
      <c r="W731" s="17" t="str">
        <f t="shared" ref="W731" si="491">CONCATENATE(,LOWER(O731),UPPER(LEFT(P731,1)),LOWER(RIGHT(P731,LEN(P731)-IF(LEN(P731)&gt;0,1,LEN(P731)))),UPPER(LEFT(Q731,1)),LOWER(RIGHT(Q731,LEN(Q731)-IF(LEN(Q731)&gt;0,1,LEN(Q731)))),UPPER(LEFT(R731,1)),LOWER(RIGHT(R731,LEN(R731)-IF(LEN(R731)&gt;0,1,LEN(R731)))),UPPER(LEFT(S731,1)),LOWER(RIGHT(S731,LEN(S731)-IF(LEN(S731)&gt;0,1,LEN(S731)))),UPPER(LEFT(T731,1)),LOWER(RIGHT(T731,LEN(T731)-IF(LEN(T731)&gt;0,1,LEN(T731)))),UPPER(LEFT(U731,1)),LOWER(RIGHT(U731,LEN(U731)-IF(LEN(U731)&gt;0,1,LEN(U731)))),UPPER(LEFT(V731,1)),LOWER(RIGHT(V731,LEN(V731)-IF(LEN(V731)&gt;0,1,LEN(V731)))))</f>
        <v>doctorExpense</v>
      </c>
      <c r="X731" s="3" t="str">
        <f t="shared" si="487"/>
        <v>"doctorExpense":"",</v>
      </c>
      <c r="Y731" s="22" t="str">
        <f t="shared" ref="Y731" si="492">CONCATENATE("public static String ",,B731,,"=","""",W731,""";")</f>
        <v>public static String DOCTOR_EXPENSE="doctorExpense";</v>
      </c>
      <c r="Z731" s="7" t="str">
        <f t="shared" ref="Z731" si="493">CONCATENATE("private String ",W731,"=","""""",";")</f>
        <v>private String doctorExpense="";</v>
      </c>
    </row>
    <row r="732" spans="2:26" ht="16.5" customHeight="1" x14ac:dyDescent="0.45">
      <c r="B732" s="8" t="s">
        <v>306</v>
      </c>
      <c r="C732" s="1" t="s">
        <v>1</v>
      </c>
      <c r="D732" s="4">
        <v>20</v>
      </c>
      <c r="I732" t="str">
        <f>I717</f>
        <v>ALTER TABLE RP_APPOINTMENT_LIST_WITH_EXPENSE</v>
      </c>
      <c r="J732" t="str">
        <f t="shared" si="486"/>
        <v xml:space="preserve"> ADD  PATIENT_SENDER_EXPENSE VARCHAR(20);</v>
      </c>
      <c r="K732" s="25" t="s">
        <v>309</v>
      </c>
      <c r="L732" s="14"/>
      <c r="M732" s="18" t="str">
        <f t="shared" si="479"/>
        <v>PATIENT_SENDER_EXPENSE,</v>
      </c>
      <c r="N732" s="5" t="str">
        <f t="shared" si="485"/>
        <v>PATIENT_SENDER_EXPENSE VARCHAR(20),</v>
      </c>
      <c r="O732" s="1" t="s">
        <v>137</v>
      </c>
      <c r="P732" t="s">
        <v>298</v>
      </c>
      <c r="Q732" t="s">
        <v>190</v>
      </c>
      <c r="W732" s="17" t="str">
        <f t="shared" si="480"/>
        <v>patientSenderExpense</v>
      </c>
      <c r="X732" s="3" t="str">
        <f t="shared" si="487"/>
        <v>"patientSenderExpense":"",</v>
      </c>
      <c r="Y732" s="22" t="str">
        <f t="shared" si="482"/>
        <v>public static String PATIENT_SENDER_EXPENSE="patientSenderExpense";</v>
      </c>
      <c r="Z732" s="7" t="str">
        <f t="shared" si="483"/>
        <v>private String patientSenderExpense="";</v>
      </c>
    </row>
    <row r="733" spans="2:26" ht="16.5" customHeight="1" x14ac:dyDescent="0.45">
      <c r="B733" s="8" t="s">
        <v>95</v>
      </c>
      <c r="C733" s="1" t="s">
        <v>1</v>
      </c>
      <c r="D733" s="4">
        <v>20</v>
      </c>
      <c r="I733">
        <f>I714</f>
        <v>0</v>
      </c>
      <c r="J733" t="str">
        <f t="shared" si="486"/>
        <v xml:space="preserve"> ADD  PAYMENT_AMOUNT VARCHAR(20);</v>
      </c>
      <c r="K733" s="25" t="s">
        <v>313</v>
      </c>
      <c r="L733" s="14"/>
      <c r="M733" s="18" t="str">
        <f t="shared" si="479"/>
        <v>PAYMENT_AMOUNT,</v>
      </c>
      <c r="N733" s="5" t="str">
        <f t="shared" si="485"/>
        <v>PAYMENT_AMOUNT VARCHAR(20),</v>
      </c>
      <c r="O733" s="1" t="s">
        <v>182</v>
      </c>
      <c r="P733" t="s">
        <v>183</v>
      </c>
      <c r="W733" s="17" t="str">
        <f t="shared" si="480"/>
        <v>paymentAmount</v>
      </c>
      <c r="X733" s="3" t="str">
        <f t="shared" si="487"/>
        <v>"paymentAmount":"",</v>
      </c>
      <c r="Y733" s="22" t="str">
        <f t="shared" si="482"/>
        <v>public static String PAYMENT_AMOUNT="paymentAmount";</v>
      </c>
      <c r="Z733" s="7" t="str">
        <f t="shared" si="483"/>
        <v>private String paymentAmount="";</v>
      </c>
    </row>
    <row r="734" spans="2:26" ht="16.5" customHeight="1" x14ac:dyDescent="0.45">
      <c r="B734" s="8" t="s">
        <v>181</v>
      </c>
      <c r="C734" s="1" t="s">
        <v>1</v>
      </c>
      <c r="D734" s="4">
        <v>20</v>
      </c>
      <c r="I734">
        <f>I715</f>
        <v>0</v>
      </c>
      <c r="J734" t="str">
        <f t="shared" ref="J734" si="494">CONCATENATE(LEFT(CONCATENATE(" ADD "," ",N734,";"),LEN(CONCATENATE(" ADD "," ",N734,";"))-2),";")</f>
        <v xml:space="preserve"> ADD  PAYMENT_DISCOUNT VARCHAR(20);</v>
      </c>
      <c r="K734" s="25" t="s">
        <v>314</v>
      </c>
      <c r="L734" s="14"/>
      <c r="M734" s="18" t="str">
        <f t="shared" ref="M734" si="495">CONCATENATE(B734,",")</f>
        <v>PAYMENT_DISCOUNT,</v>
      </c>
      <c r="N734" s="5" t="str">
        <f t="shared" ref="N734" si="496">CONCATENATE(B734," ",C734,"(",D734,")",",")</f>
        <v>PAYMENT_DISCOUNT VARCHAR(20),</v>
      </c>
      <c r="O734" s="1" t="s">
        <v>182</v>
      </c>
      <c r="P734" t="s">
        <v>185</v>
      </c>
      <c r="W734" s="17" t="str">
        <f t="shared" ref="W734" si="497">CONCATENATE(,LOWER(O734),UPPER(LEFT(P734,1)),LOWER(RIGHT(P734,LEN(P734)-IF(LEN(P734)&gt;0,1,LEN(P734)))),UPPER(LEFT(Q734,1)),LOWER(RIGHT(Q734,LEN(Q734)-IF(LEN(Q734)&gt;0,1,LEN(Q734)))),UPPER(LEFT(R734,1)),LOWER(RIGHT(R734,LEN(R734)-IF(LEN(R734)&gt;0,1,LEN(R734)))),UPPER(LEFT(S734,1)),LOWER(RIGHT(S734,LEN(S734)-IF(LEN(S734)&gt;0,1,LEN(S734)))),UPPER(LEFT(T734,1)),LOWER(RIGHT(T734,LEN(T734)-IF(LEN(T734)&gt;0,1,LEN(T734)))),UPPER(LEFT(U734,1)),LOWER(RIGHT(U734,LEN(U734)-IF(LEN(U734)&gt;0,1,LEN(U734)))),UPPER(LEFT(V734,1)),LOWER(RIGHT(V734,LEN(V734)-IF(LEN(V734)&gt;0,1,LEN(V734)))))</f>
        <v>paymentDiscount</v>
      </c>
      <c r="X734" s="3" t="str">
        <f t="shared" si="487"/>
        <v>"paymentDiscount":"",</v>
      </c>
      <c r="Y734" s="22" t="str">
        <f t="shared" ref="Y734" si="498">CONCATENATE("public static String ",,B734,,"=","""",W734,""";")</f>
        <v>public static String PAYMENT_DISCOUNT="paymentDiscount";</v>
      </c>
      <c r="Z734" s="7" t="str">
        <f t="shared" ref="Z734" si="499">CONCATENATE("private String ",W734,"=","""""",";")</f>
        <v>private String paymentDiscount="";</v>
      </c>
    </row>
    <row r="735" spans="2:26" ht="16.5" customHeight="1" x14ac:dyDescent="0.45">
      <c r="B735" s="8" t="s">
        <v>311</v>
      </c>
      <c r="C735" s="1" t="s">
        <v>1</v>
      </c>
      <c r="D735" s="4">
        <v>20</v>
      </c>
      <c r="I735" t="str">
        <f>I716</f>
        <v>ALTER TABLE RP_APPOINTMENT_LIST_WITH_EXPENSE</v>
      </c>
      <c r="J735" t="str">
        <f t="shared" si="486"/>
        <v xml:space="preserve"> ADD  PAYMENT_DESCRIPTION VARCHAR(20);</v>
      </c>
      <c r="K735" s="25" t="s">
        <v>315</v>
      </c>
      <c r="L735" s="14"/>
      <c r="M735" s="18" t="str">
        <f t="shared" si="479"/>
        <v>PAYMENT_DESCRIPTION,</v>
      </c>
      <c r="N735" s="5" t="str">
        <f t="shared" si="485"/>
        <v>PAYMENT_DESCRIPTION VARCHAR(20),</v>
      </c>
      <c r="O735" s="1" t="s">
        <v>182</v>
      </c>
      <c r="P735" t="s">
        <v>14</v>
      </c>
      <c r="W735" s="17" t="str">
        <f t="shared" si="480"/>
        <v>paymentDescription</v>
      </c>
      <c r="X735" s="3" t="str">
        <f t="shared" si="487"/>
        <v>"paymentDescription":"",</v>
      </c>
      <c r="Y735" s="22" t="str">
        <f t="shared" si="482"/>
        <v>public static String PAYMENT_DESCRIPTION="paymentDescription";</v>
      </c>
      <c r="Z735" s="7" t="str">
        <f t="shared" si="483"/>
        <v>private String paymentDescription="";</v>
      </c>
    </row>
    <row r="736" spans="2:26" ht="16.5" customHeight="1" x14ac:dyDescent="0.45">
      <c r="B736" s="8" t="s">
        <v>198</v>
      </c>
      <c r="C736" s="1" t="s">
        <v>1</v>
      </c>
      <c r="D736" s="4">
        <v>20</v>
      </c>
      <c r="I736" t="str">
        <f>I716</f>
        <v>ALTER TABLE RP_APPOINTMENT_LIST_WITH_EXPENSE</v>
      </c>
      <c r="J736" t="str">
        <f t="shared" si="486"/>
        <v xml:space="preserve"> ADD  PURPOSE VARCHAR(20);</v>
      </c>
      <c r="K736" s="25" t="s">
        <v>325</v>
      </c>
      <c r="L736" s="14"/>
      <c r="M736" s="18" t="str">
        <f t="shared" si="479"/>
        <v>PURPOSE,</v>
      </c>
      <c r="N736" s="5" t="str">
        <f t="shared" si="485"/>
        <v>PURPOSE VARCHAR(20),</v>
      </c>
      <c r="O736" s="1" t="s">
        <v>198</v>
      </c>
      <c r="W736" s="17" t="str">
        <f t="shared" si="480"/>
        <v>purpose</v>
      </c>
      <c r="X736" s="3" t="str">
        <f t="shared" si="487"/>
        <v>"purpose":"",</v>
      </c>
      <c r="Y736" s="22" t="str">
        <f t="shared" si="482"/>
        <v>public static String PURPOSE="purpose";</v>
      </c>
      <c r="Z736" s="7" t="str">
        <f t="shared" si="483"/>
        <v>private String purpose="";</v>
      </c>
    </row>
    <row r="737" spans="2:26" ht="16.5" customHeight="1" x14ac:dyDescent="0.45">
      <c r="B737" s="8" t="s">
        <v>312</v>
      </c>
      <c r="C737" s="1" t="s">
        <v>1</v>
      </c>
      <c r="D737" s="4">
        <v>20</v>
      </c>
      <c r="I737" t="str">
        <f>I717</f>
        <v>ALTER TABLE RP_APPOINTMENT_LIST_WITH_EXPENSE</v>
      </c>
      <c r="J737" t="str">
        <f t="shared" ref="J737" si="500">CONCATENATE(LEFT(CONCATENATE(" ADD "," ",N737,";"),LEN(CONCATENATE(" ADD "," ",N737,";"))-2),";")</f>
        <v xml:space="preserve"> ADD  PRICE_LIST_PRICE VARCHAR(20);</v>
      </c>
      <c r="K737" s="25" t="s">
        <v>316</v>
      </c>
      <c r="L737" s="14"/>
      <c r="M737" s="18" t="str">
        <f t="shared" ref="M737" si="501">CONCATENATE(B737,",")</f>
        <v>PRICE_LIST_PRICE,</v>
      </c>
      <c r="N737" s="5" t="str">
        <f t="shared" ref="N737" si="502">CONCATENATE(B737," ",C737,"(",D737,")",",")</f>
        <v>PRICE_LIST_PRICE VARCHAR(20),</v>
      </c>
      <c r="O737" s="1" t="s">
        <v>184</v>
      </c>
      <c r="P737" t="s">
        <v>136</v>
      </c>
      <c r="Q737" t="s">
        <v>184</v>
      </c>
      <c r="W737" s="17" t="str">
        <f t="shared" ref="W737" si="503">CONCATENATE(,LOWER(O737),UPPER(LEFT(P737,1)),LOWER(RIGHT(P737,LEN(P737)-IF(LEN(P737)&gt;0,1,LEN(P737)))),UPPER(LEFT(Q737,1)),LOWER(RIGHT(Q737,LEN(Q737)-IF(LEN(Q737)&gt;0,1,LEN(Q737)))),UPPER(LEFT(R737,1)),LOWER(RIGHT(R737,LEN(R737)-IF(LEN(R737)&gt;0,1,LEN(R737)))),UPPER(LEFT(S737,1)),LOWER(RIGHT(S737,LEN(S737)-IF(LEN(S737)&gt;0,1,LEN(S737)))),UPPER(LEFT(T737,1)),LOWER(RIGHT(T737,LEN(T737)-IF(LEN(T737)&gt;0,1,LEN(T737)))),UPPER(LEFT(U737,1)),LOWER(RIGHT(U737,LEN(U737)-IF(LEN(U737)&gt;0,1,LEN(U737)))),UPPER(LEFT(V737,1)),LOWER(RIGHT(V737,LEN(V737)-IF(LEN(V737)&gt;0,1,LEN(V737)))))</f>
        <v>priceListPrice</v>
      </c>
      <c r="X737" s="3" t="str">
        <f t="shared" si="487"/>
        <v>"priceListPrice":"",</v>
      </c>
      <c r="Y737" s="22" t="str">
        <f t="shared" ref="Y737" si="504">CONCATENATE("public static String ",,B737,,"=","""",W737,""";")</f>
        <v>public static String PRICE_LIST_PRICE="priceListPrice";</v>
      </c>
      <c r="Z737" s="7" t="str">
        <f t="shared" ref="Z737" si="505">CONCATENATE("private String ",W737,"=","""""",";")</f>
        <v>private String priceListPrice="";</v>
      </c>
    </row>
    <row r="738" spans="2:26" ht="17.5" x14ac:dyDescent="0.45">
      <c r="B738" s="8" t="s">
        <v>14</v>
      </c>
      <c r="C738" s="1" t="s">
        <v>1</v>
      </c>
      <c r="D738" s="4">
        <v>500</v>
      </c>
      <c r="I738" t="str">
        <f>I719</f>
        <v>ALTER TABLE RP_APPOINTMENT_LIST_WITH_EXPENSE</v>
      </c>
      <c r="J738" t="str">
        <f t="shared" si="486"/>
        <v xml:space="preserve"> ADD  DESCRIPTION VARCHAR(500);</v>
      </c>
      <c r="K738" s="25" t="str">
        <f>CONCATENATE("PT.",B738,"")</f>
        <v>PT.DESCRIPTION</v>
      </c>
      <c r="L738" s="14"/>
      <c r="M738" s="18" t="str">
        <f t="shared" si="479"/>
        <v>DESCRIPTION,</v>
      </c>
      <c r="N738" s="5" t="str">
        <f t="shared" si="485"/>
        <v>DESCRIPTION VARCHAR(500),</v>
      </c>
      <c r="O738" s="1" t="s">
        <v>14</v>
      </c>
      <c r="W738" s="17" t="str">
        <f t="shared" si="480"/>
        <v>description</v>
      </c>
      <c r="X738" s="3" t="str">
        <f t="shared" si="487"/>
        <v>"description":"",</v>
      </c>
      <c r="Y738" s="22" t="str">
        <f t="shared" si="482"/>
        <v>public static String DESCRIPTION="description";</v>
      </c>
      <c r="Z738" s="7" t="str">
        <f t="shared" si="483"/>
        <v>private String description="";</v>
      </c>
    </row>
    <row r="739" spans="2:26" ht="17.5" x14ac:dyDescent="0.45">
      <c r="C739" s="1"/>
      <c r="D739" s="8"/>
      <c r="K739" s="29" t="s">
        <v>307</v>
      </c>
      <c r="M739" s="18"/>
      <c r="N739" s="33" t="s">
        <v>130</v>
      </c>
      <c r="O739" s="1"/>
      <c r="W739" s="17"/>
    </row>
    <row r="740" spans="2:26" ht="17.5" x14ac:dyDescent="0.45">
      <c r="C740" s="1"/>
      <c r="D740" s="8"/>
      <c r="K740" s="29" t="s">
        <v>317</v>
      </c>
      <c r="M740" s="18"/>
      <c r="N740" s="31" t="s">
        <v>126</v>
      </c>
      <c r="O740" s="1"/>
      <c r="W740" s="17"/>
    </row>
    <row r="741" spans="2:26" x14ac:dyDescent="0.35">
      <c r="K741" s="25"/>
    </row>
    <row r="742" spans="2:26" x14ac:dyDescent="0.35">
      <c r="K742" s="25"/>
    </row>
    <row r="743" spans="2:26" x14ac:dyDescent="0.35">
      <c r="K743" s="25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G10" sqref="G10"/>
    </sheetView>
  </sheetViews>
  <sheetFormatPr defaultRowHeight="14.5" x14ac:dyDescent="0.35"/>
  <cols>
    <col min="3" max="3" width="61.26953125" customWidth="1"/>
    <col min="4" max="4" width="54.7265625" customWidth="1"/>
  </cols>
  <sheetData>
    <row r="2" spans="2:4" ht="145" x14ac:dyDescent="0.35">
      <c r="B2" t="s">
        <v>278</v>
      </c>
      <c r="C2" s="21" t="s">
        <v>277</v>
      </c>
      <c r="D2" s="21" t="str">
        <f>CONCATENATE(C2)</f>
        <v xml:space="preserve">CREATE TABLE CR_REL_PRICE_LIST_AND_SUBMODULE (
ID VARCHAR(30) NOT NULL ,
STATUS VARCHAR(10),
INSERT_DATE VARCHAR(20),
MODIFICATION_DATE VARCHAR(20),
FK_PRICE_LIST_ID VARCHAR(20),
FK_SUBMODULE_ID VARCHAR(20),
PRIMARY KEY (ID)
)DEFAULT CHARSET=utf8 COLLATE=utf8_general_ci;
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integration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2018-10-16T15:14:00Z</dcterms:modified>
</cp:coreProperties>
</file>