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nalise_Dados_Python\AnaliseDadosPython\Tempo_Carros\"/>
    </mc:Choice>
  </mc:AlternateContent>
  <xr:revisionPtr revIDLastSave="0" documentId="13_ncr:1_{EA589186-70E5-48F7-8AF5-6098AE35EED3}" xr6:coauthVersionLast="36" xr6:coauthVersionMax="47" xr10:uidLastSave="{00000000-0000-0000-0000-000000000000}"/>
  <bookViews>
    <workbookView xWindow="0" yWindow="0" windowWidth="15630" windowHeight="10830" xr2:uid="{00000000-000D-0000-FFFF-FFFF00000000}"/>
  </bookViews>
  <sheets>
    <sheet name="alugueis_carros" sheetId="1" r:id="rId1"/>
  </sheets>
  <calcPr calcId="191029"/>
</workbook>
</file>

<file path=xl/calcChain.xml><?xml version="1.0" encoding="utf-8"?>
<calcChain xmlns="http://schemas.openxmlformats.org/spreadsheetml/2006/main">
  <c r="N7" i="1" l="1"/>
  <c r="N8" i="1"/>
  <c r="N6" i="1"/>
  <c r="N3" i="1"/>
  <c r="N4" i="1"/>
  <c r="N5" i="1"/>
  <c r="N2" i="1"/>
  <c r="N10" i="1"/>
  <c r="N11" i="1"/>
  <c r="N12" i="1"/>
  <c r="N13" i="1"/>
  <c r="N14" i="1"/>
  <c r="N15" i="1"/>
  <c r="N16" i="1"/>
  <c r="N17" i="1"/>
  <c r="N18" i="1"/>
  <c r="N19" i="1"/>
  <c r="N20" i="1"/>
  <c r="N21" i="1"/>
  <c r="N9" i="1"/>
  <c r="M9" i="1" l="1"/>
  <c r="M3" i="1"/>
  <c r="M4" i="1"/>
  <c r="M5" i="1"/>
  <c r="M2" i="1"/>
  <c r="O2" i="1" l="1"/>
  <c r="O3" i="1"/>
  <c r="Q3" i="1" s="1"/>
  <c r="O4" i="1"/>
  <c r="Q4" i="1" s="1"/>
  <c r="O5" i="1"/>
  <c r="Q5" i="1" s="1"/>
  <c r="O6" i="1"/>
  <c r="Q6" i="1" s="1"/>
  <c r="O7" i="1"/>
  <c r="Q7" i="1" s="1"/>
  <c r="O8" i="1"/>
  <c r="Q8" i="1" s="1"/>
  <c r="O9" i="1"/>
  <c r="O10" i="1"/>
  <c r="Q10" i="1" s="1"/>
  <c r="O11" i="1"/>
  <c r="Q11" i="1" s="1"/>
  <c r="O12" i="1"/>
  <c r="Q12" i="1" s="1"/>
  <c r="O13" i="1"/>
  <c r="Q13" i="1" s="1"/>
  <c r="O14" i="1"/>
  <c r="Q14" i="1" s="1"/>
  <c r="O15" i="1"/>
  <c r="Q15" i="1" s="1"/>
  <c r="O16" i="1"/>
  <c r="Q16" i="1" s="1"/>
  <c r="O17" i="1"/>
  <c r="Q17" i="1" s="1"/>
  <c r="O18" i="1"/>
  <c r="Q18" i="1" s="1"/>
  <c r="O19" i="1"/>
  <c r="Q19" i="1" s="1"/>
  <c r="O20" i="1"/>
  <c r="Q20" i="1" s="1"/>
  <c r="O21" i="1"/>
  <c r="Q21" i="1" s="1"/>
  <c r="M7" i="1"/>
  <c r="M8" i="1"/>
  <c r="M10" i="1"/>
  <c r="M11" i="1"/>
  <c r="M12" i="1"/>
  <c r="M13" i="1"/>
  <c r="M14" i="1"/>
  <c r="M15" i="1"/>
  <c r="M16" i="1"/>
  <c r="M17" i="1"/>
  <c r="M18" i="1"/>
  <c r="M19" i="1"/>
  <c r="M20" i="1"/>
  <c r="M21" i="1"/>
  <c r="M6" i="1"/>
  <c r="L11" i="1"/>
  <c r="K11" i="1" s="1"/>
  <c r="L12" i="1"/>
  <c r="K12" i="1" s="1"/>
  <c r="L9" i="1"/>
  <c r="K9" i="1" s="1"/>
  <c r="L2" i="1"/>
  <c r="K2" i="1" s="1"/>
  <c r="L6" i="1"/>
  <c r="K6" i="1" s="1"/>
  <c r="L7" i="1"/>
  <c r="K7" i="1" s="1"/>
  <c r="L13" i="1"/>
  <c r="K13" i="1" s="1"/>
  <c r="L14" i="1"/>
  <c r="K14" i="1" s="1"/>
  <c r="L15" i="1"/>
  <c r="K15" i="1" s="1"/>
  <c r="L3" i="1"/>
  <c r="K3" i="1" s="1"/>
  <c r="L16" i="1"/>
  <c r="K16" i="1" s="1"/>
  <c r="L17" i="1"/>
  <c r="K17" i="1" s="1"/>
  <c r="L18" i="1"/>
  <c r="K18" i="1" s="1"/>
  <c r="L4" i="1"/>
  <c r="K4" i="1" s="1"/>
  <c r="L19" i="1"/>
  <c r="K19" i="1" s="1"/>
  <c r="L5" i="1"/>
  <c r="K5" i="1" s="1"/>
  <c r="L20" i="1"/>
  <c r="K20" i="1" s="1"/>
  <c r="L21" i="1"/>
  <c r="K21" i="1" s="1"/>
  <c r="L8" i="1"/>
  <c r="K8" i="1" s="1"/>
  <c r="L10" i="1"/>
  <c r="K10" i="1" s="1"/>
  <c r="H11" i="1"/>
  <c r="J11" i="1" s="1"/>
  <c r="H12" i="1"/>
  <c r="J12" i="1" s="1"/>
  <c r="H9" i="1"/>
  <c r="J9" i="1" s="1"/>
  <c r="H2" i="1"/>
  <c r="I2" i="1" s="1"/>
  <c r="H6" i="1"/>
  <c r="J6" i="1" s="1"/>
  <c r="H7" i="1"/>
  <c r="I7" i="1" s="1"/>
  <c r="H13" i="1"/>
  <c r="J13" i="1" s="1"/>
  <c r="H14" i="1"/>
  <c r="I14" i="1" s="1"/>
  <c r="H15" i="1"/>
  <c r="J15" i="1" s="1"/>
  <c r="H3" i="1"/>
  <c r="J3" i="1" s="1"/>
  <c r="H16" i="1"/>
  <c r="I16" i="1" s="1"/>
  <c r="H17" i="1"/>
  <c r="J17" i="1" s="1"/>
  <c r="H18" i="1"/>
  <c r="J18" i="1" s="1"/>
  <c r="H4" i="1"/>
  <c r="J4" i="1" s="1"/>
  <c r="H19" i="1"/>
  <c r="J19" i="1" s="1"/>
  <c r="H5" i="1"/>
  <c r="J5" i="1" s="1"/>
  <c r="H20" i="1"/>
  <c r="J20" i="1" s="1"/>
  <c r="H21" i="1"/>
  <c r="J21" i="1" s="1"/>
  <c r="H8" i="1"/>
  <c r="J8" i="1" s="1"/>
  <c r="H10" i="1"/>
  <c r="J10" i="1" s="1"/>
  <c r="P8" i="1" l="1"/>
  <c r="P7" i="1"/>
  <c r="P6" i="1"/>
  <c r="P2" i="1"/>
  <c r="Q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Q9" i="1"/>
  <c r="P4" i="1"/>
  <c r="P5" i="1"/>
  <c r="P3" i="1"/>
  <c r="I10" i="1"/>
  <c r="I8" i="1"/>
  <c r="I3" i="1"/>
  <c r="I15" i="1"/>
  <c r="J14" i="1"/>
  <c r="I13" i="1"/>
  <c r="I11" i="1"/>
  <c r="I21" i="1"/>
  <c r="I17" i="1"/>
  <c r="J16" i="1"/>
  <c r="J7" i="1"/>
  <c r="I6" i="1"/>
  <c r="J2" i="1"/>
  <c r="I9" i="1"/>
  <c r="I20" i="1"/>
  <c r="I5" i="1"/>
  <c r="I19" i="1"/>
  <c r="I4" i="1"/>
  <c r="I18" i="1"/>
  <c r="I12" i="1"/>
</calcChain>
</file>

<file path=xl/sharedStrings.xml><?xml version="1.0" encoding="utf-8"?>
<sst xmlns="http://schemas.openxmlformats.org/spreadsheetml/2006/main" count="37" uniqueCount="24">
  <si>
    <t>Onix</t>
  </si>
  <si>
    <t>HB20</t>
  </si>
  <si>
    <t>Tracker</t>
  </si>
  <si>
    <t>T-Cross</t>
  </si>
  <si>
    <t>Civic</t>
  </si>
  <si>
    <t>L200</t>
  </si>
  <si>
    <t>Compass</t>
  </si>
  <si>
    <t>id_transacao</t>
  </si>
  <si>
    <t>cod_cliente</t>
  </si>
  <si>
    <t>modelo</t>
  </si>
  <si>
    <t>data_aluguel</t>
  </si>
  <si>
    <t>data_devolucao</t>
  </si>
  <si>
    <t>valor_locacao</t>
  </si>
  <si>
    <t>taxa_administrativa</t>
  </si>
  <si>
    <t>duracao_dias</t>
  </si>
  <si>
    <t>valor_dia</t>
  </si>
  <si>
    <t>ClassificacaoDuracao</t>
  </si>
  <si>
    <t>ClassificacaoTaxa</t>
  </si>
  <si>
    <t xml:space="preserve">ValorTotal 	</t>
  </si>
  <si>
    <t>DescontoTaxa</t>
  </si>
  <si>
    <t>DescontoDuracao</t>
  </si>
  <si>
    <t>DescontoTotal</t>
  </si>
  <si>
    <t>ValorFinal</t>
  </si>
  <si>
    <t>PercentualDesconto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</si>
</sst>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&quot;R$&quot;\ #,##0.00;[Red]&quot;R$&quot;\ 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8" fontId="0" fillId="0" borderId="0" xfId="0" applyNumberFormat="1" applyAlignment="1">
      <alignment horizontal="center" vertical="center"/>
    </xf>
    <xf numFmtId="164" fontId="0" fillId="0" borderId="0" xfId="42" applyNumberFormat="1" applyFont="1" applyAlignment="1">
      <alignment horizontal="center" vertical="center"/>
    </xf>
    <xf numFmtId="44" fontId="0" fillId="0" borderId="0" xfId="42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0" fontId="0" fillId="0" borderId="0" xfId="43" applyNumberFormat="1" applyFont="1" applyAlignment="1">
      <alignment horizontal="center" vertical="center"/>
    </xf>
  </cellXfs>
  <cellStyles count="44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Moeda" xfId="42" builtinId="4"/>
    <cellStyle name="Neutro" xfId="8" builtinId="28" customBuiltin="1"/>
    <cellStyle name="Normal" xfId="0" builtinId="0"/>
    <cellStyle name="Nota" xfId="15" builtinId="10" customBuiltin="1"/>
    <cellStyle name="Porcentagem" xfId="43" builtinId="5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1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alignment horizontal="center" vertical="center" textRotation="0" wrapText="0" indent="0" justifyLastLine="0" shrinkToFit="0" readingOrder="0"/>
    </dxf>
    <dxf>
      <numFmt numFmtId="164" formatCode="&quot;R$&quot;\ #,##0.00;[Red]&quot;R$&quot;\ #,##0.00"/>
      <alignment horizontal="center" vertical="center" textRotation="0" wrapText="0" indent="0" justifyLastLine="0" shrinkToFit="0" readingOrder="0"/>
    </dxf>
    <dxf>
      <numFmt numFmtId="12" formatCode="&quot;R$&quot;\ #,##0.00;[Red]\-&quot;R$&quot;\ #,##0.00"/>
      <alignment horizontal="center" vertical="center" textRotation="0" wrapText="0" indent="0" justifyLastLine="0" shrinkToFit="0" readingOrder="0"/>
    </dxf>
    <dxf>
      <numFmt numFmtId="164" formatCode="&quot;R$&quot;\ #,##0.00;[Red]&quot;R$&quot;\ #,##0.00"/>
      <alignment horizontal="center" vertical="center" textRotation="0" wrapText="0" indent="0" justifyLastLine="0" shrinkToFit="0" readingOrder="0"/>
    </dxf>
    <dxf>
      <numFmt numFmtId="12" formatCode="&quot;R$&quot;\ #,##0.00;[Red]\-&quot;R$&quot;\ #,##0.00"/>
      <alignment horizontal="center" vertical="center" textRotation="0" wrapText="0" indent="0" justifyLastLine="0" shrinkToFit="0" readingOrder="0"/>
    </dxf>
    <dxf>
      <numFmt numFmtId="164" formatCode="&quot;R$&quot;\ #,##0.00;[Red]&quot;R$&quot;\ 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2" formatCode="&quot;R$&quot;\ #,##0.00;[Red]\-&quot;R$&quot;\ #,##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R$&quot;\ #,##0.00;[Red]&quot;R$&quot;\ #,##0.00"/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A1EFAD6-F948-40CE-811F-4D834B7FE88D}" name="Tabela1" displayName="Tabela1" ref="A1:Q21" totalsRowShown="0" headerRowDxfId="18" dataDxfId="17">
  <autoFilter ref="A1:Q21" xr:uid="{5A1EFAD6-F948-40CE-811F-4D834B7FE88D}"/>
  <tableColumns count="17">
    <tableColumn id="1" xr3:uid="{B314A336-B0E9-4C72-85DB-375EA270843F}" name="id_transacao" dataDxfId="16"/>
    <tableColumn id="2" xr3:uid="{49A42A20-F39D-4F4D-B912-B02DCD13CB6C}" name="cod_cliente" dataDxfId="15"/>
    <tableColumn id="3" xr3:uid="{1DD4FC0C-DED2-4725-81DF-D8164CF56C2B}" name="modelo" dataDxfId="14"/>
    <tableColumn id="4" xr3:uid="{AD826571-E59E-4C0C-87D5-F69D0444761F}" name="data_aluguel" dataDxfId="13"/>
    <tableColumn id="5" xr3:uid="{65AF9651-99AA-4E9B-8EDD-8A2B08D29017}" name="data_devolucao" dataDxfId="12"/>
    <tableColumn id="6" xr3:uid="{B42B8FCC-8596-4741-8C7B-28E8C7D9ABC8}" name="valor_locacao" dataDxfId="11" dataCellStyle="Moeda"/>
    <tableColumn id="7" xr3:uid="{9B78BB7F-EE43-429B-ACBC-4A3AC3F0EDB4}" name="taxa_administrativa" dataDxfId="10"/>
    <tableColumn id="8" xr3:uid="{9E025F4E-7AFD-4C80-84D7-E32CA7C96D37}" name="duracao_dias" dataDxfId="9">
      <calculatedColumnFormula>E2-D2</calculatedColumnFormula>
    </tableColumn>
    <tableColumn id="9" xr3:uid="{1C290AA5-E59C-4674-A6D8-BC61A94154A0}" name="valor_dia" dataDxfId="8" dataCellStyle="Moeda">
      <calculatedColumnFormula>F2/H2</calculatedColumnFormula>
    </tableColumn>
    <tableColumn id="10" xr3:uid="{27F1D514-230B-421B-81CE-DC705FD0D1A2}" name="ClassificacaoDuracao" dataDxfId="7">
      <calculatedColumnFormula>_xlfn.IFS(H2&lt;=3,"Curta",AND(H2&gt;3,H2&lt;=7),"Média",H2&gt;7,"Longa")</calculatedColumnFormula>
    </tableColumn>
    <tableColumn id="11" xr3:uid="{4F6B9B4D-F815-4B58-AD7B-3DF6DF1FC81D}" name="ClassificacaoTaxa" dataDxfId="6">
      <calculatedColumnFormula>_xlfn.IFS((G2/L2)&lt;0.08,"Baixa",AND((G2/L2)&gt;=0.08,(G2/L2)&lt;=0.15),"Média",(G2/L2)&gt;0.15,"Alta")</calculatedColumnFormula>
    </tableColumn>
    <tableColumn id="12" xr3:uid="{45265BD3-2167-485C-9C0A-DB8AA1CBFE35}" name="ValorTotal _x0009_" dataDxfId="5">
      <calculatedColumnFormula>SUM(F2,G2)</calculatedColumnFormula>
    </tableColumn>
    <tableColumn id="13" xr3:uid="{7B4CA4EB-9EA6-46C1-9AEC-226B78707372}" name="DescontoTaxa" dataDxfId="4">
      <calculatedColumnFormula>G2*0</calculatedColumnFormula>
    </tableColumn>
    <tableColumn id="14" xr3:uid="{51C2D637-18AE-4DE6-90D6-1DBE5D709179}" name="DescontoDuracao" dataDxfId="3">
      <calculatedColumnFormula>F2*0.08</calculatedColumnFormula>
    </tableColumn>
    <tableColumn id="15" xr3:uid="{61A87925-3115-47FA-96FF-F87CF246D7B0}" name="DescontoTotal" dataDxfId="2">
      <calculatedColumnFormula>M2+N2</calculatedColumnFormula>
    </tableColumn>
    <tableColumn id="16" xr3:uid="{BFEACA49-FEC9-4AB7-A3B6-FF107F2089CD}" name="ValorFinal" dataDxfId="1">
      <calculatedColumnFormula>L2-O2</calculatedColumnFormula>
    </tableColumn>
    <tableColumn id="17" xr3:uid="{303852CD-44E4-40C2-90A0-49A5505C2AB1}" name="PercentualDesconto" dataDxfId="0" dataCellStyle="Porcentagem">
      <calculatedColumnFormula>(O2/L2)</calculatedColumnFormula>
    </tableColumn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1"/>
  <sheetViews>
    <sheetView tabSelected="1" topLeftCell="B1" workbookViewId="0">
      <selection activeCell="N6" sqref="N6:N8"/>
    </sheetView>
  </sheetViews>
  <sheetFormatPr defaultRowHeight="15" x14ac:dyDescent="0.25"/>
  <cols>
    <col min="1" max="1" width="14.28515625" customWidth="1"/>
    <col min="2" max="2" width="13.42578125" customWidth="1"/>
    <col min="3" max="3" width="10" customWidth="1"/>
    <col min="4" max="4" width="14.5703125" customWidth="1"/>
    <col min="5" max="5" width="17.140625" customWidth="1"/>
    <col min="6" max="6" width="15.140625" customWidth="1"/>
    <col min="7" max="7" width="20.5703125" customWidth="1"/>
    <col min="8" max="8" width="14.7109375" customWidth="1"/>
    <col min="9" max="9" width="11.28515625" customWidth="1"/>
    <col min="10" max="10" width="21.42578125" customWidth="1"/>
    <col min="11" max="11" width="18.28515625" customWidth="1"/>
    <col min="12" max="12" width="13.85546875" customWidth="1"/>
    <col min="13" max="13" width="15.42578125" customWidth="1"/>
    <col min="14" max="14" width="18.5703125" customWidth="1"/>
    <col min="15" max="15" width="15.85546875" customWidth="1"/>
    <col min="16" max="16" width="12.140625" customWidth="1"/>
    <col min="17" max="17" width="21" customWidth="1"/>
  </cols>
  <sheetData>
    <row r="1" spans="1:17" x14ac:dyDescent="0.25">
      <c r="A1" s="1" t="s">
        <v>7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15</v>
      </c>
      <c r="J1" s="1" t="s">
        <v>16</v>
      </c>
      <c r="K1" s="1" t="s">
        <v>17</v>
      </c>
      <c r="L1" s="1" t="s">
        <v>18</v>
      </c>
      <c r="M1" s="1" t="s">
        <v>19</v>
      </c>
      <c r="N1" s="1" t="s">
        <v>20</v>
      </c>
      <c r="O1" s="1" t="s">
        <v>21</v>
      </c>
      <c r="P1" s="1" t="s">
        <v>22</v>
      </c>
      <c r="Q1" s="1" t="s">
        <v>23</v>
      </c>
    </row>
    <row r="2" spans="1:17" x14ac:dyDescent="0.25">
      <c r="A2" s="1">
        <v>5</v>
      </c>
      <c r="B2" s="1">
        <v>1201</v>
      </c>
      <c r="C2" s="1" t="s">
        <v>4</v>
      </c>
      <c r="D2" s="2">
        <v>45672</v>
      </c>
      <c r="E2" s="2">
        <v>45674</v>
      </c>
      <c r="F2" s="4">
        <v>800</v>
      </c>
      <c r="G2" s="3">
        <v>250</v>
      </c>
      <c r="H2" s="1">
        <f t="shared" ref="H2:H21" si="0">E2-D2</f>
        <v>2</v>
      </c>
      <c r="I2" s="5">
        <f t="shared" ref="I2:I21" si="1">F2/H2</f>
        <v>400</v>
      </c>
      <c r="J2" s="1" t="str">
        <f t="shared" ref="J2:J21" si="2">_xlfn.IFS(H2&lt;=3,"Curta",AND(H2&gt;3,H2&lt;=7),"Média",H2&gt;7,"Longa")</f>
        <v>Curta</v>
      </c>
      <c r="K2" s="1" t="str">
        <f t="shared" ref="K2:K21" si="3">_xlfn.IFS((G2/L2)&lt;0.08,"Baixa",AND((G2/L2)&gt;=0.08,(G2/L2)&lt;=0.15),"Média",(G2/L2)&gt;0.15,"Alta")</f>
        <v>Alta</v>
      </c>
      <c r="L2" s="6">
        <f t="shared" ref="L2:L21" si="4">SUM(F2,G2)</f>
        <v>1050</v>
      </c>
      <c r="M2" s="3">
        <f>G2-(F2*0.15)</f>
        <v>130</v>
      </c>
      <c r="N2" s="6">
        <f>F2*0</f>
        <v>0</v>
      </c>
      <c r="O2" s="3">
        <f>M2+N2</f>
        <v>130</v>
      </c>
      <c r="P2" s="6">
        <f>L2-O2</f>
        <v>920</v>
      </c>
      <c r="Q2" s="7">
        <f t="shared" ref="Q2:Q21" si="5">(O2/L2)</f>
        <v>0.12380952380952381</v>
      </c>
    </row>
    <row r="3" spans="1:17" x14ac:dyDescent="0.25">
      <c r="A3" s="1">
        <v>11</v>
      </c>
      <c r="B3" s="1">
        <v>1122</v>
      </c>
      <c r="C3" s="1" t="s">
        <v>2</v>
      </c>
      <c r="D3" s="2">
        <v>45693</v>
      </c>
      <c r="E3" s="2">
        <v>45695</v>
      </c>
      <c r="F3" s="4">
        <v>425.75</v>
      </c>
      <c r="G3" s="3">
        <v>200</v>
      </c>
      <c r="H3" s="1">
        <f t="shared" si="0"/>
        <v>2</v>
      </c>
      <c r="I3" s="5">
        <f t="shared" si="1"/>
        <v>212.875</v>
      </c>
      <c r="J3" s="1" t="str">
        <f t="shared" si="2"/>
        <v>Curta</v>
      </c>
      <c r="K3" s="1" t="str">
        <f t="shared" si="3"/>
        <v>Alta</v>
      </c>
      <c r="L3" s="6">
        <f t="shared" si="4"/>
        <v>625.75</v>
      </c>
      <c r="M3" s="3">
        <f t="shared" ref="M3:M5" si="6">G3-(F3*0.15)</f>
        <v>136.13749999999999</v>
      </c>
      <c r="N3" s="6">
        <f t="shared" ref="N3:N5" si="7">F3*0</f>
        <v>0</v>
      </c>
      <c r="O3" s="3">
        <f t="shared" ref="O3:O21" si="8">M3+N3</f>
        <v>136.13749999999999</v>
      </c>
      <c r="P3" s="6">
        <f t="shared" ref="P3:P21" si="9">L3-O3</f>
        <v>489.61250000000001</v>
      </c>
      <c r="Q3" s="7">
        <f t="shared" si="5"/>
        <v>0.21755892928485815</v>
      </c>
    </row>
    <row r="4" spans="1:17" x14ac:dyDescent="0.25">
      <c r="A4" s="1">
        <v>15</v>
      </c>
      <c r="B4" s="1">
        <v>1300</v>
      </c>
      <c r="C4" s="1" t="s">
        <v>5</v>
      </c>
      <c r="D4" s="2">
        <v>45702</v>
      </c>
      <c r="E4" s="2">
        <v>45703</v>
      </c>
      <c r="F4" s="4">
        <v>500</v>
      </c>
      <c r="G4" s="3">
        <v>300</v>
      </c>
      <c r="H4" s="1">
        <f t="shared" si="0"/>
        <v>1</v>
      </c>
      <c r="I4" s="5">
        <f t="shared" si="1"/>
        <v>500</v>
      </c>
      <c r="J4" s="1" t="str">
        <f t="shared" si="2"/>
        <v>Curta</v>
      </c>
      <c r="K4" s="1" t="str">
        <f t="shared" si="3"/>
        <v>Alta</v>
      </c>
      <c r="L4" s="6">
        <f t="shared" si="4"/>
        <v>800</v>
      </c>
      <c r="M4" s="3">
        <f t="shared" si="6"/>
        <v>225</v>
      </c>
      <c r="N4" s="6">
        <f t="shared" si="7"/>
        <v>0</v>
      </c>
      <c r="O4" s="3">
        <f t="shared" si="8"/>
        <v>225</v>
      </c>
      <c r="P4" s="6">
        <f t="shared" si="9"/>
        <v>575</v>
      </c>
      <c r="Q4" s="7">
        <f t="shared" si="5"/>
        <v>0.28125</v>
      </c>
    </row>
    <row r="5" spans="1:17" x14ac:dyDescent="0.25">
      <c r="A5" s="1">
        <v>17</v>
      </c>
      <c r="B5" s="1">
        <v>1005</v>
      </c>
      <c r="C5" s="1" t="s">
        <v>0</v>
      </c>
      <c r="D5" s="2">
        <v>45706</v>
      </c>
      <c r="E5" s="2">
        <v>45707</v>
      </c>
      <c r="F5" s="4">
        <v>400</v>
      </c>
      <c r="G5" s="3">
        <v>150</v>
      </c>
      <c r="H5" s="1">
        <f t="shared" si="0"/>
        <v>1</v>
      </c>
      <c r="I5" s="5">
        <f t="shared" si="1"/>
        <v>400</v>
      </c>
      <c r="J5" s="1" t="str">
        <f t="shared" si="2"/>
        <v>Curta</v>
      </c>
      <c r="K5" s="1" t="str">
        <f t="shared" si="3"/>
        <v>Alta</v>
      </c>
      <c r="L5" s="6">
        <f t="shared" si="4"/>
        <v>550</v>
      </c>
      <c r="M5" s="3">
        <f t="shared" si="6"/>
        <v>90</v>
      </c>
      <c r="N5" s="6">
        <f t="shared" si="7"/>
        <v>0</v>
      </c>
      <c r="O5" s="3">
        <f t="shared" si="8"/>
        <v>90</v>
      </c>
      <c r="P5" s="6">
        <f t="shared" si="9"/>
        <v>460</v>
      </c>
      <c r="Q5" s="7">
        <f t="shared" si="5"/>
        <v>0.16363636363636364</v>
      </c>
    </row>
    <row r="6" spans="1:17" x14ac:dyDescent="0.25">
      <c r="A6" s="1">
        <v>6</v>
      </c>
      <c r="B6" s="1">
        <v>1254</v>
      </c>
      <c r="C6" s="1" t="s">
        <v>4</v>
      </c>
      <c r="D6" s="2">
        <v>45675</v>
      </c>
      <c r="E6" s="2">
        <v>45688</v>
      </c>
      <c r="F6" s="4">
        <v>4525.25</v>
      </c>
      <c r="G6" s="3">
        <v>250</v>
      </c>
      <c r="H6" s="1">
        <f t="shared" si="0"/>
        <v>13</v>
      </c>
      <c r="I6" s="5">
        <f t="shared" si="1"/>
        <v>348.09615384615387</v>
      </c>
      <c r="J6" s="1" t="str">
        <f t="shared" si="2"/>
        <v>Longa</v>
      </c>
      <c r="K6" s="1" t="str">
        <f t="shared" si="3"/>
        <v>Baixa</v>
      </c>
      <c r="L6" s="6">
        <f t="shared" si="4"/>
        <v>4775.25</v>
      </c>
      <c r="M6" s="3">
        <f>G6*0</f>
        <v>0</v>
      </c>
      <c r="N6" s="6">
        <f>F6*0.15</f>
        <v>678.78750000000002</v>
      </c>
      <c r="O6" s="3">
        <f t="shared" si="8"/>
        <v>678.78750000000002</v>
      </c>
      <c r="P6" s="6">
        <f t="shared" si="9"/>
        <v>4096.4624999999996</v>
      </c>
      <c r="Q6" s="7">
        <f t="shared" si="5"/>
        <v>0.14214700801005184</v>
      </c>
    </row>
    <row r="7" spans="1:17" x14ac:dyDescent="0.25">
      <c r="A7" s="1">
        <v>7</v>
      </c>
      <c r="B7" s="1">
        <v>1300</v>
      </c>
      <c r="C7" s="1" t="s">
        <v>5</v>
      </c>
      <c r="D7" s="2">
        <v>45677</v>
      </c>
      <c r="E7" s="2">
        <v>45686</v>
      </c>
      <c r="F7" s="4">
        <v>4875</v>
      </c>
      <c r="G7" s="3">
        <v>300</v>
      </c>
      <c r="H7" s="1">
        <f t="shared" si="0"/>
        <v>9</v>
      </c>
      <c r="I7" s="5">
        <f t="shared" si="1"/>
        <v>541.66666666666663</v>
      </c>
      <c r="J7" s="1" t="str">
        <f t="shared" si="2"/>
        <v>Longa</v>
      </c>
      <c r="K7" s="1" t="str">
        <f t="shared" si="3"/>
        <v>Baixa</v>
      </c>
      <c r="L7" s="6">
        <f t="shared" si="4"/>
        <v>5175</v>
      </c>
      <c r="M7" s="3">
        <f>G7*0</f>
        <v>0</v>
      </c>
      <c r="N7" s="6">
        <f t="shared" ref="N7:N8" si="10">F7*0.15</f>
        <v>731.25</v>
      </c>
      <c r="O7" s="3">
        <f t="shared" si="8"/>
        <v>731.25</v>
      </c>
      <c r="P7" s="6">
        <f t="shared" si="9"/>
        <v>4443.75</v>
      </c>
      <c r="Q7" s="7">
        <f t="shared" si="5"/>
        <v>0.14130434782608695</v>
      </c>
    </row>
    <row r="8" spans="1:17" x14ac:dyDescent="0.25">
      <c r="A8" s="1">
        <v>20</v>
      </c>
      <c r="B8" s="1">
        <v>1023</v>
      </c>
      <c r="C8" s="1" t="s">
        <v>4</v>
      </c>
      <c r="D8" s="2">
        <v>45708</v>
      </c>
      <c r="E8" s="2">
        <v>45716</v>
      </c>
      <c r="F8" s="4">
        <v>3850</v>
      </c>
      <c r="G8" s="3">
        <v>250</v>
      </c>
      <c r="H8" s="1">
        <f t="shared" si="0"/>
        <v>8</v>
      </c>
      <c r="I8" s="5">
        <f t="shared" si="1"/>
        <v>481.25</v>
      </c>
      <c r="J8" s="1" t="str">
        <f t="shared" si="2"/>
        <v>Longa</v>
      </c>
      <c r="K8" s="1" t="str">
        <f t="shared" si="3"/>
        <v>Baixa</v>
      </c>
      <c r="L8" s="6">
        <f t="shared" si="4"/>
        <v>4100</v>
      </c>
      <c r="M8" s="3">
        <f>G8*0</f>
        <v>0</v>
      </c>
      <c r="N8" s="6">
        <f t="shared" si="10"/>
        <v>577.5</v>
      </c>
      <c r="O8" s="3">
        <f t="shared" si="8"/>
        <v>577.5</v>
      </c>
      <c r="P8" s="6">
        <f t="shared" si="9"/>
        <v>3522.5</v>
      </c>
      <c r="Q8" s="7">
        <f t="shared" si="5"/>
        <v>0.14085365853658535</v>
      </c>
    </row>
    <row r="9" spans="1:17" x14ac:dyDescent="0.25">
      <c r="A9" s="1">
        <v>4</v>
      </c>
      <c r="B9" s="1">
        <v>1150</v>
      </c>
      <c r="C9" s="1" t="s">
        <v>3</v>
      </c>
      <c r="D9" s="2">
        <v>45669</v>
      </c>
      <c r="E9" s="2">
        <v>45673</v>
      </c>
      <c r="F9" s="4">
        <v>1120.75</v>
      </c>
      <c r="G9" s="3">
        <v>200</v>
      </c>
      <c r="H9" s="1">
        <f t="shared" si="0"/>
        <v>4</v>
      </c>
      <c r="I9" s="5">
        <f t="shared" si="1"/>
        <v>280.1875</v>
      </c>
      <c r="J9" s="1" t="str">
        <f t="shared" si="2"/>
        <v>Média</v>
      </c>
      <c r="K9" s="1" t="str">
        <f t="shared" si="3"/>
        <v>Alta</v>
      </c>
      <c r="L9" s="6">
        <f t="shared" si="4"/>
        <v>1320.75</v>
      </c>
      <c r="M9" s="3">
        <f t="shared" ref="M9" si="11">G9-(F9*0.15)</f>
        <v>31.887500000000017</v>
      </c>
      <c r="N9" s="6">
        <f>F9*0.18</f>
        <v>201.73499999999999</v>
      </c>
      <c r="O9" s="3">
        <f t="shared" si="8"/>
        <v>233.6225</v>
      </c>
      <c r="P9" s="6">
        <f t="shared" si="9"/>
        <v>1087.1275000000001</v>
      </c>
      <c r="Q9" s="7">
        <f t="shared" si="5"/>
        <v>0.17688623887942456</v>
      </c>
    </row>
    <row r="10" spans="1:17" x14ac:dyDescent="0.25">
      <c r="A10" s="1">
        <v>1</v>
      </c>
      <c r="B10" s="1">
        <v>1023</v>
      </c>
      <c r="C10" s="1" t="s">
        <v>0</v>
      </c>
      <c r="D10" s="2">
        <v>45662</v>
      </c>
      <c r="E10" s="2">
        <v>45667</v>
      </c>
      <c r="F10" s="4">
        <v>1250</v>
      </c>
      <c r="G10" s="3">
        <v>150</v>
      </c>
      <c r="H10" s="1">
        <f t="shared" si="0"/>
        <v>5</v>
      </c>
      <c r="I10" s="5">
        <f t="shared" si="1"/>
        <v>250</v>
      </c>
      <c r="J10" s="1" t="str">
        <f t="shared" si="2"/>
        <v>Média</v>
      </c>
      <c r="K10" s="1" t="str">
        <f t="shared" si="3"/>
        <v>Média</v>
      </c>
      <c r="L10" s="6">
        <f t="shared" si="4"/>
        <v>1400</v>
      </c>
      <c r="M10" s="3">
        <f t="shared" ref="M10:M21" si="12">G10*0</f>
        <v>0</v>
      </c>
      <c r="N10" s="6">
        <f t="shared" ref="N10:N21" si="13">F10*0.18</f>
        <v>225</v>
      </c>
      <c r="O10" s="3">
        <f t="shared" si="8"/>
        <v>225</v>
      </c>
      <c r="P10" s="6">
        <f t="shared" si="9"/>
        <v>1175</v>
      </c>
      <c r="Q10" s="7">
        <f t="shared" si="5"/>
        <v>0.16071428571428573</v>
      </c>
    </row>
    <row r="11" spans="1:17" x14ac:dyDescent="0.25">
      <c r="A11" s="1">
        <v>2</v>
      </c>
      <c r="B11" s="1">
        <v>1045</v>
      </c>
      <c r="C11" s="1" t="s">
        <v>1</v>
      </c>
      <c r="D11" s="2">
        <v>45664</v>
      </c>
      <c r="E11" s="2">
        <v>45669</v>
      </c>
      <c r="F11" s="4">
        <v>1400</v>
      </c>
      <c r="G11" s="3">
        <v>150</v>
      </c>
      <c r="H11" s="1">
        <f t="shared" si="0"/>
        <v>5</v>
      </c>
      <c r="I11" s="5">
        <f t="shared" si="1"/>
        <v>280</v>
      </c>
      <c r="J11" s="1" t="str">
        <f t="shared" si="2"/>
        <v>Média</v>
      </c>
      <c r="K11" s="1" t="str">
        <f t="shared" si="3"/>
        <v>Média</v>
      </c>
      <c r="L11" s="6">
        <f t="shared" si="4"/>
        <v>1550</v>
      </c>
      <c r="M11" s="3">
        <f t="shared" si="12"/>
        <v>0</v>
      </c>
      <c r="N11" s="6">
        <f t="shared" si="13"/>
        <v>252</v>
      </c>
      <c r="O11" s="3">
        <f t="shared" si="8"/>
        <v>252</v>
      </c>
      <c r="P11" s="6">
        <f t="shared" si="9"/>
        <v>1298</v>
      </c>
      <c r="Q11" s="7">
        <f t="shared" si="5"/>
        <v>0.16258064516129031</v>
      </c>
    </row>
    <row r="12" spans="1:17" x14ac:dyDescent="0.25">
      <c r="A12" s="1">
        <v>3</v>
      </c>
      <c r="B12" s="1">
        <v>1102</v>
      </c>
      <c r="C12" s="1" t="s">
        <v>2</v>
      </c>
      <c r="D12" s="2">
        <v>45667</v>
      </c>
      <c r="E12" s="2">
        <v>45672</v>
      </c>
      <c r="F12" s="4">
        <v>1750.5</v>
      </c>
      <c r="G12" s="3">
        <v>200</v>
      </c>
      <c r="H12" s="1">
        <f t="shared" si="0"/>
        <v>5</v>
      </c>
      <c r="I12" s="5">
        <f t="shared" si="1"/>
        <v>350.1</v>
      </c>
      <c r="J12" s="1" t="str">
        <f t="shared" si="2"/>
        <v>Média</v>
      </c>
      <c r="K12" s="1" t="str">
        <f t="shared" si="3"/>
        <v>Média</v>
      </c>
      <c r="L12" s="6">
        <f t="shared" si="4"/>
        <v>1950.5</v>
      </c>
      <c r="M12" s="3">
        <f t="shared" si="12"/>
        <v>0</v>
      </c>
      <c r="N12" s="6">
        <f t="shared" si="13"/>
        <v>315.08999999999997</v>
      </c>
      <c r="O12" s="3">
        <f t="shared" si="8"/>
        <v>315.08999999999997</v>
      </c>
      <c r="P12" s="6">
        <f t="shared" si="9"/>
        <v>1635.41</v>
      </c>
      <c r="Q12" s="7">
        <f t="shared" si="5"/>
        <v>0.16154319405280695</v>
      </c>
    </row>
    <row r="13" spans="1:17" x14ac:dyDescent="0.25">
      <c r="A13" s="1">
        <v>8</v>
      </c>
      <c r="B13" s="1">
        <v>1356</v>
      </c>
      <c r="C13" s="1" t="s">
        <v>6</v>
      </c>
      <c r="D13" s="2">
        <v>45679</v>
      </c>
      <c r="E13" s="2">
        <v>45685</v>
      </c>
      <c r="F13" s="4">
        <v>3400.6</v>
      </c>
      <c r="G13" s="3">
        <v>400</v>
      </c>
      <c r="H13" s="1">
        <f t="shared" si="0"/>
        <v>6</v>
      </c>
      <c r="I13" s="5">
        <f t="shared" si="1"/>
        <v>566.76666666666665</v>
      </c>
      <c r="J13" s="1" t="str">
        <f t="shared" si="2"/>
        <v>Média</v>
      </c>
      <c r="K13" s="1" t="str">
        <f t="shared" si="3"/>
        <v>Média</v>
      </c>
      <c r="L13" s="6">
        <f t="shared" si="4"/>
        <v>3800.6</v>
      </c>
      <c r="M13" s="3">
        <f t="shared" si="12"/>
        <v>0</v>
      </c>
      <c r="N13" s="6">
        <f t="shared" si="13"/>
        <v>612.10799999999995</v>
      </c>
      <c r="O13" s="3">
        <f t="shared" si="8"/>
        <v>612.10799999999995</v>
      </c>
      <c r="P13" s="6">
        <f t="shared" si="9"/>
        <v>3188.4920000000002</v>
      </c>
      <c r="Q13" s="7">
        <f t="shared" si="5"/>
        <v>0.16105562279640057</v>
      </c>
    </row>
    <row r="14" spans="1:17" x14ac:dyDescent="0.25">
      <c r="A14" s="1">
        <v>9</v>
      </c>
      <c r="B14" s="1">
        <v>1025</v>
      </c>
      <c r="C14" s="1" t="s">
        <v>0</v>
      </c>
      <c r="D14" s="2">
        <v>45689</v>
      </c>
      <c r="E14" s="2">
        <v>45693</v>
      </c>
      <c r="F14" s="4">
        <v>1000</v>
      </c>
      <c r="G14" s="3">
        <v>150</v>
      </c>
      <c r="H14" s="1">
        <f t="shared" si="0"/>
        <v>4</v>
      </c>
      <c r="I14" s="5">
        <f t="shared" si="1"/>
        <v>250</v>
      </c>
      <c r="J14" s="1" t="str">
        <f t="shared" si="2"/>
        <v>Média</v>
      </c>
      <c r="K14" s="1" t="str">
        <f t="shared" si="3"/>
        <v>Média</v>
      </c>
      <c r="L14" s="6">
        <f t="shared" si="4"/>
        <v>1150</v>
      </c>
      <c r="M14" s="3">
        <f t="shared" si="12"/>
        <v>0</v>
      </c>
      <c r="N14" s="6">
        <f t="shared" si="13"/>
        <v>180</v>
      </c>
      <c r="O14" s="3">
        <f t="shared" si="8"/>
        <v>180</v>
      </c>
      <c r="P14" s="6">
        <f t="shared" si="9"/>
        <v>970</v>
      </c>
      <c r="Q14" s="7">
        <f t="shared" si="5"/>
        <v>0.15652173913043479</v>
      </c>
    </row>
    <row r="15" spans="1:17" x14ac:dyDescent="0.25">
      <c r="A15" s="1">
        <v>10</v>
      </c>
      <c r="B15" s="1">
        <v>1023</v>
      </c>
      <c r="C15" s="1" t="s">
        <v>1</v>
      </c>
      <c r="D15" s="2">
        <v>45691</v>
      </c>
      <c r="E15" s="2">
        <v>45695</v>
      </c>
      <c r="F15" s="4">
        <v>1120</v>
      </c>
      <c r="G15" s="3">
        <v>150</v>
      </c>
      <c r="H15" s="1">
        <f t="shared" si="0"/>
        <v>4</v>
      </c>
      <c r="I15" s="5">
        <f t="shared" si="1"/>
        <v>280</v>
      </c>
      <c r="J15" s="1" t="str">
        <f t="shared" si="2"/>
        <v>Média</v>
      </c>
      <c r="K15" s="1" t="str">
        <f t="shared" si="3"/>
        <v>Média</v>
      </c>
      <c r="L15" s="6">
        <f t="shared" si="4"/>
        <v>1270</v>
      </c>
      <c r="M15" s="3">
        <f t="shared" si="12"/>
        <v>0</v>
      </c>
      <c r="N15" s="6">
        <f t="shared" si="13"/>
        <v>201.6</v>
      </c>
      <c r="O15" s="3">
        <f t="shared" si="8"/>
        <v>201.6</v>
      </c>
      <c r="P15" s="6">
        <f t="shared" si="9"/>
        <v>1068.4000000000001</v>
      </c>
      <c r="Q15" s="7">
        <f t="shared" si="5"/>
        <v>0.15874015748031495</v>
      </c>
    </row>
    <row r="16" spans="1:17" x14ac:dyDescent="0.25">
      <c r="A16" s="1">
        <v>12</v>
      </c>
      <c r="B16" s="1">
        <v>1177</v>
      </c>
      <c r="C16" s="1" t="s">
        <v>3</v>
      </c>
      <c r="D16" s="2">
        <v>45696</v>
      </c>
      <c r="E16" s="2">
        <v>45700</v>
      </c>
      <c r="F16" s="4">
        <v>1240.5</v>
      </c>
      <c r="G16" s="3">
        <v>200</v>
      </c>
      <c r="H16" s="1">
        <f t="shared" si="0"/>
        <v>4</v>
      </c>
      <c r="I16" s="5">
        <f t="shared" si="1"/>
        <v>310.125</v>
      </c>
      <c r="J16" s="1" t="str">
        <f t="shared" si="2"/>
        <v>Média</v>
      </c>
      <c r="K16" s="1" t="str">
        <f t="shared" si="3"/>
        <v>Média</v>
      </c>
      <c r="L16" s="6">
        <f t="shared" si="4"/>
        <v>1440.5</v>
      </c>
      <c r="M16" s="3">
        <f t="shared" si="12"/>
        <v>0</v>
      </c>
      <c r="N16" s="6">
        <f t="shared" si="13"/>
        <v>223.29</v>
      </c>
      <c r="O16" s="3">
        <f t="shared" si="8"/>
        <v>223.29</v>
      </c>
      <c r="P16" s="6">
        <f t="shared" si="9"/>
        <v>1217.21</v>
      </c>
      <c r="Q16" s="7">
        <f t="shared" si="5"/>
        <v>0.15500867754251996</v>
      </c>
    </row>
    <row r="17" spans="1:17" x14ac:dyDescent="0.25">
      <c r="A17" s="1">
        <v>13</v>
      </c>
      <c r="B17" s="1">
        <v>1225</v>
      </c>
      <c r="C17" s="1" t="s">
        <v>4</v>
      </c>
      <c r="D17" s="2">
        <v>45698</v>
      </c>
      <c r="E17" s="2">
        <v>45703</v>
      </c>
      <c r="F17" s="4">
        <v>1750</v>
      </c>
      <c r="G17" s="3">
        <v>250</v>
      </c>
      <c r="H17" s="1">
        <f t="shared" si="0"/>
        <v>5</v>
      </c>
      <c r="I17" s="5">
        <f t="shared" si="1"/>
        <v>350</v>
      </c>
      <c r="J17" s="1" t="str">
        <f t="shared" si="2"/>
        <v>Média</v>
      </c>
      <c r="K17" s="1" t="str">
        <f t="shared" si="3"/>
        <v>Média</v>
      </c>
      <c r="L17" s="6">
        <f t="shared" si="4"/>
        <v>2000</v>
      </c>
      <c r="M17" s="3">
        <f t="shared" si="12"/>
        <v>0</v>
      </c>
      <c r="N17" s="6">
        <f t="shared" si="13"/>
        <v>315</v>
      </c>
      <c r="O17" s="3">
        <f t="shared" si="8"/>
        <v>315</v>
      </c>
      <c r="P17" s="6">
        <f t="shared" si="9"/>
        <v>1685</v>
      </c>
      <c r="Q17" s="7">
        <f t="shared" si="5"/>
        <v>0.1575</v>
      </c>
    </row>
    <row r="18" spans="1:17" x14ac:dyDescent="0.25">
      <c r="A18" s="1">
        <v>14</v>
      </c>
      <c r="B18" s="1">
        <v>1270</v>
      </c>
      <c r="C18" s="1" t="s">
        <v>4</v>
      </c>
      <c r="D18" s="2">
        <v>45700</v>
      </c>
      <c r="E18" s="2">
        <v>45705</v>
      </c>
      <c r="F18" s="4">
        <v>2000</v>
      </c>
      <c r="G18" s="3">
        <v>250</v>
      </c>
      <c r="H18" s="1">
        <f t="shared" si="0"/>
        <v>5</v>
      </c>
      <c r="I18" s="5">
        <f t="shared" si="1"/>
        <v>400</v>
      </c>
      <c r="J18" s="1" t="str">
        <f t="shared" si="2"/>
        <v>Média</v>
      </c>
      <c r="K18" s="1" t="str">
        <f t="shared" si="3"/>
        <v>Média</v>
      </c>
      <c r="L18" s="6">
        <f t="shared" si="4"/>
        <v>2250</v>
      </c>
      <c r="M18" s="3">
        <f t="shared" si="12"/>
        <v>0</v>
      </c>
      <c r="N18" s="6">
        <f t="shared" si="13"/>
        <v>360</v>
      </c>
      <c r="O18" s="3">
        <f t="shared" si="8"/>
        <v>360</v>
      </c>
      <c r="P18" s="6">
        <f t="shared" si="9"/>
        <v>1890</v>
      </c>
      <c r="Q18" s="7">
        <f t="shared" si="5"/>
        <v>0.16</v>
      </c>
    </row>
    <row r="19" spans="1:17" x14ac:dyDescent="0.25">
      <c r="A19" s="1">
        <v>16</v>
      </c>
      <c r="B19" s="1">
        <v>1375</v>
      </c>
      <c r="C19" s="1" t="s">
        <v>6</v>
      </c>
      <c r="D19" s="2">
        <v>45704</v>
      </c>
      <c r="E19" s="2">
        <v>45709</v>
      </c>
      <c r="F19" s="4">
        <v>3600</v>
      </c>
      <c r="G19" s="3">
        <v>400</v>
      </c>
      <c r="H19" s="1">
        <f t="shared" si="0"/>
        <v>5</v>
      </c>
      <c r="I19" s="5">
        <f t="shared" si="1"/>
        <v>720</v>
      </c>
      <c r="J19" s="1" t="str">
        <f t="shared" si="2"/>
        <v>Média</v>
      </c>
      <c r="K19" s="1" t="str">
        <f t="shared" si="3"/>
        <v>Média</v>
      </c>
      <c r="L19" s="6">
        <f t="shared" si="4"/>
        <v>4000</v>
      </c>
      <c r="M19" s="3">
        <f t="shared" si="12"/>
        <v>0</v>
      </c>
      <c r="N19" s="6">
        <f t="shared" si="13"/>
        <v>648</v>
      </c>
      <c r="O19" s="3">
        <f t="shared" si="8"/>
        <v>648</v>
      </c>
      <c r="P19" s="6">
        <f t="shared" si="9"/>
        <v>3352</v>
      </c>
      <c r="Q19" s="7">
        <f t="shared" si="5"/>
        <v>0.16200000000000001</v>
      </c>
    </row>
    <row r="20" spans="1:17" x14ac:dyDescent="0.25">
      <c r="A20" s="1">
        <v>18</v>
      </c>
      <c r="B20" s="1">
        <v>1150</v>
      </c>
      <c r="C20" s="1" t="s">
        <v>2</v>
      </c>
      <c r="D20" s="2">
        <v>45708</v>
      </c>
      <c r="E20" s="2">
        <v>45713</v>
      </c>
      <c r="F20" s="4">
        <v>1925</v>
      </c>
      <c r="G20" s="3">
        <v>250</v>
      </c>
      <c r="H20" s="1">
        <f t="shared" si="0"/>
        <v>5</v>
      </c>
      <c r="I20" s="5">
        <f t="shared" si="1"/>
        <v>385</v>
      </c>
      <c r="J20" s="1" t="str">
        <f t="shared" si="2"/>
        <v>Média</v>
      </c>
      <c r="K20" s="1" t="str">
        <f t="shared" si="3"/>
        <v>Média</v>
      </c>
      <c r="L20" s="6">
        <f t="shared" si="4"/>
        <v>2175</v>
      </c>
      <c r="M20" s="3">
        <f t="shared" si="12"/>
        <v>0</v>
      </c>
      <c r="N20" s="6">
        <f t="shared" si="13"/>
        <v>346.5</v>
      </c>
      <c r="O20" s="3">
        <f t="shared" si="8"/>
        <v>346.5</v>
      </c>
      <c r="P20" s="6">
        <f t="shared" si="9"/>
        <v>1828.5</v>
      </c>
      <c r="Q20" s="7">
        <f t="shared" si="5"/>
        <v>0.15931034482758621</v>
      </c>
    </row>
    <row r="21" spans="1:17" x14ac:dyDescent="0.25">
      <c r="A21" s="1">
        <v>19</v>
      </c>
      <c r="B21" s="1">
        <v>1105</v>
      </c>
      <c r="C21" s="1" t="s">
        <v>3</v>
      </c>
      <c r="D21" s="2">
        <v>45710</v>
      </c>
      <c r="E21" s="2">
        <v>45714</v>
      </c>
      <c r="F21" s="4">
        <v>1300</v>
      </c>
      <c r="G21" s="3">
        <v>200</v>
      </c>
      <c r="H21" s="1">
        <f t="shared" si="0"/>
        <v>4</v>
      </c>
      <c r="I21" s="5">
        <f t="shared" si="1"/>
        <v>325</v>
      </c>
      <c r="J21" s="1" t="str">
        <f t="shared" si="2"/>
        <v>Média</v>
      </c>
      <c r="K21" s="1" t="str">
        <f t="shared" si="3"/>
        <v>Média</v>
      </c>
      <c r="L21" s="6">
        <f t="shared" si="4"/>
        <v>1500</v>
      </c>
      <c r="M21" s="3">
        <f t="shared" si="12"/>
        <v>0</v>
      </c>
      <c r="N21" s="6">
        <f t="shared" si="13"/>
        <v>234</v>
      </c>
      <c r="O21" s="3">
        <f t="shared" si="8"/>
        <v>234</v>
      </c>
      <c r="P21" s="6">
        <f t="shared" si="9"/>
        <v>1266</v>
      </c>
      <c r="Q21" s="7">
        <f t="shared" si="5"/>
        <v>0.156</v>
      </c>
    </row>
  </sheetData>
  <sortState ref="A2:N21">
    <sortCondition ref="J2:J21"/>
  </sortState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alugueis_carros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MURILO DAS DORES ALVES</dc:creator>
  <cp:lastModifiedBy>MURILO DAS DORES ALVES</cp:lastModifiedBy>
  <dcterms:created xsi:type="dcterms:W3CDTF">2025-05-15T21:10:55Z</dcterms:created>
  <dcterms:modified xsi:type="dcterms:W3CDTF">2025-05-17T00:02:46Z</dcterms:modified>
</cp:coreProperties>
</file>