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enciaDadosPython\CienciaDados1\AnaliseDadosPython\Tempo_Carros\"/>
    </mc:Choice>
  </mc:AlternateContent>
  <xr:revisionPtr revIDLastSave="0" documentId="13_ncr:1_{FF07EA60-036B-4367-B9CA-46063D1ECE6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lugueis_car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M9" i="1"/>
  <c r="N11" i="1"/>
  <c r="N12" i="1"/>
  <c r="N13" i="1"/>
  <c r="N14" i="1"/>
  <c r="N15" i="1"/>
  <c r="N16" i="1"/>
  <c r="N17" i="1"/>
  <c r="N18" i="1"/>
  <c r="N19" i="1"/>
  <c r="N20" i="1"/>
  <c r="N21" i="1"/>
  <c r="N10" i="1"/>
  <c r="N9" i="1"/>
  <c r="N7" i="1"/>
  <c r="N8" i="1"/>
  <c r="N6" i="1"/>
  <c r="N3" i="1"/>
  <c r="N4" i="1"/>
  <c r="N5" i="1"/>
  <c r="N2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M2" i="1"/>
  <c r="M3" i="1"/>
  <c r="M4" i="1"/>
  <c r="M5" i="1"/>
  <c r="L11" i="1"/>
  <c r="K11" i="1" s="1"/>
  <c r="L12" i="1"/>
  <c r="K12" i="1" s="1"/>
  <c r="L9" i="1"/>
  <c r="K9" i="1" s="1"/>
  <c r="L2" i="1"/>
  <c r="K2" i="1" s="1"/>
  <c r="L6" i="1"/>
  <c r="K6" i="1" s="1"/>
  <c r="L7" i="1"/>
  <c r="K7" i="1" s="1"/>
  <c r="L13" i="1"/>
  <c r="K13" i="1" s="1"/>
  <c r="L14" i="1"/>
  <c r="K14" i="1" s="1"/>
  <c r="L15" i="1"/>
  <c r="K15" i="1" s="1"/>
  <c r="L3" i="1"/>
  <c r="K3" i="1" s="1"/>
  <c r="L16" i="1"/>
  <c r="K16" i="1" s="1"/>
  <c r="L17" i="1"/>
  <c r="K17" i="1" s="1"/>
  <c r="L18" i="1"/>
  <c r="K18" i="1" s="1"/>
  <c r="L4" i="1"/>
  <c r="K4" i="1" s="1"/>
  <c r="L19" i="1"/>
  <c r="K19" i="1" s="1"/>
  <c r="L5" i="1"/>
  <c r="K5" i="1" s="1"/>
  <c r="L20" i="1"/>
  <c r="K20" i="1" s="1"/>
  <c r="L21" i="1"/>
  <c r="K21" i="1" s="1"/>
  <c r="L8" i="1"/>
  <c r="K8" i="1" s="1"/>
  <c r="L10" i="1"/>
  <c r="K10" i="1" s="1"/>
  <c r="H11" i="1"/>
  <c r="J11" i="1" s="1"/>
  <c r="H12" i="1"/>
  <c r="J12" i="1" s="1"/>
  <c r="H9" i="1"/>
  <c r="J9" i="1" s="1"/>
  <c r="H2" i="1"/>
  <c r="I2" i="1" s="1"/>
  <c r="H6" i="1"/>
  <c r="J6" i="1" s="1"/>
  <c r="H7" i="1"/>
  <c r="I7" i="1" s="1"/>
  <c r="H13" i="1"/>
  <c r="J13" i="1" s="1"/>
  <c r="H14" i="1"/>
  <c r="I14" i="1" s="1"/>
  <c r="H15" i="1"/>
  <c r="J15" i="1" s="1"/>
  <c r="H3" i="1"/>
  <c r="J3" i="1" s="1"/>
  <c r="H16" i="1"/>
  <c r="I16" i="1" s="1"/>
  <c r="H17" i="1"/>
  <c r="J17" i="1" s="1"/>
  <c r="H18" i="1"/>
  <c r="J18" i="1" s="1"/>
  <c r="H4" i="1"/>
  <c r="J4" i="1" s="1"/>
  <c r="H19" i="1"/>
  <c r="J19" i="1" s="1"/>
  <c r="H5" i="1"/>
  <c r="J5" i="1" s="1"/>
  <c r="H20" i="1"/>
  <c r="J20" i="1" s="1"/>
  <c r="H21" i="1"/>
  <c r="J21" i="1" s="1"/>
  <c r="H8" i="1"/>
  <c r="J8" i="1" s="1"/>
  <c r="H10" i="1"/>
  <c r="J10" i="1" s="1"/>
  <c r="I10" i="1" l="1"/>
  <c r="I8" i="1"/>
  <c r="I3" i="1"/>
  <c r="I15" i="1"/>
  <c r="J14" i="1"/>
  <c r="I13" i="1"/>
  <c r="I11" i="1"/>
  <c r="I21" i="1"/>
  <c r="I17" i="1"/>
  <c r="J16" i="1"/>
  <c r="J7" i="1"/>
  <c r="I6" i="1"/>
  <c r="J2" i="1"/>
  <c r="I9" i="1"/>
  <c r="I20" i="1"/>
  <c r="I5" i="1"/>
  <c r="I19" i="1"/>
  <c r="I4" i="1"/>
  <c r="I18" i="1"/>
  <c r="I12" i="1"/>
</calcChain>
</file>

<file path=xl/sharedStrings.xml><?xml version="1.0" encoding="utf-8"?>
<sst xmlns="http://schemas.openxmlformats.org/spreadsheetml/2006/main" count="37" uniqueCount="24">
  <si>
    <t>Onix</t>
  </si>
  <si>
    <t>HB20</t>
  </si>
  <si>
    <t>Tracker</t>
  </si>
  <si>
    <t>T-Cross</t>
  </si>
  <si>
    <t>Civic</t>
  </si>
  <si>
    <t>L200</t>
  </si>
  <si>
    <t>Compass</t>
  </si>
  <si>
    <t>id_transacao</t>
  </si>
  <si>
    <t>cod_cliente</t>
  </si>
  <si>
    <t>modelo</t>
  </si>
  <si>
    <t>data_aluguel</t>
  </si>
  <si>
    <t>data_devolucao</t>
  </si>
  <si>
    <t>valor_locacao</t>
  </si>
  <si>
    <t>taxa_administrativa</t>
  </si>
  <si>
    <t>duracao_dias</t>
  </si>
  <si>
    <t>valor_dia</t>
  </si>
  <si>
    <t>ClassificacaoDuracao</t>
  </si>
  <si>
    <t>ClassificacaoTaxa</t>
  </si>
  <si>
    <t xml:space="preserve">ValorTotal 	</t>
  </si>
  <si>
    <t>DescontoTaxa</t>
  </si>
  <si>
    <t>DescontoDuracao</t>
  </si>
  <si>
    <t>DescontoTotal</t>
  </si>
  <si>
    <t>ValorFinal</t>
  </si>
  <si>
    <t>PercentualDesconto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</si>
</sst>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;[Red]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44" fontId="0" fillId="0" borderId="0" xfId="42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43" applyNumberFormat="1" applyFont="1" applyAlignment="1">
      <alignment horizontal="center" vertic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64" formatCode="&quot;R$&quot;\ #,##0.00;[Red]&quot;R$&quot;\ #,##0.00"/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numFmt numFmtId="164" formatCode="&quot;R$&quot;\ #,##0.00;[Red]&quot;R$&quot;\ #,##0.00"/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numFmt numFmtId="164" formatCode="&quot;R$&quot;\ #,##0.00;[Red]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.00;[Red]&quot;R$&quot;\ #,##0.0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EFAD6-F948-40CE-811F-4D834B7FE88D}" name="Tabela1" displayName="Tabela1" ref="A1:Q21" totalsRowShown="0" headerRowDxfId="0" dataDxfId="1">
  <autoFilter ref="A1:Q21" xr:uid="{5A1EFAD6-F948-40CE-811F-4D834B7FE88D}"/>
  <tableColumns count="17">
    <tableColumn id="1" xr3:uid="{B314A336-B0E9-4C72-85DB-375EA270843F}" name="id_transacao" dataDxfId="18"/>
    <tableColumn id="2" xr3:uid="{49A42A20-F39D-4F4D-B912-B02DCD13CB6C}" name="cod_cliente" dataDxfId="17"/>
    <tableColumn id="3" xr3:uid="{1DD4FC0C-DED2-4725-81DF-D8164CF56C2B}" name="modelo" dataDxfId="16"/>
    <tableColumn id="4" xr3:uid="{AD826571-E59E-4C0C-87D5-F69D0444761F}" name="data_aluguel" dataDxfId="15"/>
    <tableColumn id="5" xr3:uid="{65AF9651-99AA-4E9B-8EDD-8A2B08D29017}" name="data_devolucao" dataDxfId="14"/>
    <tableColumn id="6" xr3:uid="{B42B8FCC-8596-4741-8C7B-28E8C7D9ABC8}" name="valor_locacao" dataDxfId="13" dataCellStyle="Moeda"/>
    <tableColumn id="7" xr3:uid="{9B78BB7F-EE43-429B-ACBC-4A3AC3F0EDB4}" name="taxa_administrativa" dataDxfId="12"/>
    <tableColumn id="8" xr3:uid="{9E025F4E-7AFD-4C80-84D7-E32CA7C96D37}" name="duracao_dias" dataDxfId="11">
      <calculatedColumnFormula>E2-D2</calculatedColumnFormula>
    </tableColumn>
    <tableColumn id="9" xr3:uid="{1C290AA5-E59C-4674-A6D8-BC61A94154A0}" name="valor_dia" dataDxfId="10" dataCellStyle="Moeda">
      <calculatedColumnFormula>F2/H2</calculatedColumnFormula>
    </tableColumn>
    <tableColumn id="10" xr3:uid="{27F1D514-230B-421B-81CE-DC705FD0D1A2}" name="ClassificacaoDuracao" dataDxfId="9">
      <calculatedColumnFormula>_xlfn.IFS(H2&lt;=3,"Curta",AND(H2&gt;3,H2&lt;=7),"Média",H2&gt;7,"Longa")</calculatedColumnFormula>
    </tableColumn>
    <tableColumn id="11" xr3:uid="{4F6B9B4D-F815-4B58-AD7B-3DF6DF1FC81D}" name="ClassificacaoTaxa" dataDxfId="8">
      <calculatedColumnFormula>_xlfn.IFS((G2/L2)&lt;0.08,"Baixa",AND((G2/L2)&gt;=0.08,(G2/L2)&lt;=0.15),"Média",(G2/L2)&gt;0.15,"Alta")</calculatedColumnFormula>
    </tableColumn>
    <tableColumn id="12" xr3:uid="{45265BD3-2167-485C-9C0A-DB8AA1CBFE35}" name="ValorTotal _x0009_" dataDxfId="7">
      <calculatedColumnFormula>SUM(F2,G2)</calculatedColumnFormula>
    </tableColumn>
    <tableColumn id="13" xr3:uid="{7B4CA4EB-9EA6-46C1-9AEC-226B78707372}" name="DescontoTaxa" dataDxfId="6">
      <calculatedColumnFormula>G2*0</calculatedColumnFormula>
    </tableColumn>
    <tableColumn id="14" xr3:uid="{51C2D637-18AE-4DE6-90D6-1DBE5D709179}" name="DescontoDuracao" dataDxfId="5">
      <calculatedColumnFormula>F2*0.08</calculatedColumnFormula>
    </tableColumn>
    <tableColumn id="15" xr3:uid="{61A87925-3115-47FA-96FF-F87CF246D7B0}" name="DescontoTotal" dataDxfId="4">
      <calculatedColumnFormula>M2+N2</calculatedColumnFormula>
    </tableColumn>
    <tableColumn id="16" xr3:uid="{BFEACA49-FEC9-4AB7-A3B6-FF107F2089CD}" name="ValorFinal" dataDxfId="3">
      <calculatedColumnFormula>L2-O2</calculatedColumnFormula>
    </tableColumn>
    <tableColumn id="17" xr3:uid="{303852CD-44E4-40C2-90A0-49A5505C2AB1}" name="PercentualDesconto" dataDxfId="2" dataCellStyle="Porcentagem">
      <calculatedColumnFormula>O2/L2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J28" sqref="J28"/>
    </sheetView>
  </sheetViews>
  <sheetFormatPr defaultRowHeight="15" x14ac:dyDescent="0.25"/>
  <cols>
    <col min="1" max="1" width="14.28515625" customWidth="1"/>
    <col min="2" max="2" width="13.42578125" customWidth="1"/>
    <col min="3" max="3" width="10" customWidth="1"/>
    <col min="4" max="4" width="14.5703125" customWidth="1"/>
    <col min="5" max="5" width="17.140625" customWidth="1"/>
    <col min="6" max="6" width="15.140625" customWidth="1"/>
    <col min="7" max="7" width="20.5703125" customWidth="1"/>
    <col min="8" max="8" width="14.7109375" customWidth="1"/>
    <col min="9" max="9" width="11.28515625" customWidth="1"/>
    <col min="10" max="10" width="21.42578125" customWidth="1"/>
    <col min="11" max="11" width="18.28515625" customWidth="1"/>
    <col min="12" max="12" width="13.85546875" customWidth="1"/>
    <col min="13" max="13" width="15.42578125" customWidth="1"/>
    <col min="14" max="14" width="18.5703125" customWidth="1"/>
    <col min="15" max="15" width="15.85546875" customWidth="1"/>
    <col min="16" max="16" width="12.140625" customWidth="1"/>
    <col min="17" max="17" width="21" customWidth="1"/>
  </cols>
  <sheetData>
    <row r="1" spans="1:1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A2" s="1">
        <v>5</v>
      </c>
      <c r="B2" s="1">
        <v>1201</v>
      </c>
      <c r="C2" s="1" t="s">
        <v>4</v>
      </c>
      <c r="D2" s="2">
        <v>45672</v>
      </c>
      <c r="E2" s="2">
        <v>45674</v>
      </c>
      <c r="F2" s="4">
        <v>800</v>
      </c>
      <c r="G2" s="3">
        <v>250</v>
      </c>
      <c r="H2" s="1">
        <f>E2-D2</f>
        <v>2</v>
      </c>
      <c r="I2" s="5">
        <f>F2/H2</f>
        <v>400</v>
      </c>
      <c r="J2" s="1" t="str">
        <f>_xlfn.IFS(H2&lt;=3,"Curta",AND(H2&gt;3,H2&lt;=7),"Média",H2&gt;7,"Longa")</f>
        <v>Curta</v>
      </c>
      <c r="K2" s="1" t="str">
        <f>_xlfn.IFS((G2/L2)&lt;0.08,"Baixa",AND((G2/L2)&gt;=0.08,(G2/L2)&lt;=0.15),"Média",(G2/L2)&gt;0.15,"Alta")</f>
        <v>Alta</v>
      </c>
      <c r="L2" s="6">
        <f>SUM(F2,G2)</f>
        <v>1050</v>
      </c>
      <c r="M2" s="3">
        <f>G2*0.15</f>
        <v>37.5</v>
      </c>
      <c r="N2" s="6">
        <f>F2*0.12</f>
        <v>96</v>
      </c>
      <c r="O2" s="3">
        <f>M2+N2</f>
        <v>133.5</v>
      </c>
      <c r="P2" s="6">
        <f>L2-O2</f>
        <v>916.5</v>
      </c>
      <c r="Q2" s="7">
        <f>O2/L2</f>
        <v>0.12714285714285714</v>
      </c>
    </row>
    <row r="3" spans="1:17" x14ac:dyDescent="0.25">
      <c r="A3" s="1">
        <v>11</v>
      </c>
      <c r="B3" s="1">
        <v>1122</v>
      </c>
      <c r="C3" s="1" t="s">
        <v>2</v>
      </c>
      <c r="D3" s="2">
        <v>45693</v>
      </c>
      <c r="E3" s="2">
        <v>45695</v>
      </c>
      <c r="F3" s="4">
        <v>425.75</v>
      </c>
      <c r="G3" s="3">
        <v>200</v>
      </c>
      <c r="H3" s="1">
        <f>E3-D3</f>
        <v>2</v>
      </c>
      <c r="I3" s="5">
        <f>F3/H3</f>
        <v>212.875</v>
      </c>
      <c r="J3" s="1" t="str">
        <f>_xlfn.IFS(H3&lt;=3,"Curta",AND(H3&gt;3,H3&lt;=7),"Média",H3&gt;7,"Longa")</f>
        <v>Curta</v>
      </c>
      <c r="K3" s="1" t="str">
        <f>_xlfn.IFS((G3/L3)&lt;0.08,"Baixa",AND((G3/L3)&gt;=0.08,(G3/L3)&lt;=0.15),"Média",(G3/L3)&gt;0.15,"Alta")</f>
        <v>Alta</v>
      </c>
      <c r="L3" s="6">
        <f>SUM(F3,G3)</f>
        <v>625.75</v>
      </c>
      <c r="M3" s="3">
        <f>G3*0.15</f>
        <v>30</v>
      </c>
      <c r="N3" s="6">
        <f t="shared" ref="N3:N6" si="0">F3*0.12</f>
        <v>51.089999999999996</v>
      </c>
      <c r="O3" s="3">
        <f t="shared" ref="O3:O21" si="1">M3+N3</f>
        <v>81.09</v>
      </c>
      <c r="P3" s="6">
        <f t="shared" ref="P3:P21" si="2">L3-O3</f>
        <v>544.66</v>
      </c>
      <c r="Q3" s="7">
        <f t="shared" ref="Q3:Q21" si="3">O3/L3</f>
        <v>0.12958849380743109</v>
      </c>
    </row>
    <row r="4" spans="1:17" x14ac:dyDescent="0.25">
      <c r="A4" s="1">
        <v>15</v>
      </c>
      <c r="B4" s="1">
        <v>1300</v>
      </c>
      <c r="C4" s="1" t="s">
        <v>5</v>
      </c>
      <c r="D4" s="2">
        <v>45702</v>
      </c>
      <c r="E4" s="2">
        <v>45703</v>
      </c>
      <c r="F4" s="4">
        <v>500</v>
      </c>
      <c r="G4" s="3">
        <v>300</v>
      </c>
      <c r="H4" s="1">
        <f>E4-D4</f>
        <v>1</v>
      </c>
      <c r="I4" s="5">
        <f>F4/H4</f>
        <v>500</v>
      </c>
      <c r="J4" s="1" t="str">
        <f>_xlfn.IFS(H4&lt;=3,"Curta",AND(H4&gt;3,H4&lt;=7),"Média",H4&gt;7,"Longa")</f>
        <v>Curta</v>
      </c>
      <c r="K4" s="1" t="str">
        <f>_xlfn.IFS((G4/L4)&lt;0.08,"Baixa",AND((G4/L4)&gt;=0.08,(G4/L4)&lt;=0.15),"Média",(G4/L4)&gt;0.15,"Alta")</f>
        <v>Alta</v>
      </c>
      <c r="L4" s="6">
        <f>SUM(F4,G4)</f>
        <v>800</v>
      </c>
      <c r="M4" s="3">
        <f>G4*0.15</f>
        <v>45</v>
      </c>
      <c r="N4" s="6">
        <f t="shared" si="0"/>
        <v>60</v>
      </c>
      <c r="O4" s="3">
        <f t="shared" si="1"/>
        <v>105</v>
      </c>
      <c r="P4" s="6">
        <f t="shared" si="2"/>
        <v>695</v>
      </c>
      <c r="Q4" s="7">
        <f t="shared" si="3"/>
        <v>0.13125000000000001</v>
      </c>
    </row>
    <row r="5" spans="1:17" x14ac:dyDescent="0.25">
      <c r="A5" s="1">
        <v>17</v>
      </c>
      <c r="B5" s="1">
        <v>1005</v>
      </c>
      <c r="C5" s="1" t="s">
        <v>0</v>
      </c>
      <c r="D5" s="2">
        <v>45706</v>
      </c>
      <c r="E5" s="2">
        <v>45707</v>
      </c>
      <c r="F5" s="4">
        <v>400</v>
      </c>
      <c r="G5" s="3">
        <v>150</v>
      </c>
      <c r="H5" s="1">
        <f>E5-D5</f>
        <v>1</v>
      </c>
      <c r="I5" s="5">
        <f>F5/H5</f>
        <v>400</v>
      </c>
      <c r="J5" s="1" t="str">
        <f>_xlfn.IFS(H5&lt;=3,"Curta",AND(H5&gt;3,H5&lt;=7),"Média",H5&gt;7,"Longa")</f>
        <v>Curta</v>
      </c>
      <c r="K5" s="1" t="str">
        <f>_xlfn.IFS((G5/L5)&lt;0.08,"Baixa",AND((G5/L5)&gt;=0.08,(G5/L5)&lt;=0.15),"Média",(G5/L5)&gt;0.15,"Alta")</f>
        <v>Alta</v>
      </c>
      <c r="L5" s="6">
        <f>SUM(F5,G5)</f>
        <v>550</v>
      </c>
      <c r="M5" s="3">
        <f>G5*0.15</f>
        <v>22.5</v>
      </c>
      <c r="N5" s="6">
        <f t="shared" si="0"/>
        <v>48</v>
      </c>
      <c r="O5" s="3">
        <f t="shared" si="1"/>
        <v>70.5</v>
      </c>
      <c r="P5" s="6">
        <f t="shared" si="2"/>
        <v>479.5</v>
      </c>
      <c r="Q5" s="7">
        <f t="shared" si="3"/>
        <v>0.12818181818181817</v>
      </c>
    </row>
    <row r="6" spans="1:17" x14ac:dyDescent="0.25">
      <c r="A6" s="1">
        <v>6</v>
      </c>
      <c r="B6" s="1">
        <v>1254</v>
      </c>
      <c r="C6" s="1" t="s">
        <v>4</v>
      </c>
      <c r="D6" s="2">
        <v>45675</v>
      </c>
      <c r="E6" s="2">
        <v>45688</v>
      </c>
      <c r="F6" s="4">
        <v>4525.25</v>
      </c>
      <c r="G6" s="3">
        <v>250</v>
      </c>
      <c r="H6" s="1">
        <f>E6-D6</f>
        <v>13</v>
      </c>
      <c r="I6" s="5">
        <f>F6/H6</f>
        <v>348.09615384615387</v>
      </c>
      <c r="J6" s="1" t="str">
        <f>_xlfn.IFS(H6&lt;=3,"Curta",AND(H6&gt;3,H6&lt;=7),"Média",H6&gt;7,"Longa")</f>
        <v>Longa</v>
      </c>
      <c r="K6" s="1" t="str">
        <f>_xlfn.IFS((G6/L6)&lt;0.08,"Baixa",AND((G6/L6)&gt;=0.08,(G6/L6)&lt;=0.15),"Média",(G6/L6)&gt;0.15,"Alta")</f>
        <v>Baixa</v>
      </c>
      <c r="L6" s="6">
        <f>SUM(F6,G6)</f>
        <v>4775.25</v>
      </c>
      <c r="M6" s="3">
        <f>G6*0</f>
        <v>0</v>
      </c>
      <c r="N6" s="6">
        <f>F6*0</f>
        <v>0</v>
      </c>
      <c r="O6" s="3">
        <f t="shared" si="1"/>
        <v>0</v>
      </c>
      <c r="P6" s="6">
        <f t="shared" si="2"/>
        <v>4775.25</v>
      </c>
      <c r="Q6" s="7">
        <f t="shared" si="3"/>
        <v>0</v>
      </c>
    </row>
    <row r="7" spans="1:17" x14ac:dyDescent="0.25">
      <c r="A7" s="1">
        <v>7</v>
      </c>
      <c r="B7" s="1">
        <v>1300</v>
      </c>
      <c r="C7" s="1" t="s">
        <v>5</v>
      </c>
      <c r="D7" s="2">
        <v>45677</v>
      </c>
      <c r="E7" s="2">
        <v>45686</v>
      </c>
      <c r="F7" s="4">
        <v>4875</v>
      </c>
      <c r="G7" s="3">
        <v>300</v>
      </c>
      <c r="H7" s="1">
        <f>E7-D7</f>
        <v>9</v>
      </c>
      <c r="I7" s="5">
        <f>F7/H7</f>
        <v>541.66666666666663</v>
      </c>
      <c r="J7" s="1" t="str">
        <f>_xlfn.IFS(H7&lt;=3,"Curta",AND(H7&gt;3,H7&lt;=7),"Média",H7&gt;7,"Longa")</f>
        <v>Longa</v>
      </c>
      <c r="K7" s="1" t="str">
        <f>_xlfn.IFS((G7/L7)&lt;0.08,"Baixa",AND((G7/L7)&gt;=0.08,(G7/L7)&lt;=0.15),"Média",(G7/L7)&gt;0.15,"Alta")</f>
        <v>Baixa</v>
      </c>
      <c r="L7" s="6">
        <f>SUM(F7,G7)</f>
        <v>5175</v>
      </c>
      <c r="M7" s="3">
        <f>G7*0</f>
        <v>0</v>
      </c>
      <c r="N7" s="6">
        <f t="shared" ref="N7:N9" si="4">F7*0</f>
        <v>0</v>
      </c>
      <c r="O7" s="3">
        <f t="shared" si="1"/>
        <v>0</v>
      </c>
      <c r="P7" s="6">
        <f t="shared" si="2"/>
        <v>5175</v>
      </c>
      <c r="Q7" s="7">
        <f t="shared" si="3"/>
        <v>0</v>
      </c>
    </row>
    <row r="8" spans="1:17" x14ac:dyDescent="0.25">
      <c r="A8" s="1">
        <v>20</v>
      </c>
      <c r="B8" s="1">
        <v>1023</v>
      </c>
      <c r="C8" s="1" t="s">
        <v>4</v>
      </c>
      <c r="D8" s="2">
        <v>45708</v>
      </c>
      <c r="E8" s="2">
        <v>45716</v>
      </c>
      <c r="F8" s="4">
        <v>3850</v>
      </c>
      <c r="G8" s="3">
        <v>250</v>
      </c>
      <c r="H8" s="1">
        <f>E8-D8</f>
        <v>8</v>
      </c>
      <c r="I8" s="5">
        <f>F8/H8</f>
        <v>481.25</v>
      </c>
      <c r="J8" s="1" t="str">
        <f>_xlfn.IFS(H8&lt;=3,"Curta",AND(H8&gt;3,H8&lt;=7),"Média",H8&gt;7,"Longa")</f>
        <v>Longa</v>
      </c>
      <c r="K8" s="1" t="str">
        <f>_xlfn.IFS((G8/L8)&lt;0.08,"Baixa",AND((G8/L8)&gt;=0.08,(G8/L8)&lt;=0.15),"Média",(G8/L8)&gt;0.15,"Alta")</f>
        <v>Baixa</v>
      </c>
      <c r="L8" s="6">
        <f>SUM(F8,G8)</f>
        <v>4100</v>
      </c>
      <c r="M8" s="3">
        <f>G8*0</f>
        <v>0</v>
      </c>
      <c r="N8" s="6">
        <f t="shared" si="4"/>
        <v>0</v>
      </c>
      <c r="O8" s="3">
        <f t="shared" si="1"/>
        <v>0</v>
      </c>
      <c r="P8" s="6">
        <f t="shared" si="2"/>
        <v>4100</v>
      </c>
      <c r="Q8" s="7">
        <f t="shared" si="3"/>
        <v>0</v>
      </c>
    </row>
    <row r="9" spans="1:17" x14ac:dyDescent="0.25">
      <c r="A9" s="1">
        <v>4</v>
      </c>
      <c r="B9" s="1">
        <v>1150</v>
      </c>
      <c r="C9" s="1" t="s">
        <v>3</v>
      </c>
      <c r="D9" s="2">
        <v>45669</v>
      </c>
      <c r="E9" s="2">
        <v>45673</v>
      </c>
      <c r="F9" s="4">
        <v>1120.75</v>
      </c>
      <c r="G9" s="3">
        <v>200</v>
      </c>
      <c r="H9" s="1">
        <f>E9-D9</f>
        <v>4</v>
      </c>
      <c r="I9" s="5">
        <f>F9/H9</f>
        <v>280.1875</v>
      </c>
      <c r="J9" s="1" t="str">
        <f>_xlfn.IFS(H9&lt;=3,"Curta",AND(H9&gt;3,H9&lt;=7),"Média",H9&gt;7,"Longa")</f>
        <v>Média</v>
      </c>
      <c r="K9" s="1" t="str">
        <f>_xlfn.IFS((G9/L9)&lt;0.08,"Baixa",AND((G9/L9)&gt;=0.08,(G9/L9)&lt;=0.15),"Média",(G9/L9)&gt;0.15,"Alta")</f>
        <v>Alta</v>
      </c>
      <c r="L9" s="6">
        <f>SUM(F9,G9)</f>
        <v>1320.75</v>
      </c>
      <c r="M9" s="3">
        <f>G9*0.15</f>
        <v>30</v>
      </c>
      <c r="N9" s="6">
        <f>F9*0.12</f>
        <v>134.49</v>
      </c>
      <c r="O9" s="3">
        <f t="shared" si="1"/>
        <v>164.49</v>
      </c>
      <c r="P9" s="6">
        <f t="shared" si="2"/>
        <v>1156.26</v>
      </c>
      <c r="Q9" s="7">
        <f t="shared" si="3"/>
        <v>0.1245428733674049</v>
      </c>
    </row>
    <row r="10" spans="1:17" x14ac:dyDescent="0.25">
      <c r="A10" s="1">
        <v>1</v>
      </c>
      <c r="B10" s="1">
        <v>1023</v>
      </c>
      <c r="C10" s="1" t="s">
        <v>0</v>
      </c>
      <c r="D10" s="2">
        <v>45662</v>
      </c>
      <c r="E10" s="2">
        <v>45667</v>
      </c>
      <c r="F10" s="4">
        <v>1250</v>
      </c>
      <c r="G10" s="3">
        <v>150</v>
      </c>
      <c r="H10" s="1">
        <f>E10-D10</f>
        <v>5</v>
      </c>
      <c r="I10" s="5">
        <f>F10/H10</f>
        <v>250</v>
      </c>
      <c r="J10" s="1" t="str">
        <f>_xlfn.IFS(H10&lt;=3,"Curta",AND(H10&gt;3,H10&lt;=7),"Média",H10&gt;7,"Longa")</f>
        <v>Média</v>
      </c>
      <c r="K10" s="1" t="str">
        <f>_xlfn.IFS((G10/L10)&lt;0.08,"Baixa",AND((G10/L10)&gt;=0.08,(G10/L10)&lt;=0.15),"Média",(G10/L10)&gt;0.15,"Alta")</f>
        <v>Média</v>
      </c>
      <c r="L10" s="6">
        <f>SUM(F10,G10)</f>
        <v>1400</v>
      </c>
      <c r="M10" s="3">
        <f>G10*0</f>
        <v>0</v>
      </c>
      <c r="N10" s="6">
        <f>F10*0.08</f>
        <v>100</v>
      </c>
      <c r="O10" s="3">
        <f t="shared" si="1"/>
        <v>100</v>
      </c>
      <c r="P10" s="6">
        <f t="shared" si="2"/>
        <v>1300</v>
      </c>
      <c r="Q10" s="7">
        <f t="shared" si="3"/>
        <v>7.1428571428571425E-2</v>
      </c>
    </row>
    <row r="11" spans="1:17" x14ac:dyDescent="0.25">
      <c r="A11" s="1">
        <v>2</v>
      </c>
      <c r="B11" s="1">
        <v>1045</v>
      </c>
      <c r="C11" s="1" t="s">
        <v>1</v>
      </c>
      <c r="D11" s="2">
        <v>45664</v>
      </c>
      <c r="E11" s="2">
        <v>45669</v>
      </c>
      <c r="F11" s="4">
        <v>1400</v>
      </c>
      <c r="G11" s="3">
        <v>150</v>
      </c>
      <c r="H11" s="1">
        <f>E11-D11</f>
        <v>5</v>
      </c>
      <c r="I11" s="5">
        <f>F11/H11</f>
        <v>280</v>
      </c>
      <c r="J11" s="1" t="str">
        <f>_xlfn.IFS(H11&lt;=3,"Curta",AND(H11&gt;3,H11&lt;=7),"Média",H11&gt;7,"Longa")</f>
        <v>Média</v>
      </c>
      <c r="K11" s="1" t="str">
        <f>_xlfn.IFS((G11/L11)&lt;0.08,"Baixa",AND((G11/L11)&gt;=0.08,(G11/L11)&lt;=0.15),"Média",(G11/L11)&gt;0.15,"Alta")</f>
        <v>Média</v>
      </c>
      <c r="L11" s="6">
        <f>SUM(F11,G11)</f>
        <v>1550</v>
      </c>
      <c r="M11" s="3">
        <f>G11*0</f>
        <v>0</v>
      </c>
      <c r="N11" s="6">
        <f t="shared" ref="N11:N21" si="5">F11*0.08</f>
        <v>112</v>
      </c>
      <c r="O11" s="3">
        <f t="shared" si="1"/>
        <v>112</v>
      </c>
      <c r="P11" s="6">
        <f t="shared" si="2"/>
        <v>1438</v>
      </c>
      <c r="Q11" s="7">
        <f t="shared" si="3"/>
        <v>7.2258064516129039E-2</v>
      </c>
    </row>
    <row r="12" spans="1:17" x14ac:dyDescent="0.25">
      <c r="A12" s="1">
        <v>3</v>
      </c>
      <c r="B12" s="1">
        <v>1102</v>
      </c>
      <c r="C12" s="1" t="s">
        <v>2</v>
      </c>
      <c r="D12" s="2">
        <v>45667</v>
      </c>
      <c r="E12" s="2">
        <v>45672</v>
      </c>
      <c r="F12" s="4">
        <v>1750.5</v>
      </c>
      <c r="G12" s="3">
        <v>200</v>
      </c>
      <c r="H12" s="1">
        <f>E12-D12</f>
        <v>5</v>
      </c>
      <c r="I12" s="5">
        <f>F12/H12</f>
        <v>350.1</v>
      </c>
      <c r="J12" s="1" t="str">
        <f>_xlfn.IFS(H12&lt;=3,"Curta",AND(H12&gt;3,H12&lt;=7),"Média",H12&gt;7,"Longa")</f>
        <v>Média</v>
      </c>
      <c r="K12" s="1" t="str">
        <f>_xlfn.IFS((G12/L12)&lt;0.08,"Baixa",AND((G12/L12)&gt;=0.08,(G12/L12)&lt;=0.15),"Média",(G12/L12)&gt;0.15,"Alta")</f>
        <v>Média</v>
      </c>
      <c r="L12" s="6">
        <f>SUM(F12,G12)</f>
        <v>1950.5</v>
      </c>
      <c r="M12" s="3">
        <f>G12*0</f>
        <v>0</v>
      </c>
      <c r="N12" s="6">
        <f t="shared" si="5"/>
        <v>140.04</v>
      </c>
      <c r="O12" s="3">
        <f t="shared" si="1"/>
        <v>140.04</v>
      </c>
      <c r="P12" s="6">
        <f t="shared" si="2"/>
        <v>1810.46</v>
      </c>
      <c r="Q12" s="7">
        <f t="shared" si="3"/>
        <v>7.1796975134580873E-2</v>
      </c>
    </row>
    <row r="13" spans="1:17" x14ac:dyDescent="0.25">
      <c r="A13" s="1">
        <v>8</v>
      </c>
      <c r="B13" s="1">
        <v>1356</v>
      </c>
      <c r="C13" s="1" t="s">
        <v>6</v>
      </c>
      <c r="D13" s="2">
        <v>45679</v>
      </c>
      <c r="E13" s="2">
        <v>45685</v>
      </c>
      <c r="F13" s="4">
        <v>3400.6</v>
      </c>
      <c r="G13" s="3">
        <v>400</v>
      </c>
      <c r="H13" s="1">
        <f>E13-D13</f>
        <v>6</v>
      </c>
      <c r="I13" s="5">
        <f>F13/H13</f>
        <v>566.76666666666665</v>
      </c>
      <c r="J13" s="1" t="str">
        <f>_xlfn.IFS(H13&lt;=3,"Curta",AND(H13&gt;3,H13&lt;=7),"Média",H13&gt;7,"Longa")</f>
        <v>Média</v>
      </c>
      <c r="K13" s="1" t="str">
        <f>_xlfn.IFS((G13/L13)&lt;0.08,"Baixa",AND((G13/L13)&gt;=0.08,(G13/L13)&lt;=0.15),"Média",(G13/L13)&gt;0.15,"Alta")</f>
        <v>Média</v>
      </c>
      <c r="L13" s="6">
        <f>SUM(F13,G13)</f>
        <v>3800.6</v>
      </c>
      <c r="M13" s="3">
        <f>G13*0</f>
        <v>0</v>
      </c>
      <c r="N13" s="6">
        <f t="shared" si="5"/>
        <v>272.048</v>
      </c>
      <c r="O13" s="3">
        <f t="shared" si="1"/>
        <v>272.048</v>
      </c>
      <c r="P13" s="6">
        <f t="shared" si="2"/>
        <v>3528.5519999999997</v>
      </c>
      <c r="Q13" s="7">
        <f t="shared" si="3"/>
        <v>7.1580276798400261E-2</v>
      </c>
    </row>
    <row r="14" spans="1:17" x14ac:dyDescent="0.25">
      <c r="A14" s="1">
        <v>9</v>
      </c>
      <c r="B14" s="1">
        <v>1025</v>
      </c>
      <c r="C14" s="1" t="s">
        <v>0</v>
      </c>
      <c r="D14" s="2">
        <v>45689</v>
      </c>
      <c r="E14" s="2">
        <v>45693</v>
      </c>
      <c r="F14" s="4">
        <v>1000</v>
      </c>
      <c r="G14" s="3">
        <v>150</v>
      </c>
      <c r="H14" s="1">
        <f>E14-D14</f>
        <v>4</v>
      </c>
      <c r="I14" s="5">
        <f>F14/H14</f>
        <v>250</v>
      </c>
      <c r="J14" s="1" t="str">
        <f>_xlfn.IFS(H14&lt;=3,"Curta",AND(H14&gt;3,H14&lt;=7),"Média",H14&gt;7,"Longa")</f>
        <v>Média</v>
      </c>
      <c r="K14" s="1" t="str">
        <f>_xlfn.IFS((G14/L14)&lt;0.08,"Baixa",AND((G14/L14)&gt;=0.08,(G14/L14)&lt;=0.15),"Média",(G14/L14)&gt;0.15,"Alta")</f>
        <v>Média</v>
      </c>
      <c r="L14" s="6">
        <f>SUM(F14,G14)</f>
        <v>1150</v>
      </c>
      <c r="M14" s="3">
        <f>G14*0</f>
        <v>0</v>
      </c>
      <c r="N14" s="6">
        <f t="shared" si="5"/>
        <v>80</v>
      </c>
      <c r="O14" s="3">
        <f t="shared" si="1"/>
        <v>80</v>
      </c>
      <c r="P14" s="6">
        <f t="shared" si="2"/>
        <v>1070</v>
      </c>
      <c r="Q14" s="7">
        <f t="shared" si="3"/>
        <v>6.9565217391304349E-2</v>
      </c>
    </row>
    <row r="15" spans="1:17" x14ac:dyDescent="0.25">
      <c r="A15" s="1">
        <v>10</v>
      </c>
      <c r="B15" s="1">
        <v>1023</v>
      </c>
      <c r="C15" s="1" t="s">
        <v>1</v>
      </c>
      <c r="D15" s="2">
        <v>45691</v>
      </c>
      <c r="E15" s="2">
        <v>45695</v>
      </c>
      <c r="F15" s="4">
        <v>1120</v>
      </c>
      <c r="G15" s="3">
        <v>150</v>
      </c>
      <c r="H15" s="1">
        <f>E15-D15</f>
        <v>4</v>
      </c>
      <c r="I15" s="5">
        <f>F15/H15</f>
        <v>280</v>
      </c>
      <c r="J15" s="1" t="str">
        <f>_xlfn.IFS(H15&lt;=3,"Curta",AND(H15&gt;3,H15&lt;=7),"Média",H15&gt;7,"Longa")</f>
        <v>Média</v>
      </c>
      <c r="K15" s="1" t="str">
        <f>_xlfn.IFS((G15/L15)&lt;0.08,"Baixa",AND((G15/L15)&gt;=0.08,(G15/L15)&lt;=0.15),"Média",(G15/L15)&gt;0.15,"Alta")</f>
        <v>Média</v>
      </c>
      <c r="L15" s="6">
        <f>SUM(F15,G15)</f>
        <v>1270</v>
      </c>
      <c r="M15" s="3">
        <f>G15*0</f>
        <v>0</v>
      </c>
      <c r="N15" s="6">
        <f t="shared" si="5"/>
        <v>89.600000000000009</v>
      </c>
      <c r="O15" s="3">
        <f t="shared" si="1"/>
        <v>89.600000000000009</v>
      </c>
      <c r="P15" s="6">
        <f t="shared" si="2"/>
        <v>1180.4000000000001</v>
      </c>
      <c r="Q15" s="7">
        <f t="shared" si="3"/>
        <v>7.0551181102362207E-2</v>
      </c>
    </row>
    <row r="16" spans="1:17" x14ac:dyDescent="0.25">
      <c r="A16" s="1">
        <v>12</v>
      </c>
      <c r="B16" s="1">
        <v>1177</v>
      </c>
      <c r="C16" s="1" t="s">
        <v>3</v>
      </c>
      <c r="D16" s="2">
        <v>45696</v>
      </c>
      <c r="E16" s="2">
        <v>45700</v>
      </c>
      <c r="F16" s="4">
        <v>1240.5</v>
      </c>
      <c r="G16" s="3">
        <v>200</v>
      </c>
      <c r="H16" s="1">
        <f>E16-D16</f>
        <v>4</v>
      </c>
      <c r="I16" s="5">
        <f>F16/H16</f>
        <v>310.125</v>
      </c>
      <c r="J16" s="1" t="str">
        <f>_xlfn.IFS(H16&lt;=3,"Curta",AND(H16&gt;3,H16&lt;=7),"Média",H16&gt;7,"Longa")</f>
        <v>Média</v>
      </c>
      <c r="K16" s="1" t="str">
        <f>_xlfn.IFS((G16/L16)&lt;0.08,"Baixa",AND((G16/L16)&gt;=0.08,(G16/L16)&lt;=0.15),"Média",(G16/L16)&gt;0.15,"Alta")</f>
        <v>Média</v>
      </c>
      <c r="L16" s="6">
        <f>SUM(F16,G16)</f>
        <v>1440.5</v>
      </c>
      <c r="M16" s="3">
        <f>G16*0</f>
        <v>0</v>
      </c>
      <c r="N16" s="6">
        <f t="shared" si="5"/>
        <v>99.240000000000009</v>
      </c>
      <c r="O16" s="3">
        <f t="shared" si="1"/>
        <v>99.240000000000009</v>
      </c>
      <c r="P16" s="6">
        <f t="shared" si="2"/>
        <v>1341.26</v>
      </c>
      <c r="Q16" s="7">
        <f t="shared" si="3"/>
        <v>6.8892745574453323E-2</v>
      </c>
    </row>
    <row r="17" spans="1:17" x14ac:dyDescent="0.25">
      <c r="A17" s="1">
        <v>13</v>
      </c>
      <c r="B17" s="1">
        <v>1225</v>
      </c>
      <c r="C17" s="1" t="s">
        <v>4</v>
      </c>
      <c r="D17" s="2">
        <v>45698</v>
      </c>
      <c r="E17" s="2">
        <v>45703</v>
      </c>
      <c r="F17" s="4">
        <v>1750</v>
      </c>
      <c r="G17" s="3">
        <v>250</v>
      </c>
      <c r="H17" s="1">
        <f>E17-D17</f>
        <v>5</v>
      </c>
      <c r="I17" s="5">
        <f>F17/H17</f>
        <v>350</v>
      </c>
      <c r="J17" s="1" t="str">
        <f>_xlfn.IFS(H17&lt;=3,"Curta",AND(H17&gt;3,H17&lt;=7),"Média",H17&gt;7,"Longa")</f>
        <v>Média</v>
      </c>
      <c r="K17" s="1" t="str">
        <f>_xlfn.IFS((G17/L17)&lt;0.08,"Baixa",AND((G17/L17)&gt;=0.08,(G17/L17)&lt;=0.15),"Média",(G17/L17)&gt;0.15,"Alta")</f>
        <v>Média</v>
      </c>
      <c r="L17" s="6">
        <f>SUM(F17,G17)</f>
        <v>2000</v>
      </c>
      <c r="M17" s="3">
        <f>G17*0</f>
        <v>0</v>
      </c>
      <c r="N17" s="6">
        <f t="shared" si="5"/>
        <v>140</v>
      </c>
      <c r="O17" s="3">
        <f t="shared" si="1"/>
        <v>140</v>
      </c>
      <c r="P17" s="6">
        <f t="shared" si="2"/>
        <v>1860</v>
      </c>
      <c r="Q17" s="7">
        <f t="shared" si="3"/>
        <v>7.0000000000000007E-2</v>
      </c>
    </row>
    <row r="18" spans="1:17" x14ac:dyDescent="0.25">
      <c r="A18" s="1">
        <v>14</v>
      </c>
      <c r="B18" s="1">
        <v>1270</v>
      </c>
      <c r="C18" s="1" t="s">
        <v>4</v>
      </c>
      <c r="D18" s="2">
        <v>45700</v>
      </c>
      <c r="E18" s="2">
        <v>45705</v>
      </c>
      <c r="F18" s="4">
        <v>2000</v>
      </c>
      <c r="G18" s="3">
        <v>250</v>
      </c>
      <c r="H18" s="1">
        <f>E18-D18</f>
        <v>5</v>
      </c>
      <c r="I18" s="5">
        <f>F18/H18</f>
        <v>400</v>
      </c>
      <c r="J18" s="1" t="str">
        <f>_xlfn.IFS(H18&lt;=3,"Curta",AND(H18&gt;3,H18&lt;=7),"Média",H18&gt;7,"Longa")</f>
        <v>Média</v>
      </c>
      <c r="K18" s="1" t="str">
        <f>_xlfn.IFS((G18/L18)&lt;0.08,"Baixa",AND((G18/L18)&gt;=0.08,(G18/L18)&lt;=0.15),"Média",(G18/L18)&gt;0.15,"Alta")</f>
        <v>Média</v>
      </c>
      <c r="L18" s="6">
        <f>SUM(F18,G18)</f>
        <v>2250</v>
      </c>
      <c r="M18" s="3">
        <f>G18*0</f>
        <v>0</v>
      </c>
      <c r="N18" s="6">
        <f t="shared" si="5"/>
        <v>160</v>
      </c>
      <c r="O18" s="3">
        <f t="shared" si="1"/>
        <v>160</v>
      </c>
      <c r="P18" s="6">
        <f t="shared" si="2"/>
        <v>2090</v>
      </c>
      <c r="Q18" s="7">
        <f t="shared" si="3"/>
        <v>7.1111111111111111E-2</v>
      </c>
    </row>
    <row r="19" spans="1:17" x14ac:dyDescent="0.25">
      <c r="A19" s="1">
        <v>16</v>
      </c>
      <c r="B19" s="1">
        <v>1375</v>
      </c>
      <c r="C19" s="1" t="s">
        <v>6</v>
      </c>
      <c r="D19" s="2">
        <v>45704</v>
      </c>
      <c r="E19" s="2">
        <v>45709</v>
      </c>
      <c r="F19" s="4">
        <v>3600</v>
      </c>
      <c r="G19" s="3">
        <v>400</v>
      </c>
      <c r="H19" s="1">
        <f>E19-D19</f>
        <v>5</v>
      </c>
      <c r="I19" s="5">
        <f>F19/H19</f>
        <v>720</v>
      </c>
      <c r="J19" s="1" t="str">
        <f>_xlfn.IFS(H19&lt;=3,"Curta",AND(H19&gt;3,H19&lt;=7),"Média",H19&gt;7,"Longa")</f>
        <v>Média</v>
      </c>
      <c r="K19" s="1" t="str">
        <f>_xlfn.IFS((G19/L19)&lt;0.08,"Baixa",AND((G19/L19)&gt;=0.08,(G19/L19)&lt;=0.15),"Média",(G19/L19)&gt;0.15,"Alta")</f>
        <v>Média</v>
      </c>
      <c r="L19" s="6">
        <f>SUM(F19,G19)</f>
        <v>4000</v>
      </c>
      <c r="M19" s="3">
        <f>G19*0</f>
        <v>0</v>
      </c>
      <c r="N19" s="6">
        <f t="shared" si="5"/>
        <v>288</v>
      </c>
      <c r="O19" s="3">
        <f t="shared" si="1"/>
        <v>288</v>
      </c>
      <c r="P19" s="6">
        <f t="shared" si="2"/>
        <v>3712</v>
      </c>
      <c r="Q19" s="7">
        <f t="shared" si="3"/>
        <v>7.1999999999999995E-2</v>
      </c>
    </row>
    <row r="20" spans="1:17" x14ac:dyDescent="0.25">
      <c r="A20" s="1">
        <v>18</v>
      </c>
      <c r="B20" s="1">
        <v>1150</v>
      </c>
      <c r="C20" s="1" t="s">
        <v>2</v>
      </c>
      <c r="D20" s="2">
        <v>45708</v>
      </c>
      <c r="E20" s="2">
        <v>45713</v>
      </c>
      <c r="F20" s="4">
        <v>1925</v>
      </c>
      <c r="G20" s="3">
        <v>250</v>
      </c>
      <c r="H20" s="1">
        <f>E20-D20</f>
        <v>5</v>
      </c>
      <c r="I20" s="5">
        <f>F20/H20</f>
        <v>385</v>
      </c>
      <c r="J20" s="1" t="str">
        <f>_xlfn.IFS(H20&lt;=3,"Curta",AND(H20&gt;3,H20&lt;=7),"Média",H20&gt;7,"Longa")</f>
        <v>Média</v>
      </c>
      <c r="K20" s="1" t="str">
        <f>_xlfn.IFS((G20/L20)&lt;0.08,"Baixa",AND((G20/L20)&gt;=0.08,(G20/L20)&lt;=0.15),"Média",(G20/L20)&gt;0.15,"Alta")</f>
        <v>Média</v>
      </c>
      <c r="L20" s="6">
        <f>SUM(F20,G20)</f>
        <v>2175</v>
      </c>
      <c r="M20" s="3">
        <f>G20*0</f>
        <v>0</v>
      </c>
      <c r="N20" s="6">
        <f t="shared" si="5"/>
        <v>154</v>
      </c>
      <c r="O20" s="3">
        <f t="shared" si="1"/>
        <v>154</v>
      </c>
      <c r="P20" s="6">
        <f t="shared" si="2"/>
        <v>2021</v>
      </c>
      <c r="Q20" s="7">
        <f t="shared" si="3"/>
        <v>7.0804597701149427E-2</v>
      </c>
    </row>
    <row r="21" spans="1:17" x14ac:dyDescent="0.25">
      <c r="A21" s="1">
        <v>19</v>
      </c>
      <c r="B21" s="1">
        <v>1105</v>
      </c>
      <c r="C21" s="1" t="s">
        <v>3</v>
      </c>
      <c r="D21" s="2">
        <v>45710</v>
      </c>
      <c r="E21" s="2">
        <v>45714</v>
      </c>
      <c r="F21" s="4">
        <v>1300</v>
      </c>
      <c r="G21" s="3">
        <v>200</v>
      </c>
      <c r="H21" s="1">
        <f>E21-D21</f>
        <v>4</v>
      </c>
      <c r="I21" s="5">
        <f>F21/H21</f>
        <v>325</v>
      </c>
      <c r="J21" s="1" t="str">
        <f>_xlfn.IFS(H21&lt;=3,"Curta",AND(H21&gt;3,H21&lt;=7),"Média",H21&gt;7,"Longa")</f>
        <v>Média</v>
      </c>
      <c r="K21" s="1" t="str">
        <f>_xlfn.IFS((G21/L21)&lt;0.08,"Baixa",AND((G21/L21)&gt;=0.08,(G21/L21)&lt;=0.15),"Média",(G21/L21)&gt;0.15,"Alta")</f>
        <v>Média</v>
      </c>
      <c r="L21" s="6">
        <f>SUM(F21,G21)</f>
        <v>1500</v>
      </c>
      <c r="M21" s="3">
        <f>G21*0</f>
        <v>0</v>
      </c>
      <c r="N21" s="6">
        <f t="shared" si="5"/>
        <v>104</v>
      </c>
      <c r="O21" s="3">
        <f t="shared" si="1"/>
        <v>104</v>
      </c>
      <c r="P21" s="6">
        <f t="shared" si="2"/>
        <v>1396</v>
      </c>
      <c r="Q21" s="7">
        <f t="shared" si="3"/>
        <v>6.933333333333333E-2</v>
      </c>
    </row>
  </sheetData>
  <sortState xmlns:xlrd2="http://schemas.microsoft.com/office/spreadsheetml/2017/richdata2" ref="A2:N21">
    <sortCondition ref="J2:J2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alugueis_carros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DAS DORES ALVES</dc:creator>
  <cp:lastModifiedBy>MURILO DAS DORES ALVES</cp:lastModifiedBy>
  <dcterms:created xsi:type="dcterms:W3CDTF">2025-05-15T21:10:55Z</dcterms:created>
  <dcterms:modified xsi:type="dcterms:W3CDTF">2025-05-16T02:05:17Z</dcterms:modified>
</cp:coreProperties>
</file>