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66925"/>
  <mc:AlternateContent xmlns:mc="http://schemas.openxmlformats.org/markup-compatibility/2006">
    <mc:Choice Requires="x15">
      <x15ac:absPath xmlns:x15ac="http://schemas.microsoft.com/office/spreadsheetml/2010/11/ac" url="C:\Users\50133402025.1\Downloads\"/>
    </mc:Choice>
  </mc:AlternateContent>
  <xr:revisionPtr revIDLastSave="0" documentId="13_ncr:1_{1DC6FDA9-1255-423D-BB57-FC25FEC459BA}" xr6:coauthVersionLast="36" xr6:coauthVersionMax="47" xr10:uidLastSave="{00000000-0000-0000-0000-000000000000}"/>
  <bookViews>
    <workbookView xWindow="0" yWindow="0" windowWidth="28800" windowHeight="12225" tabRatio="500" xr2:uid="{00000000-000D-0000-FFFF-FFFF00000000}"/>
  </bookViews>
  <sheets>
    <sheet name="PROC" sheetId="1" r:id="rId1"/>
    <sheet name="PROCV-PROCH" sheetId="2" r:id="rId2"/>
    <sheet name="CORRESP-ÍNDICE" sheetId="3" r:id="rId3"/>
    <sheet name="INDIRETO" sheetId="4" r:id="rId4"/>
    <sheet name="DESLOC" sheetId="5" r:id="rId5"/>
    <sheet name="FERIADOS -2025" sheetId="6" r:id="rId6"/>
    <sheet name="DATA E HORA" sheetId="7" r:id="rId7"/>
  </sheets>
  <calcPr calcId="191028"/>
  <extLst>
    <ext xmlns:x15="http://schemas.microsoft.com/office/spreadsheetml/2010/11/main" uri="{140A7094-0E35-4892-8432-C4D2E57EDEB5}">
      <x15:workbookPr chartTrackingRefBase="1"/>
    </ext>
    <ext xmlns:loext="http://schemas.libreoffice.org/" uri="{7626C862-2A13-11E5-B345-FEFF819CDC9F}">
      <loext:extCalcPr stringRefSyntax="ExcelA1"/>
    </ext>
  </extLst>
</workbook>
</file>

<file path=xl/calcChain.xml><?xml version="1.0" encoding="utf-8"?>
<calcChain xmlns="http://schemas.openxmlformats.org/spreadsheetml/2006/main">
  <c r="H4" i="5" l="1"/>
  <c r="D11" i="7"/>
  <c r="I5" i="3" l="1"/>
  <c r="I6" i="3"/>
  <c r="I5" i="4"/>
  <c r="I4" i="4"/>
  <c r="J20" i="7" l="1"/>
  <c r="J19" i="7"/>
  <c r="D19" i="7"/>
  <c r="J18" i="7"/>
  <c r="D18" i="7"/>
  <c r="J17" i="7"/>
  <c r="D17" i="7"/>
  <c r="J16" i="7"/>
  <c r="D16" i="7"/>
  <c r="J15" i="7"/>
  <c r="D15" i="7"/>
  <c r="J14" i="7"/>
  <c r="D14" i="7"/>
  <c r="J13" i="7"/>
  <c r="D13" i="7"/>
  <c r="J12" i="7"/>
  <c r="D12" i="7"/>
  <c r="J11" i="7"/>
  <c r="J10" i="7"/>
  <c r="D10" i="7"/>
  <c r="J9" i="7"/>
  <c r="D9" i="7"/>
  <c r="D8" i="7"/>
  <c r="D7" i="7"/>
  <c r="I6" i="7"/>
  <c r="D6" i="7"/>
  <c r="D5" i="7"/>
  <c r="B13" i="6"/>
  <c r="B12" i="6"/>
  <c r="B11" i="6"/>
  <c r="B10" i="6"/>
  <c r="B9" i="6"/>
  <c r="B8" i="6"/>
  <c r="B7" i="6"/>
  <c r="B6" i="6"/>
  <c r="B5" i="6"/>
  <c r="B4" i="6"/>
  <c r="B3" i="6"/>
  <c r="B2" i="6"/>
  <c r="D8" i="5"/>
  <c r="C8" i="5"/>
  <c r="B8" i="5"/>
  <c r="H6" i="4"/>
  <c r="H5" i="4"/>
  <c r="H4" i="4"/>
  <c r="H6" i="3"/>
  <c r="H5" i="3"/>
  <c r="H17" i="2"/>
  <c r="G17" i="2"/>
  <c r="F17" i="2"/>
  <c r="E17" i="2"/>
  <c r="D17" i="2"/>
  <c r="C17" i="2"/>
  <c r="P15" i="2"/>
  <c r="P16" i="2" s="1"/>
  <c r="O15" i="2"/>
  <c r="N15" i="2"/>
  <c r="M15" i="2"/>
  <c r="L15" i="2"/>
  <c r="F10" i="2"/>
  <c r="F9" i="2"/>
  <c r="F8" i="2"/>
  <c r="P7" i="2"/>
  <c r="P8" i="2" s="1"/>
  <c r="O7" i="2"/>
  <c r="N7" i="2"/>
  <c r="M7" i="2"/>
  <c r="L7" i="2"/>
  <c r="F7" i="2"/>
  <c r="F6" i="2"/>
  <c r="F5" i="2"/>
  <c r="J21" i="1"/>
  <c r="K21" i="1" s="1"/>
  <c r="H21" i="1"/>
  <c r="J20" i="1"/>
  <c r="K20" i="1" s="1"/>
  <c r="H20" i="1"/>
  <c r="J19" i="1"/>
  <c r="K19" i="1" s="1"/>
  <c r="H19" i="1"/>
  <c r="J18" i="1"/>
  <c r="K18" i="1" s="1"/>
  <c r="H18" i="1"/>
  <c r="J17" i="1"/>
  <c r="K17" i="1" s="1"/>
  <c r="H17" i="1"/>
  <c r="J16" i="1"/>
  <c r="K16" i="1" s="1"/>
  <c r="H16" i="1"/>
  <c r="J15" i="1"/>
  <c r="K15" i="1" s="1"/>
  <c r="H15" i="1"/>
  <c r="J14" i="1"/>
  <c r="K14" i="1" s="1"/>
  <c r="H14" i="1"/>
  <c r="J13" i="1"/>
  <c r="K13" i="1" s="1"/>
  <c r="H13" i="1"/>
  <c r="J12" i="1"/>
  <c r="K12" i="1" s="1"/>
  <c r="H12" i="1"/>
  <c r="J11" i="1"/>
  <c r="K11" i="1" s="1"/>
  <c r="H11" i="1"/>
  <c r="J10" i="1"/>
  <c r="K10" i="1" s="1"/>
  <c r="H10" i="1"/>
  <c r="J9" i="1"/>
  <c r="K9" i="1" s="1"/>
  <c r="H9" i="1"/>
  <c r="J8" i="1"/>
  <c r="K8" i="1" s="1"/>
  <c r="H8" i="1"/>
  <c r="J7" i="1"/>
  <c r="K7" i="1" s="1"/>
  <c r="H7" i="1"/>
  <c r="J6" i="1"/>
  <c r="K6" i="1" s="1"/>
  <c r="H6" i="1"/>
  <c r="J5" i="1"/>
  <c r="K5" i="1" s="1"/>
  <c r="H5" i="1"/>
  <c r="E5" i="1"/>
  <c r="E6" i="1" s="1"/>
  <c r="E7" i="1" s="1"/>
  <c r="E8" i="1" s="1"/>
  <c r="E9" i="1" s="1"/>
  <c r="E10" i="1" s="1"/>
  <c r="E11" i="1" s="1"/>
  <c r="E12" i="1" s="1"/>
  <c r="E13" i="1" s="1"/>
  <c r="E14" i="1" s="1"/>
  <c r="E15" i="1" s="1"/>
  <c r="E16" i="1" s="1"/>
  <c r="E17" i="1" s="1"/>
  <c r="E18" i="1" s="1"/>
  <c r="E19" i="1" s="1"/>
  <c r="E20" i="1" s="1"/>
  <c r="E21" i="1" s="1"/>
  <c r="J4" i="1"/>
  <c r="K4" i="1" s="1"/>
  <c r="H4" i="1"/>
  <c r="G5" i="7" l="1"/>
  <c r="G6" i="7"/>
  <c r="G11" i="7"/>
  <c r="G17" i="7"/>
  <c r="G7" i="7"/>
  <c r="G10" i="7"/>
  <c r="G14" i="7"/>
  <c r="G15" i="7"/>
  <c r="G19" i="7"/>
  <c r="G8" i="7"/>
  <c r="G9" i="7"/>
  <c r="G13" i="7"/>
  <c r="G16" i="7"/>
  <c r="G18" i="7"/>
  <c r="G12" i="7"/>
  <c r="F5" i="7"/>
  <c r="E5" i="7"/>
  <c r="F6" i="7"/>
  <c r="E6" i="7"/>
  <c r="F7" i="7"/>
  <c r="E7" i="7"/>
  <c r="F8" i="7"/>
  <c r="E8" i="7"/>
  <c r="F9" i="7"/>
  <c r="E9" i="7"/>
  <c r="F10" i="7"/>
  <c r="E10" i="7"/>
  <c r="F11" i="7"/>
  <c r="E11" i="7"/>
  <c r="F12" i="7"/>
  <c r="E12" i="7"/>
  <c r="F13" i="7"/>
  <c r="E13" i="7"/>
  <c r="F14" i="7"/>
  <c r="E14" i="7"/>
  <c r="F15" i="7"/>
  <c r="E15" i="7"/>
  <c r="F16" i="7"/>
  <c r="E16" i="7"/>
  <c r="F17" i="7"/>
  <c r="E17" i="7"/>
  <c r="F18" i="7"/>
  <c r="E18" i="7"/>
  <c r="F19" i="7"/>
  <c r="E19"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3" authorId="0" shapeId="0" xr:uid="{00000000-0006-0000-0000-000001000000}">
      <text>
        <r>
          <rPr>
            <sz val="11"/>
            <color rgb="FF000000"/>
            <rFont val="Aptos Narrow"/>
            <family val="2"/>
            <charset val="1"/>
          </rPr>
          <t xml:space="preserve">Vanessa Gonçalves:
</t>
        </r>
        <r>
          <rPr>
            <sz val="9"/>
            <color rgb="FF000000"/>
            <rFont val="Segoe UI"/>
            <family val="2"/>
            <charset val="1"/>
          </rPr>
          <t>Localize o nome do vendedor pela matrícula</t>
        </r>
      </text>
    </comment>
    <comment ref="J3" authorId="0" shapeId="0" xr:uid="{00000000-0006-0000-0000-000002000000}">
      <text>
        <r>
          <rPr>
            <sz val="11"/>
            <color rgb="FF000000"/>
            <rFont val="Aptos Narrow"/>
            <family val="2"/>
            <charset val="1"/>
          </rPr>
          <t xml:space="preserve">Vanessa Gonçalves:
</t>
        </r>
        <r>
          <rPr>
            <sz val="9"/>
            <color rgb="FF000000"/>
            <rFont val="Segoe UI"/>
            <family val="2"/>
            <charset val="1"/>
          </rPr>
          <t>Mostre o percentual da comissão pela categoria.</t>
        </r>
      </text>
    </comment>
    <comment ref="K3" authorId="0" shapeId="0" xr:uid="{00000000-0006-0000-0000-000003000000}">
      <text>
        <r>
          <rPr>
            <sz val="11"/>
            <color rgb="FF000000"/>
            <rFont val="Aptos Narrow"/>
            <family val="2"/>
            <charset val="1"/>
          </rPr>
          <t xml:space="preserve">Vanessa Gonçalves:
</t>
        </r>
        <r>
          <rPr>
            <sz val="9"/>
            <color rgb="FF000000"/>
            <rFont val="Segoe UI"/>
            <family val="2"/>
            <charset val="1"/>
          </rPr>
          <t>Calcule o valor da comissão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200-000001000000}">
      <text>
        <r>
          <rPr>
            <sz val="11"/>
            <color rgb="FF000000"/>
            <rFont val="Aptos Narrow"/>
            <family val="2"/>
            <charset val="1"/>
          </rPr>
          <t xml:space="preserve">Vanessa Gonçalves:
</t>
        </r>
        <r>
          <rPr>
            <sz val="9"/>
            <color rgb="FF000000"/>
            <rFont val="Segoe UI"/>
            <family val="2"/>
            <charset val="1"/>
          </rPr>
          <t>Com base na renda mensal, localize a classificação do cliente. Considere a planilha Base.</t>
        </r>
      </text>
    </comment>
    <comment ref="H6" authorId="0" shapeId="0" xr:uid="{00000000-0006-0000-0200-000002000000}">
      <text>
        <r>
          <rPr>
            <sz val="11"/>
            <color rgb="FF000000"/>
            <rFont val="Aptos Narrow"/>
            <family val="2"/>
            <charset val="1"/>
          </rPr>
          <t xml:space="preserve">Vanessa Gonçalves:
</t>
        </r>
        <r>
          <rPr>
            <sz val="9"/>
            <color rgb="FF000000"/>
            <rFont val="Segoe UI"/>
            <family val="2"/>
            <charset val="1"/>
          </rPr>
          <t>Com base nesta planilha, localize a menor renda mensal.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1000000}">
      <text>
        <r>
          <rPr>
            <sz val="11"/>
            <color rgb="FF000000"/>
            <rFont val="Aptos Narrow"/>
            <family val="2"/>
            <charset val="1"/>
          </rPr>
          <t xml:space="preserve">Vanessa Gonçalves:
</t>
        </r>
        <r>
          <rPr>
            <sz val="9"/>
            <color rgb="FF000000"/>
            <rFont val="Segoe UI"/>
            <family val="2"/>
            <charset val="1"/>
          </rPr>
          <t>Acesse: 
https://www.anbima.com.br/feriados/fer_nacionais/2025.asp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600-000001000000}">
      <text>
        <r>
          <rPr>
            <sz val="11"/>
            <color rgb="FF000000"/>
            <rFont val="Aptos Narrow"/>
            <family val="2"/>
            <charset val="1"/>
          </rPr>
          <t xml:space="preserve">Vanessa Gonçalves:
</t>
        </r>
        <r>
          <rPr>
            <sz val="9"/>
            <color rgb="FF000000"/>
            <rFont val="Segoe UI"/>
            <family val="2"/>
            <charset val="1"/>
          </rPr>
          <t>Calcular os dados prévios de entrega. Considere o padrão (segunda a sexta).</t>
        </r>
      </text>
    </comment>
    <comment ref="E4" authorId="0" shapeId="0" xr:uid="{00000000-0006-0000-0600-000002000000}">
      <text>
        <r>
          <rPr>
            <sz val="11"/>
            <color rgb="FF000000"/>
            <rFont val="Aptos Narrow"/>
            <family val="2"/>
            <charset val="1"/>
          </rPr>
          <t xml:space="preserve">Vanessa Gonçalves:
</t>
        </r>
        <r>
          <rPr>
            <sz val="9"/>
            <color rgb="FF000000"/>
            <rFont val="Segoe UI"/>
            <family val="2"/>
            <charset val="1"/>
          </rPr>
          <t>Mostre a quantidade de dias úteis entre a data do pedido e a data prevista para entrega.</t>
        </r>
      </text>
    </comment>
    <comment ref="F4" authorId="0" shapeId="0" xr:uid="{00000000-0006-0000-0600-000003000000}">
      <text>
        <r>
          <rPr>
            <sz val="11"/>
            <color rgb="FF000000"/>
            <rFont val="Aptos Narrow"/>
            <family val="2"/>
            <charset val="1"/>
          </rPr>
          <t xml:space="preserve">Vanessa Gonçalves:
</t>
        </r>
        <r>
          <rPr>
            <sz val="9"/>
            <color rgb="FF000000"/>
            <rFont val="Segoe UI"/>
            <family val="2"/>
            <charset val="1"/>
          </rPr>
          <t>identificar o Dia da Semana da Entrega. 
Use DIA.DA.SEMANA(Data_Entrega, 2) para identificar se cai em um final de semana (sábado = 6, domingo = 7).</t>
        </r>
      </text>
    </comment>
    <comment ref="G4" authorId="0" shapeId="0" xr:uid="{00000000-0006-0000-0600-000004000000}">
      <text>
        <r>
          <rPr>
            <sz val="11"/>
            <color rgb="FF000000"/>
            <rFont val="Aptos Narrow"/>
            <family val="2"/>
            <charset val="1"/>
          </rPr>
          <t xml:space="preserve">Vanessa Gonçalves:
</t>
        </r>
        <r>
          <rPr>
            <sz val="9"/>
            <color rgb="FF000000"/>
            <rFont val="Segoe UI"/>
            <family val="2"/>
            <charset val="1"/>
          </rPr>
          <t xml:space="preserve">Se o pedido for entregue em um sábado ou domingo, exiba "Ajustar Dados", caso contrário, exiba "OK".
</t>
        </r>
        <r>
          <rPr>
            <b/>
            <sz val="9"/>
            <color rgb="FF000000"/>
            <rFont val="Segoe UI"/>
            <family val="2"/>
            <charset val="1"/>
          </rPr>
          <t xml:space="preserve">Aplicar Formatação Condicional:
</t>
        </r>
        <r>
          <rPr>
            <sz val="9"/>
            <color rgb="FF000000"/>
            <rFont val="Segoe UI"/>
            <family val="2"/>
            <charset val="1"/>
          </rPr>
          <t xml:space="preserve">- Destacar em vermelho pedidos com Status "Ajustar Dados".
- Destacar em verde pedidos com Status "OK".
</t>
        </r>
      </text>
    </comment>
  </commentList>
</comments>
</file>

<file path=xl/sharedStrings.xml><?xml version="1.0" encoding="utf-8"?>
<sst xmlns="http://schemas.openxmlformats.org/spreadsheetml/2006/main" count="194" uniqueCount="105">
  <si>
    <t>FUNÇÕES DE PROCURA - PROC</t>
  </si>
  <si>
    <t>Comissão</t>
  </si>
  <si>
    <t>Categoria</t>
  </si>
  <si>
    <t>DATA</t>
  </si>
  <si>
    <t>PEDIDO</t>
  </si>
  <si>
    <t>CATEGORIA</t>
  </si>
  <si>
    <t>MATRÍCULA</t>
  </si>
  <si>
    <t>VENDEDOR</t>
  </si>
  <si>
    <t>VENDA</t>
  </si>
  <si>
    <t>COMISSÃO %</t>
  </si>
  <si>
    <t>VALOR DA COMISSÃO</t>
  </si>
  <si>
    <t>Café</t>
  </si>
  <si>
    <t>Grãos</t>
  </si>
  <si>
    <t>A1</t>
  </si>
  <si>
    <t>Cereais</t>
  </si>
  <si>
    <t>Molhos</t>
  </si>
  <si>
    <t>Óleos e Azeites</t>
  </si>
  <si>
    <t>A2</t>
  </si>
  <si>
    <t>Doces</t>
  </si>
  <si>
    <t>Matrícula</t>
  </si>
  <si>
    <t>Vendedor</t>
  </si>
  <si>
    <t>João</t>
  </si>
  <si>
    <t>Ana</t>
  </si>
  <si>
    <t>FUNÇÕES DE PROCURA - PROCV E PROCH</t>
  </si>
  <si>
    <t>LISTA DE ALUNOS</t>
  </si>
  <si>
    <t>NOME</t>
  </si>
  <si>
    <t>PROVA1</t>
  </si>
  <si>
    <t>PROVA2</t>
  </si>
  <si>
    <t>PROVA3</t>
  </si>
  <si>
    <t>PROVA4</t>
  </si>
  <si>
    <t>MÉDIA</t>
  </si>
  <si>
    <t>FUNÇÃO 
PROCV</t>
  </si>
  <si>
    <t>BOLETIM</t>
  </si>
  <si>
    <t>Roberto</t>
  </si>
  <si>
    <t>Tiago</t>
  </si>
  <si>
    <t>Paulo</t>
  </si>
  <si>
    <t>PROVA</t>
  </si>
  <si>
    <t>Pedro</t>
  </si>
  <si>
    <t>NOTAS</t>
  </si>
  <si>
    <t>RESULTADO</t>
  </si>
  <si>
    <t>Lucas</t>
  </si>
  <si>
    <t>Maria</t>
  </si>
  <si>
    <t>FUNÇÃO 
PROCH</t>
  </si>
  <si>
    <t>FUNÇÃO CORRESP E ÍNDICE</t>
  </si>
  <si>
    <t>TABELA DE CLIENTES</t>
  </si>
  <si>
    <t>CLIENTE</t>
  </si>
  <si>
    <t>RENDA MENSAL</t>
  </si>
  <si>
    <t>CLASSIFICAÇÃO COMERCIAL</t>
  </si>
  <si>
    <t>VALOR</t>
  </si>
  <si>
    <t>Ana da Silva</t>
  </si>
  <si>
    <t>Ouro</t>
  </si>
  <si>
    <t>MAIOR RENDA</t>
  </si>
  <si>
    <t>Maria da Silva</t>
  </si>
  <si>
    <t>Prata</t>
  </si>
  <si>
    <t>MENOR RENDA</t>
  </si>
  <si>
    <t>Antônio da Silva</t>
  </si>
  <si>
    <t>Roberto da Silva</t>
  </si>
  <si>
    <t>Bronze</t>
  </si>
  <si>
    <t>Pedro da Silva</t>
  </si>
  <si>
    <t>Lucas da Silva</t>
  </si>
  <si>
    <t>Fernanda  da Silva</t>
  </si>
  <si>
    <t>Cláudia  da Silva</t>
  </si>
  <si>
    <t>Mateus  da Silva</t>
  </si>
  <si>
    <t>Igor  da Silva</t>
  </si>
  <si>
    <t>FUNÇÃO INDIRETO</t>
  </si>
  <si>
    <t>PERÍODO</t>
  </si>
  <si>
    <t>JAN</t>
  </si>
  <si>
    <t>MÁXIMO</t>
  </si>
  <si>
    <t>FEV</t>
  </si>
  <si>
    <t>MÍNIMO</t>
  </si>
  <si>
    <t>MAR</t>
  </si>
  <si>
    <t>FUNÇÃO DESLOC</t>
  </si>
  <si>
    <t>EMPRESA</t>
  </si>
  <si>
    <t>MÊS</t>
  </si>
  <si>
    <t>A</t>
  </si>
  <si>
    <t>SOMA</t>
  </si>
  <si>
    <t>B</t>
  </si>
  <si>
    <t>C</t>
  </si>
  <si>
    <t>D</t>
  </si>
  <si>
    <t>TOTAL</t>
  </si>
  <si>
    <t>Data</t>
  </si>
  <si>
    <t>Dia da Semana</t>
  </si>
  <si>
    <t>Feriado</t>
  </si>
  <si>
    <t>FERIADOS DE 2025</t>
  </si>
  <si>
    <t>Confraternização Universal</t>
  </si>
  <si>
    <t>Carnaval</t>
  </si>
  <si>
    <t>Paixão de Cristo</t>
  </si>
  <si>
    <t>Tiradentes</t>
  </si>
  <si>
    <t>Dia do Trabalho</t>
  </si>
  <si>
    <t>Corpus Christi</t>
  </si>
  <si>
    <t>Independência do Brasil</t>
  </si>
  <si>
    <r>
      <rPr>
        <sz val="11"/>
        <color rgb="FF000000"/>
        <rFont val="Aptos Narrow"/>
        <family val="2"/>
        <charset val="1"/>
      </rPr>
      <t>Nossa Sr.</t>
    </r>
    <r>
      <rPr>
        <vertAlign val="superscript"/>
        <sz val="8"/>
        <color rgb="FF666666"/>
        <rFont val="Verdana"/>
        <family val="2"/>
        <charset val="1"/>
      </rPr>
      <t>a</t>
    </r>
    <r>
      <rPr>
        <sz val="8"/>
        <color rgb="FF666666"/>
        <rFont val="Verdana"/>
        <family val="2"/>
        <charset val="1"/>
      </rPr>
      <t> Aparecida - Padroeira do Brasil</t>
    </r>
  </si>
  <si>
    <t>Finados</t>
  </si>
  <si>
    <t>Proclamação da República</t>
  </si>
  <si>
    <t>Dia Nacional de Zumbi e da Consciência Negra</t>
  </si>
  <si>
    <t>Natal</t>
  </si>
  <si>
    <t>EMPRESA ABC LOGISTICA LTDA</t>
  </si>
  <si>
    <t>Gestão de prazos para entregas e dias úteis</t>
  </si>
  <si>
    <t>Pedido</t>
  </si>
  <si>
    <t>Dados do Pedido</t>
  </si>
  <si>
    <t>Prazo
(em dias úteis)</t>
  </si>
  <si>
    <t>Data Prevista</t>
  </si>
  <si>
    <t>Total de Dias 
Úteis</t>
  </si>
  <si>
    <t>Status</t>
  </si>
  <si>
    <t>Data atual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</si>
</sst>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 #,##0.00_-;_-* \-??_-;_-@_-"/>
    <numFmt numFmtId="165" formatCode="d/m/yyyy"/>
    <numFmt numFmtId="166" formatCode="_-&quot;R$ &quot;* #,##0.00_-;&quot;-R$ &quot;* #,##0.00_-;_-&quot;R$ &quot;* \-??_-;_-@_-"/>
    <numFmt numFmtId="167" formatCode="_-* #,##0.0_-;\-* #,##0.0_-;_-* \-??_-;_-@_-"/>
    <numFmt numFmtId="168" formatCode="dddd"/>
    <numFmt numFmtId="169" formatCode="dd/mm/yy"/>
  </numFmts>
  <fonts count="17">
    <font>
      <sz val="11"/>
      <color rgb="FF000000"/>
      <name val="Aptos Narrow"/>
      <family val="2"/>
      <charset val="1"/>
    </font>
    <font>
      <sz val="11"/>
      <color rgb="FF000000"/>
      <name val="Calibri"/>
      <family val="2"/>
      <charset val="1"/>
    </font>
    <font>
      <b/>
      <sz val="16"/>
      <color rgb="FFFFFFFF"/>
      <name val="Aptos Narrow"/>
      <family val="2"/>
      <charset val="1"/>
    </font>
    <font>
      <sz val="9"/>
      <color rgb="FF000000"/>
      <name val="Segoe UI"/>
      <family val="2"/>
      <charset val="1"/>
    </font>
    <font>
      <b/>
      <sz val="11"/>
      <color rgb="FFFFFFFF"/>
      <name val="Aptos Narrow"/>
      <family val="2"/>
      <charset val="1"/>
    </font>
    <font>
      <b/>
      <sz val="14"/>
      <color rgb="FFFFFFFF"/>
      <name val="Calibri"/>
      <family val="2"/>
      <charset val="1"/>
    </font>
    <font>
      <sz val="11"/>
      <color rgb="FFFFFFFF"/>
      <name val="Calibri"/>
      <family val="2"/>
      <charset val="1"/>
    </font>
    <font>
      <b/>
      <sz val="11"/>
      <color rgb="FF000000"/>
      <name val="Calibri"/>
      <family val="2"/>
      <charset val="1"/>
    </font>
    <font>
      <sz val="11"/>
      <name val="Calibri"/>
      <family val="2"/>
      <charset val="1"/>
    </font>
    <font>
      <sz val="11"/>
      <color rgb="FFFFFFFF"/>
      <name val="Aptos Narrow"/>
      <family val="2"/>
      <charset val="1"/>
    </font>
    <font>
      <b/>
      <sz val="11"/>
      <color rgb="FF000000"/>
      <name val="Aptos Narrow"/>
      <family val="2"/>
      <charset val="1"/>
    </font>
    <font>
      <b/>
      <sz val="12"/>
      <color rgb="FFFFFFFF"/>
      <name val="Aptos Narrow"/>
      <family val="2"/>
      <charset val="1"/>
    </font>
    <font>
      <vertAlign val="superscript"/>
      <sz val="8"/>
      <color rgb="FF666666"/>
      <name val="Verdana"/>
      <family val="2"/>
      <charset val="1"/>
    </font>
    <font>
      <sz val="8"/>
      <color rgb="FF666666"/>
      <name val="Verdana"/>
      <family val="2"/>
      <charset val="1"/>
    </font>
    <font>
      <i/>
      <sz val="11"/>
      <color rgb="FF000000"/>
      <name val="Aptos Narrow"/>
      <family val="2"/>
      <charset val="1"/>
    </font>
    <font>
      <b/>
      <sz val="9"/>
      <color rgb="FF000000"/>
      <name val="Segoe UI"/>
      <family val="2"/>
      <charset val="1"/>
    </font>
    <font>
      <sz val="11"/>
      <color rgb="FF000000"/>
      <name val="Aptos Narrow"/>
      <family val="2"/>
      <charset val="1"/>
    </font>
  </fonts>
  <fills count="10">
    <fill>
      <patternFill patternType="none"/>
    </fill>
    <fill>
      <patternFill patternType="gray125"/>
    </fill>
    <fill>
      <patternFill patternType="solid">
        <fgColor rgb="FF7F7F7F"/>
        <bgColor rgb="FF969696"/>
      </patternFill>
    </fill>
    <fill>
      <patternFill patternType="solid">
        <fgColor rgb="FFE8E8E8"/>
        <bgColor rgb="FFF2F2F2"/>
      </patternFill>
    </fill>
    <fill>
      <patternFill patternType="solid">
        <fgColor rgb="FF595959"/>
        <bgColor rgb="FF666666"/>
      </patternFill>
    </fill>
    <fill>
      <patternFill patternType="solid">
        <fgColor rgb="FFFFFFFF"/>
        <bgColor rgb="FFF2F2F2"/>
      </patternFill>
    </fill>
    <fill>
      <patternFill patternType="solid">
        <fgColor rgb="FFF2F2F2"/>
        <bgColor rgb="FFE8E8E8"/>
      </patternFill>
    </fill>
    <fill>
      <patternFill patternType="solid">
        <fgColor rgb="FF000000"/>
        <bgColor rgb="FF003300"/>
      </patternFill>
    </fill>
    <fill>
      <patternFill patternType="solid">
        <fgColor rgb="FFFFFFCC"/>
        <bgColor rgb="FFFFFFFF"/>
      </patternFill>
    </fill>
    <fill>
      <patternFill patternType="solid">
        <fgColor theme="0"/>
        <bgColor rgb="FF969696"/>
      </patternFill>
    </fill>
  </fills>
  <borders count="4">
    <border>
      <left/>
      <right/>
      <top/>
      <bottom/>
      <diagonal/>
    </border>
    <border>
      <left style="thin">
        <color auto="1"/>
      </left>
      <right style="thin">
        <color auto="1"/>
      </right>
      <top style="thin">
        <color auto="1"/>
      </top>
      <bottom style="thin">
        <color auto="1"/>
      </bottom>
      <diagonal/>
    </border>
    <border>
      <left/>
      <right/>
      <top/>
      <bottom style="double">
        <color auto="1"/>
      </bottom>
      <diagonal/>
    </border>
    <border>
      <left/>
      <right/>
      <top/>
      <bottom style="thin">
        <color auto="1"/>
      </bottom>
      <diagonal/>
    </border>
  </borders>
  <cellStyleXfs count="6">
    <xf numFmtId="0" fontId="0" fillId="0" borderId="0"/>
    <xf numFmtId="164" fontId="16" fillId="0" borderId="0" applyBorder="0" applyProtection="0"/>
    <xf numFmtId="166" fontId="16" fillId="0" borderId="0" applyBorder="0" applyProtection="0"/>
    <xf numFmtId="9" fontId="16" fillId="0" borderId="0" applyBorder="0" applyProtection="0"/>
    <xf numFmtId="0" fontId="1" fillId="0" borderId="0"/>
    <xf numFmtId="164" fontId="16" fillId="0" borderId="0" applyBorder="0" applyProtection="0"/>
  </cellStyleXfs>
  <cellXfs count="57">
    <xf numFmtId="0" fontId="0" fillId="0" borderId="0" xfId="0"/>
    <xf numFmtId="0" fontId="0" fillId="3" borderId="1" xfId="0" applyFill="1" applyBorder="1"/>
    <xf numFmtId="9" fontId="0" fillId="0" borderId="1" xfId="0" applyNumberFormat="1" applyBorder="1" applyAlignment="1">
      <alignment horizontal="center"/>
    </xf>
    <xf numFmtId="0" fontId="0" fillId="0" borderId="1" xfId="0" applyBorder="1" applyAlignment="1">
      <alignment horizontal="left" indent="1"/>
    </xf>
    <xf numFmtId="165" fontId="0" fillId="0" borderId="1" xfId="0" applyNumberFormat="1" applyBorder="1"/>
    <xf numFmtId="0" fontId="0" fillId="0" borderId="1" xfId="0" applyBorder="1"/>
    <xf numFmtId="0" fontId="0" fillId="3" borderId="1" xfId="0" applyFill="1" applyBorder="1" applyAlignment="1">
      <alignment horizontal="left" indent="1"/>
    </xf>
    <xf numFmtId="166" fontId="16" fillId="0" borderId="1" xfId="2" applyBorder="1" applyProtection="1"/>
    <xf numFmtId="9" fontId="16" fillId="3" borderId="1" xfId="3" applyFill="1" applyBorder="1" applyProtection="1"/>
    <xf numFmtId="166" fontId="16" fillId="3" borderId="1" xfId="2" applyFill="1" applyBorder="1" applyProtection="1"/>
    <xf numFmtId="0" fontId="4" fillId="2" borderId="1" xfId="0" applyFont="1" applyFill="1" applyBorder="1" applyAlignment="1">
      <alignment horizontal="center"/>
    </xf>
    <xf numFmtId="167" fontId="16" fillId="0" borderId="1" xfId="1" applyNumberFormat="1" applyBorder="1" applyProtection="1"/>
    <xf numFmtId="0" fontId="0" fillId="3" borderId="1" xfId="0" applyFill="1" applyBorder="1" applyAlignment="1">
      <alignment horizontal="center"/>
    </xf>
    <xf numFmtId="0" fontId="0" fillId="5" borderId="1" xfId="0" applyFill="1" applyBorder="1" applyAlignment="1">
      <alignment horizontal="center"/>
    </xf>
    <xf numFmtId="0" fontId="16" fillId="3" borderId="1" xfId="1" applyNumberFormat="1" applyFill="1" applyBorder="1" applyAlignment="1" applyProtection="1">
      <alignment horizontal="center"/>
    </xf>
    <xf numFmtId="0" fontId="0" fillId="6" borderId="1" xfId="0" applyFill="1" applyBorder="1"/>
    <xf numFmtId="167" fontId="16" fillId="0" borderId="1" xfId="1" applyNumberFormat="1" applyBorder="1" applyAlignment="1" applyProtection="1">
      <alignment horizontal="center"/>
    </xf>
    <xf numFmtId="167" fontId="16" fillId="3" borderId="1" xfId="1" applyNumberFormat="1" applyFill="1" applyBorder="1" applyAlignment="1" applyProtection="1">
      <alignment horizontal="center"/>
    </xf>
    <xf numFmtId="0" fontId="0" fillId="0" borderId="0" xfId="0" applyAlignment="1">
      <alignment horizontal="center"/>
    </xf>
    <xf numFmtId="0" fontId="5" fillId="7" borderId="0" xfId="4" applyFont="1" applyFill="1"/>
    <xf numFmtId="0" fontId="6" fillId="7" borderId="0" xfId="4" applyFont="1" applyFill="1"/>
    <xf numFmtId="0" fontId="7" fillId="8" borderId="2" xfId="4" applyFont="1" applyFill="1" applyBorder="1"/>
    <xf numFmtId="0" fontId="6" fillId="7" borderId="2" xfId="4" applyFont="1" applyFill="1" applyBorder="1"/>
    <xf numFmtId="0" fontId="8" fillId="0" borderId="0" xfId="4" applyFont="1"/>
    <xf numFmtId="0" fontId="1" fillId="0" borderId="0" xfId="4"/>
    <xf numFmtId="0" fontId="1" fillId="6" borderId="1" xfId="4" applyFill="1" applyBorder="1" applyAlignment="1">
      <alignment horizontal="left"/>
    </xf>
    <xf numFmtId="0" fontId="9" fillId="7" borderId="1" xfId="0" applyFont="1" applyFill="1" applyBorder="1"/>
    <xf numFmtId="0" fontId="4" fillId="2" borderId="1" xfId="0" applyFont="1" applyFill="1" applyBorder="1"/>
    <xf numFmtId="0" fontId="10" fillId="0" borderId="1" xfId="0" applyFont="1" applyBorder="1"/>
    <xf numFmtId="0" fontId="0" fillId="0" borderId="1" xfId="0" applyBorder="1" applyAlignment="1">
      <alignment horizontal="center"/>
    </xf>
    <xf numFmtId="0" fontId="11" fillId="2" borderId="1" xfId="0" applyFont="1" applyFill="1" applyBorder="1" applyAlignment="1">
      <alignment horizontal="center" vertical="center"/>
    </xf>
    <xf numFmtId="0" fontId="0" fillId="0" borderId="0" xfId="0" applyAlignment="1">
      <alignment vertical="center"/>
    </xf>
    <xf numFmtId="165" fontId="0" fillId="0" borderId="1" xfId="0" applyNumberFormat="1" applyBorder="1" applyAlignment="1">
      <alignment horizontal="center" vertical="center"/>
    </xf>
    <xf numFmtId="168" fontId="0" fillId="0" borderId="1" xfId="0" applyNumberFormat="1" applyBorder="1" applyAlignment="1">
      <alignment horizontal="left" vertical="center" indent="1"/>
    </xf>
    <xf numFmtId="0" fontId="0" fillId="0" borderId="1" xfId="0" applyBorder="1" applyAlignment="1">
      <alignment horizontal="left" vertical="center" indent="1"/>
    </xf>
    <xf numFmtId="0" fontId="10" fillId="3" borderId="0" xfId="0" applyFont="1" applyFill="1" applyAlignment="1">
      <alignment horizontal="center" vertical="center" wrapText="1"/>
    </xf>
    <xf numFmtId="165" fontId="0" fillId="0" borderId="0" xfId="0" applyNumberFormat="1" applyAlignment="1">
      <alignment horizontal="center"/>
    </xf>
    <xf numFmtId="165" fontId="0" fillId="3" borderId="1" xfId="0" applyNumberFormat="1" applyFill="1" applyBorder="1"/>
    <xf numFmtId="169" fontId="0" fillId="0" borderId="0" xfId="0" applyNumberFormat="1"/>
    <xf numFmtId="165" fontId="0" fillId="0" borderId="0" xfId="0" applyNumberFormat="1" applyAlignment="1">
      <alignment horizontal="center" vertical="center" wrapText="1"/>
    </xf>
    <xf numFmtId="0" fontId="0" fillId="0" borderId="0" xfId="0" applyAlignment="1">
      <alignment horizontal="center" vertical="center" wrapText="1"/>
    </xf>
    <xf numFmtId="0" fontId="0" fillId="3" borderId="0" xfId="0" applyFill="1" applyAlignment="1">
      <alignment horizontal="center" vertical="top" wrapText="1"/>
    </xf>
    <xf numFmtId="0" fontId="4" fillId="2" borderId="1" xfId="0" applyFont="1"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right" indent="1"/>
    </xf>
    <xf numFmtId="166" fontId="16" fillId="0" borderId="0" xfId="2" applyBorder="1" applyProtection="1"/>
    <xf numFmtId="0" fontId="2" fillId="2" borderId="0" xfId="0" applyFont="1" applyFill="1" applyAlignment="1">
      <alignment horizontal="center"/>
    </xf>
    <xf numFmtId="0" fontId="2" fillId="4" borderId="0" xfId="0" applyFont="1" applyFill="1" applyAlignment="1">
      <alignment horizontal="center"/>
    </xf>
    <xf numFmtId="0" fontId="14" fillId="0" borderId="0" xfId="0" applyFont="1" applyAlignment="1">
      <alignment horizontal="left"/>
    </xf>
    <xf numFmtId="0" fontId="2" fillId="9" borderId="0" xfId="0" applyFont="1" applyFill="1"/>
    <xf numFmtId="0" fontId="4" fillId="4" borderId="0" xfId="0" applyFont="1" applyFill="1" applyAlignment="1">
      <alignment horizontal="center" textRotation="90" wrapText="1"/>
    </xf>
    <xf numFmtId="0" fontId="2" fillId="2" borderId="0" xfId="0" applyFont="1" applyFill="1" applyAlignment="1">
      <alignment horizontal="center" wrapText="1"/>
    </xf>
    <xf numFmtId="0" fontId="4" fillId="4" borderId="3" xfId="0" applyFont="1" applyFill="1" applyBorder="1" applyAlignment="1">
      <alignment horizontal="center" wrapText="1"/>
    </xf>
    <xf numFmtId="0" fontId="0" fillId="0" borderId="1" xfId="0" applyBorder="1" applyAlignment="1">
      <alignment vertical="center"/>
    </xf>
    <xf numFmtId="0" fontId="0" fillId="3" borderId="1" xfId="0" applyFill="1" applyBorder="1" applyAlignment="1">
      <alignment wrapText="1"/>
    </xf>
    <xf numFmtId="0" fontId="0" fillId="0" borderId="0" xfId="0" applyAlignment="1">
      <alignment wrapText="1"/>
    </xf>
    <xf numFmtId="0" fontId="0" fillId="3" borderId="1" xfId="0" applyFill="1" applyBorder="1" applyAlignment="1">
      <alignment horizontal="center" wrapText="1"/>
    </xf>
  </cellXfs>
  <cellStyles count="6">
    <cellStyle name="Moeda" xfId="2" builtinId="4"/>
    <cellStyle name="Normal" xfId="0" builtinId="0"/>
    <cellStyle name="Normal 2 3" xfId="4" xr:uid="{00000000-0005-0000-0000-000006000000}"/>
    <cellStyle name="Porcentagem" xfId="3" builtinId="5"/>
    <cellStyle name="Vírgula" xfId="1" builtinId="3"/>
    <cellStyle name="Vírgula 2" xfId="5" xr:uid="{00000000-0005-0000-0000-000007000000}"/>
  </cellStyles>
  <dxfs count="2">
    <dxf>
      <fill>
        <patternFill>
          <bgColor rgb="FFC2F1C8"/>
        </patternFill>
      </fill>
    </dxf>
    <dxf>
      <fill>
        <patternFill>
          <bgColor rgb="FFF6C6A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F2F2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8E8E8"/>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69696"/>
      <rgbColor rgb="FF003366"/>
      <rgbColor rgb="FF339966"/>
      <rgbColor rgb="FF003300"/>
      <rgbColor rgb="FF333300"/>
      <rgbColor rgb="FF993300"/>
      <rgbColor rgb="FF993366"/>
      <rgbColor rgb="FF333399"/>
      <rgbColor rgb="FF59595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8</xdr:col>
      <xdr:colOff>47520</xdr:colOff>
      <xdr:row>0</xdr:row>
      <xdr:rowOff>66600</xdr:rowOff>
    </xdr:from>
    <xdr:to>
      <xdr:col>10</xdr:col>
      <xdr:colOff>3237840</xdr:colOff>
      <xdr:row>4</xdr:row>
      <xdr:rowOff>38520</xdr:rowOff>
    </xdr:to>
    <xdr:sp macro="" textlink="">
      <xdr:nvSpPr>
        <xdr:cNvPr id="2" name="CaixaDeTexto 1">
          <a:extLst>
            <a:ext uri="{FF2B5EF4-FFF2-40B4-BE49-F238E27FC236}">
              <a16:creationId xmlns:a16="http://schemas.microsoft.com/office/drawing/2014/main" id="{00000000-0008-0000-0600-000002000000}"/>
            </a:ext>
          </a:extLst>
        </xdr:cNvPr>
        <xdr:cNvSpPr/>
      </xdr:nvSpPr>
      <xdr:spPr>
        <a:xfrm>
          <a:off x="10403640" y="66600"/>
          <a:ext cx="5205960" cy="962640"/>
        </a:xfrm>
        <a:prstGeom prst="rect">
          <a:avLst/>
        </a:prstGeom>
        <a:solidFill>
          <a:schemeClr val="bg1">
            <a:lumMod val="95000"/>
          </a:schemeClr>
        </a:solidFill>
        <a:ln w="9525">
          <a:solidFill>
            <a:srgbClr val="FFFFFF">
              <a:shade val="50000"/>
            </a:srgbClr>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pt-BR" sz="1100" b="0" strike="noStrike" spc="-1">
              <a:solidFill>
                <a:schemeClr val="dk1"/>
              </a:solidFill>
              <a:latin typeface="Aptos Narrow"/>
            </a:rPr>
            <a:t>CASE: gestão de prazos para entregas e dias úteis</a:t>
          </a:r>
          <a:endParaRPr lang="pt-BR" sz="1100" b="0" strike="noStrike" spc="-1">
            <a:latin typeface="Times New Roman"/>
          </a:endParaRPr>
        </a:p>
        <a:p>
          <a:pPr>
            <a:lnSpc>
              <a:spcPct val="100000"/>
            </a:lnSpc>
          </a:pPr>
          <a:endParaRPr lang="pt-BR" sz="1100" b="0" strike="noStrike" spc="-1">
            <a:latin typeface="Times New Roman"/>
          </a:endParaRPr>
        </a:p>
        <a:p>
          <a:pPr>
            <a:lnSpc>
              <a:spcPct val="100000"/>
            </a:lnSpc>
          </a:pPr>
          <a:r>
            <a:rPr lang="pt-BR" sz="1100" b="0" strike="noStrike" spc="-1">
              <a:solidFill>
                <a:schemeClr val="dk1"/>
              </a:solidFill>
              <a:latin typeface="Aptos Narrow"/>
            </a:rPr>
            <a:t>CENÁRIO: uma empresa de logística precisa calcular os dados de entrega de seus pedidos considerando apenas dias úteis. Além disso, os gestores querem entregas destacadas que caem em fins de semana ou feriados.</a:t>
          </a:r>
          <a:endParaRPr lang="pt-BR" sz="1100" b="0" strike="noStrike" spc="-1">
            <a:latin typeface="Times New Roman"/>
          </a:endParaRPr>
        </a:p>
        <a:p>
          <a:pPr>
            <a:lnSpc>
              <a:spcPct val="100000"/>
            </a:lnSpc>
          </a:pPr>
          <a:endParaRPr lang="pt-BR" sz="1100" b="0" strike="noStrike" spc="-1">
            <a:latin typeface="Times New Roman"/>
          </a:endParaRPr>
        </a:p>
      </xdr:txBody>
    </xdr:sp>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zoomScaleNormal="100" workbookViewId="0">
      <selection activeCell="O12" sqref="O12"/>
    </sheetView>
  </sheetViews>
  <sheetFormatPr defaultColWidth="8.625" defaultRowHeight="14.25"/>
  <cols>
    <col min="1" max="1" width="9.25" bestFit="1" customWidth="1"/>
    <col min="2" max="2" width="13.375" customWidth="1"/>
    <col min="4" max="4" width="8" customWidth="1"/>
    <col min="5" max="5" width="7.875" customWidth="1"/>
    <col min="6" max="6" width="14.25" customWidth="1"/>
    <col min="7" max="8" width="11.25" customWidth="1"/>
    <col min="9" max="9" width="10.5" bestFit="1" customWidth="1"/>
    <col min="10" max="10" width="10.875" customWidth="1"/>
    <col min="11" max="11" width="10.625" customWidth="1"/>
  </cols>
  <sheetData>
    <row r="1" spans="1:11" ht="20.25">
      <c r="A1" s="46" t="s">
        <v>0</v>
      </c>
      <c r="B1" s="46"/>
      <c r="C1" s="46"/>
      <c r="D1" s="46"/>
      <c r="E1" s="46"/>
      <c r="F1" s="46"/>
      <c r="G1" s="46"/>
      <c r="H1" s="46"/>
      <c r="I1" s="46"/>
      <c r="J1" s="46"/>
      <c r="K1" s="46"/>
    </row>
    <row r="3" spans="1:11" ht="28.5">
      <c r="A3" s="54" t="s">
        <v>1</v>
      </c>
      <c r="B3" s="54" t="s">
        <v>2</v>
      </c>
      <c r="C3" s="55"/>
      <c r="D3" s="54" t="s">
        <v>3</v>
      </c>
      <c r="E3" s="54" t="s">
        <v>4</v>
      </c>
      <c r="F3" s="54" t="s">
        <v>5</v>
      </c>
      <c r="G3" s="54" t="s">
        <v>6</v>
      </c>
      <c r="H3" s="54" t="s">
        <v>7</v>
      </c>
      <c r="I3" s="54" t="s">
        <v>8</v>
      </c>
      <c r="J3" s="56" t="s">
        <v>9</v>
      </c>
      <c r="K3" s="54" t="s">
        <v>10</v>
      </c>
    </row>
    <row r="4" spans="1:11">
      <c r="A4" s="2">
        <v>0.02</v>
      </c>
      <c r="B4" s="53" t="s">
        <v>11</v>
      </c>
      <c r="D4" s="4">
        <v>45693</v>
      </c>
      <c r="E4" s="5">
        <v>1563</v>
      </c>
      <c r="F4" s="5" t="s">
        <v>12</v>
      </c>
      <c r="G4" s="5" t="s">
        <v>13</v>
      </c>
      <c r="H4" s="6" t="str">
        <f t="shared" ref="H4:H21" si="0">LOOKUP(G4,$A$12:$A$13,$B$12:$B$13)</f>
        <v>João</v>
      </c>
      <c r="I4" s="7">
        <v>799</v>
      </c>
      <c r="J4" s="8">
        <f t="shared" ref="J4:J21" si="1">LOOKUP(F4,$B$4:$B$9,$A$4:$A$9)</f>
        <v>0.08</v>
      </c>
      <c r="K4" s="9">
        <f t="shared" ref="K4:K21" si="2">PRODUCT(I4,J4)</f>
        <v>63.92</v>
      </c>
    </row>
    <row r="5" spans="1:11">
      <c r="A5" s="2">
        <v>0.05</v>
      </c>
      <c r="B5" s="53" t="s">
        <v>14</v>
      </c>
      <c r="D5" s="4">
        <v>45693</v>
      </c>
      <c r="E5" s="5">
        <f t="shared" ref="E5:E21" si="3">E4+1</f>
        <v>1564</v>
      </c>
      <c r="F5" s="5" t="s">
        <v>14</v>
      </c>
      <c r="G5" s="5" t="s">
        <v>13</v>
      </c>
      <c r="H5" s="6" t="str">
        <f t="shared" si="0"/>
        <v>João</v>
      </c>
      <c r="I5" s="7">
        <v>899</v>
      </c>
      <c r="J5" s="8">
        <f t="shared" si="1"/>
        <v>0.05</v>
      </c>
      <c r="K5" s="9">
        <f t="shared" si="2"/>
        <v>44.95</v>
      </c>
    </row>
    <row r="6" spans="1:11">
      <c r="A6" s="2">
        <v>0.08</v>
      </c>
      <c r="B6" s="53" t="s">
        <v>12</v>
      </c>
      <c r="D6" s="4">
        <v>45693</v>
      </c>
      <c r="E6" s="5">
        <f t="shared" si="3"/>
        <v>1565</v>
      </c>
      <c r="F6" s="5" t="s">
        <v>12</v>
      </c>
      <c r="G6" s="5" t="s">
        <v>13</v>
      </c>
      <c r="H6" s="6" t="str">
        <f t="shared" si="0"/>
        <v>João</v>
      </c>
      <c r="I6" s="7">
        <v>600</v>
      </c>
      <c r="J6" s="8">
        <f t="shared" si="1"/>
        <v>0.08</v>
      </c>
      <c r="K6" s="9">
        <f t="shared" si="2"/>
        <v>48</v>
      </c>
    </row>
    <row r="7" spans="1:11">
      <c r="A7" s="2">
        <v>0.1</v>
      </c>
      <c r="B7" s="53" t="s">
        <v>15</v>
      </c>
      <c r="D7" s="4">
        <v>45693</v>
      </c>
      <c r="E7" s="5">
        <f t="shared" si="3"/>
        <v>1566</v>
      </c>
      <c r="F7" s="5" t="s">
        <v>15</v>
      </c>
      <c r="G7" s="5" t="s">
        <v>13</v>
      </c>
      <c r="H7" s="6" t="str">
        <f t="shared" si="0"/>
        <v>João</v>
      </c>
      <c r="I7" s="7">
        <v>350</v>
      </c>
      <c r="J7" s="8">
        <f t="shared" si="1"/>
        <v>0.1</v>
      </c>
      <c r="K7" s="9">
        <f t="shared" si="2"/>
        <v>35</v>
      </c>
    </row>
    <row r="8" spans="1:11">
      <c r="A8" s="2">
        <v>0.15</v>
      </c>
      <c r="B8" s="53" t="s">
        <v>16</v>
      </c>
      <c r="D8" s="4">
        <v>45693</v>
      </c>
      <c r="E8" s="5">
        <f t="shared" si="3"/>
        <v>1567</v>
      </c>
      <c r="F8" s="5" t="s">
        <v>16</v>
      </c>
      <c r="G8" s="5" t="s">
        <v>17</v>
      </c>
      <c r="H8" s="6" t="str">
        <f t="shared" si="0"/>
        <v>Ana</v>
      </c>
      <c r="I8" s="7">
        <v>65</v>
      </c>
      <c r="J8" s="8">
        <f t="shared" si="1"/>
        <v>0.15</v>
      </c>
      <c r="K8" s="9">
        <f t="shared" si="2"/>
        <v>9.75</v>
      </c>
    </row>
    <row r="9" spans="1:11">
      <c r="A9" s="2">
        <v>0.2</v>
      </c>
      <c r="B9" s="53" t="s">
        <v>18</v>
      </c>
      <c r="D9" s="4">
        <v>45694</v>
      </c>
      <c r="E9" s="5">
        <f t="shared" si="3"/>
        <v>1568</v>
      </c>
      <c r="F9" s="5" t="s">
        <v>18</v>
      </c>
      <c r="G9" s="5" t="s">
        <v>17</v>
      </c>
      <c r="H9" s="6" t="str">
        <f t="shared" si="0"/>
        <v>Ana</v>
      </c>
      <c r="I9" s="7">
        <v>348</v>
      </c>
      <c r="J9" s="8">
        <f t="shared" si="1"/>
        <v>0.05</v>
      </c>
      <c r="K9" s="9">
        <f t="shared" si="2"/>
        <v>17.400000000000002</v>
      </c>
    </row>
    <row r="10" spans="1:11">
      <c r="D10" s="4">
        <v>45694</v>
      </c>
      <c r="E10" s="5">
        <f t="shared" si="3"/>
        <v>1569</v>
      </c>
      <c r="F10" s="5" t="s">
        <v>12</v>
      </c>
      <c r="G10" s="5" t="s">
        <v>17</v>
      </c>
      <c r="H10" s="6" t="str">
        <f t="shared" si="0"/>
        <v>Ana</v>
      </c>
      <c r="I10" s="7">
        <v>953</v>
      </c>
      <c r="J10" s="8">
        <f t="shared" si="1"/>
        <v>0.08</v>
      </c>
      <c r="K10" s="9">
        <f t="shared" si="2"/>
        <v>76.239999999999995</v>
      </c>
    </row>
    <row r="11" spans="1:11">
      <c r="A11" s="1" t="s">
        <v>19</v>
      </c>
      <c r="B11" s="1" t="s">
        <v>20</v>
      </c>
      <c r="D11" s="4">
        <v>45694</v>
      </c>
      <c r="E11" s="5">
        <f t="shared" si="3"/>
        <v>1570</v>
      </c>
      <c r="F11" s="5" t="s">
        <v>14</v>
      </c>
      <c r="G11" s="5" t="s">
        <v>17</v>
      </c>
      <c r="H11" s="6" t="str">
        <f t="shared" si="0"/>
        <v>Ana</v>
      </c>
      <c r="I11" s="7">
        <v>621</v>
      </c>
      <c r="J11" s="8">
        <f t="shared" si="1"/>
        <v>0.05</v>
      </c>
      <c r="K11" s="9">
        <f t="shared" si="2"/>
        <v>31.05</v>
      </c>
    </row>
    <row r="12" spans="1:11">
      <c r="A12" s="5" t="s">
        <v>13</v>
      </c>
      <c r="B12" s="5" t="s">
        <v>21</v>
      </c>
      <c r="D12" s="4">
        <v>45694</v>
      </c>
      <c r="E12" s="5">
        <f t="shared" si="3"/>
        <v>1571</v>
      </c>
      <c r="F12" s="5" t="s">
        <v>12</v>
      </c>
      <c r="G12" s="5" t="s">
        <v>17</v>
      </c>
      <c r="H12" s="6" t="str">
        <f t="shared" si="0"/>
        <v>Ana</v>
      </c>
      <c r="I12" s="7">
        <v>325</v>
      </c>
      <c r="J12" s="8">
        <f t="shared" si="1"/>
        <v>0.08</v>
      </c>
      <c r="K12" s="9">
        <f t="shared" si="2"/>
        <v>26</v>
      </c>
    </row>
    <row r="13" spans="1:11">
      <c r="A13" s="5" t="s">
        <v>17</v>
      </c>
      <c r="B13" s="5" t="s">
        <v>22</v>
      </c>
      <c r="D13" s="4">
        <v>45694</v>
      </c>
      <c r="E13" s="5">
        <f t="shared" si="3"/>
        <v>1572</v>
      </c>
      <c r="F13" s="5" t="s">
        <v>15</v>
      </c>
      <c r="G13" s="5" t="s">
        <v>17</v>
      </c>
      <c r="H13" s="6" t="str">
        <f t="shared" si="0"/>
        <v>Ana</v>
      </c>
      <c r="I13" s="7">
        <v>653</v>
      </c>
      <c r="J13" s="8">
        <f t="shared" si="1"/>
        <v>0.1</v>
      </c>
      <c r="K13" s="9">
        <f t="shared" si="2"/>
        <v>65.3</v>
      </c>
    </row>
    <row r="14" spans="1:11">
      <c r="D14" s="4">
        <v>45695</v>
      </c>
      <c r="E14" s="5">
        <f t="shared" si="3"/>
        <v>1573</v>
      </c>
      <c r="F14" s="5" t="s">
        <v>16</v>
      </c>
      <c r="G14" s="5" t="s">
        <v>17</v>
      </c>
      <c r="H14" s="6" t="str">
        <f t="shared" si="0"/>
        <v>Ana</v>
      </c>
      <c r="I14" s="7">
        <v>410</v>
      </c>
      <c r="J14" s="8">
        <f t="shared" si="1"/>
        <v>0.15</v>
      </c>
      <c r="K14" s="9">
        <f t="shared" si="2"/>
        <v>61.5</v>
      </c>
    </row>
    <row r="15" spans="1:11">
      <c r="D15" s="4">
        <v>45695</v>
      </c>
      <c r="E15" s="5">
        <f t="shared" si="3"/>
        <v>1574</v>
      </c>
      <c r="F15" s="5" t="s">
        <v>18</v>
      </c>
      <c r="G15" s="5" t="s">
        <v>13</v>
      </c>
      <c r="H15" s="6" t="str">
        <f t="shared" si="0"/>
        <v>João</v>
      </c>
      <c r="I15" s="7">
        <v>478</v>
      </c>
      <c r="J15" s="8">
        <f t="shared" si="1"/>
        <v>0.05</v>
      </c>
      <c r="K15" s="9">
        <f t="shared" si="2"/>
        <v>23.900000000000002</v>
      </c>
    </row>
    <row r="16" spans="1:11">
      <c r="D16" s="4">
        <v>45695</v>
      </c>
      <c r="E16" s="5">
        <f t="shared" si="3"/>
        <v>1575</v>
      </c>
      <c r="F16" s="5" t="s">
        <v>12</v>
      </c>
      <c r="G16" s="5" t="s">
        <v>13</v>
      </c>
      <c r="H16" s="6" t="str">
        <f t="shared" si="0"/>
        <v>João</v>
      </c>
      <c r="I16" s="7">
        <v>745</v>
      </c>
      <c r="J16" s="8">
        <f t="shared" si="1"/>
        <v>0.08</v>
      </c>
      <c r="K16" s="9">
        <f t="shared" si="2"/>
        <v>59.6</v>
      </c>
    </row>
    <row r="17" spans="4:11">
      <c r="D17" s="4">
        <v>45695</v>
      </c>
      <c r="E17" s="5">
        <f t="shared" si="3"/>
        <v>1576</v>
      </c>
      <c r="F17" s="5" t="s">
        <v>14</v>
      </c>
      <c r="G17" s="5" t="s">
        <v>13</v>
      </c>
      <c r="H17" s="6" t="str">
        <f t="shared" si="0"/>
        <v>João</v>
      </c>
      <c r="I17" s="7">
        <v>463</v>
      </c>
      <c r="J17" s="8">
        <f t="shared" si="1"/>
        <v>0.05</v>
      </c>
      <c r="K17" s="9">
        <f t="shared" si="2"/>
        <v>23.150000000000002</v>
      </c>
    </row>
    <row r="18" spans="4:11">
      <c r="D18" s="4">
        <v>45695</v>
      </c>
      <c r="E18" s="5">
        <f t="shared" si="3"/>
        <v>1577</v>
      </c>
      <c r="F18" s="5" t="s">
        <v>12</v>
      </c>
      <c r="G18" s="5" t="s">
        <v>13</v>
      </c>
      <c r="H18" s="6" t="str">
        <f t="shared" si="0"/>
        <v>João</v>
      </c>
      <c r="I18" s="7">
        <v>145</v>
      </c>
      <c r="J18" s="8">
        <f t="shared" si="1"/>
        <v>0.08</v>
      </c>
      <c r="K18" s="9">
        <f t="shared" si="2"/>
        <v>11.6</v>
      </c>
    </row>
    <row r="19" spans="4:11">
      <c r="D19" s="4">
        <v>45695</v>
      </c>
      <c r="E19" s="5">
        <f t="shared" si="3"/>
        <v>1578</v>
      </c>
      <c r="F19" s="5" t="s">
        <v>15</v>
      </c>
      <c r="G19" s="5" t="s">
        <v>17</v>
      </c>
      <c r="H19" s="6" t="str">
        <f t="shared" si="0"/>
        <v>Ana</v>
      </c>
      <c r="I19" s="7">
        <v>632</v>
      </c>
      <c r="J19" s="8">
        <f t="shared" si="1"/>
        <v>0.1</v>
      </c>
      <c r="K19" s="9">
        <f t="shared" si="2"/>
        <v>63.2</v>
      </c>
    </row>
    <row r="20" spans="4:11">
      <c r="D20" s="4">
        <v>45695</v>
      </c>
      <c r="E20" s="5">
        <f t="shared" si="3"/>
        <v>1579</v>
      </c>
      <c r="F20" s="5" t="s">
        <v>16</v>
      </c>
      <c r="G20" s="5" t="s">
        <v>17</v>
      </c>
      <c r="H20" s="6" t="str">
        <f t="shared" si="0"/>
        <v>Ana</v>
      </c>
      <c r="I20" s="7">
        <v>526</v>
      </c>
      <c r="J20" s="8">
        <f t="shared" si="1"/>
        <v>0.15</v>
      </c>
      <c r="K20" s="9">
        <f t="shared" si="2"/>
        <v>78.899999999999991</v>
      </c>
    </row>
    <row r="21" spans="4:11">
      <c r="D21" s="4">
        <v>45695</v>
      </c>
      <c r="E21" s="5">
        <f t="shared" si="3"/>
        <v>1580</v>
      </c>
      <c r="F21" s="5" t="s">
        <v>18</v>
      </c>
      <c r="G21" s="5" t="s">
        <v>17</v>
      </c>
      <c r="H21" s="6" t="str">
        <f t="shared" si="0"/>
        <v>Ana</v>
      </c>
      <c r="I21" s="7">
        <v>325</v>
      </c>
      <c r="J21" s="8">
        <f t="shared" si="1"/>
        <v>0.05</v>
      </c>
      <c r="K21" s="9">
        <f t="shared" si="2"/>
        <v>16.25</v>
      </c>
    </row>
  </sheetData>
  <mergeCells count="1">
    <mergeCell ref="A1:K1"/>
  </mergeCells>
  <pageMargins left="0.51180555555555596" right="0.51180555555555596"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7"/>
  <sheetViews>
    <sheetView zoomScaleNormal="100" workbookViewId="0">
      <selection activeCell="F24" sqref="F24"/>
    </sheetView>
  </sheetViews>
  <sheetFormatPr defaultColWidth="8.625" defaultRowHeight="14.25"/>
  <cols>
    <col min="1" max="1" width="7.25" customWidth="1"/>
    <col min="2" max="2" width="9.75" bestFit="1" customWidth="1"/>
    <col min="3" max="5" width="8.25" bestFit="1" customWidth="1"/>
    <col min="6" max="6" width="6.375" bestFit="1" customWidth="1"/>
    <col min="7" max="7" width="5.875" bestFit="1" customWidth="1"/>
    <col min="8" max="8" width="5.25" bestFit="1" customWidth="1"/>
    <col min="9" max="9" width="13.875" customWidth="1"/>
    <col min="10" max="10" width="8.5" bestFit="1" customWidth="1"/>
    <col min="11" max="11" width="8.75" bestFit="1" customWidth="1"/>
    <col min="12" max="14" width="4.625" bestFit="1" customWidth="1"/>
    <col min="15" max="15" width="5.625" bestFit="1" customWidth="1"/>
    <col min="16" max="16" width="9.75" bestFit="1" customWidth="1"/>
  </cols>
  <sheetData>
    <row r="1" spans="1:16" ht="42" customHeight="1">
      <c r="A1" s="51" t="s">
        <v>23</v>
      </c>
      <c r="B1" s="51"/>
      <c r="C1" s="51"/>
      <c r="D1" s="51"/>
      <c r="E1" s="51"/>
      <c r="F1" s="51"/>
      <c r="G1" s="49"/>
      <c r="H1" s="49"/>
      <c r="I1" s="49"/>
      <c r="J1" s="49"/>
      <c r="K1" s="49"/>
      <c r="L1" s="49"/>
      <c r="M1" s="49"/>
      <c r="N1" s="49"/>
      <c r="O1" s="49"/>
      <c r="P1" s="49"/>
    </row>
    <row r="3" spans="1:16" ht="15">
      <c r="A3" s="52" t="s">
        <v>24</v>
      </c>
      <c r="B3" s="52"/>
      <c r="C3" s="52"/>
      <c r="D3" s="52"/>
      <c r="E3" s="52"/>
      <c r="F3" s="52"/>
    </row>
    <row r="4" spans="1:16" ht="15" customHeight="1">
      <c r="A4" s="1" t="s">
        <v>25</v>
      </c>
      <c r="B4" s="1" t="s">
        <v>26</v>
      </c>
      <c r="C4" s="1" t="s">
        <v>27</v>
      </c>
      <c r="D4" s="1" t="s">
        <v>28</v>
      </c>
      <c r="E4" s="1" t="s">
        <v>29</v>
      </c>
      <c r="F4" s="1" t="s">
        <v>30</v>
      </c>
      <c r="J4" s="41" t="s">
        <v>31</v>
      </c>
      <c r="K4" s="42" t="s">
        <v>32</v>
      </c>
      <c r="L4" s="42"/>
      <c r="M4" s="42"/>
      <c r="N4" s="42"/>
      <c r="O4" s="42"/>
      <c r="P4" s="42"/>
    </row>
    <row r="5" spans="1:16">
      <c r="A5" s="5" t="s">
        <v>33</v>
      </c>
      <c r="B5" s="11">
        <v>9</v>
      </c>
      <c r="C5" s="11">
        <v>10</v>
      </c>
      <c r="D5" s="11">
        <v>7</v>
      </c>
      <c r="E5" s="11">
        <v>10</v>
      </c>
      <c r="F5" s="11">
        <f t="shared" ref="F5:F10" si="0">AVERAGE(B5:E5)</f>
        <v>9</v>
      </c>
      <c r="J5" s="41"/>
      <c r="K5" s="3" t="s">
        <v>25</v>
      </c>
      <c r="L5" s="43" t="s">
        <v>34</v>
      </c>
      <c r="M5" s="43"/>
      <c r="N5" s="43"/>
      <c r="O5" s="43"/>
      <c r="P5" s="43"/>
    </row>
    <row r="6" spans="1:16">
      <c r="A6" s="5" t="s">
        <v>35</v>
      </c>
      <c r="B6" s="11">
        <v>5</v>
      </c>
      <c r="C6" s="11">
        <v>7</v>
      </c>
      <c r="D6" s="11">
        <v>9</v>
      </c>
      <c r="E6" s="11">
        <v>10</v>
      </c>
      <c r="F6" s="11">
        <f t="shared" si="0"/>
        <v>7.75</v>
      </c>
      <c r="J6" s="41"/>
      <c r="K6" s="3" t="s">
        <v>36</v>
      </c>
      <c r="L6" s="13">
        <v>1</v>
      </c>
      <c r="M6" s="13">
        <v>2</v>
      </c>
      <c r="N6" s="13">
        <v>3</v>
      </c>
      <c r="O6" s="13">
        <v>4</v>
      </c>
      <c r="P6" s="13" t="s">
        <v>30</v>
      </c>
    </row>
    <row r="7" spans="1:16">
      <c r="A7" s="5" t="s">
        <v>37</v>
      </c>
      <c r="B7" s="11">
        <v>6</v>
      </c>
      <c r="C7" s="11">
        <v>10</v>
      </c>
      <c r="D7" s="11">
        <v>8</v>
      </c>
      <c r="E7" s="11">
        <v>9</v>
      </c>
      <c r="F7" s="11">
        <f t="shared" si="0"/>
        <v>8.25</v>
      </c>
      <c r="J7" s="41"/>
      <c r="K7" s="3" t="s">
        <v>38</v>
      </c>
      <c r="L7" s="14">
        <f>VLOOKUP("Tiago",$A$4:$F$10,2,FALSE())</f>
        <v>4</v>
      </c>
      <c r="M7" s="14">
        <f>VLOOKUP("Tiago",$A$4:$F$10,3,FALSE())</f>
        <v>3</v>
      </c>
      <c r="N7" s="14">
        <f>VLOOKUP("Tiago",$A$4:$F$10,4,FALSE())</f>
        <v>2</v>
      </c>
      <c r="O7" s="14">
        <f>VLOOKUP("Tiago",$A$4:$F$10,5,FALSE())</f>
        <v>1</v>
      </c>
      <c r="P7" s="14">
        <f>VLOOKUP("Tiago",$A$4:$F$10,6,FALSE())</f>
        <v>2.5</v>
      </c>
    </row>
    <row r="8" spans="1:16">
      <c r="A8" s="5" t="s">
        <v>34</v>
      </c>
      <c r="B8" s="11">
        <v>4</v>
      </c>
      <c r="C8" s="11">
        <v>3</v>
      </c>
      <c r="D8" s="11">
        <v>2</v>
      </c>
      <c r="E8" s="11">
        <v>1</v>
      </c>
      <c r="F8" s="11">
        <f t="shared" si="0"/>
        <v>2.5</v>
      </c>
      <c r="J8" s="41"/>
      <c r="K8" s="44" t="s">
        <v>39</v>
      </c>
      <c r="L8" s="44"/>
      <c r="M8" s="44"/>
      <c r="N8" s="44"/>
      <c r="O8" s="44"/>
      <c r="P8" s="15" t="str">
        <f>IF(P7&gt;=6,"Aprovado","Reprovado")</f>
        <v>Reprovado</v>
      </c>
    </row>
    <row r="9" spans="1:16">
      <c r="A9" s="5" t="s">
        <v>40</v>
      </c>
      <c r="B9" s="11">
        <v>7</v>
      </c>
      <c r="C9" s="11">
        <v>6</v>
      </c>
      <c r="D9" s="11">
        <v>7</v>
      </c>
      <c r="E9" s="11">
        <v>9</v>
      </c>
      <c r="F9" s="11">
        <f t="shared" si="0"/>
        <v>7.25</v>
      </c>
    </row>
    <row r="10" spans="1:16">
      <c r="A10" s="5" t="s">
        <v>41</v>
      </c>
      <c r="B10" s="11">
        <v>8</v>
      </c>
      <c r="C10" s="11">
        <v>9</v>
      </c>
      <c r="D10" s="11">
        <v>6</v>
      </c>
      <c r="E10" s="11">
        <v>7</v>
      </c>
      <c r="F10" s="11">
        <f t="shared" si="0"/>
        <v>7.5</v>
      </c>
    </row>
    <row r="12" spans="1:16" ht="15" customHeight="1">
      <c r="A12" s="50" t="s">
        <v>24</v>
      </c>
      <c r="B12" s="12" t="s">
        <v>25</v>
      </c>
      <c r="C12" s="12" t="s">
        <v>22</v>
      </c>
      <c r="D12" s="12" t="s">
        <v>35</v>
      </c>
      <c r="E12" s="12" t="s">
        <v>37</v>
      </c>
      <c r="F12" s="12" t="s">
        <v>34</v>
      </c>
      <c r="G12" s="12" t="s">
        <v>40</v>
      </c>
      <c r="H12" s="12" t="s">
        <v>41</v>
      </c>
      <c r="J12" s="41" t="s">
        <v>42</v>
      </c>
      <c r="K12" s="42" t="s">
        <v>32</v>
      </c>
      <c r="L12" s="42"/>
      <c r="M12" s="42"/>
      <c r="N12" s="42"/>
      <c r="O12" s="42"/>
      <c r="P12" s="42"/>
    </row>
    <row r="13" spans="1:16">
      <c r="A13" s="50"/>
      <c r="B13" s="3" t="s">
        <v>26</v>
      </c>
      <c r="C13" s="16">
        <v>9</v>
      </c>
      <c r="D13" s="16">
        <v>5</v>
      </c>
      <c r="E13" s="16">
        <v>6</v>
      </c>
      <c r="F13" s="16">
        <v>4</v>
      </c>
      <c r="G13" s="16">
        <v>7</v>
      </c>
      <c r="H13" s="16">
        <v>8</v>
      </c>
      <c r="J13" s="41"/>
      <c r="K13" s="5" t="s">
        <v>25</v>
      </c>
      <c r="L13" s="43" t="s">
        <v>35</v>
      </c>
      <c r="M13" s="43"/>
      <c r="N13" s="43"/>
      <c r="O13" s="43"/>
      <c r="P13" s="43"/>
    </row>
    <row r="14" spans="1:16">
      <c r="A14" s="50"/>
      <c r="B14" s="3" t="s">
        <v>27</v>
      </c>
      <c r="C14" s="16">
        <v>10</v>
      </c>
      <c r="D14" s="16">
        <v>7</v>
      </c>
      <c r="E14" s="16">
        <v>10</v>
      </c>
      <c r="F14" s="16">
        <v>10</v>
      </c>
      <c r="G14" s="16">
        <v>6</v>
      </c>
      <c r="H14" s="16">
        <v>9</v>
      </c>
      <c r="J14" s="41"/>
      <c r="K14" s="5" t="s">
        <v>36</v>
      </c>
      <c r="L14" s="13">
        <v>1</v>
      </c>
      <c r="M14" s="13">
        <v>2</v>
      </c>
      <c r="N14" s="13">
        <v>3</v>
      </c>
      <c r="O14" s="13">
        <v>4</v>
      </c>
      <c r="P14" s="13" t="s">
        <v>30</v>
      </c>
    </row>
    <row r="15" spans="1:16">
      <c r="A15" s="50"/>
      <c r="B15" s="3" t="s">
        <v>28</v>
      </c>
      <c r="C15" s="16">
        <v>7</v>
      </c>
      <c r="D15" s="16">
        <v>9</v>
      </c>
      <c r="E15" s="16">
        <v>8</v>
      </c>
      <c r="F15" s="16">
        <v>9</v>
      </c>
      <c r="G15" s="16">
        <v>7</v>
      </c>
      <c r="H15" s="16">
        <v>6</v>
      </c>
      <c r="J15" s="41"/>
      <c r="K15" s="5" t="s">
        <v>38</v>
      </c>
      <c r="L15" s="17">
        <f>HLOOKUP($D$12,$B$12:$H$17,2)</f>
        <v>5</v>
      </c>
      <c r="M15" s="17">
        <f>HLOOKUP($D$12,$B$12:$H$17,3)</f>
        <v>7</v>
      </c>
      <c r="N15" s="17">
        <f>HLOOKUP($D$12,$B$12:$H$17,4)</f>
        <v>9</v>
      </c>
      <c r="O15" s="17">
        <f>HLOOKUP($D$12,$B$12:$H$17,5)</f>
        <v>10</v>
      </c>
      <c r="P15" s="17">
        <f>HLOOKUP($D$12,$B$12:$H$17,6)</f>
        <v>7.75</v>
      </c>
    </row>
    <row r="16" spans="1:16">
      <c r="A16" s="50"/>
      <c r="B16" s="3" t="s">
        <v>29</v>
      </c>
      <c r="C16" s="16">
        <v>10</v>
      </c>
      <c r="D16" s="16">
        <v>10</v>
      </c>
      <c r="E16" s="16">
        <v>9</v>
      </c>
      <c r="F16" s="16">
        <v>8</v>
      </c>
      <c r="G16" s="16">
        <v>9</v>
      </c>
      <c r="H16" s="16">
        <v>7</v>
      </c>
      <c r="J16" s="41"/>
      <c r="K16" s="44" t="s">
        <v>39</v>
      </c>
      <c r="L16" s="44"/>
      <c r="M16" s="44"/>
      <c r="N16" s="44"/>
      <c r="O16" s="44"/>
      <c r="P16" s="15" t="str">
        <f>IF(P15&gt;=6,"Aprovado","Reprovado")</f>
        <v>Aprovado</v>
      </c>
    </row>
    <row r="17" spans="1:13">
      <c r="A17" s="50"/>
      <c r="B17" s="3" t="s">
        <v>30</v>
      </c>
      <c r="C17" s="16">
        <f t="shared" ref="C17:H17" si="1">AVERAGE(C13:C16)</f>
        <v>9</v>
      </c>
      <c r="D17" s="16">
        <f t="shared" si="1"/>
        <v>7.75</v>
      </c>
      <c r="E17" s="16">
        <f t="shared" si="1"/>
        <v>8.25</v>
      </c>
      <c r="F17" s="16">
        <f t="shared" si="1"/>
        <v>7.75</v>
      </c>
      <c r="G17" s="16">
        <f t="shared" si="1"/>
        <v>7.25</v>
      </c>
      <c r="H17" s="16">
        <f t="shared" si="1"/>
        <v>7.5</v>
      </c>
      <c r="L17" s="18"/>
      <c r="M17" s="18"/>
    </row>
  </sheetData>
  <mergeCells count="11">
    <mergeCell ref="A1:F1"/>
    <mergeCell ref="A3:F3"/>
    <mergeCell ref="J4:J8"/>
    <mergeCell ref="K4:P4"/>
    <mergeCell ref="L5:P5"/>
    <mergeCell ref="K8:O8"/>
    <mergeCell ref="A12:A17"/>
    <mergeCell ref="J12:J16"/>
    <mergeCell ref="K12:P12"/>
    <mergeCell ref="L13:P13"/>
    <mergeCell ref="K16:O16"/>
  </mergeCells>
  <pageMargins left="0.51180555555555596" right="0.51180555555555596"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
  <sheetViews>
    <sheetView zoomScaleNormal="100" workbookViewId="0">
      <selection activeCell="C4" sqref="C4"/>
    </sheetView>
  </sheetViews>
  <sheetFormatPr defaultColWidth="8.625" defaultRowHeight="14.25"/>
  <cols>
    <col min="1" max="1" width="17.125" customWidth="1"/>
    <col min="2" max="2" width="13.375" customWidth="1"/>
    <col min="3" max="3" width="22.625" customWidth="1"/>
    <col min="7" max="7" width="12.75" customWidth="1"/>
    <col min="8" max="8" width="11.875" customWidth="1"/>
    <col min="9" max="9" width="7" customWidth="1"/>
  </cols>
  <sheetData>
    <row r="1" spans="1:9" ht="20.25">
      <c r="A1" s="46" t="s">
        <v>43</v>
      </c>
      <c r="B1" s="46"/>
      <c r="C1" s="46"/>
    </row>
    <row r="3" spans="1:9" ht="18.75">
      <c r="A3" s="19" t="s">
        <v>44</v>
      </c>
      <c r="B3" s="20"/>
      <c r="C3" s="20"/>
    </row>
    <row r="4" spans="1:9" ht="15">
      <c r="A4" s="21" t="s">
        <v>45</v>
      </c>
      <c r="B4" s="21" t="s">
        <v>46</v>
      </c>
      <c r="C4" s="21" t="s">
        <v>47</v>
      </c>
      <c r="G4" s="22" t="s">
        <v>46</v>
      </c>
      <c r="H4" s="20" t="s">
        <v>48</v>
      </c>
      <c r="I4" s="20" t="s">
        <v>45</v>
      </c>
    </row>
    <row r="5" spans="1:9" ht="15">
      <c r="A5" s="23" t="s">
        <v>49</v>
      </c>
      <c r="B5" s="45">
        <v>3500</v>
      </c>
      <c r="C5" t="s">
        <v>50</v>
      </c>
      <c r="G5" s="24" t="s">
        <v>51</v>
      </c>
      <c r="H5" s="7">
        <f>LARGE(B$5:B$14,1)</f>
        <v>4500</v>
      </c>
      <c r="I5" s="25">
        <f>MATCH(4500,B$5:B$14,0)</f>
        <v>3</v>
      </c>
    </row>
    <row r="6" spans="1:9" ht="15">
      <c r="A6" s="23" t="s">
        <v>52</v>
      </c>
      <c r="B6" s="45">
        <v>1200</v>
      </c>
      <c r="C6" t="s">
        <v>53</v>
      </c>
      <c r="G6" s="24" t="s">
        <v>54</v>
      </c>
      <c r="H6" s="7">
        <f>SMALL(B$5:B$14,1)</f>
        <v>600</v>
      </c>
      <c r="I6" s="25">
        <f>MATCH(600,B$5:B$14)</f>
        <v>5</v>
      </c>
    </row>
    <row r="7" spans="1:9" ht="15">
      <c r="A7" s="23" t="s">
        <v>55</v>
      </c>
      <c r="B7" s="45">
        <v>4500</v>
      </c>
      <c r="C7" t="s">
        <v>50</v>
      </c>
    </row>
    <row r="8" spans="1:9" ht="15">
      <c r="A8" s="23" t="s">
        <v>56</v>
      </c>
      <c r="B8" s="45">
        <v>750</v>
      </c>
      <c r="C8" t="s">
        <v>57</v>
      </c>
    </row>
    <row r="9" spans="1:9" ht="15">
      <c r="A9" s="23" t="s">
        <v>58</v>
      </c>
      <c r="B9" s="45">
        <v>600</v>
      </c>
      <c r="C9" t="s">
        <v>57</v>
      </c>
    </row>
    <row r="10" spans="1:9" ht="15">
      <c r="A10" s="23" t="s">
        <v>59</v>
      </c>
      <c r="B10" s="45">
        <v>1480</v>
      </c>
      <c r="C10" t="s">
        <v>53</v>
      </c>
    </row>
    <row r="11" spans="1:9" ht="15">
      <c r="A11" s="23" t="s">
        <v>60</v>
      </c>
      <c r="B11" s="45">
        <v>3000</v>
      </c>
      <c r="C11" t="s">
        <v>50</v>
      </c>
    </row>
    <row r="12" spans="1:9" ht="15">
      <c r="A12" s="23" t="s">
        <v>61</v>
      </c>
      <c r="B12" s="45">
        <v>3500</v>
      </c>
      <c r="C12" t="s">
        <v>50</v>
      </c>
    </row>
    <row r="13" spans="1:9" ht="15">
      <c r="A13" s="23" t="s">
        <v>62</v>
      </c>
      <c r="B13" s="45">
        <v>3200</v>
      </c>
      <c r="C13" t="s">
        <v>50</v>
      </c>
    </row>
    <row r="14" spans="1:9" ht="15">
      <c r="A14" s="23" t="s">
        <v>63</v>
      </c>
      <c r="B14" s="45">
        <v>1400</v>
      </c>
      <c r="C14" t="s">
        <v>53</v>
      </c>
    </row>
  </sheetData>
  <mergeCells count="1">
    <mergeCell ref="A1:C1"/>
  </mergeCells>
  <pageMargins left="0.51180555555555596" right="0.51180555555555596" top="0.78749999999999998" bottom="0.78749999999999998" header="0.511811023622047" footer="0.511811023622047"/>
  <pageSetup paperSize="9"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
  <sheetViews>
    <sheetView zoomScaleNormal="100" workbookViewId="0">
      <selection activeCell="C2" sqref="C1:C1048576"/>
    </sheetView>
  </sheetViews>
  <sheetFormatPr defaultColWidth="8.625" defaultRowHeight="14.25"/>
  <cols>
    <col min="1" max="1" width="9.625" bestFit="1" customWidth="1"/>
    <col min="2" max="5" width="4.875" bestFit="1" customWidth="1"/>
    <col min="7" max="7" width="9.5" bestFit="1" customWidth="1"/>
    <col min="8" max="8" width="4.875" bestFit="1" customWidth="1"/>
    <col min="9" max="9" width="4.75" bestFit="1" customWidth="1"/>
  </cols>
  <sheetData>
    <row r="1" spans="1:9" ht="20.25">
      <c r="A1" s="46" t="s">
        <v>64</v>
      </c>
      <c r="B1" s="46"/>
      <c r="C1" s="46"/>
      <c r="D1" s="46"/>
      <c r="E1" s="46"/>
    </row>
    <row r="3" spans="1:9" ht="15">
      <c r="A3" s="10" t="s">
        <v>65</v>
      </c>
      <c r="B3" s="10">
        <v>2021</v>
      </c>
      <c r="C3" s="10">
        <v>2022</v>
      </c>
      <c r="D3" s="10">
        <v>2023</v>
      </c>
      <c r="E3" s="10">
        <v>2024</v>
      </c>
      <c r="G3" s="26" t="s">
        <v>65</v>
      </c>
      <c r="H3" s="26">
        <v>2021</v>
      </c>
    </row>
    <row r="4" spans="1:9">
      <c r="A4" s="5" t="s">
        <v>66</v>
      </c>
      <c r="B4" s="5">
        <v>123</v>
      </c>
      <c r="C4" s="5">
        <v>789</v>
      </c>
      <c r="D4" s="5">
        <v>123</v>
      </c>
      <c r="E4" s="5">
        <v>456</v>
      </c>
      <c r="G4" s="5" t="s">
        <v>67</v>
      </c>
      <c r="H4" s="15">
        <f>LARGE(B$4:B$6,1)</f>
        <v>456</v>
      </c>
      <c r="I4" t="str">
        <f ca="1">INDIRECT("A5")</f>
        <v>FEV</v>
      </c>
    </row>
    <row r="5" spans="1:9">
      <c r="A5" s="5" t="s">
        <v>68</v>
      </c>
      <c r="B5" s="5">
        <v>456</v>
      </c>
      <c r="C5" s="5">
        <v>456</v>
      </c>
      <c r="D5" s="5">
        <v>456</v>
      </c>
      <c r="E5" s="5">
        <v>789</v>
      </c>
      <c r="G5" s="5" t="s">
        <v>69</v>
      </c>
      <c r="H5" s="15">
        <f>SMALL(B$4:B$6,1)</f>
        <v>123</v>
      </c>
      <c r="I5" t="str">
        <f ca="1">INDIRECT("A6")</f>
        <v>MAR</v>
      </c>
    </row>
    <row r="6" spans="1:9">
      <c r="A6" s="5" t="s">
        <v>70</v>
      </c>
      <c r="B6" s="5">
        <v>126</v>
      </c>
      <c r="C6" s="5">
        <v>123</v>
      </c>
      <c r="D6" s="5">
        <v>789</v>
      </c>
      <c r="E6" s="5">
        <v>123</v>
      </c>
      <c r="G6" s="5" t="s">
        <v>30</v>
      </c>
      <c r="H6" s="15">
        <f>AVERAGE(B4:B6)</f>
        <v>235</v>
      </c>
    </row>
  </sheetData>
  <mergeCells count="1">
    <mergeCell ref="A1:E1"/>
  </mergeCells>
  <pageMargins left="0.51180555555555596" right="0.51180555555555596"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
  <sheetViews>
    <sheetView zoomScale="115" zoomScaleNormal="115" workbookViewId="0">
      <selection activeCell="H5" sqref="H5"/>
    </sheetView>
  </sheetViews>
  <sheetFormatPr defaultColWidth="8.625" defaultRowHeight="14.25"/>
  <cols>
    <col min="1" max="1" width="10" bestFit="1" customWidth="1"/>
    <col min="2" max="3" width="4.875" bestFit="1" customWidth="1"/>
    <col min="4" max="4" width="5" bestFit="1" customWidth="1"/>
    <col min="7" max="7" width="6.375" bestFit="1" customWidth="1"/>
    <col min="8" max="8" width="4.875" bestFit="1" customWidth="1"/>
  </cols>
  <sheetData>
    <row r="1" spans="1:8" ht="20.25">
      <c r="A1" s="46" t="s">
        <v>71</v>
      </c>
      <c r="B1" s="46"/>
      <c r="C1" s="46"/>
      <c r="D1" s="46"/>
    </row>
    <row r="3" spans="1:8" ht="15">
      <c r="A3" s="27" t="s">
        <v>72</v>
      </c>
      <c r="B3" s="27" t="s">
        <v>66</v>
      </c>
      <c r="C3" s="27" t="s">
        <v>68</v>
      </c>
      <c r="D3" s="27" t="s">
        <v>70</v>
      </c>
      <c r="G3" s="28" t="s">
        <v>73</v>
      </c>
      <c r="H3" s="29">
        <v>1</v>
      </c>
    </row>
    <row r="4" spans="1:8" ht="15">
      <c r="A4" s="5" t="s">
        <v>74</v>
      </c>
      <c r="B4" s="5">
        <v>123</v>
      </c>
      <c r="C4" s="5">
        <v>456</v>
      </c>
      <c r="D4" s="5">
        <v>126</v>
      </c>
      <c r="G4" s="28" t="s">
        <v>75</v>
      </c>
      <c r="H4" s="1">
        <f ca="1">SUM(OFFSET(B4,3,1,2,2))</f>
        <v>4230</v>
      </c>
    </row>
    <row r="5" spans="1:8">
      <c r="A5" s="5" t="s">
        <v>76</v>
      </c>
      <c r="B5" s="5">
        <v>789</v>
      </c>
      <c r="C5" s="5">
        <v>456</v>
      </c>
      <c r="D5" s="5">
        <v>123</v>
      </c>
    </row>
    <row r="6" spans="1:8">
      <c r="A6" s="5" t="s">
        <v>77</v>
      </c>
      <c r="B6" s="5">
        <v>123</v>
      </c>
      <c r="C6" s="5">
        <v>456</v>
      </c>
      <c r="D6" s="5">
        <v>789</v>
      </c>
    </row>
    <row r="7" spans="1:8">
      <c r="A7" s="5" t="s">
        <v>78</v>
      </c>
      <c r="B7" s="5">
        <v>456</v>
      </c>
      <c r="C7" s="5">
        <v>789</v>
      </c>
      <c r="D7" s="5">
        <v>123</v>
      </c>
    </row>
    <row r="8" spans="1:8">
      <c r="A8" s="5" t="s">
        <v>79</v>
      </c>
      <c r="B8" s="5">
        <f>SUM(B4:B7)</f>
        <v>1491</v>
      </c>
      <c r="C8" s="5">
        <f>SUM(C4:C7)</f>
        <v>2157</v>
      </c>
      <c r="D8" s="5">
        <f>SUM(D4:D7)</f>
        <v>1161</v>
      </c>
    </row>
  </sheetData>
  <mergeCells count="1">
    <mergeCell ref="A1:D1"/>
  </mergeCells>
  <pageMargins left="0.51180555555555596" right="0.51180555555555596"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3"/>
  <sheetViews>
    <sheetView zoomScaleNormal="100" workbookViewId="0"/>
  </sheetViews>
  <sheetFormatPr defaultColWidth="8.625" defaultRowHeight="14.25"/>
  <cols>
    <col min="1" max="1" width="14.875" customWidth="1"/>
    <col min="2" max="2" width="16.875" customWidth="1"/>
    <col min="3" max="3" width="43.375" customWidth="1"/>
    <col min="6" max="6" width="16.875" customWidth="1"/>
  </cols>
  <sheetData>
    <row r="1" spans="1:6" s="31" customFormat="1" ht="21" customHeight="1">
      <c r="A1" s="30" t="s">
        <v>80</v>
      </c>
      <c r="B1" s="30" t="s">
        <v>81</v>
      </c>
      <c r="C1" s="30" t="s">
        <v>82</v>
      </c>
      <c r="F1" s="31" t="s">
        <v>83</v>
      </c>
    </row>
    <row r="2" spans="1:6" s="31" customFormat="1" ht="21" customHeight="1">
      <c r="A2" s="32">
        <v>45658</v>
      </c>
      <c r="B2" s="33">
        <f t="shared" ref="B2:B13" si="0">A2</f>
        <v>45658</v>
      </c>
      <c r="C2" s="34" t="s">
        <v>84</v>
      </c>
    </row>
    <row r="3" spans="1:6" s="31" customFormat="1" ht="21" customHeight="1">
      <c r="A3" s="32">
        <v>45720</v>
      </c>
      <c r="B3" s="33">
        <f t="shared" si="0"/>
        <v>45720</v>
      </c>
      <c r="C3" s="34" t="s">
        <v>85</v>
      </c>
    </row>
    <row r="4" spans="1:6" s="31" customFormat="1" ht="21" customHeight="1">
      <c r="A4" s="32">
        <v>45765</v>
      </c>
      <c r="B4" s="33">
        <f t="shared" si="0"/>
        <v>45765</v>
      </c>
      <c r="C4" s="34" t="s">
        <v>86</v>
      </c>
    </row>
    <row r="5" spans="1:6" s="31" customFormat="1" ht="21" customHeight="1">
      <c r="A5" s="32">
        <v>45768</v>
      </c>
      <c r="B5" s="33">
        <f t="shared" si="0"/>
        <v>45768</v>
      </c>
      <c r="C5" s="34" t="s">
        <v>87</v>
      </c>
    </row>
    <row r="6" spans="1:6" s="31" customFormat="1" ht="21" customHeight="1">
      <c r="A6" s="32">
        <v>45778</v>
      </c>
      <c r="B6" s="33">
        <f t="shared" si="0"/>
        <v>45778</v>
      </c>
      <c r="C6" s="34" t="s">
        <v>88</v>
      </c>
    </row>
    <row r="7" spans="1:6" s="31" customFormat="1" ht="21" customHeight="1">
      <c r="A7" s="32">
        <v>45827</v>
      </c>
      <c r="B7" s="33">
        <f t="shared" si="0"/>
        <v>45827</v>
      </c>
      <c r="C7" s="34" t="s">
        <v>89</v>
      </c>
    </row>
    <row r="8" spans="1:6" s="31" customFormat="1" ht="21" customHeight="1">
      <c r="A8" s="32">
        <v>45907</v>
      </c>
      <c r="B8" s="33">
        <f t="shared" si="0"/>
        <v>45907</v>
      </c>
      <c r="C8" s="34" t="s">
        <v>90</v>
      </c>
    </row>
    <row r="9" spans="1:6" s="31" customFormat="1" ht="21" customHeight="1">
      <c r="A9" s="32">
        <v>45942</v>
      </c>
      <c r="B9" s="33">
        <f t="shared" si="0"/>
        <v>45942</v>
      </c>
      <c r="C9" s="34" t="s">
        <v>91</v>
      </c>
    </row>
    <row r="10" spans="1:6" s="31" customFormat="1" ht="21" customHeight="1">
      <c r="A10" s="32">
        <v>45963</v>
      </c>
      <c r="B10" s="33">
        <f t="shared" si="0"/>
        <v>45963</v>
      </c>
      <c r="C10" s="34" t="s">
        <v>92</v>
      </c>
    </row>
    <row r="11" spans="1:6" s="31" customFormat="1" ht="21" customHeight="1">
      <c r="A11" s="32">
        <v>45976</v>
      </c>
      <c r="B11" s="33">
        <f t="shared" si="0"/>
        <v>45976</v>
      </c>
      <c r="C11" s="34" t="s">
        <v>93</v>
      </c>
    </row>
    <row r="12" spans="1:6" s="31" customFormat="1" ht="21" customHeight="1">
      <c r="A12" s="32">
        <v>45981</v>
      </c>
      <c r="B12" s="33">
        <f t="shared" si="0"/>
        <v>45981</v>
      </c>
      <c r="C12" s="34" t="s">
        <v>94</v>
      </c>
    </row>
    <row r="13" spans="1:6" s="31" customFormat="1" ht="21" customHeight="1">
      <c r="A13" s="32">
        <v>46016</v>
      </c>
      <c r="B13" s="33">
        <f t="shared" si="0"/>
        <v>46016</v>
      </c>
      <c r="C13" s="34" t="s">
        <v>95</v>
      </c>
    </row>
  </sheetData>
  <pageMargins left="0.51180555555555596" right="0.51180555555555596" top="0.78749999999999998" bottom="0.78749999999999998" header="0.511811023622047" footer="0.511811023622047"/>
  <pageSetup paperSize="9" orientation="portrait" horizontalDpi="300"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0"/>
  <sheetViews>
    <sheetView zoomScaleNormal="100" workbookViewId="0">
      <selection activeCell="F28" sqref="F28"/>
    </sheetView>
  </sheetViews>
  <sheetFormatPr defaultColWidth="8.625" defaultRowHeight="14.25"/>
  <cols>
    <col min="1" max="1" width="7.125" bestFit="1" customWidth="1"/>
    <col min="2" max="2" width="9.25" bestFit="1" customWidth="1"/>
    <col min="3" max="3" width="7.375" customWidth="1"/>
    <col min="4" max="4" width="9.25" customWidth="1"/>
    <col min="5" max="5" width="5.875" customWidth="1"/>
    <col min="6" max="6" width="8.125" customWidth="1"/>
    <col min="7" max="7" width="21.625" bestFit="1" customWidth="1"/>
    <col min="9" max="9" width="10.375" customWidth="1"/>
    <col min="10" max="10" width="15" customWidth="1"/>
    <col min="11" max="11" width="40.875" customWidth="1"/>
  </cols>
  <sheetData>
    <row r="1" spans="1:11" ht="20.25">
      <c r="A1" s="47" t="s">
        <v>96</v>
      </c>
      <c r="B1" s="47"/>
      <c r="C1" s="47"/>
      <c r="D1" s="47"/>
      <c r="E1" s="47"/>
      <c r="F1" s="47"/>
      <c r="G1" s="47"/>
    </row>
    <row r="2" spans="1:11" ht="12.75" customHeight="1">
      <c r="A2" s="48" t="s">
        <v>97</v>
      </c>
      <c r="B2" s="48"/>
      <c r="C2" s="48"/>
      <c r="D2" s="48"/>
      <c r="E2" s="48"/>
      <c r="F2" s="48"/>
      <c r="G2" s="48"/>
    </row>
    <row r="3" spans="1:11" ht="12.75" customHeight="1"/>
    <row r="4" spans="1:11" ht="54.75" customHeight="1">
      <c r="A4" s="35" t="s">
        <v>98</v>
      </c>
      <c r="B4" s="35" t="s">
        <v>99</v>
      </c>
      <c r="C4" s="35" t="s">
        <v>100</v>
      </c>
      <c r="D4" s="35" t="s">
        <v>101</v>
      </c>
      <c r="E4" s="35" t="s">
        <v>102</v>
      </c>
      <c r="F4" s="35" t="s">
        <v>81</v>
      </c>
      <c r="G4" s="35" t="s">
        <v>103</v>
      </c>
    </row>
    <row r="5" spans="1:11" ht="12.75" customHeight="1">
      <c r="A5">
        <v>1</v>
      </c>
      <c r="B5" s="36">
        <v>45693</v>
      </c>
      <c r="C5" s="18">
        <v>7</v>
      </c>
      <c r="D5" s="37">
        <f t="shared" ref="D5:D10" si="0">WORKDAY.INTL(B5,C5)</f>
        <v>45702</v>
      </c>
      <c r="E5" s="1">
        <f t="shared" ref="E5:E10" si="1">NETWORKDAYS.INTL(B5,D5)</f>
        <v>8</v>
      </c>
      <c r="F5" s="1">
        <f t="shared" ref="F5:F19" si="2">WEEKDAY(D5)</f>
        <v>6</v>
      </c>
      <c r="G5" s="6" t="str">
        <f ca="1">IF(D5&gt;=$I$6, "Encomenda a caminho","Encomenda Entregue")</f>
        <v>Encomenda a caminho</v>
      </c>
    </row>
    <row r="6" spans="1:11" ht="12.75" customHeight="1">
      <c r="A6">
        <v>2</v>
      </c>
      <c r="B6" s="36">
        <v>45695</v>
      </c>
      <c r="C6" s="18">
        <v>10</v>
      </c>
      <c r="D6" s="37">
        <f t="shared" si="0"/>
        <v>45709</v>
      </c>
      <c r="E6" s="1">
        <f t="shared" si="1"/>
        <v>11</v>
      </c>
      <c r="F6" s="1">
        <f t="shared" si="2"/>
        <v>6</v>
      </c>
      <c r="G6" s="6" t="str">
        <f t="shared" ref="G6:G19" ca="1" si="3">IF(D6&gt;=$I$6, "Encomenda a caminho","Encomenda Entregue")</f>
        <v>Encomenda a caminho</v>
      </c>
      <c r="I6" s="38">
        <f ca="1">TODAY()</f>
        <v>45700</v>
      </c>
      <c r="J6" t="s">
        <v>104</v>
      </c>
    </row>
    <row r="7" spans="1:11">
      <c r="A7">
        <v>3</v>
      </c>
      <c r="B7" s="39">
        <v>45700</v>
      </c>
      <c r="C7" s="40">
        <v>10</v>
      </c>
      <c r="D7" s="37">
        <f t="shared" si="0"/>
        <v>45714</v>
      </c>
      <c r="E7" s="1">
        <f t="shared" si="1"/>
        <v>11</v>
      </c>
      <c r="F7" s="1">
        <f t="shared" si="2"/>
        <v>4</v>
      </c>
      <c r="G7" s="6" t="str">
        <f t="shared" ca="1" si="3"/>
        <v>Encomenda a caminho</v>
      </c>
    </row>
    <row r="8" spans="1:11" ht="15.75">
      <c r="A8">
        <v>4</v>
      </c>
      <c r="B8" s="39">
        <v>45706</v>
      </c>
      <c r="C8" s="40">
        <v>5</v>
      </c>
      <c r="D8" s="37">
        <f t="shared" si="0"/>
        <v>45713</v>
      </c>
      <c r="E8" s="1">
        <f t="shared" si="1"/>
        <v>6</v>
      </c>
      <c r="F8" s="1">
        <f t="shared" si="2"/>
        <v>3</v>
      </c>
      <c r="G8" s="6" t="str">
        <f t="shared" ca="1" si="3"/>
        <v>Encomenda a caminho</v>
      </c>
      <c r="I8" s="30" t="s">
        <v>80</v>
      </c>
      <c r="J8" s="30" t="s">
        <v>81</v>
      </c>
      <c r="K8" s="30" t="s">
        <v>82</v>
      </c>
    </row>
    <row r="9" spans="1:11">
      <c r="A9">
        <v>5</v>
      </c>
      <c r="B9" s="39">
        <v>45709</v>
      </c>
      <c r="C9" s="40">
        <v>8</v>
      </c>
      <c r="D9" s="37">
        <f t="shared" si="0"/>
        <v>45721</v>
      </c>
      <c r="E9" s="1">
        <f t="shared" si="1"/>
        <v>9</v>
      </c>
      <c r="F9" s="1">
        <f t="shared" si="2"/>
        <v>4</v>
      </c>
      <c r="G9" s="6" t="str">
        <f t="shared" ca="1" si="3"/>
        <v>Encomenda a caminho</v>
      </c>
      <c r="I9" s="32">
        <v>45658</v>
      </c>
      <c r="J9" s="33">
        <f t="shared" ref="J9:J20" si="4">I9</f>
        <v>45658</v>
      </c>
      <c r="K9" s="34" t="s">
        <v>84</v>
      </c>
    </row>
    <row r="10" spans="1:11">
      <c r="A10">
        <v>6</v>
      </c>
      <c r="B10" s="39">
        <v>45715</v>
      </c>
      <c r="C10" s="40">
        <v>6</v>
      </c>
      <c r="D10" s="37">
        <f t="shared" si="0"/>
        <v>45723</v>
      </c>
      <c r="E10" s="1">
        <f t="shared" si="1"/>
        <v>7</v>
      </c>
      <c r="F10" s="1">
        <f t="shared" si="2"/>
        <v>6</v>
      </c>
      <c r="G10" s="6" t="str">
        <f t="shared" ca="1" si="3"/>
        <v>Encomenda a caminho</v>
      </c>
      <c r="I10" s="32">
        <v>45720</v>
      </c>
      <c r="J10" s="33">
        <f t="shared" si="4"/>
        <v>45720</v>
      </c>
      <c r="K10" s="34" t="s">
        <v>85</v>
      </c>
    </row>
    <row r="11" spans="1:11">
      <c r="A11">
        <v>7</v>
      </c>
      <c r="B11" s="39">
        <v>45720</v>
      </c>
      <c r="C11" s="40">
        <v>9</v>
      </c>
      <c r="D11" s="37">
        <f>WORKDAY.INTL(B11,C11, ,I10)</f>
        <v>45733</v>
      </c>
      <c r="E11" s="1">
        <f>NETWORKDAYS.INTL(B11,D11, ,J10)</f>
        <v>9</v>
      </c>
      <c r="F11" s="1">
        <f t="shared" si="2"/>
        <v>2</v>
      </c>
      <c r="G11" s="6" t="str">
        <f t="shared" ca="1" si="3"/>
        <v>Encomenda a caminho</v>
      </c>
      <c r="I11" s="32">
        <v>45765</v>
      </c>
      <c r="J11" s="33">
        <f t="shared" si="4"/>
        <v>45765</v>
      </c>
      <c r="K11" s="34" t="s">
        <v>86</v>
      </c>
    </row>
    <row r="12" spans="1:11">
      <c r="A12">
        <v>8</v>
      </c>
      <c r="B12" s="39">
        <v>45726</v>
      </c>
      <c r="C12" s="40">
        <v>12</v>
      </c>
      <c r="D12" s="37">
        <f t="shared" ref="D12:D19" si="5">WORKDAY.INTL(B12,C12)</f>
        <v>45742</v>
      </c>
      <c r="E12" s="1">
        <f t="shared" ref="E12:E19" si="6">NETWORKDAYS.INTL(B12,D12)</f>
        <v>13</v>
      </c>
      <c r="F12" s="1">
        <f t="shared" si="2"/>
        <v>4</v>
      </c>
      <c r="G12" s="6" t="str">
        <f t="shared" ca="1" si="3"/>
        <v>Encomenda a caminho</v>
      </c>
      <c r="I12" s="32">
        <v>45768</v>
      </c>
      <c r="J12" s="33">
        <f t="shared" si="4"/>
        <v>45768</v>
      </c>
      <c r="K12" s="34" t="s">
        <v>87</v>
      </c>
    </row>
    <row r="13" spans="1:11">
      <c r="A13">
        <v>9</v>
      </c>
      <c r="B13" s="39">
        <v>45729</v>
      </c>
      <c r="C13" s="40">
        <v>4</v>
      </c>
      <c r="D13" s="37">
        <f t="shared" si="5"/>
        <v>45735</v>
      </c>
      <c r="E13" s="1">
        <f t="shared" si="6"/>
        <v>5</v>
      </c>
      <c r="F13" s="1">
        <f t="shared" si="2"/>
        <v>4</v>
      </c>
      <c r="G13" s="6" t="str">
        <f t="shared" ca="1" si="3"/>
        <v>Encomenda a caminho</v>
      </c>
      <c r="I13" s="32">
        <v>45778</v>
      </c>
      <c r="J13" s="33">
        <f t="shared" si="4"/>
        <v>45778</v>
      </c>
      <c r="K13" s="34" t="s">
        <v>88</v>
      </c>
    </row>
    <row r="14" spans="1:11">
      <c r="A14">
        <v>10</v>
      </c>
      <c r="B14" s="39">
        <v>45734</v>
      </c>
      <c r="C14" s="40">
        <v>15</v>
      </c>
      <c r="D14" s="37">
        <f t="shared" si="5"/>
        <v>45755</v>
      </c>
      <c r="E14" s="1">
        <f t="shared" si="6"/>
        <v>16</v>
      </c>
      <c r="F14" s="1">
        <f t="shared" si="2"/>
        <v>3</v>
      </c>
      <c r="G14" s="6" t="str">
        <f t="shared" ca="1" si="3"/>
        <v>Encomenda a caminho</v>
      </c>
      <c r="I14" s="32">
        <v>45827</v>
      </c>
      <c r="J14" s="33">
        <f t="shared" si="4"/>
        <v>45827</v>
      </c>
      <c r="K14" s="34" t="s">
        <v>89</v>
      </c>
    </row>
    <row r="15" spans="1:11">
      <c r="A15">
        <v>11</v>
      </c>
      <c r="B15" s="39">
        <v>45740</v>
      </c>
      <c r="C15" s="40">
        <v>7</v>
      </c>
      <c r="D15" s="37">
        <f t="shared" si="5"/>
        <v>45749</v>
      </c>
      <c r="E15" s="1">
        <f t="shared" si="6"/>
        <v>8</v>
      </c>
      <c r="F15" s="1">
        <f t="shared" si="2"/>
        <v>4</v>
      </c>
      <c r="G15" s="6" t="str">
        <f t="shared" ca="1" si="3"/>
        <v>Encomenda a caminho</v>
      </c>
      <c r="I15" s="32">
        <v>45907</v>
      </c>
      <c r="J15" s="33">
        <f t="shared" si="4"/>
        <v>45907</v>
      </c>
      <c r="K15" s="34" t="s">
        <v>90</v>
      </c>
    </row>
    <row r="16" spans="1:11">
      <c r="A16">
        <v>12</v>
      </c>
      <c r="B16" s="39">
        <v>45743</v>
      </c>
      <c r="C16" s="40">
        <v>11</v>
      </c>
      <c r="D16" s="37">
        <f t="shared" si="5"/>
        <v>45758</v>
      </c>
      <c r="E16" s="1">
        <f t="shared" si="6"/>
        <v>12</v>
      </c>
      <c r="F16" s="1">
        <f t="shared" si="2"/>
        <v>6</v>
      </c>
      <c r="G16" s="6" t="str">
        <f t="shared" ca="1" si="3"/>
        <v>Encomenda a caminho</v>
      </c>
      <c r="I16" s="32">
        <v>45942</v>
      </c>
      <c r="J16" s="33">
        <f t="shared" si="4"/>
        <v>45942</v>
      </c>
      <c r="K16" s="34" t="s">
        <v>91</v>
      </c>
    </row>
    <row r="17" spans="1:11">
      <c r="A17">
        <v>13</v>
      </c>
      <c r="B17" s="39">
        <v>45747</v>
      </c>
      <c r="C17" s="40">
        <v>5</v>
      </c>
      <c r="D17" s="37">
        <f t="shared" si="5"/>
        <v>45754</v>
      </c>
      <c r="E17" s="1">
        <f t="shared" si="6"/>
        <v>6</v>
      </c>
      <c r="F17" s="1">
        <f t="shared" si="2"/>
        <v>2</v>
      </c>
      <c r="G17" s="6" t="str">
        <f t="shared" ca="1" si="3"/>
        <v>Encomenda a caminho</v>
      </c>
      <c r="I17" s="32">
        <v>45963</v>
      </c>
      <c r="J17" s="33">
        <f t="shared" si="4"/>
        <v>45963</v>
      </c>
      <c r="K17" s="34" t="s">
        <v>92</v>
      </c>
    </row>
    <row r="18" spans="1:11">
      <c r="A18">
        <v>14</v>
      </c>
      <c r="B18" s="36">
        <v>45749</v>
      </c>
      <c r="C18" s="40">
        <v>6</v>
      </c>
      <c r="D18" s="37">
        <f t="shared" si="5"/>
        <v>45757</v>
      </c>
      <c r="E18" s="1">
        <f t="shared" si="6"/>
        <v>7</v>
      </c>
      <c r="F18" s="1">
        <f t="shared" si="2"/>
        <v>5</v>
      </c>
      <c r="G18" s="6" t="str">
        <f t="shared" ca="1" si="3"/>
        <v>Encomenda a caminho</v>
      </c>
      <c r="I18" s="32">
        <v>45976</v>
      </c>
      <c r="J18" s="33">
        <f t="shared" si="4"/>
        <v>45976</v>
      </c>
      <c r="K18" s="34" t="s">
        <v>93</v>
      </c>
    </row>
    <row r="19" spans="1:11">
      <c r="A19">
        <v>15</v>
      </c>
      <c r="B19" s="36">
        <v>45753</v>
      </c>
      <c r="C19" s="40">
        <v>8</v>
      </c>
      <c r="D19" s="37">
        <f t="shared" si="5"/>
        <v>45763</v>
      </c>
      <c r="E19" s="1">
        <f t="shared" si="6"/>
        <v>8</v>
      </c>
      <c r="F19" s="1">
        <f t="shared" si="2"/>
        <v>4</v>
      </c>
      <c r="G19" s="6" t="str">
        <f t="shared" ca="1" si="3"/>
        <v>Encomenda a caminho</v>
      </c>
      <c r="I19" s="32">
        <v>45981</v>
      </c>
      <c r="J19" s="33">
        <f t="shared" si="4"/>
        <v>45981</v>
      </c>
      <c r="K19" s="34" t="s">
        <v>94</v>
      </c>
    </row>
    <row r="20" spans="1:11">
      <c r="I20" s="32">
        <v>46016</v>
      </c>
      <c r="J20" s="33">
        <f t="shared" si="4"/>
        <v>46016</v>
      </c>
      <c r="K20" s="34" t="s">
        <v>95</v>
      </c>
    </row>
  </sheetData>
  <mergeCells count="2">
    <mergeCell ref="A1:G1"/>
    <mergeCell ref="A2:G2"/>
  </mergeCells>
  <pageMargins left="0.51180555555555596" right="0.51180555555555596" top="0.78749999999999998" bottom="0.78749999999999998" header="0.511811023622047" footer="0.511811023622047"/>
  <pageSetup paperSize="9" orientation="portrait" horizontalDpi="300" verticalDpi="300"/>
  <drawing r:id="rId1"/>
  <legacyDrawing r:id="rId2"/>
  <extLst>
    <ext xmlns:x14="http://schemas.microsoft.com/office/spreadsheetml/2009/9/main" uri="{78C0D931-6437-407d-A8EE-F0AAD7539E65}">
      <x14:conditionalFormattings>
        <x14:conditionalFormatting xmlns:xm="http://schemas.microsoft.com/office/excel/2006/main">
          <x14:cfRule type="containsText" priority="2" operator="containsText" id="{8C28B8D9-AECE-45BF-8F73-8262D06C2A9D}">
            <xm:f>NOT(ISERROR(SEARCH($G$6,G3)))</xm:f>
            <xm:f>$G$6</xm:f>
            <x14:dxf>
              <fill>
                <patternFill>
                  <bgColor rgb="FFF6C6AD"/>
                </patternFill>
              </fill>
            </x14:dxf>
          </x14:cfRule>
          <x14:cfRule type="containsText" priority="3" operator="containsText" id="{43B0A4F2-721A-4FDC-BCBD-CE2B23DF917F}">
            <xm:f>NOT(ISERROR(SEARCH($G$5,G3)))</xm:f>
            <xm:f>$G$5</xm:f>
            <x14:dxf>
              <fill>
                <patternFill>
                  <bgColor rgb="FFC2F1C8"/>
                </patternFill>
              </fill>
            </x14:dxf>
          </x14:cfRule>
          <xm:sqref>G3:G1048576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CD51460BBB3BD64989C0AF0085EB7E4E" ma:contentTypeVersion="18" ma:contentTypeDescription="Crie um novo documento." ma:contentTypeScope="" ma:versionID="772a0eff5ddcf970ed94a7305f4a65bc">
  <xsd:schema xmlns:xsd="http://www.w3.org/2001/XMLSchema" xmlns:xs="http://www.w3.org/2001/XMLSchema" xmlns:p="http://schemas.microsoft.com/office/2006/metadata/properties" xmlns:ns2="29c85e31-c0e5-4fba-ab60-4fce8ca17cbc" xmlns:ns3="86243fb6-e625-4153-bf24-3dbb8808cb3e" targetNamespace="http://schemas.microsoft.com/office/2006/metadata/properties" ma:root="true" ma:fieldsID="9fc1265071d568dc0dcb4901e260fdde" ns2:_="" ns3:_="">
    <xsd:import namespace="29c85e31-c0e5-4fba-ab60-4fce8ca17cbc"/>
    <xsd:import namespace="86243fb6-e625-4153-bf24-3dbb8808cb3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ObjectDetectorVersions" minOccurs="0"/>
                <xsd:element ref="ns3:MediaServiceSearchProperties" minOccurs="0"/>
                <xsd:element ref="ns3:MediaServiceDateTaken" minOccurs="0"/>
                <xsd:element ref="ns3:MediaServiceGenerationTime" minOccurs="0"/>
                <xsd:element ref="ns3:MediaServiceEventHashCode" minOccurs="0"/>
                <xsd:element ref="ns3:MediaLengthInSeconds" minOccurs="0"/>
                <xsd:element ref="ns3:lcf76f155ced4ddcb4097134ff3c332f" minOccurs="0"/>
                <xsd:element ref="ns2:TaxCatchAll" minOccurs="0"/>
                <xsd:element ref="ns3:MediaServiceOCR" minOccurs="0"/>
                <xsd:element ref="ns3:MediaServiceLocation" minOccurs="0"/>
                <xsd:element ref="ns3:_Flow_SignoffStatus" minOccurs="0"/>
                <xsd:element ref="ns3:AULASESCRITAS" minOccurs="0"/>
                <xsd:element ref="ns3:Indentidadevisualaula4"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c85e31-c0e5-4fba-ab60-4fce8ca17cbc" elementFormDefault="qualified">
    <xsd:import namespace="http://schemas.microsoft.com/office/2006/documentManagement/types"/>
    <xsd:import namespace="http://schemas.microsoft.com/office/infopath/2007/PartnerControls"/>
    <xsd:element name="SharedWithUsers" ma:index="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hes de Compartilhado Com" ma:internalName="SharedWithDetails" ma:readOnly="true">
      <xsd:simpleType>
        <xsd:restriction base="dms:Note">
          <xsd:maxLength value="255"/>
        </xsd:restriction>
      </xsd:simpleType>
    </xsd:element>
    <xsd:element name="TaxCatchAll" ma:index="20" nillable="true" ma:displayName="Taxonomy Catch All Column" ma:hidden="true" ma:list="{70672001-ba53-4cf3-bc98-583cff500914}" ma:internalName="TaxCatchAll" ma:showField="CatchAllData" ma:web="29c85e31-c0e5-4fba-ab60-4fce8ca17cbc">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6243fb6-e625-4153-bf24-3dbb8808cb3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Marcações de imagem" ma:readOnly="false" ma:fieldId="{5cf76f15-5ced-4ddc-b409-7134ff3c332f}" ma:taxonomyMulti="true" ma:sspId="e9a2855a-918e-4771-8d49-1fa7ae9a9e7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element name="_Flow_SignoffStatus" ma:index="23" nillable="true" ma:displayName="Status de liberação" ma:internalName="Status_x0020_de_x0020_libera_x00e7__x00e3_o">
      <xsd:simpleType>
        <xsd:restriction base="dms:Text"/>
      </xsd:simpleType>
    </xsd:element>
    <xsd:element name="AULASESCRITAS" ma:index="24" nillable="true" ma:displayName="AULAS ESCRITAS" ma:description="Descrição" ma:format="Dropdown" ma:internalName="AULASESCRITAS">
      <xsd:simpleType>
        <xsd:restriction base="dms:Text">
          <xsd:maxLength value="255"/>
        </xsd:restriction>
      </xsd:simpleType>
    </xsd:element>
    <xsd:element name="Indentidadevisualaula4" ma:index="25" nillable="true" ma:displayName="Indentidade visual aula 4" ma:format="Thumbnail" ma:internalName="Indentidadevisualaula4">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ULASESCRITAS xmlns="86243fb6-e625-4153-bf24-3dbb8808cb3e" xsi:nil="true"/>
    <Indentidadevisualaula4 xmlns="86243fb6-e625-4153-bf24-3dbb8808cb3e" xsi:nil="true"/>
    <lcf76f155ced4ddcb4097134ff3c332f xmlns="86243fb6-e625-4153-bf24-3dbb8808cb3e">
      <Terms xmlns="http://schemas.microsoft.com/office/infopath/2007/PartnerControls"/>
    </lcf76f155ced4ddcb4097134ff3c332f>
    <TaxCatchAll xmlns="29c85e31-c0e5-4fba-ab60-4fce8ca17cbc" xsi:nil="true"/>
    <_Flow_SignoffStatus xmlns="86243fb6-e625-4153-bf24-3dbb8808cb3e" xsi:nil="true"/>
  </documentManagement>
</p:properties>
</file>

<file path=customXml/itemProps1.xml><?xml version="1.0" encoding="utf-8"?>
<ds:datastoreItem xmlns:ds="http://schemas.openxmlformats.org/officeDocument/2006/customXml" ds:itemID="{3602AAB4-303C-4DCC-B810-E75A06013E72}">
  <ds:schemaRefs>
    <ds:schemaRef ds:uri="http://schemas.microsoft.com/sharepoint/v3/contenttype/forms"/>
  </ds:schemaRefs>
</ds:datastoreItem>
</file>

<file path=customXml/itemProps2.xml><?xml version="1.0" encoding="utf-8"?>
<ds:datastoreItem xmlns:ds="http://schemas.openxmlformats.org/officeDocument/2006/customXml" ds:itemID="{51063FE0-959C-4B8E-95B6-43D97801C80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c85e31-c0e5-4fba-ab60-4fce8ca17cbc"/>
    <ds:schemaRef ds:uri="86243fb6-e625-4153-bf24-3dbb8808cb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B1559A8-B387-4302-B67C-1FBD47FADDD2}">
  <ds:schemaRefs>
    <ds:schemaRef ds:uri="http://schemas.microsoft.com/office/2006/metadata/properties"/>
    <ds:schemaRef ds:uri="http://schemas.microsoft.com/office/infopath/2007/PartnerControls"/>
    <ds:schemaRef ds:uri="86243fb6-e625-4153-bf24-3dbb8808cb3e"/>
    <ds:schemaRef ds:uri="29c85e31-c0e5-4fba-ab60-4fce8ca17cb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PROC</vt:lpstr>
      <vt:lpstr>PROCV-PROCH</vt:lpstr>
      <vt:lpstr>CORRESP-ÍNDICE</vt:lpstr>
      <vt:lpstr>INDIRETO</vt:lpstr>
      <vt:lpstr>DESLOC</vt:lpstr>
      <vt:lpstr>FERIADOS -2025</vt:lpstr>
      <vt:lpstr>DATA E HORA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Monitoria de Excel Avançado</dc:title>
  <dc:subject/>
  <dc:creator>Vanessa Gonçalves</dc:creator>
  <cp:keywords/>
  <dc:description/>
  <cp:lastModifiedBy>HABILIDADES DIGITAIS 13340.2025.1</cp:lastModifiedBy>
  <cp:revision>6</cp:revision>
  <dcterms:created xsi:type="dcterms:W3CDTF">2025-02-07T23:14:25Z</dcterms:created>
  <dcterms:modified xsi:type="dcterms:W3CDTF">2025-02-12T22:09:48Z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0x010100CD51460BBB3BD64989C0AF0085EB7E4E</vt:lpwstr>
  </property>
  <property fmtid="{D5CDD505-2E9C-101B-9397-08002B2CF9AE}" pid="3" name="MediaServiceImageTags">
    <vt:lpwstr/>
  </property>
</Properties>
</file>