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</sheets>
  <externalReferences>
    <externalReference r:id="rId5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19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31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</borders>
  <cellStyleXfs count="14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</cellStyleXfs>
  <cellXfs count="144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7" fillId="0" borderId="14" applyAlignment="1" pivotButton="0" quotePrefix="0" xfId="12">
      <alignment horizontal="center" vertical="center" wrapText="1"/>
    </xf>
    <xf numFmtId="167" fontId="18" fillId="8" borderId="14" applyAlignment="1" pivotButton="0" quotePrefix="0" xfId="12">
      <alignment horizontal="center" vertical="center" wrapText="1"/>
    </xf>
    <xf numFmtId="167" fontId="18" fillId="0" borderId="14" applyAlignment="1" pivotButton="0" quotePrefix="0" xfId="12">
      <alignment horizontal="center" vertical="center" wrapText="1"/>
    </xf>
    <xf numFmtId="167" fontId="17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</cellXfs>
  <cellStyles count="14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6805" xfId="11" hidden="0"/>
    <cellStyle name="custom_number_format_demonstrativo6805" xfId="12" hidden="0"/>
    <cellStyle name="row_style_demonstrativo_append6805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B2:R34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20" t="n"/>
    </row>
    <row r="3" ht="8.25" customHeight="1" s="39"/>
    <row r="4">
      <c r="B4" s="30" t="n"/>
    </row>
    <row r="6">
      <c r="B6" s="21" t="n"/>
    </row>
    <row r="9">
      <c r="B9" s="21" t="n"/>
      <c r="H9" s="18" t="n"/>
    </row>
    <row r="12">
      <c r="J12" s="18" t="n"/>
    </row>
    <row r="13" ht="9.75" customHeight="1" s="39"/>
    <row r="14">
      <c r="B14" s="21" t="n"/>
    </row>
    <row r="16" ht="6.75" customHeight="1" s="39"/>
    <row r="17">
      <c r="B17" s="21" t="n"/>
      <c r="H17" s="21" t="n"/>
    </row>
    <row r="18">
      <c r="K18" s="18" t="n"/>
    </row>
    <row r="19">
      <c r="B19" s="21" t="n"/>
      <c r="H19" s="21" t="n"/>
    </row>
    <row r="21">
      <c r="B21" s="21" t="n"/>
      <c r="H21" s="21" t="n"/>
    </row>
    <row r="23">
      <c r="B23" s="38" t="n"/>
    </row>
    <row r="24">
      <c r="N24" s="18" t="n"/>
    </row>
    <row r="25" ht="6.75" customHeight="1" s="39">
      <c r="R25" s="18" t="n"/>
    </row>
    <row r="26">
      <c r="B26" s="21" t="n"/>
    </row>
    <row r="27">
      <c r="G27" s="18" t="n"/>
    </row>
    <row r="30">
      <c r="B30" s="21" t="n"/>
    </row>
    <row r="34">
      <c r="B34" s="22" t="n"/>
    </row>
  </sheetData>
  <mergeCells count="1">
    <mergeCell ref="B4:L4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12/01/2020 a 12/03/2024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SUM(E14:E34)</f>
        <v/>
      </c>
      <c r="G13" s="6" t="n"/>
      <c r="H13" s="35" t="inlineStr">
        <is>
          <t>Despesas Realizadas</t>
        </is>
      </c>
      <c r="J13" s="80">
        <f>SUM(I16:I33)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27/07/2020</t>
        </is>
      </c>
      <c r="B16" s="62" t="inlineStr">
        <is>
          <t>2.881.190.000.000</t>
        </is>
      </c>
      <c r="C16" s="62" t="inlineStr">
        <is>
          <t>Fundação Universidade de Brasília - FuB/UnB</t>
        </is>
      </c>
      <c r="E16" s="111" t="n">
        <v>339244.48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27/07/2020</t>
        </is>
      </c>
      <c r="B17" s="62" t="inlineStr">
        <is>
          <t>2.881.190.000.000</t>
        </is>
      </c>
      <c r="C17" s="62" t="inlineStr">
        <is>
          <t>ISS 5% Fundação Universidade de Brasília - FuB/UnB</t>
        </is>
      </c>
      <c r="E17" s="113" t="n">
        <v>-16962.22</v>
      </c>
      <c r="F17" s="62" t="n"/>
      <c r="G17" s="85" t="n"/>
      <c r="H17" s="62" t="inlineStr">
        <is>
          <t>Serviços de Terceiros Pessoa Física</t>
        </is>
      </c>
      <c r="I17" s="112" t="n">
        <v>734926.26</v>
      </c>
      <c r="J17" s="86" t="n"/>
      <c r="K17" s="85" t="n"/>
    </row>
    <row r="18">
      <c r="A18" s="83" t="inlineStr">
        <is>
          <t>09/12/2020</t>
        </is>
      </c>
      <c r="B18" s="62" t="inlineStr">
        <is>
          <t>5.242.662.000.000</t>
        </is>
      </c>
      <c r="C18" s="62" t="inlineStr">
        <is>
          <t>Fundação Universidade de Brasília - FuB/UnB</t>
        </is>
      </c>
      <c r="E18" s="111" t="n">
        <v>352564.48</v>
      </c>
      <c r="F18" s="62" t="n"/>
      <c r="G18" s="85" t="n"/>
      <c r="H18" s="62" t="inlineStr">
        <is>
          <t xml:space="preserve">Obrigações Tributárias e contributivas </t>
        </is>
      </c>
      <c r="I18" s="112" t="n">
        <v>143284.8</v>
      </c>
      <c r="J18" s="86" t="n"/>
      <c r="K18" s="85" t="n"/>
    </row>
    <row r="19">
      <c r="A19" s="83" t="inlineStr">
        <is>
          <t>09/12/2020</t>
        </is>
      </c>
      <c r="B19" s="62" t="inlineStr">
        <is>
          <t>32</t>
        </is>
      </c>
      <c r="C19" s="62" t="inlineStr">
        <is>
          <t>ISS 5% Fundação Universidade de Brasília - FUB/UnB</t>
        </is>
      </c>
      <c r="E19" s="113" t="n">
        <v>-17628.22</v>
      </c>
      <c r="F19" s="62" t="n"/>
      <c r="G19" s="85" t="n"/>
      <c r="H19" s="62" t="inlineStr">
        <is>
          <t xml:space="preserve">Outros Serviços de Terceiros - Pessoa Jurídica </t>
        </is>
      </c>
      <c r="I19" s="112" t="n">
        <v>201990.08</v>
      </c>
      <c r="J19" s="86" t="n"/>
      <c r="K19" s="85" t="n"/>
    </row>
    <row r="20">
      <c r="A20" s="83" t="inlineStr">
        <is>
          <t>15/06/2021</t>
        </is>
      </c>
      <c r="B20" s="62" t="inlineStr">
        <is>
          <t>2.263.404.000.000</t>
        </is>
      </c>
      <c r="C20" s="62" t="inlineStr">
        <is>
          <t>Fundação Universidade de Brasília - FUB/UnB</t>
        </is>
      </c>
      <c r="E20" s="111" t="n">
        <v>268204.48</v>
      </c>
      <c r="F20" s="62" t="n"/>
      <c r="G20" s="85" t="n"/>
      <c r="H20" s="62" t="inlineStr">
        <is>
          <t>Pagamento de Pessoal</t>
        </is>
      </c>
      <c r="I20" s="112" t="n">
        <v>275389.04</v>
      </c>
      <c r="J20" s="86" t="n"/>
      <c r="K20" s="85" t="n"/>
    </row>
    <row r="21">
      <c r="A21" s="83" t="inlineStr">
        <is>
          <t>15/06/2021</t>
        </is>
      </c>
      <c r="B21" s="62" t="inlineStr">
        <is>
          <t>2.263.404.000.000</t>
        </is>
      </c>
      <c r="C21" s="62" t="inlineStr">
        <is>
          <t>ISS 5% Fundação Universidade de Brasília - FUB/UnB</t>
        </is>
      </c>
      <c r="E21" s="113" t="n">
        <v>-13410.22</v>
      </c>
      <c r="F21" s="62" t="n"/>
      <c r="G21" s="85" t="n"/>
      <c r="H21" s="62" t="n"/>
      <c r="I21" s="112" t="n"/>
      <c r="J21" s="86" t="n"/>
      <c r="K21" s="85" t="n"/>
    </row>
    <row r="22">
      <c r="A22" s="83" t="inlineStr">
        <is>
          <t>01/12/2021</t>
        </is>
      </c>
      <c r="B22" s="62" t="inlineStr">
        <is>
          <t>5.069.461.000.000</t>
        </is>
      </c>
      <c r="C22" s="62" t="inlineStr">
        <is>
          <t>Fundação Universidade de Brasília - FUB/UnB</t>
        </is>
      </c>
      <c r="E22" s="111" t="n">
        <v>272644.48</v>
      </c>
      <c r="F22" s="62" t="n"/>
      <c r="G22" s="85" t="n"/>
      <c r="H22" s="62" t="n"/>
      <c r="I22" s="112" t="n"/>
      <c r="J22" s="86" t="n"/>
      <c r="K22" s="85" t="n"/>
    </row>
    <row r="23">
      <c r="A23" s="83" t="inlineStr">
        <is>
          <t>01/12/2021</t>
        </is>
      </c>
      <c r="B23" s="62" t="inlineStr">
        <is>
          <t>5.069.461.000.000</t>
        </is>
      </c>
      <c r="C23" s="62" t="inlineStr">
        <is>
          <t>ISS 5% Prefeitura Militar De Brasilia</t>
        </is>
      </c>
      <c r="E23" s="113" t="n">
        <v>-13632.22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13/12/2021</t>
        </is>
      </c>
      <c r="B24" s="62" t="inlineStr">
        <is>
          <t>19.501</t>
        </is>
      </c>
      <c r="C24" s="62" t="inlineStr"/>
      <c r="E24" s="111" t="n">
        <v>9633.35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05/11/2021</t>
        </is>
      </c>
      <c r="B25" s="62" t="inlineStr">
        <is>
          <t>452.308</t>
        </is>
      </c>
      <c r="C25" s="62" t="inlineStr">
        <is>
          <t>6723 - FINATEC - ADMINISTRATIVO GERAL</t>
        </is>
      </c>
      <c r="E25" s="111" t="n">
        <v>9633.35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26/09/2022</t>
        </is>
      </c>
      <c r="B26" s="62" t="inlineStr">
        <is>
          <t>4.635.900.000.000</t>
        </is>
      </c>
      <c r="C26" s="62" t="inlineStr">
        <is>
          <t>Fundação Universidade de Brasília - FUB/UnB</t>
        </is>
      </c>
      <c r="E26" s="111" t="n">
        <v>270553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26/09/2022</t>
        </is>
      </c>
      <c r="B27" s="62" t="inlineStr">
        <is>
          <t>4.635.900.000.000</t>
        </is>
      </c>
      <c r="C27" s="62" t="inlineStr">
        <is>
          <t>ISS 5% Secretaria De Fazenda E Planejamento Do Distrito Federal</t>
        </is>
      </c>
      <c r="E27" s="113" t="n">
        <v>-13527.65</v>
      </c>
      <c r="F27" s="62" t="n"/>
      <c r="G27" s="85" t="n"/>
      <c r="H27" s="62" t="n"/>
      <c r="I27" s="112" t="n"/>
      <c r="J27" s="86" t="n"/>
      <c r="K27" s="85" t="n"/>
    </row>
    <row r="28">
      <c r="A28" s="83" t="n"/>
      <c r="B28" s="62" t="n"/>
      <c r="C28" s="62" t="n"/>
      <c r="D28" s="62" t="n"/>
      <c r="E28" s="112" t="n"/>
      <c r="F28" s="62" t="n"/>
      <c r="G28" s="85" t="n"/>
      <c r="H28" s="62" t="n"/>
      <c r="I28" s="112" t="n"/>
      <c r="J28" s="86" t="n"/>
      <c r="K28" s="85" t="n"/>
    </row>
    <row r="29">
      <c r="A29" s="83" t="n"/>
      <c r="B29" s="62" t="n"/>
      <c r="C29" s="62" t="n"/>
      <c r="D29" s="62" t="n"/>
      <c r="E29" s="62" t="n"/>
      <c r="F29" s="62" t="n"/>
      <c r="G29" s="85" t="n"/>
      <c r="H29" s="87" t="inlineStr">
        <is>
          <t>II. DESPESAS DE CAPITAL</t>
        </is>
      </c>
      <c r="I29" s="114">
        <f>SUM(I30:I33)</f>
        <v/>
      </c>
      <c r="J29" s="86" t="n"/>
      <c r="K29" s="85" t="n"/>
    </row>
    <row r="30">
      <c r="A30" s="83" t="n"/>
      <c r="B30" s="62" t="n"/>
      <c r="C30" s="62" t="n"/>
      <c r="D30" s="62" t="n"/>
      <c r="E30" s="62" t="n"/>
      <c r="F30" s="62" t="n"/>
      <c r="G30" s="85" t="n"/>
      <c r="H30" s="62" t="inlineStr">
        <is>
          <t>Obras e Instalações</t>
        </is>
      </c>
      <c r="I30" s="115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87" t="inlineStr">
        <is>
          <t>Equipamentos e Material Permanente</t>
        </is>
      </c>
      <c r="I31" s="114" t="n"/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inlineStr">
        <is>
          <t xml:space="preserve">     a) Nacional</t>
        </is>
      </c>
      <c r="I32" s="115" t="n"/>
      <c r="J32" s="86" t="n"/>
      <c r="K32" s="85" t="n"/>
    </row>
    <row r="33">
      <c r="A33" s="83" t="n"/>
      <c r="B33" s="62" t="n"/>
      <c r="C33" s="62" t="n"/>
      <c r="D33" s="62" t="n"/>
      <c r="E33" s="62" t="n"/>
      <c r="F33" s="62" t="n"/>
      <c r="G33" s="85" t="n"/>
      <c r="H33" s="62" t="inlineStr">
        <is>
          <t xml:space="preserve">    b) Importado</t>
        </is>
      </c>
      <c r="I33" s="115" t="n"/>
      <c r="J33" s="86" t="n"/>
      <c r="K33" s="85" t="n"/>
    </row>
    <row r="34">
      <c r="A34" s="83" t="n"/>
      <c r="B34" s="62" t="n"/>
      <c r="C34" s="62" t="n"/>
      <c r="D34" s="62" t="n"/>
      <c r="E34" s="62" t="n"/>
      <c r="F34" s="62" t="n"/>
      <c r="G34" s="85" t="n"/>
      <c r="H34" s="62" t="n"/>
      <c r="I34" s="62" t="n"/>
      <c r="J34" s="86" t="n"/>
      <c r="K34" s="85" t="n"/>
    </row>
    <row r="35">
      <c r="A35" s="90" t="inlineStr">
        <is>
          <t>Rendimento de Aplicação financeira</t>
        </is>
      </c>
      <c r="F35" s="116">
        <f>SUM(E36:E39)</f>
        <v/>
      </c>
      <c r="G35" s="92" t="n"/>
      <c r="H35" s="93" t="inlineStr">
        <is>
          <t xml:space="preserve">Saldo Conciliado em: </t>
        </is>
      </c>
      <c r="I35" s="94" t="n"/>
      <c r="J35" s="117">
        <f>SUM(I37+I38+I39+I42)</f>
        <v/>
      </c>
      <c r="K35" s="92" t="n"/>
    </row>
    <row r="36">
      <c r="A36" s="83" t="n"/>
      <c r="E36" s="62" t="n"/>
      <c r="F36" s="62" t="n"/>
      <c r="G36" s="85" t="n"/>
      <c r="H36" s="62" t="n"/>
      <c r="I36" s="62" t="n"/>
      <c r="J36" s="86" t="n"/>
      <c r="K36" s="85" t="n"/>
    </row>
    <row r="37">
      <c r="A37" s="83" t="inlineStr">
        <is>
          <t>Rendimento de Aplicação</t>
        </is>
      </c>
      <c r="E37" s="62" t="n">
        <v>17247.29</v>
      </c>
      <c r="F37" s="62" t="n"/>
      <c r="G37" s="85" t="n"/>
      <c r="H37" s="62" t="inlineStr">
        <is>
          <t>Conta Corrente</t>
        </is>
      </c>
      <c r="I37" s="115" t="n"/>
      <c r="J37" s="86" t="n"/>
      <c r="K37" s="85" t="n"/>
    </row>
    <row r="38">
      <c r="A38" s="83" t="n"/>
      <c r="E38" s="62" t="n"/>
      <c r="F38" s="62" t="n"/>
      <c r="G38" s="85" t="n"/>
      <c r="H38" s="62" t="inlineStr">
        <is>
          <t>Devolução de recursos - GRU SIMPLES</t>
        </is>
      </c>
      <c r="I38" s="115" t="n">
        <v>138981.92</v>
      </c>
      <c r="J38" s="86" t="n"/>
      <c r="K38" s="85" t="n"/>
    </row>
    <row r="39">
      <c r="A39" s="83" t="n"/>
      <c r="B39" s="62" t="n"/>
      <c r="C39" s="62" t="n"/>
      <c r="D39" s="62" t="n"/>
      <c r="E39" s="62" t="n"/>
      <c r="F39" s="62" t="n"/>
      <c r="G39" s="85" t="n"/>
      <c r="H39" s="62" t="inlineStr">
        <is>
          <t>Tarifa Bancária - Saldo</t>
        </is>
      </c>
      <c r="I39" s="114">
        <f>I40-I41</f>
        <v/>
      </c>
      <c r="J39" s="86" t="n"/>
      <c r="K39" s="85" t="n"/>
    </row>
    <row r="40">
      <c r="A40" s="83" t="n"/>
      <c r="B40" s="62" t="n"/>
      <c r="C40" s="62" t="n"/>
      <c r="D40" s="62" t="n"/>
      <c r="E40" s="62" t="n"/>
      <c r="F40" s="62" t="n"/>
      <c r="G40" s="85" t="n"/>
      <c r="H40" s="62" t="inlineStr">
        <is>
          <t>Tarifa Bancária - Despesa (-)</t>
        </is>
      </c>
      <c r="I40" s="115" t="n">
        <v>1236.35</v>
      </c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62" t="inlineStr">
        <is>
          <t>Tarifa Bancária - Restituição (+)</t>
        </is>
      </c>
      <c r="I41" s="112" t="n">
        <v>1236.35</v>
      </c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87" t="inlineStr">
        <is>
          <t>Aplicação Financeira</t>
        </is>
      </c>
      <c r="I42" s="114" t="n"/>
      <c r="J42" s="86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inlineStr">
        <is>
          <t>Rendimento de aplicação financeira</t>
        </is>
      </c>
      <c r="I43" s="112" t="n"/>
      <c r="J43" s="86" t="n"/>
      <c r="K43" s="85" t="n"/>
    </row>
    <row r="44">
      <c r="A44" s="83" t="n"/>
      <c r="B44" s="62" t="n"/>
      <c r="C44" s="62" t="n"/>
      <c r="D44" s="62" t="n"/>
      <c r="E44" s="62" t="n"/>
      <c r="F44" s="62" t="n"/>
      <c r="G44" s="85" t="n"/>
      <c r="H44" s="62" t="n"/>
      <c r="I44" s="62" t="n"/>
      <c r="J44" s="86" t="n"/>
      <c r="K44" s="85" t="n"/>
    </row>
    <row r="45">
      <c r="A45" s="96" t="inlineStr">
        <is>
          <t>TOTAL</t>
        </is>
      </c>
      <c r="F45" s="116">
        <f>SUM(F35+F13)</f>
        <v/>
      </c>
      <c r="G45" s="92" t="n"/>
      <c r="H45" s="97" t="inlineStr">
        <is>
          <t>TOTAL</t>
        </is>
      </c>
      <c r="J45" s="117">
        <f>SUM(J35+J13)</f>
        <v/>
      </c>
      <c r="K45" s="92" t="n"/>
    </row>
    <row r="46">
      <c r="A46" s="83" t="n"/>
      <c r="B46" s="62" t="n"/>
      <c r="C46" s="62" t="n"/>
      <c r="D46" s="62" t="n"/>
      <c r="E46" s="62" t="n"/>
      <c r="F46" s="62" t="n"/>
      <c r="G46" s="85" t="n"/>
      <c r="H46" s="62" t="n"/>
      <c r="I46" s="62" t="n"/>
      <c r="J46" s="86" t="n"/>
      <c r="K46" s="85" t="n"/>
    </row>
    <row r="47">
      <c r="A47" s="98" t="n"/>
      <c r="J47" s="65" t="n"/>
      <c r="K47" s="85" t="n"/>
    </row>
    <row r="48">
      <c r="A48" s="83" t="n"/>
      <c r="B48" s="62" t="n"/>
      <c r="C48" s="62" t="n"/>
      <c r="D48" s="62" t="n"/>
      <c r="E48" s="62" t="n"/>
      <c r="F48" s="62" t="n"/>
      <c r="G48" s="85" t="n"/>
      <c r="H48" s="62" t="n"/>
      <c r="I48" s="62" t="n"/>
      <c r="J48" s="86" t="n"/>
      <c r="K48" s="85" t="n"/>
    </row>
    <row r="49">
      <c r="A49" s="99" t="inlineStr">
        <is>
          <t>Brasilia, 12 de Março de 2024</t>
        </is>
      </c>
      <c r="J49" s="86" t="n"/>
      <c r="K49" s="85" t="n"/>
    </row>
    <row r="50">
      <c r="A50" s="83" t="n"/>
      <c r="B50" s="62" t="n"/>
      <c r="C50" s="62" t="n"/>
      <c r="D50" s="62" t="n"/>
      <c r="E50" s="62" t="n"/>
      <c r="F50" s="62" t="n"/>
      <c r="G50" s="85" t="n"/>
      <c r="H50" s="62" t="n"/>
      <c r="I50" s="62" t="n"/>
      <c r="J50" s="86" t="n"/>
      <c r="K50" s="85" t="n"/>
    </row>
    <row r="51">
      <c r="A51" s="83" t="n"/>
      <c r="B51" s="62" t="n"/>
      <c r="C51" s="62" t="n"/>
      <c r="D51" s="62" t="n"/>
      <c r="E51" s="62" t="n"/>
      <c r="F51" s="62" t="n"/>
      <c r="G51" s="85" t="n"/>
      <c r="H51" s="62" t="n"/>
      <c r="I51" s="62" t="n"/>
      <c r="J51" s="86" t="n"/>
      <c r="K51" s="85" t="n"/>
    </row>
    <row r="52">
      <c r="A52" s="100" t="inlineStr">
        <is>
          <t>Daniel Monteiro Rosa</t>
        </is>
      </c>
      <c r="E52" s="62" t="n"/>
      <c r="F52" s="62" t="n"/>
      <c r="G52" s="85" t="n"/>
      <c r="H52" s="67" t="inlineStr">
        <is>
          <t>DEBORA BONAT</t>
        </is>
      </c>
      <c r="J52" s="65" t="n"/>
      <c r="K52" s="85" t="n"/>
    </row>
    <row r="53">
      <c r="A53" s="99" t="inlineStr">
        <is>
          <t>Diretor-Financeiro</t>
        </is>
      </c>
      <c r="E53" s="62" t="n"/>
      <c r="F53" s="62" t="n"/>
      <c r="G53" s="85" t="n"/>
      <c r="H53" s="64" t="inlineStr">
        <is>
          <t>Coordenador(a)</t>
        </is>
      </c>
      <c r="J53" s="65" t="n"/>
      <c r="K53" s="85" t="n"/>
    </row>
    <row r="54">
      <c r="A54" s="99" t="inlineStr">
        <is>
          <t>450.720.272-87</t>
        </is>
      </c>
      <c r="E54" s="62" t="n"/>
      <c r="F54" s="62" t="n"/>
      <c r="G54" s="85" t="n"/>
      <c r="H54" s="64" t="inlineStr">
        <is>
          <t>877.397.399-87</t>
        </is>
      </c>
      <c r="J54" s="65" t="n"/>
      <c r="K54" s="85" t="n"/>
    </row>
    <row r="55">
      <c r="A55" s="101" t="n"/>
      <c r="B55" s="102" t="n"/>
      <c r="C55" s="102" t="n"/>
      <c r="D55" s="102" t="n"/>
      <c r="E55" s="102" t="n"/>
      <c r="F55" s="102" t="n"/>
      <c r="G55" s="103" t="n"/>
      <c r="H55" s="102" t="n"/>
      <c r="I55" s="102" t="n"/>
      <c r="J55" s="104" t="n"/>
      <c r="K55" s="85" t="n"/>
    </row>
    <row r="56">
      <c r="A56" s="83" t="n"/>
      <c r="B56" s="62" t="n"/>
      <c r="C56" s="62" t="n"/>
      <c r="D56" s="62" t="n"/>
      <c r="E56" s="62" t="n"/>
      <c r="F56" s="62" t="n"/>
      <c r="G56" s="85" t="n"/>
      <c r="H56" s="62" t="n"/>
      <c r="I56" s="62" t="n"/>
      <c r="J56" s="62" t="n"/>
      <c r="K56" s="85" t="n"/>
    </row>
    <row r="57">
      <c r="A57" s="83" t="n"/>
      <c r="B57" s="62" t="n"/>
      <c r="C57" s="62" t="n"/>
      <c r="D57" s="62" t="n"/>
      <c r="E57" s="62" t="n"/>
      <c r="F57" s="62" t="n"/>
      <c r="G57" s="85" t="n"/>
      <c r="H57" s="62" t="n"/>
      <c r="I57" s="62" t="n"/>
      <c r="J57" s="62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39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35:E35"/>
    <mergeCell ref="A36:D36"/>
    <mergeCell ref="A37:D37"/>
    <mergeCell ref="A38:D38"/>
    <mergeCell ref="A45:E45"/>
    <mergeCell ref="H45:I45"/>
    <mergeCell ref="A47:J47"/>
    <mergeCell ref="A49:I49"/>
    <mergeCell ref="A52:D52"/>
    <mergeCell ref="A53:D53"/>
    <mergeCell ref="A54:D54"/>
    <mergeCell ref="H52:J52"/>
    <mergeCell ref="H53:J53"/>
    <mergeCell ref="H54:J54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12/01/2020 a 12/03/2024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SUM(B16:B25)</f>
        <v/>
      </c>
      <c r="C15" s="51">
        <f>SUM(C16:C25)</f>
        <v/>
      </c>
      <c r="D15" s="51">
        <f>SUMIF(D16:D25, "&gt;0")</f>
        <v/>
      </c>
      <c r="E15" s="52">
        <f>IFERROR(C15/B15, 0)</f>
        <v/>
      </c>
      <c r="F15" s="51">
        <f>SUM(F16:F25)</f>
        <v/>
      </c>
      <c r="G15" s="51">
        <f>SUM(G16:G25)</f>
        <v/>
      </c>
      <c r="H15" s="51">
        <f>SUMIF(H16:H25,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734926.26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143284.8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75160.53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201990.08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275389.04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275389.04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0" t="inlineStr">
        <is>
          <t>II. DESPESAS DE CAPITAL</t>
        </is>
      </c>
      <c r="B26" s="51">
        <f>SUM(B28:B30)</f>
        <v/>
      </c>
      <c r="C26" s="51">
        <f>SUM(C28:C30)</f>
        <v/>
      </c>
      <c r="D26" s="51">
        <f>SUM(D28:D30)</f>
        <v/>
      </c>
      <c r="E26" s="52">
        <f>IFERROR(C26/B26, 0)</f>
        <v/>
      </c>
      <c r="F26" s="51">
        <f>SUM(F28:F30)</f>
        <v/>
      </c>
      <c r="G26" s="51">
        <f>SUM(G28:G30)</f>
        <v/>
      </c>
      <c r="H26" s="51">
        <f>SUM(H28:H30)</f>
        <v/>
      </c>
      <c r="I26" s="53">
        <f>IFERROR(G26/F26, 0)</f>
        <v/>
      </c>
      <c r="J26" s="54" t="n"/>
    </row>
    <row r="27">
      <c r="A27" s="55" t="inlineStr">
        <is>
          <t>Obras e Instalações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0" t="inlineStr">
        <is>
          <t>Equipamentos e Material Permanente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 a) Nacional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b) Importado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61" t="inlineStr">
        <is>
          <t>TOTAL</t>
        </is>
      </c>
      <c r="B31" s="51">
        <f>SUM(B26, B15)</f>
        <v/>
      </c>
      <c r="C31" s="51">
        <f>SUM(C26, C15)</f>
        <v/>
      </c>
      <c r="D31" s="51">
        <f>SUM(D26, D15)</f>
        <v/>
      </c>
      <c r="E31" s="52">
        <f>IFERROR(C31/B31, 0)</f>
        <v/>
      </c>
      <c r="F31" s="51">
        <f>SUM(F26, F15)</f>
        <v/>
      </c>
      <c r="G31" s="51">
        <f>SUM(G26, G15)</f>
        <v/>
      </c>
      <c r="H31" s="51">
        <f>SUM(H26,H15)</f>
        <v/>
      </c>
      <c r="I31" s="53">
        <f>IFERROR(G31/F31, 0)</f>
        <v/>
      </c>
      <c r="J31" s="54" t="n"/>
    </row>
    <row r="32" ht="1" customHeight="1" s="39">
      <c r="A32" s="55" t="n"/>
      <c r="B32" s="56" t="n"/>
      <c r="C32" s="57" t="n"/>
      <c r="D32" s="57">
        <f>B32 - C32</f>
        <v/>
      </c>
      <c r="E32" s="58">
        <f>IFERROR(C32/B32, 0)</f>
        <v/>
      </c>
      <c r="F32" s="56" t="n"/>
      <c r="G32" s="57" t="n"/>
      <c r="H32" s="57">
        <f>F32 - G32</f>
        <v/>
      </c>
      <c r="I32" s="59">
        <f>IFERROR(G32/F32, 0)</f>
        <v/>
      </c>
    </row>
    <row r="33">
      <c r="A33" s="50" t="inlineStr">
        <is>
          <t>III.UTILIZAÇÃO DE RENDIMENTOS</t>
        </is>
      </c>
      <c r="B33" s="51">
        <f>SUM(B34)</f>
        <v/>
      </c>
      <c r="C33" s="51">
        <f>SUM(C34)</f>
        <v/>
      </c>
      <c r="D33" s="51">
        <f>SUM(D34)</f>
        <v/>
      </c>
      <c r="E33" s="52">
        <f>IFERROR(C33/B33, 0)</f>
        <v/>
      </c>
      <c r="F33" s="51">
        <f>SUM(F34)</f>
        <v/>
      </c>
      <c r="G33" s="51">
        <f>SUM(G34)</f>
        <v/>
      </c>
      <c r="H33" s="51">
        <f>SUM(H34)</f>
        <v/>
      </c>
      <c r="I33" s="53">
        <f>IFERROR(G33/F33, 0)</f>
        <v/>
      </c>
      <c r="J33" s="54" t="n"/>
    </row>
    <row r="34">
      <c r="A34" s="55" t="inlineStr">
        <is>
          <t>Aplicação Financeira</t>
        </is>
      </c>
      <c r="B34" s="56" t="n">
        <v>17247.29</v>
      </c>
      <c r="C34" s="57">
        <f>SUMIF(D16:D25, "&lt;0")</f>
        <v/>
      </c>
      <c r="D34" s="57">
        <f>B34 - C34</f>
        <v/>
      </c>
      <c r="E34" s="58">
        <f>IFERROR(C34/B34, 0)</f>
        <v/>
      </c>
      <c r="F34" s="56" t="n">
        <v>17247.29</v>
      </c>
      <c r="G34" s="57">
        <f>SUMIF(H16:H25, "&lt;0")</f>
        <v/>
      </c>
      <c r="H34" s="57">
        <f>F34 - G34</f>
        <v/>
      </c>
      <c r="I34" s="59">
        <f>IFERROR(G34/F34, 0)</f>
        <v/>
      </c>
    </row>
    <row r="35">
      <c r="A35" s="61" t="inlineStr">
        <is>
          <t>TOTAL</t>
        </is>
      </c>
      <c r="B35" s="51">
        <f>B34</f>
        <v/>
      </c>
      <c r="C35" s="51">
        <f>C34</f>
        <v/>
      </c>
      <c r="D35" s="51">
        <f>D34</f>
        <v/>
      </c>
      <c r="E35" s="52">
        <f>IFERROR(C35/B35, 0)</f>
        <v/>
      </c>
      <c r="F35" s="51">
        <f>F34</f>
        <v/>
      </c>
      <c r="G35" s="51">
        <f>G34</f>
        <v/>
      </c>
      <c r="H35" s="51">
        <f>H34</f>
        <v/>
      </c>
      <c r="I35" s="53">
        <f>IFERROR(G35/F35, 0)</f>
        <v/>
      </c>
      <c r="J35" s="54" t="n"/>
    </row>
    <row r="36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3" t="n"/>
    </row>
    <row r="37">
      <c r="A37" s="64" t="inlineStr">
        <is>
          <t>Brasilia, 12 de Março de 2024</t>
        </is>
      </c>
      <c r="I37" s="65" t="n"/>
    </row>
    <row r="38">
      <c r="A38" s="66" t="inlineStr">
        <is>
          <t>Daniel Monteiro Rosa</t>
        </is>
      </c>
      <c r="E38" s="62" t="n"/>
      <c r="F38" s="67" t="inlineStr">
        <is>
          <t>DEBORA BONAT</t>
        </is>
      </c>
      <c r="I38" s="65" t="n"/>
    </row>
    <row r="39">
      <c r="A39" s="68" t="inlineStr">
        <is>
          <t>Diretor-Financeiro</t>
        </is>
      </c>
      <c r="E39" s="62" t="n"/>
      <c r="F39" s="64" t="inlineStr">
        <is>
          <t>Coordenador(a)</t>
        </is>
      </c>
      <c r="I39" s="65" t="n"/>
    </row>
    <row r="40">
      <c r="A40" s="68" t="inlineStr">
        <is>
          <t>450.720.272-87</t>
        </is>
      </c>
      <c r="E40" s="62" t="n"/>
      <c r="F40" s="64" t="inlineStr">
        <is>
          <t>877.397.399-87</t>
        </is>
      </c>
      <c r="I40" s="65" t="n"/>
      <c r="J40" s="69" t="n"/>
    </row>
    <row r="4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7:I37"/>
    <mergeCell ref="A38:D38"/>
    <mergeCell ref="A39:D39"/>
    <mergeCell ref="A40:D40"/>
    <mergeCell ref="F38:I38"/>
    <mergeCell ref="F39:I39"/>
    <mergeCell ref="F40:I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Fundação Universidade de Brasília - FuB/UnB</t>
        </is>
      </c>
      <c r="B10" s="120" t="inlineStr">
        <is>
          <t>Referente ao segundo repasse previsto em contrato;</t>
        </is>
      </c>
      <c r="C10" s="120" t="inlineStr">
        <is>
          <t>2.881.190.000.000</t>
        </is>
      </c>
      <c r="D10" s="120" t="inlineStr">
        <is>
          <t>27/07/2020</t>
        </is>
      </c>
      <c r="E10" s="135" t="n">
        <v>339244.48</v>
      </c>
    </row>
    <row r="11" ht="80" customHeight="1" s="39">
      <c r="A11" s="122" t="inlineStr">
        <is>
          <t>Fundação Universidade de Brasília - FuB/UnB</t>
        </is>
      </c>
      <c r="B11" s="122" t="inlineStr">
        <is>
          <t xml:space="preserve">Pagamento referente ao Imposto sobre nota fiscal </t>
        </is>
      </c>
      <c r="C11" s="122" t="inlineStr">
        <is>
          <t>2.881.190.000.000</t>
        </is>
      </c>
      <c r="D11" s="122" t="inlineStr">
        <is>
          <t>27/07/2020</t>
        </is>
      </c>
      <c r="E11" s="136" t="n">
        <v>16962.22</v>
      </c>
    </row>
    <row r="12" ht="80" customHeight="1" s="39">
      <c r="A12" s="120" t="inlineStr">
        <is>
          <t>Fundação Universidade de Brasília - FUB/UnB</t>
        </is>
      </c>
      <c r="B12" s="120" t="inlineStr">
        <is>
          <t xml:space="preserve">Pagamento referente ao ISS sobre nota fiscal </t>
        </is>
      </c>
      <c r="C12" s="120" t="inlineStr">
        <is>
          <t>32</t>
        </is>
      </c>
      <c r="D12" s="120" t="inlineStr">
        <is>
          <t>09/12/2020</t>
        </is>
      </c>
      <c r="E12" s="137" t="n">
        <v>17628.22</v>
      </c>
    </row>
    <row r="13" ht="80" customHeight="1" s="39">
      <c r="A13" s="122" t="inlineStr">
        <is>
          <t>Fundação Universidade de Brasília - FuB/UnB</t>
        </is>
      </c>
      <c r="B13" s="122" t="inlineStr">
        <is>
          <t>Fatura para Fundação Universidade de Brasília - FuB/UnB, referente a NOTA DE EMPENO 803979 &lt;#Descrição do serviço a ser faturado#&gt;</t>
        </is>
      </c>
      <c r="C13" s="122" t="inlineStr">
        <is>
          <t>5.242.662.000.000</t>
        </is>
      </c>
      <c r="D13" s="122" t="inlineStr">
        <is>
          <t>09/12/2020</t>
        </is>
      </c>
      <c r="E13" s="138" t="n">
        <v>352564.48</v>
      </c>
    </row>
    <row r="14" ht="80" customHeight="1" s="39">
      <c r="A14" s="120" t="inlineStr">
        <is>
          <t>Fundação Universidade de Brasília - FUB/UnB</t>
        </is>
      </c>
      <c r="B14" s="120" t="inlineStr">
        <is>
          <t>Fatura para Fundação Universidade de Brasília - FUB/UnB, referente a nota de empenho NE-154040-2021NE000448.</t>
        </is>
      </c>
      <c r="C14" s="120" t="inlineStr">
        <is>
          <t>2.263.404.000.000</t>
        </is>
      </c>
      <c r="D14" s="120" t="inlineStr">
        <is>
          <t>15/06/2021</t>
        </is>
      </c>
      <c r="E14" s="135" t="n">
        <v>268204.48</v>
      </c>
    </row>
    <row r="15" ht="80" customHeight="1" s="39">
      <c r="A15" s="122" t="inlineStr">
        <is>
          <t>Fundação Universidade de Brasília - FUB/UnB</t>
        </is>
      </c>
      <c r="B15" s="122" t="inlineStr">
        <is>
          <t>ISS 5% ref. a nota de empenho NE 154040-2021NE000448</t>
        </is>
      </c>
      <c r="C15" s="122" t="inlineStr">
        <is>
          <t>2.263.404.000.000</t>
        </is>
      </c>
      <c r="D15" s="122" t="inlineStr">
        <is>
          <t>15/06/2021</t>
        </is>
      </c>
      <c r="E15" s="136" t="n">
        <v>13410.22</v>
      </c>
    </row>
    <row r="16" ht="80" customHeight="1" s="39">
      <c r="A16" s="120" t="inlineStr">
        <is>
          <t>6723 - FINATEC - ADMINISTRATIVO GERAL</t>
        </is>
      </c>
      <c r="B16" s="120" t="inlineStr">
        <is>
          <t>Empréstimo conf, memo 360/2021 para pagamento de folha e 13º</t>
        </is>
      </c>
      <c r="C16" s="120" t="inlineStr">
        <is>
          <t>452.308</t>
        </is>
      </c>
      <c r="D16" s="120" t="inlineStr">
        <is>
          <t>05/11/2021</t>
        </is>
      </c>
      <c r="E16" s="135" t="n">
        <v>9633.35</v>
      </c>
    </row>
    <row r="17" ht="80" customHeight="1" s="39">
      <c r="A17" s="122" t="inlineStr">
        <is>
          <t>Fundação Universidade de Brasília - FUB/UnB</t>
        </is>
      </c>
      <c r="B17" s="122" t="inlineStr">
        <is>
          <t>Emissão de NF ref. a 2ª parcela do desembolso de 2021 do TED 02/2019 - Processo SEI 23106.105587/2019-88 - 2021NE2099 - Projeto 6858 - FUB/FD - Mestrado Profissional em Direito, Regulação e Políticas Públicas.</t>
        </is>
      </c>
      <c r="C17" s="122" t="inlineStr">
        <is>
          <t>5.069.461.000.000</t>
        </is>
      </c>
      <c r="D17" s="122" t="inlineStr">
        <is>
          <t>01/12/2021</t>
        </is>
      </c>
      <c r="E17" s="138" t="n">
        <v>272644.48</v>
      </c>
    </row>
    <row r="18" ht="80" customHeight="1" s="39">
      <c r="A18" s="120" t="inlineStr">
        <is>
          <t>Prefeitura Militar De Brasilia</t>
        </is>
      </c>
      <c r="B18" s="120" t="inlineStr">
        <is>
          <t>ISS 5% NF</t>
        </is>
      </c>
      <c r="C18" s="120" t="inlineStr">
        <is>
          <t>5.069.461.000.000</t>
        </is>
      </c>
      <c r="D18" s="120" t="inlineStr">
        <is>
          <t>01/12/2021</t>
        </is>
      </c>
      <c r="E18" s="137" t="n">
        <v>13632.22</v>
      </c>
    </row>
    <row r="19" ht="80" customHeight="1" s="39">
      <c r="A19" s="122" t="inlineStr"/>
      <c r="B19" s="122" t="inlineStr">
        <is>
          <t>Devolução de empréstimo solicitado pelo Memorando 360/2021.</t>
        </is>
      </c>
      <c r="C19" s="122" t="inlineStr">
        <is>
          <t>19.501</t>
        </is>
      </c>
      <c r="D19" s="122" t="inlineStr">
        <is>
          <t>13/12/2021</t>
        </is>
      </c>
      <c r="E19" s="138" t="n">
        <v>9633.35</v>
      </c>
    </row>
    <row r="20" ht="80" customHeight="1" s="39">
      <c r="A20" s="120" t="inlineStr">
        <is>
          <t>Secretaria De Fazenda E Planejamento Do Distrito Federal</t>
        </is>
      </c>
      <c r="B20" s="120" t="inlineStr">
        <is>
          <t>ISS 5%</t>
        </is>
      </c>
      <c r="C20" s="120" t="inlineStr">
        <is>
          <t>4.635.900.000.000</t>
        </is>
      </c>
      <c r="D20" s="120" t="inlineStr">
        <is>
          <t>26/09/2022</t>
        </is>
      </c>
      <c r="E20" s="137" t="n">
        <v>13527.65</v>
      </c>
    </row>
    <row r="21" ht="80" customHeight="1" s="39">
      <c r="A21" s="122" t="inlineStr">
        <is>
          <t>Fundação Universidade de Brasília - FUB/UnB</t>
        </is>
      </c>
      <c r="B21" s="122" t="inlineStr">
        <is>
          <t>Emissão de NF ref. a ultima parcela do desembolso de 2022 do TED 02/2019 - Processo SEI 23106.105587/2019-88 - 2022NE1561 - Projeto 6858 - FUB/FD - Mestrado Profissional em Direito, Regulação e Políticas Públicas.Banco do Brasil (001) - AG: 3382-0 C/C: 74</t>
        </is>
      </c>
      <c r="C21" s="122" t="inlineStr">
        <is>
          <t>4.635.900.000.000</t>
        </is>
      </c>
      <c r="D21" s="122" t="inlineStr">
        <is>
          <t>26/09/2022</t>
        </is>
      </c>
      <c r="E21" s="138" t="n">
        <v>270553</v>
      </c>
    </row>
    <row r="22" ht="80" customHeight="1" s="39">
      <c r="A22" s="120" t="n"/>
      <c r="B22" s="120" t="n"/>
      <c r="C22" s="120" t="n"/>
      <c r="D22" s="120" t="n"/>
      <c r="E22" s="121" t="n"/>
    </row>
    <row r="23">
      <c r="E23" s="45" t="n"/>
    </row>
    <row r="24" ht="56.25" customHeight="1" s="39">
      <c r="A24" s="124" t="inlineStr">
        <is>
          <t>Sub Total1</t>
        </is>
      </c>
      <c r="B24" s="139" t="n"/>
      <c r="C24" s="139" t="n"/>
      <c r="D24" s="140" t="n"/>
      <c r="E24" s="125">
        <f>SUM(E10:E22)</f>
        <v/>
      </c>
    </row>
    <row r="25" ht="30" customHeight="1" s="39">
      <c r="A25" s="87" t="inlineStr">
        <is>
          <t>Estorno de Mensalidades</t>
        </is>
      </c>
      <c r="E25" s="45" t="n"/>
    </row>
    <row r="26">
      <c r="A26" s="126" t="inlineStr">
        <is>
          <t>NomeFavorecido</t>
        </is>
      </c>
      <c r="B26" s="126" t="inlineStr">
        <is>
          <t>Histórico</t>
        </is>
      </c>
      <c r="C26" s="126" t="inlineStr">
        <is>
          <t>Documento</t>
        </is>
      </c>
      <c r="D26" s="126" t="inlineStr">
        <is>
          <t>Data de Entrada</t>
        </is>
      </c>
      <c r="E26" s="127" t="inlineStr">
        <is>
          <t>Valor</t>
        </is>
      </c>
    </row>
    <row r="27">
      <c r="A27" s="128" t="inlineStr">
        <is>
          <t>Sub Total 2</t>
        </is>
      </c>
      <c r="B27" s="141" t="n"/>
      <c r="C27" s="141" t="n"/>
      <c r="D27" s="142" t="n"/>
      <c r="E27" s="129" t="n"/>
    </row>
    <row r="28" ht="30" customHeight="1" s="39">
      <c r="A28" s="130" t="inlineStr">
        <is>
          <t>Total(1-2)</t>
        </is>
      </c>
      <c r="B28" s="143" t="n"/>
      <c r="C28" s="143" t="n"/>
      <c r="D28" s="143" t="n"/>
      <c r="E28" s="131">
        <f>E22</f>
        <v/>
      </c>
    </row>
    <row r="29">
      <c r="A29" s="132">
        <f>'Receita x Despesa'!A49:J49</f>
        <v/>
      </c>
      <c r="E29" s="65" t="n"/>
    </row>
    <row r="30">
      <c r="A30" s="133">
        <f>'Receita x Despesa'!A52</f>
        <v/>
      </c>
      <c r="C30" s="67">
        <f>'Receita x Despesa'!H52</f>
        <v/>
      </c>
      <c r="E30" s="65" t="n"/>
    </row>
    <row r="31">
      <c r="A31" s="134">
        <f>'Receita x Despesa'!A53</f>
        <v/>
      </c>
      <c r="C31" s="132">
        <f>'Receita x Despesa'!H53</f>
        <v/>
      </c>
      <c r="E31" s="65" t="n"/>
    </row>
    <row r="32">
      <c r="A32" s="134">
        <f>'Receita x Despesa'!A54</f>
        <v/>
      </c>
      <c r="C32" s="132">
        <f>'Receita x Despesa'!H54</f>
        <v/>
      </c>
      <c r="E32" s="65" t="n"/>
    </row>
    <row r="33">
      <c r="A33" s="70" t="n"/>
      <c r="B33" s="70" t="n"/>
      <c r="C33" s="70" t="n"/>
      <c r="D33" s="70" t="n"/>
      <c r="E33" s="71" t="n"/>
    </row>
  </sheetData>
  <mergeCells count="16">
    <mergeCell ref="A1:E2"/>
    <mergeCell ref="A3:E3"/>
    <mergeCell ref="A4:E4"/>
    <mergeCell ref="A5:E5"/>
    <mergeCell ref="A6:E6"/>
    <mergeCell ref="A7:E7"/>
    <mergeCell ref="A24:D24"/>
    <mergeCell ref="A27:D27"/>
    <mergeCell ref="A28:D28"/>
    <mergeCell ref="A29:E29"/>
    <mergeCell ref="A30:B30"/>
    <mergeCell ref="A31:B31"/>
    <mergeCell ref="A32:B32"/>
    <mergeCell ref="C30:E30"/>
    <mergeCell ref="C31:E31"/>
    <mergeCell ref="C32:E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