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fm392_cam_ac_uk/Documents/00 C-THRU/00 F Meng/Model/chemical emission model (shared)/data/extra_inputs/"/>
    </mc:Choice>
  </mc:AlternateContent>
  <xr:revisionPtr revIDLastSave="103" documentId="13_ncr:1_{E61B98E1-4F13-4C0A-85D5-7A8B570C4299}" xr6:coauthVersionLast="47" xr6:coauthVersionMax="47" xr10:uidLastSave="{0D70E77F-E176-495A-B1B6-DC94F571BAF9}"/>
  <bookViews>
    <workbookView xWindow="28680" yWindow="-120" windowWidth="38640" windowHeight="21240" xr2:uid="{00000000-000D-0000-FFFF-FFFF00000000}"/>
  </bookViews>
  <sheets>
    <sheet name="Process emissions" sheetId="2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CG_S_Ratio">#REF!</definedName>
    <definedName name="CHP_efficiency">'[1]Standard conversion factors'!$N$27:$N$42</definedName>
    <definedName name="EtOH_CornEtOH_Share">[2]Inputs!$F$314</definedName>
    <definedName name="EtOH_CornStoverEtOH_Share">[2]Inputs!$K$314</definedName>
    <definedName name="EtOH_HBiomassEtOH_Share">[2]Inputs!$I$314</definedName>
    <definedName name="EtOH_MiscanthusEtOH_Share">[2]Inputs!$J$314</definedName>
    <definedName name="EtOH_PoplarEtOH_Share">[2]Inputs!$H$314</definedName>
    <definedName name="EtOH_SugarCaneEtOH_Share">[2]Inputs!$P$314</definedName>
    <definedName name="EtOH_WBiomassEtOH_Share">[2]Inputs!$G$314</definedName>
    <definedName name="EtOH_WoodResidueEtOH_Share">[2]Inputs!$L$314</definedName>
    <definedName name="FuelSpec_PetCoke_SContent">#REF!</definedName>
    <definedName name="Hydrolysis_yield_EtOH">'[1]Standard conversion factors'!$B$27:$B$40</definedName>
    <definedName name="incineration_gatefee">'[1]Standard conversion factors'!$M$27:$M$108</definedName>
    <definedName name="J2J" localSheetId="0">[3]Conversions!#REF!</definedName>
    <definedName name="J2J">[4]Fuel_spec!$B$178</definedName>
    <definedName name="kg2g">#REF!</definedName>
    <definedName name="kg2T">#REF!</definedName>
    <definedName name="kWh2BTU">[5]Fuel_Specs!$F$154</definedName>
    <definedName name="L2gal">#REF!</definedName>
    <definedName name="landfill_gatefee_notax">'[1]Standard conversion factors'!$J$27:$J$112</definedName>
    <definedName name="Landfill_gatefee_withtax">'[1]Standard conversion factors'!$I$27:$I$112</definedName>
    <definedName name="lb2g">#REF!</definedName>
    <definedName name="MJ2BTU">#REF!</definedName>
    <definedName name="ml2gal">#REF!</definedName>
    <definedName name="Pal_Workbook_GUID" hidden="1">"LEB77US23UA8M5RAZ8RT9MJT"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TOTAL">'[3]Nickel old'!$C$74</definedName>
  </definedName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3" i="2" l="1"/>
  <c r="P122" i="2"/>
  <c r="P120" i="2"/>
  <c r="P119" i="2"/>
  <c r="P117" i="2"/>
  <c r="P115" i="2"/>
  <c r="P113" i="2"/>
  <c r="P112" i="2"/>
  <c r="P109" i="2"/>
  <c r="P108" i="2"/>
  <c r="P107" i="2"/>
  <c r="P106" i="2"/>
  <c r="P105" i="2"/>
  <c r="P102" i="2"/>
  <c r="P99" i="2"/>
  <c r="P97" i="2"/>
  <c r="P96" i="2"/>
  <c r="P95" i="2"/>
  <c r="P93" i="2"/>
  <c r="P91" i="2"/>
  <c r="P89" i="2"/>
  <c r="P87" i="2"/>
  <c r="P85" i="2"/>
  <c r="P84" i="2"/>
  <c r="P83" i="2"/>
  <c r="P80" i="2"/>
  <c r="P77" i="2"/>
  <c r="P75" i="2"/>
  <c r="P73" i="2"/>
  <c r="P72" i="2"/>
  <c r="P70" i="2"/>
  <c r="P69" i="2"/>
  <c r="P68" i="2"/>
  <c r="P66" i="2"/>
  <c r="P63" i="2"/>
  <c r="P62" i="2"/>
  <c r="P61" i="2"/>
  <c r="P60" i="2"/>
  <c r="P59" i="2"/>
  <c r="P58" i="2"/>
  <c r="P57" i="2"/>
  <c r="P55" i="2"/>
  <c r="P53" i="2"/>
  <c r="P52" i="2"/>
  <c r="P50" i="2"/>
  <c r="P49" i="2"/>
  <c r="P48" i="2"/>
  <c r="P46" i="2"/>
  <c r="P45" i="2"/>
  <c r="P42" i="2"/>
  <c r="P41" i="2"/>
  <c r="P37" i="2"/>
  <c r="P35" i="2"/>
  <c r="P33" i="2"/>
  <c r="P31" i="2"/>
  <c r="P30" i="2"/>
  <c r="P29" i="2"/>
  <c r="P28" i="2"/>
  <c r="P27" i="2"/>
  <c r="P26" i="2"/>
  <c r="P25" i="2"/>
  <c r="P24" i="2"/>
  <c r="P23" i="2"/>
  <c r="P22" i="2"/>
  <c r="P20" i="2"/>
  <c r="P18" i="2"/>
  <c r="P17" i="2"/>
  <c r="P15" i="2"/>
  <c r="P13" i="2"/>
  <c r="P11" i="2"/>
  <c r="P6" i="2"/>
  <c r="P7" i="2"/>
  <c r="P8" i="2"/>
  <c r="P9" i="2"/>
  <c r="P5" i="2"/>
  <c r="Q123" i="2" l="1"/>
  <c r="Q122" i="2"/>
  <c r="Q120" i="2"/>
  <c r="Q119" i="2"/>
  <c r="Q117" i="2"/>
  <c r="Q115" i="2"/>
  <c r="Q113" i="2"/>
  <c r="Q112" i="2"/>
  <c r="Q109" i="2"/>
  <c r="Q108" i="2"/>
  <c r="Q107" i="2"/>
  <c r="Q106" i="2"/>
  <c r="Q105" i="2"/>
  <c r="Q102" i="2"/>
  <c r="Q99" i="2"/>
  <c r="Q97" i="2"/>
  <c r="Q96" i="2"/>
  <c r="Q95" i="2"/>
  <c r="Q93" i="2"/>
  <c r="Q91" i="2"/>
  <c r="Q89" i="2"/>
  <c r="Q87" i="2"/>
  <c r="Q85" i="2"/>
  <c r="Q84" i="2"/>
  <c r="Q83" i="2"/>
  <c r="Q80" i="2"/>
  <c r="Q77" i="2"/>
  <c r="Q75" i="2"/>
  <c r="Q73" i="2"/>
  <c r="Q72" i="2"/>
  <c r="Q70" i="2"/>
  <c r="Q69" i="2"/>
  <c r="Q68" i="2"/>
  <c r="Q66" i="2"/>
  <c r="Q63" i="2"/>
  <c r="Q62" i="2"/>
  <c r="Q61" i="2"/>
  <c r="Q60" i="2"/>
  <c r="Q59" i="2"/>
  <c r="Q58" i="2"/>
  <c r="Q57" i="2"/>
  <c r="Q55" i="2"/>
  <c r="Q53" i="2"/>
  <c r="Q52" i="2"/>
  <c r="Q50" i="2"/>
  <c r="Q49" i="2"/>
  <c r="Q48" i="2"/>
  <c r="Q46" i="2"/>
  <c r="Q45" i="2"/>
  <c r="Q42" i="2"/>
  <c r="Q41" i="2"/>
  <c r="Q37" i="2"/>
  <c r="Q35" i="2"/>
  <c r="Q33" i="2"/>
  <c r="Q23" i="2"/>
  <c r="Q24" i="2"/>
  <c r="Q25" i="2"/>
  <c r="Q26" i="2"/>
  <c r="Q27" i="2"/>
  <c r="Q28" i="2"/>
  <c r="Q29" i="2"/>
  <c r="Q30" i="2"/>
  <c r="Q31" i="2"/>
  <c r="Q22" i="2"/>
  <c r="Q20" i="2"/>
  <c r="Q18" i="2"/>
  <c r="Q17" i="2"/>
  <c r="Q15" i="2"/>
  <c r="Q13" i="2"/>
  <c r="Q11" i="2"/>
  <c r="Q6" i="2"/>
  <c r="Q7" i="2"/>
  <c r="Q8" i="2"/>
  <c r="Q9" i="2"/>
  <c r="Q5" i="2"/>
  <c r="D123" i="2" l="1"/>
  <c r="D122" i="2"/>
  <c r="G121" i="2"/>
  <c r="D120" i="2"/>
  <c r="G118" i="2"/>
  <c r="D117" i="2"/>
  <c r="G116" i="2"/>
  <c r="D115" i="2"/>
  <c r="G114" i="2"/>
  <c r="D113" i="2"/>
  <c r="M109" i="2"/>
  <c r="A109" i="2"/>
  <c r="M108" i="2"/>
  <c r="M107" i="2"/>
  <c r="M106" i="2" s="1"/>
  <c r="M105" i="2"/>
  <c r="A105" i="2"/>
  <c r="M102" i="2"/>
  <c r="A102" i="2"/>
  <c r="M99" i="2"/>
  <c r="A99" i="2"/>
  <c r="M97" i="2"/>
  <c r="A97" i="2"/>
  <c r="M96" i="2"/>
  <c r="A96" i="2"/>
  <c r="M95" i="2"/>
  <c r="A95" i="2"/>
  <c r="M93" i="2"/>
  <c r="A93" i="2"/>
  <c r="M91" i="2"/>
  <c r="A91" i="2"/>
  <c r="M89" i="2"/>
  <c r="A89" i="2"/>
  <c r="M87" i="2"/>
  <c r="M85" i="2"/>
  <c r="M83" i="2" s="1"/>
  <c r="M80" i="2"/>
  <c r="A80" i="2"/>
  <c r="M77" i="2"/>
  <c r="A77" i="2"/>
  <c r="M75" i="2"/>
  <c r="A75" i="2"/>
  <c r="M73" i="2"/>
  <c r="J73" i="2"/>
  <c r="M72" i="2"/>
  <c r="M70" i="2"/>
  <c r="J70" i="2"/>
  <c r="M69" i="2"/>
  <c r="M68" i="2"/>
  <c r="A68" i="2"/>
  <c r="M66" i="2"/>
  <c r="J66" i="2"/>
  <c r="A66" i="2"/>
  <c r="M63" i="2"/>
  <c r="J63" i="2"/>
  <c r="A63" i="2"/>
  <c r="M62" i="2"/>
  <c r="M61" i="2"/>
  <c r="M60" i="2"/>
  <c r="M59" i="2"/>
  <c r="A59" i="2"/>
  <c r="M58" i="2"/>
  <c r="A58" i="2"/>
  <c r="M57" i="2"/>
  <c r="A57" i="2"/>
  <c r="M55" i="2"/>
  <c r="A55" i="2"/>
  <c r="M53" i="2"/>
  <c r="A53" i="2"/>
  <c r="A52" i="2"/>
  <c r="M50" i="2"/>
  <c r="A50" i="2"/>
  <c r="M49" i="2"/>
  <c r="M48" i="2"/>
  <c r="A48" i="2"/>
  <c r="M46" i="2"/>
  <c r="M45" i="2"/>
  <c r="A45" i="2"/>
  <c r="M42" i="2"/>
  <c r="A42" i="2"/>
  <c r="M41" i="2"/>
  <c r="M38" i="2"/>
  <c r="M37" i="2"/>
  <c r="A37" i="2"/>
  <c r="M35" i="2"/>
  <c r="A35" i="2"/>
  <c r="M33" i="2"/>
  <c r="A33" i="2"/>
  <c r="M31" i="2"/>
  <c r="A31" i="2"/>
  <c r="M30" i="2"/>
  <c r="M29" i="2"/>
  <c r="M28" i="2"/>
  <c r="A28" i="2"/>
  <c r="M27" i="2"/>
  <c r="A27" i="2"/>
  <c r="M26" i="2"/>
  <c r="M25" i="2"/>
  <c r="M24" i="2"/>
  <c r="M23" i="2"/>
  <c r="M22" i="2"/>
  <c r="A22" i="2"/>
  <c r="M20" i="2"/>
  <c r="A20" i="2"/>
  <c r="M18" i="2"/>
  <c r="A18" i="2"/>
  <c r="M17" i="2"/>
  <c r="A17" i="2"/>
  <c r="M15" i="2"/>
  <c r="M13" i="2"/>
  <c r="M11" i="2"/>
  <c r="A11" i="2"/>
  <c r="M9" i="2"/>
  <c r="A9" i="2"/>
  <c r="M8" i="2"/>
  <c r="A8" i="2"/>
  <c r="M7" i="2"/>
  <c r="A7" i="2"/>
  <c r="M6" i="2"/>
  <c r="A6" i="2"/>
  <c r="M5" i="2"/>
  <c r="A5" i="2"/>
  <c r="M84" i="2" l="1"/>
</calcChain>
</file>

<file path=xl/sharedStrings.xml><?xml version="1.0" encoding="utf-8"?>
<sst xmlns="http://schemas.openxmlformats.org/spreadsheetml/2006/main" count="430" uniqueCount="202">
  <si>
    <t>Process</t>
  </si>
  <si>
    <t>Non-CO2/N2O C/N-containing products</t>
  </si>
  <si>
    <t>C/N-containing inputs</t>
  </si>
  <si>
    <t>Input req. (theo.)</t>
  </si>
  <si>
    <t>Carbon in</t>
  </si>
  <si>
    <t>Carbon out</t>
  </si>
  <si>
    <r>
      <t>est. CO</t>
    </r>
    <r>
      <rPr>
        <vertAlign val="subscript"/>
        <sz val="11"/>
        <color theme="1"/>
        <rFont val="Calibri"/>
        <family val="2"/>
        <scheme val="minor"/>
      </rPr>
      <t>2</t>
    </r>
  </si>
  <si>
    <r>
      <t>est. CH</t>
    </r>
    <r>
      <rPr>
        <vertAlign val="subscript"/>
        <sz val="11"/>
        <color theme="1"/>
        <rFont val="Calibri"/>
        <family val="2"/>
        <scheme val="minor"/>
      </rPr>
      <t>4</t>
    </r>
  </si>
  <si>
    <r>
      <t>est.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</si>
  <si>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Chemical</t>
  </si>
  <si>
    <t>Mols</t>
  </si>
  <si>
    <t>Formula</t>
  </si>
  <si>
    <t>t/t</t>
  </si>
  <si>
    <t>atoms</t>
  </si>
  <si>
    <t>t</t>
  </si>
  <si>
    <t>Monoammonium phosphate</t>
  </si>
  <si>
    <t>NH6PO4</t>
  </si>
  <si>
    <t>Ammonia</t>
  </si>
  <si>
    <t>NH3</t>
  </si>
  <si>
    <t>Diammonium phosphate</t>
  </si>
  <si>
    <t>N2H9PO4</t>
  </si>
  <si>
    <t>Ammonium sulphate</t>
  </si>
  <si>
    <t>N2H8SO4</t>
  </si>
  <si>
    <t>Nitric acid</t>
  </si>
  <si>
    <t>HNO3</t>
  </si>
  <si>
    <t>Acetic acid</t>
  </si>
  <si>
    <t>C2H4O2</t>
  </si>
  <si>
    <t>Methanol</t>
  </si>
  <si>
    <t>CH4O</t>
  </si>
  <si>
    <t>Carbon monoxide</t>
  </si>
  <si>
    <t>CO</t>
  </si>
  <si>
    <t>Methyl tert-butyl ether</t>
  </si>
  <si>
    <t>C5H12O</t>
  </si>
  <si>
    <t>Isobutene</t>
  </si>
  <si>
    <t>C4H8</t>
  </si>
  <si>
    <t>2-ethyl hexyl alcohol</t>
  </si>
  <si>
    <t>2-ethylhexanol</t>
  </si>
  <si>
    <t>C8H18O</t>
  </si>
  <si>
    <t>Propylene</t>
  </si>
  <si>
    <t>C3H6</t>
  </si>
  <si>
    <t>Acetone &amp; Phenol</t>
  </si>
  <si>
    <t>Phenol</t>
  </si>
  <si>
    <t>C6H6O</t>
  </si>
  <si>
    <t>Benzene</t>
  </si>
  <si>
    <t>C6H6</t>
  </si>
  <si>
    <t>Acetone</t>
  </si>
  <si>
    <t>C3H6O</t>
  </si>
  <si>
    <t>Phthalic anhydride</t>
  </si>
  <si>
    <t>C8H4O3</t>
  </si>
  <si>
    <t>Ortho-xylene</t>
  </si>
  <si>
    <t>C8H10</t>
  </si>
  <si>
    <t>Urea</t>
  </si>
  <si>
    <t>CH4N2O</t>
  </si>
  <si>
    <t>Carbon dioxide</t>
  </si>
  <si>
    <t>CO2</t>
  </si>
  <si>
    <t>Ammonium nitrate</t>
  </si>
  <si>
    <t>N2H4O3</t>
  </si>
  <si>
    <t>Formaldehyde</t>
  </si>
  <si>
    <t>CH2O</t>
  </si>
  <si>
    <t>High density polyethylene</t>
  </si>
  <si>
    <t>(C2H4)n</t>
  </si>
  <si>
    <t>Ethylene</t>
  </si>
  <si>
    <t>C2H4</t>
  </si>
  <si>
    <t xml:space="preserve">Low density polyethylene </t>
  </si>
  <si>
    <t>Low density polyethylene</t>
  </si>
  <si>
    <t>Linear low density polyethylene</t>
  </si>
  <si>
    <t>Ethylene dichloride/Vinyl chloride</t>
  </si>
  <si>
    <t>Vinyl chloride</t>
  </si>
  <si>
    <t>C2H3Cl</t>
  </si>
  <si>
    <t>Polypropylene</t>
  </si>
  <si>
    <t>(C3H6)n</t>
  </si>
  <si>
    <t>Polypropylene fibre</t>
  </si>
  <si>
    <t>Ethylene glycol</t>
  </si>
  <si>
    <t>C2H6O2</t>
  </si>
  <si>
    <t>Ethylene oxide</t>
  </si>
  <si>
    <t>C2H4O</t>
  </si>
  <si>
    <t>Vinyl acetate</t>
  </si>
  <si>
    <t>C4H6O2</t>
  </si>
  <si>
    <t>Dioctyl phthalate</t>
  </si>
  <si>
    <t>C24H38O4</t>
  </si>
  <si>
    <t>Acrylonitrile</t>
  </si>
  <si>
    <t>C3H3N</t>
  </si>
  <si>
    <t>Methyl methacrylate</t>
  </si>
  <si>
    <t>C5H8O2</t>
  </si>
  <si>
    <t>Ammonium bisulphate</t>
  </si>
  <si>
    <r>
      <t>NH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</si>
  <si>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t>Methane</t>
  </si>
  <si>
    <t>CH4</t>
  </si>
  <si>
    <t>Adiponitrile/Hexamethylenediamine</t>
  </si>
  <si>
    <t>Adiponitrile</t>
  </si>
  <si>
    <t>C6H8N2</t>
  </si>
  <si>
    <t>Butadiene</t>
  </si>
  <si>
    <t>C4H6</t>
  </si>
  <si>
    <t>Hexamethylenediamine</t>
  </si>
  <si>
    <t>C6H16N2</t>
  </si>
  <si>
    <t>Ethylbenzene/Styrene</t>
  </si>
  <si>
    <t>Styrene</t>
  </si>
  <si>
    <t>C8H8</t>
  </si>
  <si>
    <t>Cyclohexane</t>
  </si>
  <si>
    <t>C6H12</t>
  </si>
  <si>
    <t>Purified terephthalic acid</t>
  </si>
  <si>
    <t>Terephthalic acid</t>
  </si>
  <si>
    <t>C8H6O4</t>
  </si>
  <si>
    <t>Para-xylene</t>
  </si>
  <si>
    <t>Dimethyl terephthalate</t>
  </si>
  <si>
    <t>C10H10O4</t>
  </si>
  <si>
    <t>Melamine</t>
  </si>
  <si>
    <t>C3H6N6</t>
  </si>
  <si>
    <t>Calcium ammonium nitrate</t>
  </si>
  <si>
    <t>(CaCO3)n(N2H4O3)4.99n(H2O)n</t>
  </si>
  <si>
    <t>Calcium carbonate</t>
  </si>
  <si>
    <t>CaCO3</t>
  </si>
  <si>
    <t>Urea ammonium nitrate</t>
  </si>
  <si>
    <t>(CH4N2O)n(N2H4O3)n(H2O)1.94n</t>
  </si>
  <si>
    <t>Polyvinyl acetate</t>
  </si>
  <si>
    <t>(C4H6O2)n</t>
  </si>
  <si>
    <t>Polyvinyl chloride</t>
  </si>
  <si>
    <t>(C2H3Cl)n</t>
  </si>
  <si>
    <t>Polymethyl methacrylate</t>
  </si>
  <si>
    <t>(C5H8O2)n</t>
  </si>
  <si>
    <t>Expandable polystyrene</t>
  </si>
  <si>
    <t>Polystyrene</t>
  </si>
  <si>
    <t>(C8H8)n</t>
  </si>
  <si>
    <t>General purpose polystyrene</t>
  </si>
  <si>
    <t>High impact polystyrene</t>
  </si>
  <si>
    <t>Acrylonitrile butadiene styrene</t>
  </si>
  <si>
    <t>(C3H3N)n(C4H6)0.78n(C8H8)1.12n</t>
  </si>
  <si>
    <t>Styrene acrylonitrile</t>
  </si>
  <si>
    <t>(C8H8)1.53n(C3H3N)n</t>
  </si>
  <si>
    <t>Polyacrylonitrile</t>
  </si>
  <si>
    <t>(C3H3N)n</t>
  </si>
  <si>
    <t>Polybutadiene</t>
  </si>
  <si>
    <t>(C4H6)n</t>
  </si>
  <si>
    <t>Nitrile butadiene</t>
  </si>
  <si>
    <t>(C3H3N)n(C4H6)1.82n</t>
  </si>
  <si>
    <t>Polychloroprene</t>
  </si>
  <si>
    <t>C4H5Cl</t>
  </si>
  <si>
    <t>Styrene butadiene</t>
  </si>
  <si>
    <t>(C8H8)n(C4H6)5.78n</t>
  </si>
  <si>
    <t>Bisphenol A</t>
  </si>
  <si>
    <t>C15H16O2</t>
  </si>
  <si>
    <t>Caprolactam</t>
  </si>
  <si>
    <t>C6H11NO</t>
  </si>
  <si>
    <t>Hydroxalamine</t>
  </si>
  <si>
    <t>H3NO</t>
  </si>
  <si>
    <t>Adipic acid</t>
  </si>
  <si>
    <t>C6H10O4</t>
  </si>
  <si>
    <t>Nitrous acid</t>
  </si>
  <si>
    <t>HNO2</t>
  </si>
  <si>
    <t>Polyethylene terephthalate</t>
  </si>
  <si>
    <t>Polyethylene terephthalate fibre</t>
  </si>
  <si>
    <t>Terephthalic acid route</t>
  </si>
  <si>
    <t>PET resin/staple</t>
  </si>
  <si>
    <t>(C10H8O4)n</t>
  </si>
  <si>
    <t>Dimethyl terephthalate route</t>
  </si>
  <si>
    <t>Polycarbonate</t>
  </si>
  <si>
    <t>(C16H14O3)n</t>
  </si>
  <si>
    <t>Phosgene</t>
  </si>
  <si>
    <t>COCl2</t>
  </si>
  <si>
    <t>Polyamide 66</t>
  </si>
  <si>
    <t>(C12H22N2O2)n</t>
  </si>
  <si>
    <t>Polyamide 66 fibre</t>
  </si>
  <si>
    <t>Polyamide 6</t>
  </si>
  <si>
    <t>(C6H11NO)n</t>
  </si>
  <si>
    <t>Polyamide 6 fibre</t>
  </si>
  <si>
    <t>Aniline</t>
  </si>
  <si>
    <t>C6H7N</t>
  </si>
  <si>
    <t>Methylene diphenyl diisocyanate</t>
  </si>
  <si>
    <t>C15H10N2O2</t>
  </si>
  <si>
    <t>Toluene diisocyanate</t>
  </si>
  <si>
    <t>C9H6N2O2</t>
  </si>
  <si>
    <t>Toluene</t>
  </si>
  <si>
    <t>C7H8</t>
  </si>
  <si>
    <t>Isophthalic acid</t>
  </si>
  <si>
    <t>Meta-xylene</t>
  </si>
  <si>
    <t>Maleic anhydride</t>
  </si>
  <si>
    <t>Butane route</t>
  </si>
  <si>
    <t>C4H2O3</t>
  </si>
  <si>
    <t>Butane</t>
  </si>
  <si>
    <t>C4H10</t>
  </si>
  <si>
    <t>Benzene route</t>
  </si>
  <si>
    <t>Propylene oxide</t>
  </si>
  <si>
    <t>Multi-product/feed processes</t>
  </si>
  <si>
    <t>Ammonia - NG</t>
  </si>
  <si>
    <t>Natural gas</t>
  </si>
  <si>
    <r>
      <t>CH</t>
    </r>
    <r>
      <rPr>
        <vertAlign val="subscript"/>
        <sz val="11"/>
        <color theme="1"/>
        <rFont val="Calibri"/>
        <family val="2"/>
        <scheme val="minor"/>
      </rPr>
      <t>3.951</t>
    </r>
  </si>
  <si>
    <t>Nitrogen</t>
  </si>
  <si>
    <t>N2</t>
  </si>
  <si>
    <t>Ammonia - Oil</t>
  </si>
  <si>
    <t>Oil</t>
  </si>
  <si>
    <r>
      <t>CH</t>
    </r>
    <r>
      <rPr>
        <vertAlign val="subscript"/>
        <sz val="11"/>
        <color theme="1"/>
        <rFont val="Calibri"/>
        <family val="2"/>
        <scheme val="minor"/>
      </rPr>
      <t>1.873</t>
    </r>
  </si>
  <si>
    <t>Ammonia - Coal</t>
  </si>
  <si>
    <t>Coal</t>
  </si>
  <si>
    <r>
      <t>CH</t>
    </r>
    <r>
      <rPr>
        <vertAlign val="subscript"/>
        <sz val="11"/>
        <color theme="1"/>
        <rFont val="Calibri"/>
        <family val="2"/>
        <scheme val="minor"/>
      </rPr>
      <t>0.456</t>
    </r>
  </si>
  <si>
    <t>Methyl alcohol</t>
  </si>
  <si>
    <t>Methanol - NG</t>
  </si>
  <si>
    <t>Methanol - Oil</t>
  </si>
  <si>
    <t>Methanol - Coal</t>
  </si>
  <si>
    <r>
      <t>CO</t>
    </r>
    <r>
      <rPr>
        <vertAlign val="subscript"/>
        <sz val="10"/>
        <rFont val="Calibri"/>
        <family val="2"/>
        <scheme val="minor"/>
      </rPr>
      <t>2</t>
    </r>
  </si>
  <si>
    <t>est. CO2e_20a</t>
  </si>
  <si>
    <t>est. CO2e_100a</t>
  </si>
  <si>
    <t>Direct process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</si>
</sst>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vertAlign val="subscript"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1" fillId="0" borderId="0"/>
    <xf numFmtId="164" fontId="9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</cellStyleXfs>
  <cellXfs count="192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7" fillId="0" borderId="5" xfId="1" applyFont="1" applyBorder="1" applyAlignment="1">
      <alignment horizontal="center"/>
    </xf>
    <xf numFmtId="0" fontId="7" fillId="0" borderId="3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6" fillId="2" borderId="6" xfId="1" applyFont="1" applyFill="1" applyBorder="1" applyAlignment="1">
      <alignment horizontal="center" vertical="center"/>
    </xf>
    <xf numFmtId="0" fontId="7" fillId="2" borderId="7" xfId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7" fillId="2" borderId="9" xfId="1" applyFont="1" applyFill="1" applyBorder="1" applyAlignment="1">
      <alignment horizontal="center" vertical="center"/>
    </xf>
    <xf numFmtId="0" fontId="7" fillId="2" borderId="10" xfId="1" applyFont="1" applyFill="1" applyBorder="1" applyAlignment="1">
      <alignment horizontal="center" vertical="center"/>
    </xf>
    <xf numFmtId="0" fontId="6" fillId="2" borderId="10" xfId="1" applyFont="1" applyFill="1" applyBorder="1" applyAlignment="1">
      <alignment horizontal="center" vertical="center"/>
    </xf>
    <xf numFmtId="0" fontId="5" fillId="3" borderId="11" xfId="1" applyFont="1" applyFill="1" applyBorder="1" applyAlignment="1">
      <alignment vertical="center"/>
    </xf>
    <xf numFmtId="0" fontId="3" fillId="3" borderId="12" xfId="1" applyFont="1" applyFill="1" applyBorder="1" applyAlignment="1">
      <alignment horizontal="left" vertical="center"/>
    </xf>
    <xf numFmtId="49" fontId="3" fillId="3" borderId="11" xfId="2" applyNumberFormat="1" applyFont="1" applyFill="1" applyBorder="1" applyAlignment="1">
      <alignment vertical="center"/>
    </xf>
    <xf numFmtId="2" fontId="3" fillId="3" borderId="13" xfId="2" applyNumberFormat="1" applyFont="1" applyFill="1" applyBorder="1" applyAlignment="1">
      <alignment horizontal="center" vertical="center"/>
    </xf>
    <xf numFmtId="165" fontId="3" fillId="3" borderId="11" xfId="2" applyNumberFormat="1" applyFont="1" applyFill="1" applyBorder="1" applyAlignment="1">
      <alignment horizontal="center" vertical="center"/>
    </xf>
    <xf numFmtId="2" fontId="3" fillId="3" borderId="12" xfId="2" applyNumberFormat="1" applyFont="1" applyFill="1" applyBorder="1" applyAlignment="1">
      <alignment horizontal="center" vertical="center"/>
    </xf>
    <xf numFmtId="2" fontId="3" fillId="3" borderId="11" xfId="2" applyNumberFormat="1" applyFont="1" applyFill="1" applyBorder="1" applyAlignment="1">
      <alignment horizontal="center" vertical="center"/>
    </xf>
    <xf numFmtId="165" fontId="2" fillId="3" borderId="14" xfId="2" applyNumberFormat="1" applyFont="1" applyFill="1" applyBorder="1" applyAlignment="1">
      <alignment horizontal="center" vertical="center"/>
    </xf>
    <xf numFmtId="165" fontId="5" fillId="3" borderId="13" xfId="2" applyNumberFormat="1" applyFont="1" applyFill="1" applyBorder="1" applyAlignment="1">
      <alignment horizontal="center" vertical="center"/>
    </xf>
    <xf numFmtId="0" fontId="5" fillId="3" borderId="0" xfId="1" applyFont="1" applyFill="1" applyAlignment="1">
      <alignment vertical="center"/>
    </xf>
    <xf numFmtId="0" fontId="3" fillId="3" borderId="15" xfId="1" applyFont="1" applyFill="1" applyBorder="1" applyAlignment="1">
      <alignment horizontal="left" vertical="center"/>
    </xf>
    <xf numFmtId="49" fontId="3" fillId="3" borderId="0" xfId="2" applyNumberFormat="1" applyFont="1" applyFill="1" applyBorder="1" applyAlignment="1">
      <alignment vertical="center"/>
    </xf>
    <xf numFmtId="2" fontId="3" fillId="3" borderId="10" xfId="2" applyNumberFormat="1" applyFont="1" applyFill="1" applyBorder="1" applyAlignment="1">
      <alignment horizontal="center" vertical="center"/>
    </xf>
    <xf numFmtId="2" fontId="3" fillId="3" borderId="15" xfId="2" applyNumberFormat="1" applyFont="1" applyFill="1" applyBorder="1" applyAlignment="1">
      <alignment horizontal="center" vertical="center"/>
    </xf>
    <xf numFmtId="2" fontId="3" fillId="3" borderId="0" xfId="2" applyNumberFormat="1" applyFont="1" applyFill="1" applyBorder="1" applyAlignment="1">
      <alignment horizontal="center" vertical="center"/>
    </xf>
    <xf numFmtId="165" fontId="3" fillId="3" borderId="0" xfId="2" applyNumberFormat="1" applyFont="1" applyFill="1" applyBorder="1" applyAlignment="1">
      <alignment horizontal="center" vertical="center"/>
    </xf>
    <xf numFmtId="165" fontId="2" fillId="3" borderId="9" xfId="2" applyNumberFormat="1" applyFont="1" applyFill="1" applyBorder="1" applyAlignment="1">
      <alignment horizontal="center" vertical="center"/>
    </xf>
    <xf numFmtId="0" fontId="5" fillId="3" borderId="16" xfId="1" applyFont="1" applyFill="1" applyBorder="1" applyAlignment="1">
      <alignment vertical="center"/>
    </xf>
    <xf numFmtId="0" fontId="3" fillId="3" borderId="17" xfId="1" applyFont="1" applyFill="1" applyBorder="1" applyAlignment="1">
      <alignment horizontal="left" vertical="center"/>
    </xf>
    <xf numFmtId="49" fontId="3" fillId="3" borderId="16" xfId="2" applyNumberFormat="1" applyFont="1" applyFill="1" applyBorder="1" applyAlignment="1">
      <alignment vertical="center"/>
    </xf>
    <xf numFmtId="2" fontId="3" fillId="3" borderId="18" xfId="2" applyNumberFormat="1" applyFont="1" applyFill="1" applyBorder="1" applyAlignment="1">
      <alignment horizontal="center" vertical="center"/>
    </xf>
    <xf numFmtId="2" fontId="3" fillId="3" borderId="17" xfId="2" applyNumberFormat="1" applyFont="1" applyFill="1" applyBorder="1" applyAlignment="1">
      <alignment horizontal="center" vertical="center"/>
    </xf>
    <xf numFmtId="2" fontId="3" fillId="3" borderId="16" xfId="2" applyNumberFormat="1" applyFont="1" applyFill="1" applyBorder="1" applyAlignment="1">
      <alignment horizontal="center" vertical="center"/>
    </xf>
    <xf numFmtId="165" fontId="3" fillId="3" borderId="16" xfId="2" applyNumberFormat="1" applyFont="1" applyFill="1" applyBorder="1" applyAlignment="1">
      <alignment horizontal="center" vertical="center"/>
    </xf>
    <xf numFmtId="165" fontId="2" fillId="3" borderId="19" xfId="2" applyNumberFormat="1" applyFont="1" applyFill="1" applyBorder="1" applyAlignment="1">
      <alignment horizontal="center" vertical="center"/>
    </xf>
    <xf numFmtId="2" fontId="5" fillId="3" borderId="10" xfId="2" applyNumberFormat="1" applyFont="1" applyFill="1" applyBorder="1" applyAlignment="1">
      <alignment horizontal="center" vertical="center"/>
    </xf>
    <xf numFmtId="0" fontId="5" fillId="3" borderId="20" xfId="1" applyFont="1" applyFill="1" applyBorder="1" applyAlignment="1">
      <alignment vertical="center"/>
    </xf>
    <xf numFmtId="0" fontId="3" fillId="3" borderId="21" xfId="1" applyFont="1" applyFill="1" applyBorder="1" applyAlignment="1">
      <alignment horizontal="left" vertical="center"/>
    </xf>
    <xf numFmtId="49" fontId="3" fillId="3" borderId="20" xfId="2" applyNumberFormat="1" applyFont="1" applyFill="1" applyBorder="1" applyAlignment="1">
      <alignment vertical="center"/>
    </xf>
    <xf numFmtId="2" fontId="3" fillId="3" borderId="22" xfId="2" applyNumberFormat="1" applyFont="1" applyFill="1" applyBorder="1" applyAlignment="1">
      <alignment horizontal="center" vertical="center"/>
    </xf>
    <xf numFmtId="165" fontId="3" fillId="3" borderId="20" xfId="2" applyNumberFormat="1" applyFont="1" applyFill="1" applyBorder="1" applyAlignment="1">
      <alignment horizontal="center" vertical="center"/>
    </xf>
    <xf numFmtId="2" fontId="3" fillId="3" borderId="21" xfId="2" applyNumberFormat="1" applyFont="1" applyFill="1" applyBorder="1" applyAlignment="1">
      <alignment horizontal="center" vertical="center"/>
    </xf>
    <xf numFmtId="2" fontId="3" fillId="3" borderId="20" xfId="2" applyNumberFormat="1" applyFont="1" applyFill="1" applyBorder="1" applyAlignment="1">
      <alignment horizontal="center" vertical="center"/>
    </xf>
    <xf numFmtId="165" fontId="2" fillId="3" borderId="23" xfId="2" applyNumberFormat="1" applyFont="1" applyFill="1" applyBorder="1" applyAlignment="1">
      <alignment horizontal="center" vertical="center"/>
    </xf>
    <xf numFmtId="165" fontId="5" fillId="3" borderId="22" xfId="2" applyNumberFormat="1" applyFont="1" applyFill="1" applyBorder="1" applyAlignment="1">
      <alignment horizontal="center" vertical="center"/>
    </xf>
    <xf numFmtId="165" fontId="5" fillId="3" borderId="11" xfId="2" applyNumberFormat="1" applyFont="1" applyFill="1" applyBorder="1" applyAlignment="1">
      <alignment horizontal="center" vertical="center"/>
    </xf>
    <xf numFmtId="0" fontId="5" fillId="3" borderId="15" xfId="1" applyFont="1" applyFill="1" applyBorder="1" applyAlignment="1">
      <alignment horizontal="left" vertical="center"/>
    </xf>
    <xf numFmtId="49" fontId="5" fillId="3" borderId="0" xfId="2" applyNumberFormat="1" applyFont="1" applyFill="1" applyBorder="1" applyAlignment="1">
      <alignment vertical="center"/>
    </xf>
    <xf numFmtId="2" fontId="5" fillId="3" borderId="15" xfId="2" applyNumberFormat="1" applyFont="1" applyFill="1" applyBorder="1" applyAlignment="1">
      <alignment horizontal="center" vertical="center"/>
    </xf>
    <xf numFmtId="2" fontId="5" fillId="3" borderId="0" xfId="2" applyNumberFormat="1" applyFont="1" applyFill="1" applyBorder="1" applyAlignment="1">
      <alignment horizontal="center" vertical="center"/>
    </xf>
    <xf numFmtId="165" fontId="5" fillId="3" borderId="0" xfId="2" applyNumberFormat="1" applyFont="1" applyFill="1" applyBorder="1" applyAlignment="1">
      <alignment horizontal="center" vertical="center"/>
    </xf>
    <xf numFmtId="165" fontId="10" fillId="3" borderId="9" xfId="2" applyNumberFormat="1" applyFont="1" applyFill="1" applyBorder="1" applyAlignment="1">
      <alignment horizontal="center" vertical="center"/>
    </xf>
    <xf numFmtId="165" fontId="5" fillId="3" borderId="10" xfId="2" applyNumberFormat="1" applyFont="1" applyFill="1" applyBorder="1" applyAlignment="1">
      <alignment horizontal="center" vertical="center"/>
    </xf>
    <xf numFmtId="0" fontId="3" fillId="3" borderId="20" xfId="1" applyFont="1" applyFill="1" applyBorder="1" applyAlignment="1">
      <alignment vertical="center"/>
    </xf>
    <xf numFmtId="2" fontId="3" fillId="3" borderId="22" xfId="1" applyNumberFormat="1" applyFont="1" applyFill="1" applyBorder="1" applyAlignment="1">
      <alignment horizontal="center" vertical="center"/>
    </xf>
    <xf numFmtId="2" fontId="3" fillId="3" borderId="21" xfId="1" applyNumberFormat="1" applyFont="1" applyFill="1" applyBorder="1" applyAlignment="1">
      <alignment horizontal="center" vertical="center"/>
    </xf>
    <xf numFmtId="2" fontId="3" fillId="3" borderId="20" xfId="1" applyNumberFormat="1" applyFont="1" applyFill="1" applyBorder="1" applyAlignment="1">
      <alignment horizontal="center" vertical="center"/>
    </xf>
    <xf numFmtId="165" fontId="3" fillId="3" borderId="20" xfId="1" applyNumberFormat="1" applyFont="1" applyFill="1" applyBorder="1" applyAlignment="1">
      <alignment horizontal="center" vertical="center"/>
    </xf>
    <xf numFmtId="0" fontId="3" fillId="3" borderId="11" xfId="1" applyFont="1" applyFill="1" applyBorder="1" applyAlignment="1">
      <alignment vertical="center"/>
    </xf>
    <xf numFmtId="2" fontId="3" fillId="3" borderId="13" xfId="1" applyNumberFormat="1" applyFont="1" applyFill="1" applyBorder="1" applyAlignment="1">
      <alignment horizontal="center" vertical="center"/>
    </xf>
    <xf numFmtId="165" fontId="10" fillId="3" borderId="14" xfId="2" applyNumberFormat="1" applyFont="1" applyFill="1" applyBorder="1" applyAlignment="1">
      <alignment horizontal="center" vertical="center"/>
    </xf>
    <xf numFmtId="165" fontId="5" fillId="3" borderId="16" xfId="2" applyNumberFormat="1" applyFont="1" applyFill="1" applyBorder="1" applyAlignment="1">
      <alignment horizontal="center" vertical="center"/>
    </xf>
    <xf numFmtId="165" fontId="2" fillId="4" borderId="23" xfId="2" applyNumberFormat="1" applyFont="1" applyFill="1" applyBorder="1" applyAlignment="1">
      <alignment horizontal="center" vertical="center"/>
    </xf>
    <xf numFmtId="165" fontId="2" fillId="0" borderId="9" xfId="2" applyNumberFormat="1" applyFont="1" applyFill="1" applyBorder="1" applyAlignment="1">
      <alignment horizontal="center" vertical="center"/>
    </xf>
    <xf numFmtId="0" fontId="5" fillId="0" borderId="19" xfId="1" applyFont="1" applyBorder="1"/>
    <xf numFmtId="165" fontId="3" fillId="0" borderId="19" xfId="1" applyNumberFormat="1" applyFont="1" applyBorder="1" applyAlignment="1">
      <alignment horizontal="center"/>
    </xf>
    <xf numFmtId="0" fontId="3" fillId="0" borderId="15" xfId="1" applyFont="1" applyBorder="1" applyAlignment="1">
      <alignment horizontal="left" vertical="center"/>
    </xf>
    <xf numFmtId="49" fontId="3" fillId="0" borderId="0" xfId="2" applyNumberFormat="1" applyFont="1" applyFill="1" applyBorder="1" applyAlignment="1">
      <alignment vertical="center"/>
    </xf>
    <xf numFmtId="2" fontId="3" fillId="0" borderId="10" xfId="2" applyNumberFormat="1" applyFont="1" applyFill="1" applyBorder="1" applyAlignment="1">
      <alignment horizontal="center" vertical="center"/>
    </xf>
    <xf numFmtId="2" fontId="3" fillId="0" borderId="15" xfId="2" applyNumberFormat="1" applyFont="1" applyFill="1" applyBorder="1" applyAlignment="1">
      <alignment horizontal="center" vertical="center"/>
    </xf>
    <xf numFmtId="2" fontId="3" fillId="0" borderId="0" xfId="2" applyNumberFormat="1" applyFont="1" applyFill="1" applyBorder="1" applyAlignment="1">
      <alignment horizontal="center" vertical="center"/>
    </xf>
    <xf numFmtId="165" fontId="3" fillId="0" borderId="0" xfId="2" applyNumberFormat="1" applyFont="1" applyFill="1" applyBorder="1" applyAlignment="1">
      <alignment horizontal="center" vertical="center"/>
    </xf>
    <xf numFmtId="165" fontId="5" fillId="0" borderId="13" xfId="2" applyNumberFormat="1" applyFont="1" applyFill="1" applyBorder="1" applyAlignment="1">
      <alignment horizontal="center" vertical="center"/>
    </xf>
    <xf numFmtId="49" fontId="5" fillId="3" borderId="11" xfId="2" applyNumberFormat="1" applyFont="1" applyFill="1" applyBorder="1" applyAlignment="1">
      <alignment vertical="center"/>
    </xf>
    <xf numFmtId="2" fontId="5" fillId="3" borderId="13" xfId="2" applyNumberFormat="1" applyFont="1" applyFill="1" applyBorder="1" applyAlignment="1">
      <alignment horizontal="center" vertical="center"/>
    </xf>
    <xf numFmtId="2" fontId="5" fillId="3" borderId="12" xfId="2" applyNumberFormat="1" applyFont="1" applyFill="1" applyBorder="1" applyAlignment="1">
      <alignment horizontal="center" vertical="center"/>
    </xf>
    <xf numFmtId="2" fontId="5" fillId="3" borderId="11" xfId="2" applyNumberFormat="1" applyFont="1" applyFill="1" applyBorder="1" applyAlignment="1">
      <alignment horizontal="center" vertical="center"/>
    </xf>
    <xf numFmtId="0" fontId="5" fillId="3" borderId="21" xfId="1" applyFont="1" applyFill="1" applyBorder="1" applyAlignment="1">
      <alignment horizontal="left" vertical="center"/>
    </xf>
    <xf numFmtId="49" fontId="5" fillId="3" borderId="20" xfId="2" applyNumberFormat="1" applyFont="1" applyFill="1" applyBorder="1" applyAlignment="1">
      <alignment vertical="center"/>
    </xf>
    <xf numFmtId="2" fontId="5" fillId="3" borderId="22" xfId="2" applyNumberFormat="1" applyFont="1" applyFill="1" applyBorder="1" applyAlignment="1">
      <alignment horizontal="center" vertical="center"/>
    </xf>
    <xf numFmtId="2" fontId="5" fillId="3" borderId="21" xfId="2" applyNumberFormat="1" applyFont="1" applyFill="1" applyBorder="1" applyAlignment="1">
      <alignment horizontal="center" vertical="center"/>
    </xf>
    <xf numFmtId="2" fontId="5" fillId="3" borderId="20" xfId="2" applyNumberFormat="1" applyFont="1" applyFill="1" applyBorder="1" applyAlignment="1">
      <alignment horizontal="center" vertical="center"/>
    </xf>
    <xf numFmtId="165" fontId="5" fillId="3" borderId="20" xfId="2" applyNumberFormat="1" applyFont="1" applyFill="1" applyBorder="1" applyAlignment="1">
      <alignment horizontal="center" vertical="center"/>
    </xf>
    <xf numFmtId="0" fontId="5" fillId="3" borderId="13" xfId="1" applyFont="1" applyFill="1" applyBorder="1" applyAlignment="1">
      <alignment vertical="center"/>
    </xf>
    <xf numFmtId="0" fontId="5" fillId="0" borderId="13" xfId="1" applyFont="1" applyBorder="1"/>
    <xf numFmtId="0" fontId="5" fillId="3" borderId="17" xfId="1" applyFont="1" applyFill="1" applyBorder="1" applyAlignment="1">
      <alignment horizontal="left" vertical="center"/>
    </xf>
    <xf numFmtId="165" fontId="3" fillId="3" borderId="18" xfId="2" applyNumberFormat="1" applyFont="1" applyFill="1" applyBorder="1" applyAlignment="1">
      <alignment horizontal="center" vertical="center"/>
    </xf>
    <xf numFmtId="165" fontId="5" fillId="3" borderId="18" xfId="2" applyNumberFormat="1" applyFont="1" applyFill="1" applyBorder="1" applyAlignment="1">
      <alignment horizontal="center" vertical="center"/>
    </xf>
    <xf numFmtId="0" fontId="5" fillId="3" borderId="0" xfId="1" applyFont="1" applyFill="1" applyAlignment="1">
      <alignment horizontal="left" vertical="center" indent="1"/>
    </xf>
    <xf numFmtId="0" fontId="5" fillId="3" borderId="11" xfId="1" applyFont="1" applyFill="1" applyBorder="1" applyAlignment="1">
      <alignment horizontal="left" vertical="center" indent="1"/>
    </xf>
    <xf numFmtId="0" fontId="5" fillId="3" borderId="12" xfId="1" applyFont="1" applyFill="1" applyBorder="1" applyAlignment="1">
      <alignment horizontal="left" vertical="center"/>
    </xf>
    <xf numFmtId="2" fontId="3" fillId="0" borderId="13" xfId="1" applyNumberFormat="1" applyFont="1" applyBorder="1" applyAlignment="1">
      <alignment horizontal="center"/>
    </xf>
    <xf numFmtId="2" fontId="2" fillId="3" borderId="14" xfId="2" applyNumberFormat="1" applyFont="1" applyFill="1" applyBorder="1" applyAlignment="1">
      <alignment horizontal="center" vertical="center"/>
    </xf>
    <xf numFmtId="0" fontId="5" fillId="3" borderId="17" xfId="1" applyFont="1" applyFill="1" applyBorder="1" applyAlignment="1">
      <alignment horizontal="left" vertical="center" indent="1"/>
    </xf>
    <xf numFmtId="165" fontId="5" fillId="0" borderId="10" xfId="2" applyNumberFormat="1" applyFont="1" applyFill="1" applyBorder="1" applyAlignment="1">
      <alignment horizontal="center" vertical="center"/>
    </xf>
    <xf numFmtId="0" fontId="5" fillId="0" borderId="0" xfId="1" applyFont="1" applyAlignment="1">
      <alignment vertical="center"/>
    </xf>
    <xf numFmtId="165" fontId="2" fillId="0" borderId="14" xfId="2" applyNumberFormat="1" applyFont="1" applyFill="1" applyBorder="1" applyAlignment="1">
      <alignment horizontal="center" vertical="center"/>
    </xf>
    <xf numFmtId="2" fontId="5" fillId="3" borderId="17" xfId="2" applyNumberFormat="1" applyFont="1" applyFill="1" applyBorder="1" applyAlignment="1">
      <alignment horizontal="center" vertical="center"/>
    </xf>
    <xf numFmtId="2" fontId="5" fillId="3" borderId="16" xfId="2" applyNumberFormat="1" applyFont="1" applyFill="1" applyBorder="1" applyAlignment="1">
      <alignment horizontal="center" vertical="center"/>
    </xf>
    <xf numFmtId="49" fontId="4" fillId="3" borderId="0" xfId="2" applyNumberFormat="1" applyFont="1" applyFill="1" applyBorder="1" applyAlignment="1">
      <alignment vertical="center"/>
    </xf>
    <xf numFmtId="0" fontId="5" fillId="0" borderId="17" xfId="1" applyFont="1" applyBorder="1"/>
    <xf numFmtId="49" fontId="5" fillId="3" borderId="16" xfId="2" applyNumberFormat="1" applyFont="1" applyFill="1" applyBorder="1" applyAlignment="1">
      <alignment vertical="center"/>
    </xf>
    <xf numFmtId="2" fontId="5" fillId="3" borderId="18" xfId="2" applyNumberFormat="1" applyFont="1" applyFill="1" applyBorder="1" applyAlignment="1">
      <alignment horizontal="center" vertical="center"/>
    </xf>
    <xf numFmtId="165" fontId="10" fillId="3" borderId="19" xfId="2" applyNumberFormat="1" applyFont="1" applyFill="1" applyBorder="1" applyAlignment="1">
      <alignment horizontal="center" vertical="center"/>
    </xf>
    <xf numFmtId="165" fontId="10" fillId="3" borderId="23" xfId="2" applyNumberFormat="1" applyFont="1" applyFill="1" applyBorder="1" applyAlignment="1">
      <alignment horizontal="center" vertical="center"/>
    </xf>
    <xf numFmtId="0" fontId="5" fillId="3" borderId="20" xfId="1" applyFont="1" applyFill="1" applyBorder="1" applyAlignment="1">
      <alignment horizontal="left" vertical="center" indent="1"/>
    </xf>
    <xf numFmtId="0" fontId="5" fillId="3" borderId="16" xfId="1" applyFont="1" applyFill="1" applyBorder="1" applyAlignment="1">
      <alignment horizontal="left" vertical="center" indent="1"/>
    </xf>
    <xf numFmtId="0" fontId="4" fillId="0" borderId="0" xfId="1" applyFont="1" applyAlignment="1">
      <alignment vertical="center"/>
    </xf>
    <xf numFmtId="0" fontId="5" fillId="0" borderId="0" xfId="1" applyFont="1" applyAlignment="1">
      <alignment horizontal="left" vertical="center"/>
    </xf>
    <xf numFmtId="49" fontId="5" fillId="0" borderId="0" xfId="2" applyNumberFormat="1" applyFont="1" applyFill="1" applyBorder="1" applyAlignment="1">
      <alignment vertical="center"/>
    </xf>
    <xf numFmtId="2" fontId="5" fillId="0" borderId="0" xfId="2" applyNumberFormat="1" applyFont="1" applyFill="1" applyBorder="1" applyAlignment="1">
      <alignment horizontal="center" vertical="center"/>
    </xf>
    <xf numFmtId="165" fontId="5" fillId="0" borderId="0" xfId="2" applyNumberFormat="1" applyFont="1" applyFill="1" applyBorder="1" applyAlignment="1">
      <alignment horizontal="center" vertical="center"/>
    </xf>
    <xf numFmtId="165" fontId="2" fillId="0" borderId="0" xfId="2" applyNumberFormat="1" applyFont="1" applyFill="1" applyBorder="1" applyAlignment="1">
      <alignment horizontal="center" vertical="center"/>
    </xf>
    <xf numFmtId="0" fontId="7" fillId="0" borderId="0" xfId="1" applyFont="1"/>
    <xf numFmtId="0" fontId="5" fillId="3" borderId="19" xfId="3" applyFont="1" applyFill="1" applyBorder="1" applyAlignment="1">
      <alignment vertical="center"/>
    </xf>
    <xf numFmtId="0" fontId="3" fillId="3" borderId="17" xfId="1" applyFont="1" applyFill="1" applyBorder="1"/>
    <xf numFmtId="0" fontId="3" fillId="3" borderId="16" xfId="1" applyFont="1" applyFill="1" applyBorder="1"/>
    <xf numFmtId="0" fontId="3" fillId="3" borderId="18" xfId="1" applyFont="1" applyFill="1" applyBorder="1"/>
    <xf numFmtId="0" fontId="3" fillId="3" borderId="19" xfId="1" applyFont="1" applyFill="1" applyBorder="1"/>
    <xf numFmtId="0" fontId="4" fillId="3" borderId="16" xfId="1" applyFont="1" applyFill="1" applyBorder="1"/>
    <xf numFmtId="165" fontId="2" fillId="3" borderId="19" xfId="1" applyNumberFormat="1" applyFont="1" applyFill="1" applyBorder="1" applyAlignment="1">
      <alignment horizontal="center"/>
    </xf>
    <xf numFmtId="165" fontId="3" fillId="3" borderId="18" xfId="1" applyNumberFormat="1" applyFont="1" applyFill="1" applyBorder="1" applyAlignment="1">
      <alignment horizontal="center"/>
    </xf>
    <xf numFmtId="165" fontId="5" fillId="3" borderId="18" xfId="1" applyNumberFormat="1" applyFont="1" applyFill="1" applyBorder="1" applyAlignment="1">
      <alignment horizontal="center"/>
    </xf>
    <xf numFmtId="0" fontId="3" fillId="3" borderId="0" xfId="1" applyFont="1" applyFill="1" applyAlignment="1">
      <alignment horizontal="left" indent="1"/>
    </xf>
    <xf numFmtId="2" fontId="3" fillId="3" borderId="0" xfId="1" applyNumberFormat="1" applyFont="1" applyFill="1" applyAlignment="1">
      <alignment horizontal="left" vertical="center"/>
    </xf>
    <xf numFmtId="0" fontId="3" fillId="3" borderId="0" xfId="1" applyFont="1" applyFill="1"/>
    <xf numFmtId="2" fontId="3" fillId="3" borderId="0" xfId="1" applyNumberFormat="1" applyFont="1" applyFill="1" applyAlignment="1">
      <alignment horizontal="center"/>
    </xf>
    <xf numFmtId="165" fontId="3" fillId="3" borderId="9" xfId="1" applyNumberFormat="1" applyFont="1" applyFill="1" applyBorder="1" applyAlignment="1">
      <alignment horizontal="center"/>
    </xf>
    <xf numFmtId="2" fontId="3" fillId="3" borderId="15" xfId="1" applyNumberFormat="1" applyFont="1" applyFill="1" applyBorder="1" applyAlignment="1">
      <alignment horizontal="center"/>
    </xf>
    <xf numFmtId="0" fontId="3" fillId="3" borderId="11" xfId="1" applyFont="1" applyFill="1" applyBorder="1" applyAlignment="1">
      <alignment horizontal="left" indent="1"/>
    </xf>
    <xf numFmtId="0" fontId="3" fillId="3" borderId="12" xfId="1" applyFont="1" applyFill="1" applyBorder="1"/>
    <xf numFmtId="0" fontId="3" fillId="3" borderId="11" xfId="1" applyFont="1" applyFill="1" applyBorder="1"/>
    <xf numFmtId="0" fontId="3" fillId="3" borderId="13" xfId="1" applyFont="1" applyFill="1" applyBorder="1"/>
    <xf numFmtId="2" fontId="3" fillId="3" borderId="11" xfId="1" applyNumberFormat="1" applyFont="1" applyFill="1" applyBorder="1" applyAlignment="1">
      <alignment horizontal="left" vertical="center"/>
    </xf>
    <xf numFmtId="2" fontId="3" fillId="3" borderId="11" xfId="1" applyNumberFormat="1" applyFont="1" applyFill="1" applyBorder="1" applyAlignment="1">
      <alignment horizontal="center"/>
    </xf>
    <xf numFmtId="165" fontId="3" fillId="3" borderId="14" xfId="1" applyNumberFormat="1" applyFont="1" applyFill="1" applyBorder="1" applyAlignment="1">
      <alignment horizontal="center"/>
    </xf>
    <xf numFmtId="2" fontId="3" fillId="3" borderId="12" xfId="1" applyNumberFormat="1" applyFont="1" applyFill="1" applyBorder="1" applyAlignment="1">
      <alignment horizontal="center"/>
    </xf>
    <xf numFmtId="0" fontId="2" fillId="3" borderId="14" xfId="1" applyFont="1" applyFill="1" applyBorder="1"/>
    <xf numFmtId="0" fontId="5" fillId="3" borderId="13" xfId="1" applyFont="1" applyFill="1" applyBorder="1"/>
    <xf numFmtId="0" fontId="3" fillId="3" borderId="15" xfId="1" applyFont="1" applyFill="1" applyBorder="1"/>
    <xf numFmtId="0" fontId="3" fillId="3" borderId="10" xfId="1" applyFont="1" applyFill="1" applyBorder="1"/>
    <xf numFmtId="0" fontId="2" fillId="3" borderId="9" xfId="1" applyFont="1" applyFill="1" applyBorder="1"/>
    <xf numFmtId="0" fontId="5" fillId="3" borderId="10" xfId="1" applyFont="1" applyFill="1" applyBorder="1"/>
    <xf numFmtId="0" fontId="3" fillId="3" borderId="20" xfId="1" applyFont="1" applyFill="1" applyBorder="1" applyAlignment="1">
      <alignment horizontal="left" indent="1"/>
    </xf>
    <xf numFmtId="2" fontId="3" fillId="3" borderId="20" xfId="1" applyNumberFormat="1" applyFont="1" applyFill="1" applyBorder="1" applyAlignment="1">
      <alignment horizontal="left" vertical="center"/>
    </xf>
    <xf numFmtId="0" fontId="3" fillId="3" borderId="20" xfId="1" applyFont="1" applyFill="1" applyBorder="1"/>
    <xf numFmtId="2" fontId="3" fillId="3" borderId="20" xfId="1" applyNumberFormat="1" applyFont="1" applyFill="1" applyBorder="1" applyAlignment="1">
      <alignment horizontal="center"/>
    </xf>
    <xf numFmtId="165" fontId="3" fillId="3" borderId="23" xfId="1" applyNumberFormat="1" applyFont="1" applyFill="1" applyBorder="1" applyAlignment="1">
      <alignment horizontal="center"/>
    </xf>
    <xf numFmtId="2" fontId="3" fillId="3" borderId="21" xfId="1" applyNumberFormat="1" applyFont="1" applyFill="1" applyBorder="1" applyAlignment="1">
      <alignment horizontal="center"/>
    </xf>
    <xf numFmtId="165" fontId="5" fillId="3" borderId="9" xfId="1" applyNumberFormat="1" applyFont="1" applyFill="1" applyBorder="1" applyAlignment="1">
      <alignment horizontal="center"/>
    </xf>
    <xf numFmtId="165" fontId="10" fillId="4" borderId="9" xfId="2" applyNumberFormat="1" applyFont="1" applyFill="1" applyBorder="1" applyAlignment="1">
      <alignment horizontal="center" vertical="center"/>
    </xf>
    <xf numFmtId="2" fontId="5" fillId="4" borderId="11" xfId="1" applyNumberFormat="1" applyFont="1" applyFill="1" applyBorder="1" applyAlignment="1">
      <alignment horizontal="left" vertical="center"/>
    </xf>
    <xf numFmtId="0" fontId="5" fillId="4" borderId="11" xfId="1" applyFont="1" applyFill="1" applyBorder="1"/>
    <xf numFmtId="2" fontId="5" fillId="4" borderId="11" xfId="1" applyNumberFormat="1" applyFont="1" applyFill="1" applyBorder="1" applyAlignment="1">
      <alignment horizontal="center"/>
    </xf>
    <xf numFmtId="165" fontId="5" fillId="3" borderId="14" xfId="1" applyNumberFormat="1" applyFont="1" applyFill="1" applyBorder="1" applyAlignment="1">
      <alignment horizontal="center"/>
    </xf>
    <xf numFmtId="0" fontId="3" fillId="3" borderId="21" xfId="1" applyFont="1" applyFill="1" applyBorder="1" applyAlignment="1">
      <alignment horizontal="left" indent="1"/>
    </xf>
    <xf numFmtId="165" fontId="5" fillId="3" borderId="23" xfId="1" applyNumberFormat="1" applyFont="1" applyFill="1" applyBorder="1" applyAlignment="1">
      <alignment horizontal="center"/>
    </xf>
    <xf numFmtId="2" fontId="3" fillId="3" borderId="17" xfId="1" applyNumberFormat="1" applyFont="1" applyFill="1" applyBorder="1" applyAlignment="1">
      <alignment horizontal="center"/>
    </xf>
    <xf numFmtId="2" fontId="3" fillId="3" borderId="16" xfId="1" applyNumberFormat="1" applyFont="1" applyFill="1" applyBorder="1" applyAlignment="1">
      <alignment horizontal="center"/>
    </xf>
    <xf numFmtId="0" fontId="3" fillId="3" borderId="17" xfId="1" applyFont="1" applyFill="1" applyBorder="1" applyAlignment="1">
      <alignment horizontal="left" indent="1"/>
    </xf>
    <xf numFmtId="2" fontId="3" fillId="3" borderId="16" xfId="1" applyNumberFormat="1" applyFont="1" applyFill="1" applyBorder="1" applyAlignment="1">
      <alignment horizontal="left" vertical="center"/>
    </xf>
    <xf numFmtId="165" fontId="5" fillId="3" borderId="19" xfId="1" applyNumberFormat="1" applyFont="1" applyFill="1" applyBorder="1" applyAlignment="1">
      <alignment horizontal="center"/>
    </xf>
    <xf numFmtId="0" fontId="3" fillId="0" borderId="0" xfId="1" applyFont="1" applyAlignment="1">
      <alignment horizontal="left"/>
    </xf>
    <xf numFmtId="165" fontId="3" fillId="0" borderId="0" xfId="1" applyNumberFormat="1" applyFont="1" applyAlignment="1">
      <alignment horizontal="center"/>
    </xf>
    <xf numFmtId="0" fontId="11" fillId="0" borderId="0" xfId="1" applyFont="1"/>
    <xf numFmtId="0" fontId="4" fillId="0" borderId="0" xfId="1" applyFont="1" applyAlignment="1">
      <alignment horizontal="left"/>
    </xf>
    <xf numFmtId="165" fontId="4" fillId="0" borderId="0" xfId="1" applyNumberFormat="1" applyFont="1" applyAlignment="1">
      <alignment horizontal="center"/>
    </xf>
    <xf numFmtId="9" fontId="4" fillId="0" borderId="0" xfId="4" applyFont="1"/>
    <xf numFmtId="2" fontId="4" fillId="0" borderId="0" xfId="1" applyNumberFormat="1" applyFont="1"/>
    <xf numFmtId="9" fontId="4" fillId="0" borderId="0" xfId="1" applyNumberFormat="1" applyFont="1"/>
    <xf numFmtId="2" fontId="12" fillId="0" borderId="0" xfId="1" applyNumberFormat="1" applyFont="1" applyAlignment="1">
      <alignment vertical="center"/>
    </xf>
    <xf numFmtId="2" fontId="13" fillId="0" borderId="0" xfId="1" applyNumberFormat="1" applyFont="1" applyAlignment="1">
      <alignment vertical="center"/>
    </xf>
    <xf numFmtId="0" fontId="4" fillId="0" borderId="0" xfId="3" applyFont="1" applyAlignment="1">
      <alignment vertical="center"/>
    </xf>
    <xf numFmtId="165" fontId="5" fillId="3" borderId="14" xfId="2" applyNumberFormat="1" applyFont="1" applyFill="1" applyBorder="1" applyAlignment="1">
      <alignment horizontal="center" vertical="center"/>
    </xf>
    <xf numFmtId="165" fontId="5" fillId="3" borderId="9" xfId="2" applyNumberFormat="1" applyFont="1" applyFill="1" applyBorder="1" applyAlignment="1">
      <alignment horizontal="center" vertical="center"/>
    </xf>
    <xf numFmtId="165" fontId="5" fillId="0" borderId="14" xfId="2" applyNumberFormat="1" applyFont="1" applyFill="1" applyBorder="1" applyAlignment="1">
      <alignment horizontal="center" vertical="center"/>
    </xf>
    <xf numFmtId="0" fontId="5" fillId="3" borderId="14" xfId="1" applyFont="1" applyFill="1" applyBorder="1"/>
    <xf numFmtId="0" fontId="5" fillId="3" borderId="9" xfId="1" applyFont="1" applyFill="1" applyBorder="1"/>
    <xf numFmtId="0" fontId="7" fillId="0" borderId="1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5" fontId="5" fillId="4" borderId="22" xfId="2" applyNumberFormat="1" applyFont="1" applyFill="1" applyBorder="1" applyAlignment="1">
      <alignment horizontal="center" vertical="center"/>
    </xf>
  </cellXfs>
  <cellStyles count="5">
    <cellStyle name="Comma 2 2" xfId="2" xr:uid="{ACC6370A-6475-43A5-963E-1FBCD5434B2E}"/>
    <cellStyle name="Normal" xfId="0" builtinId="0"/>
    <cellStyle name="Normal 2 2" xfId="3" xr:uid="{60FEA51E-9EEF-4C3F-BE8D-73AAC595A755}"/>
    <cellStyle name="Normal 7" xfId="1" xr:uid="{B36E87DC-7386-4AC6-A904-993033F920E9}"/>
    <cellStyle name="Percent 5" xfId="4" xr:uid="{575D5978-ABC3-4D93-9146-49F80FD223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fm392_cam_ac_uk/Documents/Dropbox-20181212/Postdoc1/MSW-EtOH/MSW-EtOH_2020%20v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fm392_cam_ac_uk/Documents/Dropbox-20181212/GREET%20model/GREET_2020/GREET1_202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fm392_cam_ac_uk/Documents/Dropbox-20181212/More%20research/PGR%20supervision/Jorge/LiBs%20-%20LCA24%20Supply%20Chain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fm392_cam_ac_uk/Documents/00%20C-THRU/00%20F%20Meng/Model/C-THRU%20v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fm392_cam_ac_uk/Documents/Dropbox-20181212/More%20research/PGR%20supervision/Jorge/GREET_2019/GREET1_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low"/>
      <sheetName val="Standard conversion factors"/>
      <sheetName val="CEI"/>
      <sheetName val="Mass Data from Roger I"/>
      <sheetName val="Other MSW treatment"/>
      <sheetName val="EoL"/>
      <sheetName val="GHG cal"/>
      <sheetName val="TEA Input"/>
      <sheetName val="HE model"/>
      <sheetName val="Tower model"/>
      <sheetName val="Pump model"/>
      <sheetName val="Pump Electric Motor model"/>
      <sheetName val="Fixed capital (NREL method)"/>
      <sheetName val="Fixed capital (Hand method)"/>
      <sheetName val="Fixed capital (S+T method)"/>
      <sheetName val="Variable Operating Cost"/>
      <sheetName val="Fixed Operating Cost (NREL)"/>
      <sheetName val="Fixed Operating Cost (S+T)"/>
      <sheetName val="Total Operating Cost (NREL)"/>
      <sheetName val="Total Operating Cost (S+T)"/>
      <sheetName val="MSW_EtOH_Process model"/>
      <sheetName val="MSW_EtOH_Mass balance"/>
      <sheetName val="Sensitivity analysis"/>
      <sheetName val="Results for paper"/>
      <sheetName val="MSW_EtOH_LCA"/>
      <sheetName val="Cost model (NREL)"/>
      <sheetName val="Cash flow"/>
      <sheetName val="Exergy allocation"/>
      <sheetName val="Fermentation"/>
      <sheetName val="CB_DATA_"/>
      <sheetName val="Biogas calculation"/>
      <sheetName val="MSW_composition_source"/>
      <sheetName val="Electricity mix"/>
      <sheetName val="Thermo constant"/>
    </sheetNames>
    <sheetDataSet>
      <sheetData sheetId="0"/>
      <sheetData sheetId="1">
        <row r="27">
          <cell r="B27">
            <v>0.3</v>
          </cell>
          <cell r="I27">
            <v>91</v>
          </cell>
          <cell r="J27">
            <v>2</v>
          </cell>
          <cell r="M27">
            <v>44</v>
          </cell>
          <cell r="N27">
            <v>0.2</v>
          </cell>
        </row>
        <row r="28">
          <cell r="B28">
            <v>0.33</v>
          </cell>
          <cell r="I28">
            <v>92</v>
          </cell>
          <cell r="J28">
            <v>3</v>
          </cell>
          <cell r="M28">
            <v>45</v>
          </cell>
          <cell r="N28">
            <v>0.22</v>
          </cell>
        </row>
        <row r="29">
          <cell r="B29">
            <v>0.35</v>
          </cell>
          <cell r="I29">
            <v>93</v>
          </cell>
          <cell r="J29">
            <v>4</v>
          </cell>
          <cell r="M29">
            <v>46</v>
          </cell>
          <cell r="N29">
            <v>0.25</v>
          </cell>
        </row>
        <row r="30">
          <cell r="B30">
            <v>0.38</v>
          </cell>
          <cell r="I30">
            <v>94</v>
          </cell>
          <cell r="J30">
            <v>5</v>
          </cell>
          <cell r="M30">
            <v>47</v>
          </cell>
          <cell r="N30">
            <v>0.3</v>
          </cell>
        </row>
        <row r="31">
          <cell r="B31">
            <v>0.4</v>
          </cell>
          <cell r="I31">
            <v>95</v>
          </cell>
          <cell r="J31">
            <v>6</v>
          </cell>
          <cell r="M31">
            <v>48</v>
          </cell>
          <cell r="N31">
            <v>0.35</v>
          </cell>
        </row>
        <row r="32">
          <cell r="B32">
            <v>0.45</v>
          </cell>
          <cell r="I32">
            <v>96</v>
          </cell>
          <cell r="J32">
            <v>7</v>
          </cell>
          <cell r="M32">
            <v>49</v>
          </cell>
          <cell r="N32">
            <v>0.4</v>
          </cell>
        </row>
        <row r="33">
          <cell r="B33">
            <v>0.5</v>
          </cell>
          <cell r="I33">
            <v>97</v>
          </cell>
          <cell r="J33">
            <v>8</v>
          </cell>
          <cell r="M33">
            <v>50</v>
          </cell>
          <cell r="N33">
            <v>0.45</v>
          </cell>
        </row>
        <row r="34">
          <cell r="B34">
            <v>0.55000000000000004</v>
          </cell>
          <cell r="I34">
            <v>98</v>
          </cell>
          <cell r="J34">
            <v>9</v>
          </cell>
          <cell r="M34">
            <v>51</v>
          </cell>
          <cell r="N34">
            <v>0.5</v>
          </cell>
        </row>
        <row r="35">
          <cell r="B35">
            <v>0.6</v>
          </cell>
          <cell r="I35">
            <v>99</v>
          </cell>
          <cell r="J35">
            <v>10</v>
          </cell>
          <cell r="M35">
            <v>52</v>
          </cell>
          <cell r="N35">
            <v>0.55000000000000004</v>
          </cell>
        </row>
        <row r="36">
          <cell r="B36">
            <v>0.65</v>
          </cell>
          <cell r="I36">
            <v>100</v>
          </cell>
          <cell r="J36">
            <v>11</v>
          </cell>
          <cell r="M36">
            <v>53</v>
          </cell>
          <cell r="N36">
            <v>0.6</v>
          </cell>
        </row>
        <row r="37">
          <cell r="B37">
            <v>0.7</v>
          </cell>
          <cell r="I37">
            <v>101</v>
          </cell>
          <cell r="J37">
            <v>12</v>
          </cell>
          <cell r="M37">
            <v>54</v>
          </cell>
          <cell r="N37">
            <v>0.65</v>
          </cell>
        </row>
        <row r="38">
          <cell r="B38">
            <v>0.75</v>
          </cell>
          <cell r="I38">
            <v>102</v>
          </cell>
          <cell r="J38">
            <v>13</v>
          </cell>
          <cell r="M38">
            <v>55</v>
          </cell>
          <cell r="N38">
            <v>0.7</v>
          </cell>
        </row>
        <row r="39">
          <cell r="B39">
            <v>0.8</v>
          </cell>
          <cell r="I39">
            <v>103</v>
          </cell>
          <cell r="J39">
            <v>14</v>
          </cell>
          <cell r="M39">
            <v>56</v>
          </cell>
          <cell r="N39">
            <v>0.75</v>
          </cell>
        </row>
        <row r="40">
          <cell r="B40">
            <v>0.85</v>
          </cell>
          <cell r="I40">
            <v>104</v>
          </cell>
          <cell r="J40">
            <v>15</v>
          </cell>
          <cell r="M40">
            <v>57</v>
          </cell>
          <cell r="N40">
            <v>0.8</v>
          </cell>
        </row>
        <row r="41">
          <cell r="I41">
            <v>105</v>
          </cell>
          <cell r="J41">
            <v>16</v>
          </cell>
          <cell r="M41">
            <v>58</v>
          </cell>
          <cell r="N41">
            <v>0.85</v>
          </cell>
        </row>
        <row r="42">
          <cell r="I42">
            <v>106</v>
          </cell>
          <cell r="J42">
            <v>17</v>
          </cell>
          <cell r="M42">
            <v>59</v>
          </cell>
          <cell r="N42">
            <v>0.9</v>
          </cell>
        </row>
        <row r="43">
          <cell r="I43">
            <v>107</v>
          </cell>
          <cell r="J43">
            <v>18</v>
          </cell>
          <cell r="M43">
            <v>60</v>
          </cell>
        </row>
        <row r="44">
          <cell r="I44">
            <v>108</v>
          </cell>
          <cell r="J44">
            <v>19</v>
          </cell>
          <cell r="M44">
            <v>61</v>
          </cell>
        </row>
        <row r="45">
          <cell r="I45">
            <v>109</v>
          </cell>
          <cell r="J45">
            <v>20</v>
          </cell>
          <cell r="M45">
            <v>62</v>
          </cell>
        </row>
        <row r="46">
          <cell r="I46">
            <v>110</v>
          </cell>
          <cell r="J46">
            <v>21</v>
          </cell>
          <cell r="M46">
            <v>63</v>
          </cell>
        </row>
        <row r="47">
          <cell r="I47">
            <v>111</v>
          </cell>
          <cell r="J47">
            <v>22</v>
          </cell>
          <cell r="M47">
            <v>64</v>
          </cell>
        </row>
        <row r="48">
          <cell r="I48">
            <v>112</v>
          </cell>
          <cell r="J48">
            <v>23</v>
          </cell>
          <cell r="M48">
            <v>65</v>
          </cell>
        </row>
        <row r="49">
          <cell r="I49">
            <v>113</v>
          </cell>
          <cell r="J49">
            <v>24</v>
          </cell>
          <cell r="M49">
            <v>66</v>
          </cell>
        </row>
        <row r="50">
          <cell r="I50">
            <v>114</v>
          </cell>
          <cell r="J50">
            <v>25</v>
          </cell>
          <cell r="M50">
            <v>67</v>
          </cell>
        </row>
        <row r="51">
          <cell r="I51">
            <v>115</v>
          </cell>
          <cell r="J51">
            <v>26</v>
          </cell>
          <cell r="M51">
            <v>68</v>
          </cell>
        </row>
        <row r="52">
          <cell r="I52">
            <v>116</v>
          </cell>
          <cell r="J52">
            <v>27</v>
          </cell>
          <cell r="M52">
            <v>69</v>
          </cell>
        </row>
        <row r="53">
          <cell r="I53">
            <v>117</v>
          </cell>
          <cell r="J53">
            <v>28</v>
          </cell>
          <cell r="M53">
            <v>70</v>
          </cell>
        </row>
        <row r="54">
          <cell r="I54">
            <v>118</v>
          </cell>
          <cell r="J54">
            <v>29</v>
          </cell>
          <cell r="M54">
            <v>71</v>
          </cell>
        </row>
        <row r="55">
          <cell r="I55">
            <v>119</v>
          </cell>
          <cell r="J55">
            <v>30</v>
          </cell>
          <cell r="M55">
            <v>72</v>
          </cell>
        </row>
        <row r="56">
          <cell r="I56">
            <v>120</v>
          </cell>
          <cell r="J56">
            <v>31</v>
          </cell>
          <cell r="M56">
            <v>73</v>
          </cell>
        </row>
        <row r="57">
          <cell r="I57">
            <v>121</v>
          </cell>
          <cell r="J57">
            <v>32</v>
          </cell>
          <cell r="M57">
            <v>74</v>
          </cell>
        </row>
        <row r="58">
          <cell r="I58">
            <v>122</v>
          </cell>
          <cell r="J58">
            <v>33</v>
          </cell>
          <cell r="M58">
            <v>75</v>
          </cell>
        </row>
        <row r="59">
          <cell r="I59">
            <v>123</v>
          </cell>
          <cell r="J59">
            <v>34</v>
          </cell>
          <cell r="M59">
            <v>76</v>
          </cell>
        </row>
        <row r="60">
          <cell r="I60">
            <v>124</v>
          </cell>
          <cell r="J60">
            <v>35</v>
          </cell>
          <cell r="M60">
            <v>77</v>
          </cell>
        </row>
        <row r="61">
          <cell r="I61">
            <v>125</v>
          </cell>
          <cell r="J61">
            <v>36</v>
          </cell>
          <cell r="M61">
            <v>78</v>
          </cell>
        </row>
        <row r="62">
          <cell r="I62">
            <v>126</v>
          </cell>
          <cell r="J62">
            <v>37</v>
          </cell>
          <cell r="M62">
            <v>79</v>
          </cell>
        </row>
        <row r="63">
          <cell r="I63">
            <v>127</v>
          </cell>
          <cell r="J63">
            <v>38</v>
          </cell>
          <cell r="M63">
            <v>80</v>
          </cell>
        </row>
        <row r="64">
          <cell r="I64">
            <v>128</v>
          </cell>
          <cell r="J64">
            <v>39</v>
          </cell>
          <cell r="M64">
            <v>81</v>
          </cell>
        </row>
        <row r="65">
          <cell r="I65">
            <v>129</v>
          </cell>
          <cell r="J65">
            <v>40</v>
          </cell>
          <cell r="M65">
            <v>82</v>
          </cell>
        </row>
        <row r="66">
          <cell r="I66">
            <v>130</v>
          </cell>
          <cell r="J66">
            <v>41</v>
          </cell>
          <cell r="M66">
            <v>83</v>
          </cell>
        </row>
        <row r="67">
          <cell r="I67">
            <v>131</v>
          </cell>
          <cell r="J67">
            <v>42</v>
          </cell>
          <cell r="M67">
            <v>84</v>
          </cell>
        </row>
        <row r="68">
          <cell r="I68">
            <v>132</v>
          </cell>
          <cell r="J68">
            <v>43</v>
          </cell>
          <cell r="M68">
            <v>85</v>
          </cell>
        </row>
        <row r="69">
          <cell r="I69">
            <v>133</v>
          </cell>
          <cell r="J69">
            <v>44</v>
          </cell>
          <cell r="M69">
            <v>86</v>
          </cell>
        </row>
        <row r="70">
          <cell r="I70">
            <v>134</v>
          </cell>
          <cell r="J70">
            <v>45</v>
          </cell>
          <cell r="M70">
            <v>87</v>
          </cell>
        </row>
        <row r="71">
          <cell r="I71">
            <v>135</v>
          </cell>
          <cell r="J71">
            <v>46</v>
          </cell>
          <cell r="M71">
            <v>88</v>
          </cell>
        </row>
        <row r="72">
          <cell r="I72">
            <v>136</v>
          </cell>
          <cell r="J72">
            <v>47</v>
          </cell>
          <cell r="M72">
            <v>89</v>
          </cell>
        </row>
        <row r="73">
          <cell r="I73">
            <v>137</v>
          </cell>
          <cell r="J73">
            <v>48</v>
          </cell>
          <cell r="M73">
            <v>90</v>
          </cell>
        </row>
        <row r="74">
          <cell r="I74">
            <v>138</v>
          </cell>
          <cell r="J74">
            <v>49</v>
          </cell>
          <cell r="M74">
            <v>91</v>
          </cell>
        </row>
        <row r="75">
          <cell r="I75">
            <v>139</v>
          </cell>
          <cell r="J75">
            <v>50</v>
          </cell>
          <cell r="M75">
            <v>92</v>
          </cell>
        </row>
        <row r="76">
          <cell r="I76">
            <v>140</v>
          </cell>
          <cell r="J76">
            <v>51</v>
          </cell>
          <cell r="M76">
            <v>93</v>
          </cell>
        </row>
        <row r="77">
          <cell r="I77">
            <v>141</v>
          </cell>
          <cell r="J77">
            <v>52</v>
          </cell>
          <cell r="M77">
            <v>94</v>
          </cell>
        </row>
        <row r="78">
          <cell r="I78">
            <v>142</v>
          </cell>
          <cell r="J78">
            <v>53</v>
          </cell>
          <cell r="M78">
            <v>95</v>
          </cell>
        </row>
        <row r="79">
          <cell r="I79">
            <v>143</v>
          </cell>
          <cell r="J79">
            <v>54</v>
          </cell>
          <cell r="M79">
            <v>96</v>
          </cell>
        </row>
        <row r="80">
          <cell r="I80">
            <v>144</v>
          </cell>
          <cell r="J80">
            <v>55</v>
          </cell>
          <cell r="M80">
            <v>97</v>
          </cell>
        </row>
        <row r="81">
          <cell r="I81">
            <v>145</v>
          </cell>
          <cell r="J81">
            <v>56</v>
          </cell>
          <cell r="M81">
            <v>98</v>
          </cell>
        </row>
        <row r="82">
          <cell r="I82">
            <v>146</v>
          </cell>
          <cell r="J82">
            <v>57</v>
          </cell>
          <cell r="M82">
            <v>99</v>
          </cell>
        </row>
        <row r="83">
          <cell r="I83">
            <v>147</v>
          </cell>
          <cell r="J83">
            <v>58</v>
          </cell>
          <cell r="M83">
            <v>100</v>
          </cell>
        </row>
        <row r="84">
          <cell r="I84">
            <v>148</v>
          </cell>
          <cell r="J84">
            <v>59</v>
          </cell>
          <cell r="M84">
            <v>101</v>
          </cell>
        </row>
        <row r="85">
          <cell r="I85">
            <v>149</v>
          </cell>
          <cell r="J85">
            <v>60</v>
          </cell>
          <cell r="M85">
            <v>102</v>
          </cell>
        </row>
        <row r="86">
          <cell r="I86">
            <v>150</v>
          </cell>
          <cell r="J86">
            <v>61</v>
          </cell>
          <cell r="M86">
            <v>103</v>
          </cell>
        </row>
        <row r="87">
          <cell r="I87">
            <v>151</v>
          </cell>
          <cell r="J87">
            <v>62</v>
          </cell>
          <cell r="M87">
            <v>104</v>
          </cell>
        </row>
        <row r="88">
          <cell r="I88">
            <v>152</v>
          </cell>
          <cell r="J88">
            <v>63</v>
          </cell>
          <cell r="M88">
            <v>105</v>
          </cell>
        </row>
        <row r="89">
          <cell r="I89">
            <v>153</v>
          </cell>
          <cell r="J89">
            <v>64</v>
          </cell>
          <cell r="M89">
            <v>106</v>
          </cell>
        </row>
        <row r="90">
          <cell r="I90">
            <v>154</v>
          </cell>
          <cell r="J90">
            <v>65</v>
          </cell>
          <cell r="M90">
            <v>107</v>
          </cell>
        </row>
        <row r="91">
          <cell r="I91">
            <v>155</v>
          </cell>
          <cell r="J91">
            <v>66</v>
          </cell>
          <cell r="M91">
            <v>108</v>
          </cell>
        </row>
        <row r="92">
          <cell r="I92">
            <v>156</v>
          </cell>
          <cell r="J92">
            <v>67</v>
          </cell>
          <cell r="M92">
            <v>109</v>
          </cell>
        </row>
        <row r="93">
          <cell r="I93">
            <v>157</v>
          </cell>
          <cell r="J93">
            <v>68</v>
          </cell>
          <cell r="M93">
            <v>110</v>
          </cell>
        </row>
        <row r="94">
          <cell r="I94">
            <v>158</v>
          </cell>
          <cell r="J94">
            <v>69</v>
          </cell>
          <cell r="M94">
            <v>111</v>
          </cell>
        </row>
        <row r="95">
          <cell r="I95">
            <v>159</v>
          </cell>
          <cell r="J95">
            <v>70</v>
          </cell>
          <cell r="M95">
            <v>112</v>
          </cell>
        </row>
        <row r="96">
          <cell r="I96">
            <v>160</v>
          </cell>
          <cell r="J96">
            <v>71</v>
          </cell>
          <cell r="M96">
            <v>113</v>
          </cell>
        </row>
        <row r="97">
          <cell r="I97">
            <v>161</v>
          </cell>
          <cell r="J97">
            <v>72</v>
          </cell>
          <cell r="M97">
            <v>114</v>
          </cell>
        </row>
        <row r="98">
          <cell r="I98">
            <v>162</v>
          </cell>
          <cell r="J98">
            <v>73</v>
          </cell>
          <cell r="M98">
            <v>115</v>
          </cell>
        </row>
        <row r="99">
          <cell r="I99">
            <v>163</v>
          </cell>
          <cell r="J99">
            <v>74</v>
          </cell>
          <cell r="M99">
            <v>116</v>
          </cell>
        </row>
        <row r="100">
          <cell r="I100">
            <v>164</v>
          </cell>
          <cell r="J100">
            <v>75</v>
          </cell>
          <cell r="M100">
            <v>117</v>
          </cell>
        </row>
        <row r="101">
          <cell r="I101">
            <v>165</v>
          </cell>
          <cell r="J101">
            <v>76</v>
          </cell>
          <cell r="M101">
            <v>118</v>
          </cell>
        </row>
        <row r="102">
          <cell r="I102">
            <v>166</v>
          </cell>
          <cell r="J102">
            <v>77</v>
          </cell>
          <cell r="M102">
            <v>119</v>
          </cell>
        </row>
        <row r="103">
          <cell r="I103">
            <v>167</v>
          </cell>
          <cell r="J103">
            <v>78</v>
          </cell>
          <cell r="M103">
            <v>120</v>
          </cell>
        </row>
        <row r="104">
          <cell r="I104">
            <v>168</v>
          </cell>
          <cell r="J104">
            <v>79</v>
          </cell>
          <cell r="M104">
            <v>121</v>
          </cell>
        </row>
        <row r="105">
          <cell r="I105">
            <v>169</v>
          </cell>
          <cell r="J105">
            <v>80</v>
          </cell>
          <cell r="M105">
            <v>122</v>
          </cell>
        </row>
        <row r="106">
          <cell r="I106">
            <v>170</v>
          </cell>
          <cell r="J106">
            <v>81</v>
          </cell>
          <cell r="M106">
            <v>123</v>
          </cell>
        </row>
        <row r="107">
          <cell r="I107">
            <v>171</v>
          </cell>
          <cell r="J107">
            <v>82</v>
          </cell>
          <cell r="M107">
            <v>124</v>
          </cell>
        </row>
        <row r="108">
          <cell r="I108">
            <v>172</v>
          </cell>
          <cell r="J108">
            <v>83</v>
          </cell>
          <cell r="M108">
            <v>125</v>
          </cell>
        </row>
        <row r="109">
          <cell r="I109">
            <v>173</v>
          </cell>
          <cell r="J109">
            <v>84</v>
          </cell>
        </row>
        <row r="110">
          <cell r="I110">
            <v>174</v>
          </cell>
          <cell r="J110">
            <v>85</v>
          </cell>
        </row>
        <row r="111">
          <cell r="I111">
            <v>175</v>
          </cell>
          <cell r="J111">
            <v>86</v>
          </cell>
        </row>
        <row r="112">
          <cell r="I112">
            <v>176</v>
          </cell>
          <cell r="J112">
            <v>87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NG"/>
      <sheetName val="MeOH_FTD"/>
      <sheetName val="EtOH"/>
      <sheetName val="Electric"/>
      <sheetName val="Hydrogen"/>
      <sheetName val="BioOil"/>
      <sheetName val="Alga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Chemicals"/>
      <sheetName val="Bioproducts"/>
      <sheetName val="Animal_Feed"/>
      <sheetName val="E-D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>
        <row r="314">
          <cell r="F314">
            <v>1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P31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culator"/>
      <sheetName val="Summary"/>
      <sheetName val="Battery Features"/>
      <sheetName val="Flowchart"/>
      <sheetName val="Battery Assembly"/>
      <sheetName val="Electricity mix"/>
      <sheetName val="Battery Summary"/>
      <sheetName val="BOM"/>
      <sheetName val="Cathodes"/>
      <sheetName val="Nickel old"/>
      <sheetName val="Conversions"/>
      <sheetName val="Supply Chain"/>
      <sheetName val="Nickel"/>
      <sheetName val="Manganese"/>
      <sheetName val="Cobalt"/>
      <sheetName val="Graphite"/>
      <sheetName val="Lithium"/>
      <sheetName val="Aluminium (Wrought)"/>
      <sheetName val="Copper"/>
      <sheetName val="Aluminium (Cast) "/>
      <sheetName val="Battery Materials"/>
      <sheetName val="Comparisons"/>
      <sheetName val="Combustion Emissions"/>
      <sheetName val="Sheet2"/>
      <sheetName val="Sheet1"/>
      <sheetName val="Sheet3"/>
      <sheetName val="Nickel Inst Report 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74">
          <cell r="C74" t="e">
            <v>#VALUE!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ct overview"/>
      <sheetName val="UCAM_work plan"/>
      <sheetName val="To do lists"/>
      <sheetName val="Sources"/>
      <sheetName val="GWP factor"/>
      <sheetName val="Sources_focused"/>
      <sheetName val="Available database_focused"/>
      <sheetName val="Product name"/>
      <sheetName val="Available database"/>
      <sheetName val="IFA"/>
      <sheetName val="Database_purchase"/>
      <sheetName val="Fuel_spec"/>
      <sheetName val="Resin Review 2020"/>
      <sheetName val="Japan Plastics Industry Federat"/>
      <sheetName val="Figures"/>
      <sheetName val="Sheet1"/>
      <sheetName val="Cracker capacity_EU"/>
      <sheetName val="Ángel Galán-Martín 2021chemical"/>
      <sheetName val="Meys et al 2021 plastics"/>
      <sheetName val="Jing et al 2020_Refining"/>
      <sheetName val="Zheng et al 2019_Plastic_global"/>
      <sheetName val="Masnadi et al 2018_extraction"/>
      <sheetName val="Nicholson et al 2021_Plastic_US"/>
      <sheetName val="Geyer, et al. 2017"/>
      <sheetName val="Levi et al, 2018"/>
      <sheetName val="Hoxha, 2018_fertiliser"/>
      <sheetName val="Zhang, 2013_N-fertiliser_China"/>
      <sheetName val="Wang et al 2021_plastics_review"/>
      <sheetName val="El-Houjeiri 2017_OPGEE"/>
      <sheetName val="El-Houjeiri_2013"/>
      <sheetName val="Masnadi_2018_refinery_China"/>
      <sheetName val="Weiss 2008_NEAT model"/>
      <sheetName val="Production"/>
      <sheetName val="Flow"/>
      <sheetName val="Sheet5"/>
      <sheetName val="Primary input requirements"/>
      <sheetName val="Structure"/>
      <sheetName val="Emission standards and methods"/>
      <sheetName val="UN Country Classifications"/>
      <sheetName val="Sheet2"/>
      <sheetName val="Potential data sources"/>
      <sheetName val="Data structure v0"/>
      <sheetName val="Data structure v0.1"/>
      <sheetName val="Data structure 2021.05.12"/>
      <sheetName val="Inventory data_plastic"/>
      <sheetName val="GHG_data_US"/>
      <sheetName val="Statista_data_UK"/>
      <sheetName val="FAO_N-fertiliser_GHG"/>
      <sheetName val="FAOSTAT_mass_emission_total"/>
      <sheetName val="Use phase emissions"/>
      <sheetName val="Sheet4"/>
      <sheetName val="Dropdown list"/>
      <sheetName val="IH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NG"/>
      <sheetName val="MeOH_FTD"/>
      <sheetName val="EtOH"/>
      <sheetName val="Electric"/>
      <sheetName val="Hydrogen"/>
      <sheetName val="BioOil"/>
      <sheetName val="Algae"/>
      <sheetName val="RNG"/>
      <sheetName val="Pyrolysis_IDL"/>
      <sheetName val="IBR"/>
      <sheetName val="PTF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Bioproducts"/>
      <sheetName val="E-D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  <sheetName val="GREET1_20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54">
          <cell r="F154">
            <v>3412.141641601248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C2906-B6CC-4983-8707-9F1191881DF3}">
  <sheetPr>
    <tabColor rgb="FF92D050"/>
  </sheetPr>
  <dimension ref="A1:Q138"/>
  <sheetViews>
    <sheetView showGridLines="0" tabSelected="1" zoomScale="85" zoomScaleNormal="100" workbookViewId="0">
      <pane ySplit="4" topLeftCell="A59" activePane="bottomLeft" state="frozen"/>
      <selection activeCell="E121" sqref="E121"/>
      <selection pane="bottomLeft" activeCell="Q125" sqref="Q125"/>
    </sheetView>
  </sheetViews>
  <sheetFormatPr defaultColWidth="9" defaultRowHeight="13" x14ac:dyDescent="0.3"/>
  <cols>
    <col min="1" max="1" width="27.81640625" style="2" bestFit="1" customWidth="1"/>
    <col min="2" max="2" width="24.81640625" style="2" bestFit="1" customWidth="1"/>
    <col min="3" max="3" width="13.453125" style="2" customWidth="1"/>
    <col min="4" max="4" width="5" style="2" bestFit="1" customWidth="1"/>
    <col min="5" max="5" width="18.1796875" style="2" bestFit="1" customWidth="1"/>
    <col min="6" max="6" width="8.81640625" style="2" bestFit="1" customWidth="1"/>
    <col min="7" max="7" width="5" style="2" bestFit="1" customWidth="1"/>
    <col min="8" max="8" width="13.6328125" style="2" customWidth="1"/>
    <col min="9" max="10" width="9" style="2"/>
    <col min="11" max="11" width="9" style="3"/>
    <col min="12" max="14" width="9" style="2"/>
    <col min="15" max="15" width="9" style="4"/>
    <col min="16" max="17" width="12.90625" style="4" customWidth="1"/>
    <col min="18" max="16384" width="9" style="2"/>
  </cols>
  <sheetData>
    <row r="1" spans="1:17" x14ac:dyDescent="0.3">
      <c r="A1" s="1" t="s">
        <v>201</v>
      </c>
    </row>
    <row r="3" spans="1:17" ht="17" thickBot="1" x14ac:dyDescent="0.5">
      <c r="A3" s="5" t="s">
        <v>0</v>
      </c>
      <c r="B3" s="188" t="s">
        <v>1</v>
      </c>
      <c r="C3" s="189"/>
      <c r="D3" s="190"/>
      <c r="E3" s="188" t="s">
        <v>2</v>
      </c>
      <c r="F3" s="189"/>
      <c r="G3" s="190"/>
      <c r="H3" s="8" t="s">
        <v>3</v>
      </c>
      <c r="I3" s="6" t="s">
        <v>4</v>
      </c>
      <c r="J3" s="7" t="s">
        <v>5</v>
      </c>
      <c r="K3" s="9" t="s">
        <v>4</v>
      </c>
      <c r="L3" s="7" t="s">
        <v>5</v>
      </c>
      <c r="M3" s="10" t="s">
        <v>6</v>
      </c>
      <c r="N3" s="11" t="s">
        <v>7</v>
      </c>
      <c r="O3" s="12" t="s">
        <v>8</v>
      </c>
      <c r="P3" s="12" t="s">
        <v>199</v>
      </c>
      <c r="Q3" s="12" t="s">
        <v>200</v>
      </c>
    </row>
    <row r="4" spans="1:17" x14ac:dyDescent="0.3">
      <c r="A4" s="13"/>
      <c r="B4" s="14" t="s">
        <v>9</v>
      </c>
      <c r="C4" s="15" t="s">
        <v>9</v>
      </c>
      <c r="D4" s="16" t="s">
        <v>10</v>
      </c>
      <c r="E4" s="14" t="s">
        <v>9</v>
      </c>
      <c r="F4" s="15" t="s">
        <v>11</v>
      </c>
      <c r="G4" s="16" t="s">
        <v>10</v>
      </c>
      <c r="H4" s="15" t="s">
        <v>12</v>
      </c>
      <c r="I4" s="14" t="s">
        <v>13</v>
      </c>
      <c r="J4" s="15" t="s">
        <v>13</v>
      </c>
      <c r="K4" s="13" t="s">
        <v>14</v>
      </c>
      <c r="L4" s="15" t="s">
        <v>14</v>
      </c>
      <c r="M4" s="17" t="s">
        <v>14</v>
      </c>
      <c r="N4" s="18" t="s">
        <v>14</v>
      </c>
      <c r="O4" s="19" t="s">
        <v>14</v>
      </c>
      <c r="P4" s="19" t="s">
        <v>14</v>
      </c>
      <c r="Q4" s="19" t="s">
        <v>14</v>
      </c>
    </row>
    <row r="5" spans="1:17" x14ac:dyDescent="0.3">
      <c r="A5" s="20" t="str">
        <f>B5</f>
        <v>Monoammonium phosphate</v>
      </c>
      <c r="B5" s="21" t="s">
        <v>15</v>
      </c>
      <c r="C5" s="22" t="s">
        <v>16</v>
      </c>
      <c r="D5" s="23">
        <v>1</v>
      </c>
      <c r="E5" s="21" t="s">
        <v>17</v>
      </c>
      <c r="F5" s="22" t="s">
        <v>18</v>
      </c>
      <c r="G5" s="23">
        <v>1</v>
      </c>
      <c r="H5" s="24">
        <v>0.14806120674665277</v>
      </c>
      <c r="I5" s="25">
        <v>0</v>
      </c>
      <c r="J5" s="26">
        <v>0</v>
      </c>
      <c r="K5" s="24">
        <v>0</v>
      </c>
      <c r="L5" s="24">
        <v>0</v>
      </c>
      <c r="M5" s="27">
        <f>(K5-L5)*44.01/12.01</f>
        <v>0</v>
      </c>
      <c r="N5" s="28">
        <v>0</v>
      </c>
      <c r="O5" s="28">
        <v>0</v>
      </c>
      <c r="P5" s="28">
        <f>M5+84.6*N5+O5*264</f>
        <v>0</v>
      </c>
      <c r="Q5" s="28">
        <f>M5+29.7*N5+O5*273</f>
        <v>0</v>
      </c>
    </row>
    <row r="6" spans="1:17" x14ac:dyDescent="0.3">
      <c r="A6" s="29" t="str">
        <f>B6</f>
        <v>Diammonium phosphate</v>
      </c>
      <c r="B6" s="30" t="s">
        <v>19</v>
      </c>
      <c r="C6" s="31" t="s">
        <v>20</v>
      </c>
      <c r="D6" s="32">
        <v>1</v>
      </c>
      <c r="E6" s="30" t="s">
        <v>17</v>
      </c>
      <c r="F6" s="31" t="s">
        <v>18</v>
      </c>
      <c r="G6" s="32">
        <v>2</v>
      </c>
      <c r="H6" s="24">
        <v>0.25789354130385406</v>
      </c>
      <c r="I6" s="33">
        <v>0</v>
      </c>
      <c r="J6" s="34">
        <v>0</v>
      </c>
      <c r="K6" s="35">
        <v>0</v>
      </c>
      <c r="L6" s="35">
        <v>0</v>
      </c>
      <c r="M6" s="36">
        <f>(K6-L6)*44.01/12.01</f>
        <v>0</v>
      </c>
      <c r="N6" s="28">
        <v>0</v>
      </c>
      <c r="O6" s="28">
        <v>0</v>
      </c>
      <c r="P6" s="28">
        <f t="shared" ref="P6:P9" si="0">M6+84.6*N6+O6*264</f>
        <v>0</v>
      </c>
      <c r="Q6" s="28">
        <f t="shared" ref="Q6:Q37" si="1">M6+29.7*N6+O6*273</f>
        <v>0</v>
      </c>
    </row>
    <row r="7" spans="1:17" x14ac:dyDescent="0.3">
      <c r="A7" s="37" t="str">
        <f>B7</f>
        <v>Ammonium sulphate</v>
      </c>
      <c r="B7" s="38" t="s">
        <v>21</v>
      </c>
      <c r="C7" s="39" t="s">
        <v>22</v>
      </c>
      <c r="D7" s="40">
        <v>1</v>
      </c>
      <c r="E7" s="38" t="s">
        <v>17</v>
      </c>
      <c r="F7" s="39" t="s">
        <v>18</v>
      </c>
      <c r="G7" s="40">
        <v>2</v>
      </c>
      <c r="H7" s="24">
        <v>0.25775692447404275</v>
      </c>
      <c r="I7" s="41">
        <v>0</v>
      </c>
      <c r="J7" s="42">
        <v>0</v>
      </c>
      <c r="K7" s="43">
        <v>0</v>
      </c>
      <c r="L7" s="43">
        <v>0</v>
      </c>
      <c r="M7" s="44">
        <f>(K7-L7)*44.01/12.01</f>
        <v>0</v>
      </c>
      <c r="N7" s="28">
        <v>0</v>
      </c>
      <c r="O7" s="28">
        <v>0</v>
      </c>
      <c r="P7" s="28">
        <f t="shared" si="0"/>
        <v>0</v>
      </c>
      <c r="Q7" s="28">
        <f t="shared" si="1"/>
        <v>0</v>
      </c>
    </row>
    <row r="8" spans="1:17" x14ac:dyDescent="0.3">
      <c r="A8" s="29" t="str">
        <f>B8</f>
        <v>Nitric acid</v>
      </c>
      <c r="B8" s="30" t="s">
        <v>23</v>
      </c>
      <c r="C8" s="31" t="s">
        <v>24</v>
      </c>
      <c r="D8" s="45">
        <v>2</v>
      </c>
      <c r="E8" s="30" t="s">
        <v>17</v>
      </c>
      <c r="F8" s="31" t="s">
        <v>18</v>
      </c>
      <c r="G8" s="45">
        <v>2</v>
      </c>
      <c r="H8" s="24">
        <v>0.27027455959371532</v>
      </c>
      <c r="I8" s="33">
        <v>0</v>
      </c>
      <c r="J8" s="34">
        <v>0</v>
      </c>
      <c r="K8" s="35">
        <v>0</v>
      </c>
      <c r="L8" s="35">
        <v>0</v>
      </c>
      <c r="M8" s="36">
        <f>(K8-L8)*44.01/12.01</f>
        <v>0</v>
      </c>
      <c r="N8" s="28">
        <v>0</v>
      </c>
      <c r="O8" s="28">
        <v>8.9999999999999993E-3</v>
      </c>
      <c r="P8" s="28">
        <f t="shared" si="0"/>
        <v>2.3759999999999999</v>
      </c>
      <c r="Q8" s="28">
        <f t="shared" si="1"/>
        <v>2.4569999999999999</v>
      </c>
    </row>
    <row r="9" spans="1:17" x14ac:dyDescent="0.3">
      <c r="A9" s="46" t="str">
        <f>B9</f>
        <v>Acetic acid</v>
      </c>
      <c r="B9" s="47" t="s">
        <v>25</v>
      </c>
      <c r="C9" s="48" t="s">
        <v>26</v>
      </c>
      <c r="D9" s="49">
        <v>1</v>
      </c>
      <c r="E9" s="47" t="s">
        <v>27</v>
      </c>
      <c r="F9" s="48" t="s">
        <v>28</v>
      </c>
      <c r="G9" s="49">
        <v>1</v>
      </c>
      <c r="H9" s="50">
        <v>0.53355537052456292</v>
      </c>
      <c r="I9" s="51">
        <v>1</v>
      </c>
      <c r="J9" s="52">
        <v>2</v>
      </c>
      <c r="K9" s="50">
        <v>0.2</v>
      </c>
      <c r="L9" s="50">
        <v>0.4</v>
      </c>
      <c r="M9" s="53">
        <f>(K9+K10-L9)*44.01/12.01</f>
        <v>0</v>
      </c>
      <c r="N9" s="54">
        <v>0</v>
      </c>
      <c r="O9" s="54">
        <v>0</v>
      </c>
      <c r="P9" s="28">
        <f t="shared" si="0"/>
        <v>0</v>
      </c>
      <c r="Q9" s="28">
        <f t="shared" si="1"/>
        <v>0</v>
      </c>
    </row>
    <row r="10" spans="1:17" x14ac:dyDescent="0.3">
      <c r="A10" s="20"/>
      <c r="B10" s="21"/>
      <c r="C10" s="22"/>
      <c r="D10" s="23"/>
      <c r="E10" s="21" t="s">
        <v>29</v>
      </c>
      <c r="F10" s="22" t="s">
        <v>30</v>
      </c>
      <c r="G10" s="23">
        <v>1</v>
      </c>
      <c r="H10" s="55">
        <v>0.46644462947543719</v>
      </c>
      <c r="I10" s="25">
        <v>1</v>
      </c>
      <c r="J10" s="26"/>
      <c r="K10" s="24">
        <v>0.2</v>
      </c>
      <c r="L10" s="24"/>
      <c r="M10" s="27"/>
      <c r="N10" s="28"/>
      <c r="O10" s="28"/>
      <c r="P10" s="183"/>
      <c r="Q10" s="183"/>
    </row>
    <row r="11" spans="1:17" x14ac:dyDescent="0.3">
      <c r="A11" s="29" t="str">
        <f>B11</f>
        <v>Methyl tert-butyl ether</v>
      </c>
      <c r="B11" s="56" t="s">
        <v>31</v>
      </c>
      <c r="C11" s="57" t="s">
        <v>32</v>
      </c>
      <c r="D11" s="45">
        <v>1</v>
      </c>
      <c r="E11" s="56" t="s">
        <v>27</v>
      </c>
      <c r="F11" s="57" t="s">
        <v>28</v>
      </c>
      <c r="G11" s="45">
        <v>1</v>
      </c>
      <c r="H11" s="50">
        <v>0.36347135564378896</v>
      </c>
      <c r="I11" s="58">
        <v>1</v>
      </c>
      <c r="J11" s="59">
        <v>5</v>
      </c>
      <c r="K11" s="60">
        <v>0.13624503686897332</v>
      </c>
      <c r="L11" s="60">
        <v>0.68122518434486667</v>
      </c>
      <c r="M11" s="53">
        <f>(K11+K12-L11)*44.01/12.01</f>
        <v>0</v>
      </c>
      <c r="N11" s="54">
        <v>0</v>
      </c>
      <c r="O11" s="54">
        <v>0</v>
      </c>
      <c r="P11" s="28">
        <f>M11+84.6*N11+O11*264</f>
        <v>0</v>
      </c>
      <c r="Q11" s="28">
        <f t="shared" si="1"/>
        <v>0</v>
      </c>
    </row>
    <row r="12" spans="1:17" x14ac:dyDescent="0.3">
      <c r="A12" s="29"/>
      <c r="B12" s="56"/>
      <c r="C12" s="57"/>
      <c r="D12" s="45"/>
      <c r="E12" s="56" t="s">
        <v>33</v>
      </c>
      <c r="F12" s="57" t="s">
        <v>34</v>
      </c>
      <c r="G12" s="45">
        <v>1</v>
      </c>
      <c r="H12" s="55">
        <v>0.63652864435621093</v>
      </c>
      <c r="I12" s="58">
        <v>4</v>
      </c>
      <c r="J12" s="59"/>
      <c r="K12" s="60">
        <v>0.5449801474758933</v>
      </c>
      <c r="L12" s="60"/>
      <c r="M12" s="61"/>
      <c r="N12" s="62"/>
      <c r="O12" s="62"/>
      <c r="P12" s="183"/>
      <c r="Q12" s="183"/>
    </row>
    <row r="13" spans="1:17" x14ac:dyDescent="0.3">
      <c r="A13" s="46" t="s">
        <v>35</v>
      </c>
      <c r="B13" s="47" t="s">
        <v>36</v>
      </c>
      <c r="C13" s="63" t="s">
        <v>37</v>
      </c>
      <c r="D13" s="64">
        <v>1</v>
      </c>
      <c r="E13" s="47" t="s">
        <v>38</v>
      </c>
      <c r="F13" s="63" t="s">
        <v>39</v>
      </c>
      <c r="G13" s="64">
        <v>2</v>
      </c>
      <c r="H13" s="50">
        <v>0.64624126545342853</v>
      </c>
      <c r="I13" s="65">
        <v>3</v>
      </c>
      <c r="J13" s="66">
        <v>8</v>
      </c>
      <c r="K13" s="67">
        <v>0.55332872609997696</v>
      </c>
      <c r="L13" s="67">
        <v>0.73777163479996932</v>
      </c>
      <c r="M13" s="53">
        <f>(K13+K14-L13)*44.01/12.01</f>
        <v>-4.0683526489386462E-16</v>
      </c>
      <c r="N13" s="54">
        <v>0</v>
      </c>
      <c r="O13" s="54">
        <v>0</v>
      </c>
      <c r="P13" s="28">
        <f>M13+84.6*N13+O13*264</f>
        <v>-4.0683526489386462E-16</v>
      </c>
      <c r="Q13" s="28">
        <f t="shared" si="1"/>
        <v>-4.0683526489386462E-16</v>
      </c>
    </row>
    <row r="14" spans="1:17" x14ac:dyDescent="0.3">
      <c r="A14" s="20"/>
      <c r="B14" s="21"/>
      <c r="C14" s="68"/>
      <c r="D14" s="69"/>
      <c r="E14" s="21" t="s">
        <v>29</v>
      </c>
      <c r="F14" s="22" t="s">
        <v>30</v>
      </c>
      <c r="G14" s="23">
        <v>2</v>
      </c>
      <c r="H14" s="55">
        <v>0.43016202103969903</v>
      </c>
      <c r="I14" s="25">
        <v>1</v>
      </c>
      <c r="J14" s="26"/>
      <c r="K14" s="24">
        <v>0.1844429086999923</v>
      </c>
      <c r="L14" s="24"/>
      <c r="M14" s="27"/>
      <c r="N14" s="28"/>
      <c r="O14" s="28"/>
      <c r="P14" s="183"/>
      <c r="Q14" s="183"/>
    </row>
    <row r="15" spans="1:17" s="3" customFormat="1" x14ac:dyDescent="0.3">
      <c r="A15" s="29" t="s">
        <v>40</v>
      </c>
      <c r="B15" s="56" t="s">
        <v>41</v>
      </c>
      <c r="C15" s="57" t="s">
        <v>42</v>
      </c>
      <c r="D15" s="45">
        <v>1</v>
      </c>
      <c r="E15" s="56" t="s">
        <v>43</v>
      </c>
      <c r="F15" s="57" t="s">
        <v>44</v>
      </c>
      <c r="G15" s="45">
        <v>1</v>
      </c>
      <c r="H15" s="50">
        <v>0.82998618637764321</v>
      </c>
      <c r="I15" s="58">
        <v>6</v>
      </c>
      <c r="J15" s="59">
        <v>6</v>
      </c>
      <c r="K15" s="60">
        <v>0.76569971310168961</v>
      </c>
      <c r="L15" s="60">
        <v>0.76569971310168949</v>
      </c>
      <c r="M15" s="61">
        <f>(SUM(K15:K16)-SUM(L15:L16))*44.01/12.01</f>
        <v>1.6273410595754585E-15</v>
      </c>
      <c r="N15" s="54">
        <v>0</v>
      </c>
      <c r="O15" s="54">
        <v>0</v>
      </c>
      <c r="P15" s="28">
        <f>M15+84.6*N15+O15*264</f>
        <v>1.6273410595754585E-15</v>
      </c>
      <c r="Q15" s="28">
        <f t="shared" si="1"/>
        <v>1.6273410595754585E-15</v>
      </c>
    </row>
    <row r="16" spans="1:17" s="3" customFormat="1" x14ac:dyDescent="0.3">
      <c r="A16" s="29"/>
      <c r="B16" s="56" t="s">
        <v>45</v>
      </c>
      <c r="C16" s="57" t="s">
        <v>46</v>
      </c>
      <c r="D16" s="45">
        <v>1</v>
      </c>
      <c r="E16" s="56" t="s">
        <v>38</v>
      </c>
      <c r="F16" s="57" t="s">
        <v>39</v>
      </c>
      <c r="G16" s="45">
        <v>1</v>
      </c>
      <c r="H16" s="55">
        <v>0.44713632982679841</v>
      </c>
      <c r="I16" s="58">
        <v>3</v>
      </c>
      <c r="J16" s="59">
        <v>3</v>
      </c>
      <c r="K16" s="60">
        <v>0.3828498565508448</v>
      </c>
      <c r="L16" s="60">
        <v>0.38284985655084469</v>
      </c>
      <c r="M16" s="70"/>
      <c r="N16" s="28"/>
      <c r="O16" s="28"/>
      <c r="P16" s="183"/>
      <c r="Q16" s="183"/>
    </row>
    <row r="17" spans="1:17" x14ac:dyDescent="0.3">
      <c r="A17" s="37" t="str">
        <f>B17</f>
        <v>Phthalic anhydride</v>
      </c>
      <c r="B17" s="38" t="s">
        <v>47</v>
      </c>
      <c r="C17" s="39" t="s">
        <v>48</v>
      </c>
      <c r="D17" s="40">
        <v>1</v>
      </c>
      <c r="E17" s="38" t="s">
        <v>49</v>
      </c>
      <c r="F17" s="39" t="s">
        <v>50</v>
      </c>
      <c r="G17" s="40">
        <v>1</v>
      </c>
      <c r="H17" s="24">
        <v>0.71688048615800137</v>
      </c>
      <c r="I17" s="41">
        <v>8</v>
      </c>
      <c r="J17" s="42">
        <v>8</v>
      </c>
      <c r="K17" s="71">
        <v>0.64875084402430783</v>
      </c>
      <c r="L17" s="71">
        <v>0.64875084402430794</v>
      </c>
      <c r="M17" s="36">
        <f>(K17-L17)*44.01/12.01</f>
        <v>-4.0683526489386462E-16</v>
      </c>
      <c r="N17" s="28">
        <v>0</v>
      </c>
      <c r="O17" s="28">
        <v>0</v>
      </c>
      <c r="P17" s="28">
        <f>M17+84.6*N17+O17*264</f>
        <v>-4.0683526489386462E-16</v>
      </c>
      <c r="Q17" s="28">
        <f t="shared" si="1"/>
        <v>-4.0683526489386462E-16</v>
      </c>
    </row>
    <row r="18" spans="1:17" x14ac:dyDescent="0.3">
      <c r="A18" s="29" t="str">
        <f>B18</f>
        <v>Urea</v>
      </c>
      <c r="B18" s="30" t="s">
        <v>51</v>
      </c>
      <c r="C18" s="31" t="s">
        <v>52</v>
      </c>
      <c r="D18" s="32">
        <v>1</v>
      </c>
      <c r="E18" s="30" t="s">
        <v>17</v>
      </c>
      <c r="F18" s="31" t="s">
        <v>18</v>
      </c>
      <c r="G18" s="32">
        <v>2</v>
      </c>
      <c r="H18" s="50">
        <v>0.5670995670995671</v>
      </c>
      <c r="I18" s="33">
        <v>0</v>
      </c>
      <c r="J18" s="34">
        <v>1</v>
      </c>
      <c r="K18" s="35">
        <v>0</v>
      </c>
      <c r="L18" s="35">
        <v>0.19996669996669997</v>
      </c>
      <c r="M18" s="72">
        <f>(-L18)*44.01/12.01</f>
        <v>-0.73276723276723277</v>
      </c>
      <c r="N18" s="54">
        <v>0</v>
      </c>
      <c r="O18" s="54">
        <v>0</v>
      </c>
      <c r="P18" s="28">
        <f>M18+84.6*N18+O18*264</f>
        <v>-0.73276723276723277</v>
      </c>
      <c r="Q18" s="28">
        <f t="shared" si="1"/>
        <v>-0.73276723276723277</v>
      </c>
    </row>
    <row r="19" spans="1:17" x14ac:dyDescent="0.3">
      <c r="A19" s="29"/>
      <c r="B19" s="30"/>
      <c r="C19" s="31"/>
      <c r="D19" s="32"/>
      <c r="E19" s="30" t="s">
        <v>53</v>
      </c>
      <c r="F19" s="31" t="s">
        <v>54</v>
      </c>
      <c r="G19" s="32">
        <v>1</v>
      </c>
      <c r="H19" s="55">
        <v>0.73276723276723266</v>
      </c>
      <c r="I19" s="33">
        <v>1</v>
      </c>
      <c r="J19" s="34"/>
      <c r="K19" s="35">
        <v>0.19996669996669991</v>
      </c>
      <c r="L19" s="35"/>
      <c r="M19" s="73"/>
      <c r="N19" s="62"/>
      <c r="O19" s="62"/>
      <c r="P19" s="184"/>
      <c r="Q19" s="184"/>
    </row>
    <row r="20" spans="1:17" x14ac:dyDescent="0.3">
      <c r="A20" s="46" t="str">
        <f>B20</f>
        <v>Ammonium nitrate</v>
      </c>
      <c r="B20" s="47" t="s">
        <v>55</v>
      </c>
      <c r="C20" s="48" t="s">
        <v>56</v>
      </c>
      <c r="D20" s="49">
        <v>1</v>
      </c>
      <c r="E20" s="47" t="s">
        <v>17</v>
      </c>
      <c r="F20" s="48" t="s">
        <v>18</v>
      </c>
      <c r="G20" s="49">
        <v>1</v>
      </c>
      <c r="H20" s="50">
        <v>0.21276861569215391</v>
      </c>
      <c r="I20" s="51">
        <v>0</v>
      </c>
      <c r="J20" s="52">
        <v>0</v>
      </c>
      <c r="K20" s="50">
        <v>0</v>
      </c>
      <c r="L20" s="50">
        <v>0</v>
      </c>
      <c r="M20" s="53">
        <f>(K20+K21-L20)*44.01/12.01</f>
        <v>0</v>
      </c>
      <c r="N20" s="54"/>
      <c r="O20" s="54">
        <v>0</v>
      </c>
      <c r="P20" s="28">
        <f>M20+84.6*N20+O20*264</f>
        <v>0</v>
      </c>
      <c r="Q20" s="28">
        <f t="shared" si="1"/>
        <v>0</v>
      </c>
    </row>
    <row r="21" spans="1:17" x14ac:dyDescent="0.3">
      <c r="A21" s="20"/>
      <c r="B21" s="21"/>
      <c r="C21" s="22"/>
      <c r="D21" s="23"/>
      <c r="E21" s="21" t="s">
        <v>23</v>
      </c>
      <c r="F21" s="22" t="s">
        <v>24</v>
      </c>
      <c r="G21" s="23">
        <v>1</v>
      </c>
      <c r="H21" s="55">
        <v>0.787231384307846</v>
      </c>
      <c r="I21" s="25">
        <v>0</v>
      </c>
      <c r="J21" s="26"/>
      <c r="K21" s="24">
        <v>0</v>
      </c>
      <c r="L21" s="24"/>
      <c r="M21" s="27"/>
      <c r="N21" s="28"/>
      <c r="O21" s="28"/>
      <c r="P21" s="183"/>
      <c r="Q21" s="183"/>
    </row>
    <row r="22" spans="1:17" x14ac:dyDescent="0.3">
      <c r="A22" s="29" t="str">
        <f>B22</f>
        <v>Formaldehyde</v>
      </c>
      <c r="B22" s="30" t="s">
        <v>57</v>
      </c>
      <c r="C22" s="31" t="s">
        <v>58</v>
      </c>
      <c r="D22" s="32">
        <v>2</v>
      </c>
      <c r="E22" s="30" t="s">
        <v>27</v>
      </c>
      <c r="F22" s="31" t="s">
        <v>28</v>
      </c>
      <c r="G22" s="32">
        <v>2</v>
      </c>
      <c r="H22" s="24">
        <v>1.0669330669330668</v>
      </c>
      <c r="I22" s="33">
        <v>1</v>
      </c>
      <c r="J22" s="34">
        <v>1</v>
      </c>
      <c r="K22" s="35">
        <v>0.39993339993339988</v>
      </c>
      <c r="L22" s="35">
        <v>0.39993339993339994</v>
      </c>
      <c r="M22" s="36">
        <f t="shared" ref="M22:M30" si="2">(K22-L22)*44.01/12.01</f>
        <v>-2.0341763244693231E-16</v>
      </c>
      <c r="N22" s="28">
        <v>0</v>
      </c>
      <c r="O22" s="28">
        <v>0</v>
      </c>
      <c r="P22" s="28">
        <f t="shared" ref="P22:P37" si="3">M22+84.6*N22+O22*264</f>
        <v>-2.0341763244693231E-16</v>
      </c>
      <c r="Q22" s="28">
        <f t="shared" si="1"/>
        <v>-2.0341763244693231E-16</v>
      </c>
    </row>
    <row r="23" spans="1:17" x14ac:dyDescent="0.3">
      <c r="A23" s="74" t="s">
        <v>59</v>
      </c>
      <c r="B23" s="38" t="s">
        <v>59</v>
      </c>
      <c r="C23" s="39" t="s">
        <v>60</v>
      </c>
      <c r="D23" s="40">
        <v>1</v>
      </c>
      <c r="E23" s="38" t="s">
        <v>61</v>
      </c>
      <c r="F23" s="39" t="s">
        <v>62</v>
      </c>
      <c r="G23" s="40">
        <v>1</v>
      </c>
      <c r="H23" s="24">
        <v>1</v>
      </c>
      <c r="I23" s="41">
        <v>2</v>
      </c>
      <c r="J23" s="42">
        <v>2</v>
      </c>
      <c r="K23" s="43">
        <v>0.85632798573975044</v>
      </c>
      <c r="L23" s="43">
        <v>0.85632798573975044</v>
      </c>
      <c r="M23" s="44">
        <f t="shared" si="2"/>
        <v>0</v>
      </c>
      <c r="N23" s="28">
        <v>0</v>
      </c>
      <c r="O23" s="28">
        <v>0</v>
      </c>
      <c r="P23" s="28">
        <f t="shared" si="3"/>
        <v>0</v>
      </c>
      <c r="Q23" s="28">
        <f t="shared" si="1"/>
        <v>0</v>
      </c>
    </row>
    <row r="24" spans="1:17" x14ac:dyDescent="0.3">
      <c r="A24" s="74" t="s">
        <v>63</v>
      </c>
      <c r="B24" s="38" t="s">
        <v>64</v>
      </c>
      <c r="C24" s="22" t="s">
        <v>60</v>
      </c>
      <c r="D24" s="23">
        <v>1</v>
      </c>
      <c r="E24" s="38" t="s">
        <v>61</v>
      </c>
      <c r="F24" s="39" t="s">
        <v>62</v>
      </c>
      <c r="G24" s="40">
        <v>1</v>
      </c>
      <c r="H24" s="24">
        <v>1</v>
      </c>
      <c r="I24" s="25">
        <v>2</v>
      </c>
      <c r="J24" s="26">
        <v>2</v>
      </c>
      <c r="K24" s="24">
        <v>0.85632798573975044</v>
      </c>
      <c r="L24" s="24">
        <v>0.85632798573975044</v>
      </c>
      <c r="M24" s="27">
        <f>(K24-L24)*44.01/12.01</f>
        <v>0</v>
      </c>
      <c r="N24" s="28">
        <v>0</v>
      </c>
      <c r="O24" s="28">
        <v>0</v>
      </c>
      <c r="P24" s="28">
        <f t="shared" si="3"/>
        <v>0</v>
      </c>
      <c r="Q24" s="28">
        <f t="shared" si="1"/>
        <v>0</v>
      </c>
    </row>
    <row r="25" spans="1:17" x14ac:dyDescent="0.3">
      <c r="A25" s="74" t="s">
        <v>65</v>
      </c>
      <c r="B25" s="38" t="s">
        <v>64</v>
      </c>
      <c r="C25" s="22" t="s">
        <v>60</v>
      </c>
      <c r="D25" s="23">
        <v>1</v>
      </c>
      <c r="E25" s="38" t="s">
        <v>61</v>
      </c>
      <c r="F25" s="39" t="s">
        <v>62</v>
      </c>
      <c r="G25" s="40">
        <v>1</v>
      </c>
      <c r="H25" s="24">
        <v>1</v>
      </c>
      <c r="I25" s="25">
        <v>2</v>
      </c>
      <c r="J25" s="26">
        <v>2</v>
      </c>
      <c r="K25" s="24">
        <v>0.85632798573975044</v>
      </c>
      <c r="L25" s="24">
        <v>0.85632798573975044</v>
      </c>
      <c r="M25" s="27">
        <f>(K25-L25)*44.01/12.01</f>
        <v>0</v>
      </c>
      <c r="N25" s="28">
        <v>0</v>
      </c>
      <c r="O25" s="28">
        <v>0</v>
      </c>
      <c r="P25" s="28">
        <f t="shared" si="3"/>
        <v>0</v>
      </c>
      <c r="Q25" s="28">
        <f t="shared" si="1"/>
        <v>0</v>
      </c>
    </row>
    <row r="26" spans="1:17" x14ac:dyDescent="0.3">
      <c r="A26" s="29" t="s">
        <v>66</v>
      </c>
      <c r="B26" s="30" t="s">
        <v>67</v>
      </c>
      <c r="C26" s="31" t="s">
        <v>68</v>
      </c>
      <c r="D26" s="32">
        <v>4</v>
      </c>
      <c r="E26" s="30" t="s">
        <v>61</v>
      </c>
      <c r="F26" s="31" t="s">
        <v>62</v>
      </c>
      <c r="G26" s="32">
        <v>4</v>
      </c>
      <c r="H26" s="24">
        <v>0.44880000000000003</v>
      </c>
      <c r="I26" s="33">
        <v>2</v>
      </c>
      <c r="J26" s="34">
        <v>2</v>
      </c>
      <c r="K26" s="35">
        <v>0.38431999999999999</v>
      </c>
      <c r="L26" s="35">
        <v>0.38431999999999999</v>
      </c>
      <c r="M26" s="36">
        <f t="shared" si="2"/>
        <v>0</v>
      </c>
      <c r="N26" s="75">
        <v>2.26E-5</v>
      </c>
      <c r="O26" s="28">
        <v>0</v>
      </c>
      <c r="P26" s="28">
        <f t="shared" si="3"/>
        <v>1.9119599999999999E-3</v>
      </c>
      <c r="Q26" s="28">
        <f t="shared" si="1"/>
        <v>6.7122000000000004E-4</v>
      </c>
    </row>
    <row r="27" spans="1:17" x14ac:dyDescent="0.3">
      <c r="A27" s="37" t="str">
        <f>B27</f>
        <v>Polypropylene</v>
      </c>
      <c r="B27" s="38" t="s">
        <v>69</v>
      </c>
      <c r="C27" s="39" t="s">
        <v>70</v>
      </c>
      <c r="D27" s="40">
        <v>1</v>
      </c>
      <c r="E27" s="38" t="s">
        <v>38</v>
      </c>
      <c r="F27" s="39" t="s">
        <v>39</v>
      </c>
      <c r="G27" s="40">
        <v>1</v>
      </c>
      <c r="H27" s="24">
        <v>1</v>
      </c>
      <c r="I27" s="41">
        <v>3</v>
      </c>
      <c r="J27" s="42">
        <v>3</v>
      </c>
      <c r="K27" s="43">
        <v>0.85622623574144496</v>
      </c>
      <c r="L27" s="43">
        <v>0.85622623574144496</v>
      </c>
      <c r="M27" s="44">
        <f t="shared" si="2"/>
        <v>0</v>
      </c>
      <c r="N27" s="28">
        <v>0</v>
      </c>
      <c r="O27" s="28">
        <v>0</v>
      </c>
      <c r="P27" s="28">
        <f t="shared" si="3"/>
        <v>0</v>
      </c>
      <c r="Q27" s="28">
        <f t="shared" si="1"/>
        <v>0</v>
      </c>
    </row>
    <row r="28" spans="1:17" x14ac:dyDescent="0.3">
      <c r="A28" s="20" t="str">
        <f>B28</f>
        <v>Polypropylene fibre</v>
      </c>
      <c r="B28" s="21" t="s">
        <v>71</v>
      </c>
      <c r="C28" s="22" t="s">
        <v>70</v>
      </c>
      <c r="D28" s="23">
        <v>1</v>
      </c>
      <c r="E28" s="21" t="s">
        <v>38</v>
      </c>
      <c r="F28" s="22" t="s">
        <v>39</v>
      </c>
      <c r="G28" s="23">
        <v>1</v>
      </c>
      <c r="H28" s="24">
        <v>1</v>
      </c>
      <c r="I28" s="25">
        <v>3</v>
      </c>
      <c r="J28" s="26">
        <v>3</v>
      </c>
      <c r="K28" s="24">
        <v>0.85622623574144496</v>
      </c>
      <c r="L28" s="24">
        <v>0.85622623574144496</v>
      </c>
      <c r="M28" s="27">
        <f t="shared" si="2"/>
        <v>0</v>
      </c>
      <c r="N28" s="28">
        <v>0</v>
      </c>
      <c r="O28" s="28">
        <v>0</v>
      </c>
      <c r="P28" s="28">
        <f t="shared" si="3"/>
        <v>0</v>
      </c>
      <c r="Q28" s="28">
        <f t="shared" si="1"/>
        <v>0</v>
      </c>
    </row>
    <row r="29" spans="1:17" x14ac:dyDescent="0.3">
      <c r="A29" s="4" t="s">
        <v>72</v>
      </c>
      <c r="B29" s="76" t="s">
        <v>72</v>
      </c>
      <c r="C29" s="77" t="s">
        <v>73</v>
      </c>
      <c r="D29" s="78">
        <v>2</v>
      </c>
      <c r="E29" s="76" t="s">
        <v>61</v>
      </c>
      <c r="F29" s="77" t="s">
        <v>62</v>
      </c>
      <c r="G29" s="78">
        <v>2</v>
      </c>
      <c r="H29" s="50">
        <v>0.45190913484775252</v>
      </c>
      <c r="I29" s="79">
        <v>2</v>
      </c>
      <c r="J29" s="80">
        <v>2</v>
      </c>
      <c r="K29" s="81">
        <v>0.38698243918156922</v>
      </c>
      <c r="L29" s="81">
        <v>0.38698243918156916</v>
      </c>
      <c r="M29" s="73">
        <f t="shared" si="2"/>
        <v>2.0341763244693231E-16</v>
      </c>
      <c r="N29" s="75">
        <v>9.1589999999999987E-4</v>
      </c>
      <c r="O29" s="82">
        <v>0</v>
      </c>
      <c r="P29" s="28">
        <f t="shared" si="3"/>
        <v>7.7485140000000188E-2</v>
      </c>
      <c r="Q29" s="28">
        <f t="shared" si="1"/>
        <v>2.7202230000000199E-2</v>
      </c>
    </row>
    <row r="30" spans="1:17" x14ac:dyDescent="0.3">
      <c r="A30" s="4" t="s">
        <v>74</v>
      </c>
      <c r="B30" s="76" t="s">
        <v>74</v>
      </c>
      <c r="C30" s="77" t="s">
        <v>75</v>
      </c>
      <c r="D30" s="78">
        <v>2</v>
      </c>
      <c r="E30" s="76" t="s">
        <v>61</v>
      </c>
      <c r="F30" s="77" t="s">
        <v>62</v>
      </c>
      <c r="G30" s="78">
        <v>2</v>
      </c>
      <c r="H30" s="55">
        <v>0.63677639046538026</v>
      </c>
      <c r="I30" s="79">
        <v>2</v>
      </c>
      <c r="J30" s="80">
        <v>2</v>
      </c>
      <c r="K30" s="81">
        <v>0.54528944381384781</v>
      </c>
      <c r="L30" s="81">
        <v>0.54528944381384792</v>
      </c>
      <c r="M30" s="73">
        <f t="shared" si="2"/>
        <v>-4.0683526489386462E-16</v>
      </c>
      <c r="N30" s="75">
        <v>9.1589999999999987E-4</v>
      </c>
      <c r="O30" s="82">
        <v>0</v>
      </c>
      <c r="P30" s="28">
        <f t="shared" si="3"/>
        <v>7.7485139999999578E-2</v>
      </c>
      <c r="Q30" s="28">
        <f t="shared" si="1"/>
        <v>2.7202229999999588E-2</v>
      </c>
    </row>
    <row r="31" spans="1:17" x14ac:dyDescent="0.3">
      <c r="A31" s="46" t="str">
        <f>B31</f>
        <v>Vinyl acetate</v>
      </c>
      <c r="B31" s="47" t="s">
        <v>76</v>
      </c>
      <c r="C31" s="48" t="s">
        <v>77</v>
      </c>
      <c r="D31" s="49">
        <v>2</v>
      </c>
      <c r="E31" s="47" t="s">
        <v>61</v>
      </c>
      <c r="F31" s="48" t="s">
        <v>62</v>
      </c>
      <c r="G31" s="49">
        <v>2</v>
      </c>
      <c r="H31" s="50">
        <v>0.32582181438029967</v>
      </c>
      <c r="I31" s="51">
        <v>2</v>
      </c>
      <c r="J31" s="52">
        <v>4</v>
      </c>
      <c r="K31" s="50">
        <v>0.27901033801835284</v>
      </c>
      <c r="L31" s="50">
        <v>0.55802067603670569</v>
      </c>
      <c r="M31" s="53">
        <f>(K31+K32-L31)*44.01/12.01</f>
        <v>0</v>
      </c>
      <c r="N31" s="54">
        <v>0</v>
      </c>
      <c r="O31" s="54">
        <v>0</v>
      </c>
      <c r="P31" s="28">
        <f t="shared" si="3"/>
        <v>0</v>
      </c>
      <c r="Q31" s="28">
        <f t="shared" si="1"/>
        <v>0</v>
      </c>
    </row>
    <row r="32" spans="1:17" x14ac:dyDescent="0.3">
      <c r="A32" s="29"/>
      <c r="B32" s="30"/>
      <c r="C32" s="22"/>
      <c r="D32" s="23"/>
      <c r="E32" s="30" t="s">
        <v>25</v>
      </c>
      <c r="F32" s="22" t="s">
        <v>26</v>
      </c>
      <c r="G32" s="23">
        <v>2</v>
      </c>
      <c r="H32" s="55">
        <v>0.69752584504588211</v>
      </c>
      <c r="I32" s="25">
        <v>2</v>
      </c>
      <c r="J32" s="26"/>
      <c r="K32" s="24">
        <v>0.27901033801835284</v>
      </c>
      <c r="L32" s="24"/>
      <c r="M32" s="27"/>
      <c r="N32" s="28"/>
      <c r="O32" s="28"/>
      <c r="P32" s="183"/>
      <c r="Q32" s="183"/>
    </row>
    <row r="33" spans="1:17" x14ac:dyDescent="0.3">
      <c r="A33" s="46" t="str">
        <f>B33</f>
        <v>Dioctyl phthalate</v>
      </c>
      <c r="B33" s="47" t="s">
        <v>78</v>
      </c>
      <c r="C33" s="48" t="s">
        <v>79</v>
      </c>
      <c r="D33" s="49">
        <v>1</v>
      </c>
      <c r="E33" s="47" t="s">
        <v>47</v>
      </c>
      <c r="F33" s="48" t="s">
        <v>48</v>
      </c>
      <c r="G33" s="49">
        <v>1</v>
      </c>
      <c r="H33" s="50">
        <v>0.37919909873002866</v>
      </c>
      <c r="I33" s="51">
        <v>8</v>
      </c>
      <c r="J33" s="52">
        <v>24</v>
      </c>
      <c r="K33" s="50">
        <v>0.24600573535436293</v>
      </c>
      <c r="L33" s="50">
        <v>0.73801720606308896</v>
      </c>
      <c r="M33" s="53">
        <f>(K33+K34-L33)*44.01/12.01</f>
        <v>-8.1367052978772923E-16</v>
      </c>
      <c r="N33" s="54">
        <v>0</v>
      </c>
      <c r="O33" s="54">
        <v>0</v>
      </c>
      <c r="P33" s="28">
        <f t="shared" si="3"/>
        <v>-8.1367052978772923E-16</v>
      </c>
      <c r="Q33" s="28">
        <f t="shared" si="1"/>
        <v>-8.1367052978772923E-16</v>
      </c>
    </row>
    <row r="34" spans="1:17" x14ac:dyDescent="0.3">
      <c r="A34" s="29"/>
      <c r="B34" s="30"/>
      <c r="C34" s="31"/>
      <c r="D34" s="32"/>
      <c r="E34" s="30" t="s">
        <v>36</v>
      </c>
      <c r="F34" s="31" t="s">
        <v>37</v>
      </c>
      <c r="G34" s="32">
        <v>2</v>
      </c>
      <c r="H34" s="55">
        <v>0.6668885702580909</v>
      </c>
      <c r="I34" s="33">
        <v>8</v>
      </c>
      <c r="J34" s="34"/>
      <c r="K34" s="35">
        <v>0.49201147070872586</v>
      </c>
      <c r="L34" s="35"/>
      <c r="M34" s="36"/>
      <c r="N34" s="62"/>
      <c r="O34" s="62"/>
      <c r="P34" s="183"/>
      <c r="Q34" s="183"/>
    </row>
    <row r="35" spans="1:17" x14ac:dyDescent="0.3">
      <c r="A35" s="46" t="str">
        <f>B35</f>
        <v>Acrylonitrile</v>
      </c>
      <c r="B35" s="47" t="s">
        <v>80</v>
      </c>
      <c r="C35" s="48" t="s">
        <v>81</v>
      </c>
      <c r="D35" s="49">
        <v>2</v>
      </c>
      <c r="E35" s="47" t="s">
        <v>38</v>
      </c>
      <c r="F35" s="48" t="s">
        <v>39</v>
      </c>
      <c r="G35" s="49">
        <v>2</v>
      </c>
      <c r="H35" s="50">
        <v>0.79306445533358461</v>
      </c>
      <c r="I35" s="51">
        <v>3</v>
      </c>
      <c r="J35" s="52">
        <v>3</v>
      </c>
      <c r="K35" s="50">
        <v>0.67904259329061445</v>
      </c>
      <c r="L35" s="50">
        <v>0.67904259329061434</v>
      </c>
      <c r="M35" s="53">
        <f>(K35+K36-L35)*44.01/12.01</f>
        <v>4.0683526489386462E-16</v>
      </c>
      <c r="N35" s="54">
        <v>1.8000000000000001E-4</v>
      </c>
      <c r="O35" s="54">
        <v>0</v>
      </c>
      <c r="P35" s="28">
        <f t="shared" si="3"/>
        <v>1.5228000000000408E-2</v>
      </c>
      <c r="Q35" s="28">
        <f t="shared" si="1"/>
        <v>5.3460000000004069E-3</v>
      </c>
    </row>
    <row r="36" spans="1:17" x14ac:dyDescent="0.3">
      <c r="A36" s="20"/>
      <c r="B36" s="21"/>
      <c r="C36" s="83"/>
      <c r="D36" s="84"/>
      <c r="E36" s="21" t="s">
        <v>17</v>
      </c>
      <c r="F36" s="83" t="s">
        <v>18</v>
      </c>
      <c r="G36" s="23">
        <v>2</v>
      </c>
      <c r="H36" s="55">
        <v>0.32095740670938561</v>
      </c>
      <c r="I36" s="85">
        <v>0</v>
      </c>
      <c r="J36" s="86"/>
      <c r="K36" s="55">
        <v>0</v>
      </c>
      <c r="L36" s="55"/>
      <c r="M36" s="70"/>
      <c r="N36" s="28"/>
      <c r="O36" s="28"/>
      <c r="P36" s="183"/>
      <c r="Q36" s="183"/>
    </row>
    <row r="37" spans="1:17" x14ac:dyDescent="0.3">
      <c r="A37" s="46" t="str">
        <f>B37</f>
        <v>Methyl methacrylate</v>
      </c>
      <c r="B37" s="87" t="s">
        <v>82</v>
      </c>
      <c r="C37" s="88" t="s">
        <v>83</v>
      </c>
      <c r="D37" s="89">
        <v>2</v>
      </c>
      <c r="E37" s="87" t="s">
        <v>45</v>
      </c>
      <c r="F37" s="88" t="s">
        <v>46</v>
      </c>
      <c r="G37" s="89">
        <v>2</v>
      </c>
      <c r="H37" s="50">
        <v>0.58010387534958041</v>
      </c>
      <c r="I37" s="90">
        <v>3</v>
      </c>
      <c r="J37" s="91">
        <v>5</v>
      </c>
      <c r="K37" s="92">
        <v>0.35986815821014778</v>
      </c>
      <c r="L37" s="92">
        <v>0.59978026368357962</v>
      </c>
      <c r="M37" s="61">
        <f>(SUM(K37:K40)-SUM(L37:L40))*44.01/12.01</f>
        <v>0</v>
      </c>
      <c r="N37" s="62">
        <v>0</v>
      </c>
      <c r="O37" s="62">
        <v>0</v>
      </c>
      <c r="P37" s="28">
        <f t="shared" si="3"/>
        <v>0</v>
      </c>
      <c r="Q37" s="28">
        <f t="shared" si="1"/>
        <v>0</v>
      </c>
    </row>
    <row r="38" spans="1:17" ht="16.5" x14ac:dyDescent="0.3">
      <c r="A38" s="29"/>
      <c r="B38" s="56" t="s">
        <v>84</v>
      </c>
      <c r="C38" s="57" t="s">
        <v>85</v>
      </c>
      <c r="D38" s="45">
        <v>2</v>
      </c>
      <c r="E38" s="56" t="s">
        <v>27</v>
      </c>
      <c r="F38" s="57" t="s">
        <v>28</v>
      </c>
      <c r="G38" s="45">
        <v>2</v>
      </c>
      <c r="H38" s="60">
        <v>0.32001598082301236</v>
      </c>
      <c r="I38" s="58">
        <v>1</v>
      </c>
      <c r="J38" s="59">
        <v>0</v>
      </c>
      <c r="K38" s="60">
        <v>0.11995605273671593</v>
      </c>
      <c r="L38" s="60">
        <v>0</v>
      </c>
      <c r="M38" s="61">
        <f>(SUM(K37:K40)-SUM(L37:L40))*44.01/12.01</f>
        <v>0</v>
      </c>
      <c r="N38" s="62"/>
      <c r="O38" s="62"/>
      <c r="P38" s="184"/>
      <c r="Q38" s="184"/>
    </row>
    <row r="39" spans="1:17" x14ac:dyDescent="0.3">
      <c r="A39" s="29"/>
      <c r="B39" s="56"/>
      <c r="C39" s="31"/>
      <c r="D39" s="32"/>
      <c r="E39" s="56" t="s">
        <v>17</v>
      </c>
      <c r="F39" s="31" t="s">
        <v>18</v>
      </c>
      <c r="G39" s="32">
        <v>2</v>
      </c>
      <c r="H39" s="60">
        <v>0.17009588493807432</v>
      </c>
      <c r="I39" s="58">
        <v>0</v>
      </c>
      <c r="J39" s="59"/>
      <c r="K39" s="60">
        <v>0</v>
      </c>
      <c r="L39" s="60"/>
      <c r="M39" s="61"/>
      <c r="N39" s="62"/>
      <c r="O39" s="62"/>
      <c r="P39" s="62"/>
      <c r="Q39" s="62"/>
    </row>
    <row r="40" spans="1:17" x14ac:dyDescent="0.3">
      <c r="A40" s="93"/>
      <c r="B40" s="56"/>
      <c r="C40" s="31"/>
      <c r="D40" s="32"/>
      <c r="E40" s="56" t="s">
        <v>86</v>
      </c>
      <c r="F40" s="31" t="s">
        <v>87</v>
      </c>
      <c r="G40" s="32">
        <v>2</v>
      </c>
      <c r="H40" s="55">
        <v>0.16020775069916099</v>
      </c>
      <c r="I40" s="33">
        <v>1</v>
      </c>
      <c r="J40" s="34"/>
      <c r="K40" s="35">
        <v>0.11995605273671593</v>
      </c>
      <c r="L40" s="35"/>
      <c r="M40" s="36"/>
      <c r="N40" s="62"/>
      <c r="O40" s="62"/>
      <c r="P40" s="62"/>
      <c r="Q40" s="62"/>
    </row>
    <row r="41" spans="1:17" x14ac:dyDescent="0.3">
      <c r="A41" s="94" t="s">
        <v>88</v>
      </c>
      <c r="B41" s="95"/>
      <c r="C41" s="39"/>
      <c r="D41" s="40"/>
      <c r="E41" s="95"/>
      <c r="F41" s="39"/>
      <c r="G41" s="40"/>
      <c r="H41" s="43"/>
      <c r="I41" s="41"/>
      <c r="J41" s="42"/>
      <c r="K41" s="43"/>
      <c r="L41" s="43"/>
      <c r="M41" s="44">
        <f>M45+1.095*M42</f>
        <v>-8.5231987995264629E-16</v>
      </c>
      <c r="N41" s="96">
        <v>0</v>
      </c>
      <c r="O41" s="97">
        <v>0</v>
      </c>
      <c r="P41" s="28">
        <f t="shared" ref="P41:P42" si="4">M41+84.6*N41+O41*264</f>
        <v>-8.5231987995264629E-16</v>
      </c>
      <c r="Q41" s="28">
        <f t="shared" ref="Q41:Q42" si="5">M41+29.7*N41+O41*273</f>
        <v>-8.5231987995264629E-16</v>
      </c>
    </row>
    <row r="42" spans="1:17" x14ac:dyDescent="0.3">
      <c r="A42" s="98" t="str">
        <f>B42</f>
        <v>Adiponitrile</v>
      </c>
      <c r="B42" s="30" t="s">
        <v>89</v>
      </c>
      <c r="C42" s="31" t="s">
        <v>90</v>
      </c>
      <c r="D42" s="32">
        <v>1</v>
      </c>
      <c r="E42" s="30" t="s">
        <v>91</v>
      </c>
      <c r="F42" s="31" t="s">
        <v>92</v>
      </c>
      <c r="G42" s="32">
        <v>1</v>
      </c>
      <c r="H42" s="50">
        <v>0.50018494544109493</v>
      </c>
      <c r="I42" s="33">
        <v>4</v>
      </c>
      <c r="J42" s="34">
        <v>6</v>
      </c>
      <c r="K42" s="35">
        <v>0.44423894950989457</v>
      </c>
      <c r="L42" s="35">
        <v>0.66635842426484193</v>
      </c>
      <c r="M42" s="61">
        <f>(SUM(K42:K44)-SUM(L42:L44))*44.01/12.01</f>
        <v>-4.0683526489386462E-16</v>
      </c>
      <c r="N42" s="62">
        <v>0</v>
      </c>
      <c r="O42" s="62">
        <v>0</v>
      </c>
      <c r="P42" s="28">
        <f t="shared" si="4"/>
        <v>-4.0683526489386462E-16</v>
      </c>
      <c r="Q42" s="28">
        <f t="shared" si="5"/>
        <v>-4.0683526489386462E-16</v>
      </c>
    </row>
    <row r="43" spans="1:17" x14ac:dyDescent="0.3">
      <c r="A43" s="98"/>
      <c r="B43" s="30"/>
      <c r="C43" s="31"/>
      <c r="D43" s="32"/>
      <c r="E43" s="30" t="s">
        <v>17</v>
      </c>
      <c r="F43" s="31" t="s">
        <v>18</v>
      </c>
      <c r="G43" s="32">
        <v>2</v>
      </c>
      <c r="H43" s="60">
        <v>0.31496208618457555</v>
      </c>
      <c r="I43" s="58">
        <v>0</v>
      </c>
      <c r="J43" s="59"/>
      <c r="K43" s="60">
        <v>0</v>
      </c>
      <c r="L43" s="60"/>
      <c r="M43" s="61"/>
      <c r="N43" s="62"/>
      <c r="O43" s="62"/>
      <c r="P43" s="184"/>
      <c r="Q43" s="184"/>
    </row>
    <row r="44" spans="1:17" x14ac:dyDescent="0.3">
      <c r="A44" s="99"/>
      <c r="B44" s="21"/>
      <c r="C44" s="22"/>
      <c r="D44" s="23"/>
      <c r="E44" s="100" t="s">
        <v>86</v>
      </c>
      <c r="F44" s="22" t="s">
        <v>87</v>
      </c>
      <c r="G44" s="101">
        <v>2</v>
      </c>
      <c r="H44" s="60">
        <v>0.29665248751618273</v>
      </c>
      <c r="I44" s="25">
        <v>1</v>
      </c>
      <c r="J44" s="26"/>
      <c r="K44" s="26">
        <v>0.22211947475494728</v>
      </c>
      <c r="L44" s="26"/>
      <c r="M44" s="102"/>
      <c r="N44" s="28"/>
      <c r="O44" s="28"/>
      <c r="P44" s="28"/>
      <c r="Q44" s="28"/>
    </row>
    <row r="45" spans="1:17" x14ac:dyDescent="0.3">
      <c r="A45" s="103" t="str">
        <f>B45</f>
        <v>Hexamethylenediamine</v>
      </c>
      <c r="B45" s="38" t="s">
        <v>93</v>
      </c>
      <c r="C45" s="39" t="s">
        <v>94</v>
      </c>
      <c r="D45" s="40">
        <v>1</v>
      </c>
      <c r="E45" s="38" t="s">
        <v>89</v>
      </c>
      <c r="F45" s="39" t="s">
        <v>90</v>
      </c>
      <c r="G45" s="40">
        <v>1</v>
      </c>
      <c r="H45" s="24">
        <v>0.93055675070992172</v>
      </c>
      <c r="I45" s="41">
        <v>6</v>
      </c>
      <c r="J45" s="42">
        <v>6</v>
      </c>
      <c r="K45" s="43">
        <v>0.62008433009207464</v>
      </c>
      <c r="L45" s="43">
        <v>0.62008433009207475</v>
      </c>
      <c r="M45" s="44">
        <f>(K45-L45)*44.01/12.01</f>
        <v>-4.0683526489386462E-16</v>
      </c>
      <c r="N45" s="97">
        <v>0</v>
      </c>
      <c r="O45" s="97">
        <v>0</v>
      </c>
      <c r="P45" s="28">
        <f t="shared" ref="P45:P46" si="6">M45+84.6*N45+O45*264</f>
        <v>-4.0683526489386462E-16</v>
      </c>
      <c r="Q45" s="28">
        <f t="shared" ref="Q45:Q46" si="7">M45+29.7*N45+O45*273</f>
        <v>-4.0683526489386462E-16</v>
      </c>
    </row>
    <row r="46" spans="1:17" x14ac:dyDescent="0.3">
      <c r="A46" s="4" t="s">
        <v>95</v>
      </c>
      <c r="B46" s="76" t="s">
        <v>96</v>
      </c>
      <c r="C46" s="77" t="s">
        <v>97</v>
      </c>
      <c r="D46" s="78">
        <v>1</v>
      </c>
      <c r="E46" s="76" t="s">
        <v>43</v>
      </c>
      <c r="F46" s="77" t="s">
        <v>44</v>
      </c>
      <c r="G46" s="78">
        <v>1</v>
      </c>
      <c r="H46" s="50">
        <v>0.74997599615938548</v>
      </c>
      <c r="I46" s="79">
        <v>6</v>
      </c>
      <c r="J46" s="80">
        <v>8</v>
      </c>
      <c r="K46" s="81">
        <v>0.69188670187229961</v>
      </c>
      <c r="L46" s="81">
        <v>0.92251560249639941</v>
      </c>
      <c r="M46" s="73">
        <f>(K46+K47-L46)*44.01/12.01</f>
        <v>0</v>
      </c>
      <c r="N46" s="104">
        <v>0</v>
      </c>
      <c r="O46" s="104">
        <v>0</v>
      </c>
      <c r="P46" s="28">
        <f t="shared" si="6"/>
        <v>0</v>
      </c>
      <c r="Q46" s="28">
        <f t="shared" si="7"/>
        <v>0</v>
      </c>
    </row>
    <row r="47" spans="1:17" x14ac:dyDescent="0.3">
      <c r="A47" s="105"/>
      <c r="B47" s="76"/>
      <c r="C47" s="77"/>
      <c r="D47" s="78"/>
      <c r="E47" s="76" t="s">
        <v>61</v>
      </c>
      <c r="F47" s="77" t="s">
        <v>62</v>
      </c>
      <c r="G47" s="78">
        <v>1</v>
      </c>
      <c r="H47" s="55">
        <v>0.26932309169467111</v>
      </c>
      <c r="I47" s="79">
        <v>2</v>
      </c>
      <c r="J47" s="80"/>
      <c r="K47" s="81">
        <v>0.2306289006240998</v>
      </c>
      <c r="L47" s="81"/>
      <c r="M47" s="106"/>
      <c r="N47" s="82"/>
      <c r="O47" s="82"/>
      <c r="P47" s="185"/>
      <c r="Q47" s="185"/>
    </row>
    <row r="48" spans="1:17" x14ac:dyDescent="0.3">
      <c r="A48" s="37" t="str">
        <f>B48</f>
        <v>Cyclohexane</v>
      </c>
      <c r="B48" s="38" t="s">
        <v>98</v>
      </c>
      <c r="C48" s="39" t="s">
        <v>99</v>
      </c>
      <c r="D48" s="40">
        <v>1</v>
      </c>
      <c r="E48" s="38" t="s">
        <v>43</v>
      </c>
      <c r="F48" s="39" t="s">
        <v>44</v>
      </c>
      <c r="G48" s="40">
        <v>1</v>
      </c>
      <c r="H48" s="24">
        <v>0.92811311787072248</v>
      </c>
      <c r="I48" s="41">
        <v>6</v>
      </c>
      <c r="J48" s="42">
        <v>6</v>
      </c>
      <c r="K48" s="43">
        <v>0.85622623574144485</v>
      </c>
      <c r="L48" s="43">
        <v>0.85622623574144496</v>
      </c>
      <c r="M48" s="27">
        <f>(K48-L48)*44.01/12.01</f>
        <v>-4.0683526489386462E-16</v>
      </c>
      <c r="N48" s="28">
        <v>0</v>
      </c>
      <c r="O48" s="28">
        <v>0</v>
      </c>
      <c r="P48" s="28">
        <f t="shared" ref="P48:P50" si="8">M48+84.6*N48+O48*264</f>
        <v>-4.0683526489386462E-16</v>
      </c>
      <c r="Q48" s="28">
        <f t="shared" ref="Q48:Q50" si="9">M48+29.7*N48+O48*273</f>
        <v>-4.0683526489386462E-16</v>
      </c>
    </row>
    <row r="49" spans="1:17" x14ac:dyDescent="0.3">
      <c r="A49" s="20" t="s">
        <v>100</v>
      </c>
      <c r="B49" s="21" t="s">
        <v>101</v>
      </c>
      <c r="C49" s="22" t="s">
        <v>102</v>
      </c>
      <c r="D49" s="23">
        <v>1</v>
      </c>
      <c r="E49" s="21" t="s">
        <v>103</v>
      </c>
      <c r="F49" s="22" t="s">
        <v>50</v>
      </c>
      <c r="G49" s="23">
        <v>1</v>
      </c>
      <c r="H49" s="24">
        <v>0.63903936439147713</v>
      </c>
      <c r="I49" s="25">
        <v>8</v>
      </c>
      <c r="J49" s="26">
        <v>8</v>
      </c>
      <c r="K49" s="24">
        <v>0.57830745154688823</v>
      </c>
      <c r="L49" s="24">
        <v>0.57830745154688823</v>
      </c>
      <c r="M49" s="27">
        <f>(K49-L49)*44.01/12.01</f>
        <v>0</v>
      </c>
      <c r="N49" s="28">
        <v>0</v>
      </c>
      <c r="O49" s="28">
        <v>0</v>
      </c>
      <c r="P49" s="28">
        <f t="shared" si="8"/>
        <v>0</v>
      </c>
      <c r="Q49" s="28">
        <f t="shared" si="9"/>
        <v>0</v>
      </c>
    </row>
    <row r="50" spans="1:17" x14ac:dyDescent="0.3">
      <c r="A50" s="29" t="str">
        <f>B50</f>
        <v>Dimethyl terephthalate</v>
      </c>
      <c r="B50" s="30" t="s">
        <v>104</v>
      </c>
      <c r="C50" s="31" t="s">
        <v>105</v>
      </c>
      <c r="D50" s="32">
        <v>1</v>
      </c>
      <c r="E50" s="30" t="s">
        <v>103</v>
      </c>
      <c r="F50" s="31" t="s">
        <v>50</v>
      </c>
      <c r="G50" s="32">
        <v>1</v>
      </c>
      <c r="H50" s="50">
        <v>0.54673258149235282</v>
      </c>
      <c r="I50" s="33">
        <v>8</v>
      </c>
      <c r="J50" s="34">
        <v>10</v>
      </c>
      <c r="K50" s="35">
        <v>0.49477316030691587</v>
      </c>
      <c r="L50" s="35">
        <v>0.61846645038364489</v>
      </c>
      <c r="M50" s="53">
        <f>(K50+K51-L50)*44.01/12.01</f>
        <v>-4.0683526489386462E-16</v>
      </c>
      <c r="N50" s="54"/>
      <c r="O50" s="54">
        <v>0</v>
      </c>
      <c r="P50" s="28">
        <f t="shared" si="8"/>
        <v>-4.0683526489386462E-16</v>
      </c>
      <c r="Q50" s="28">
        <f t="shared" si="9"/>
        <v>-4.0683526489386462E-16</v>
      </c>
    </row>
    <row r="51" spans="1:17" x14ac:dyDescent="0.3">
      <c r="A51" s="20"/>
      <c r="B51" s="21"/>
      <c r="C51" s="22"/>
      <c r="D51" s="23"/>
      <c r="E51" s="21" t="s">
        <v>27</v>
      </c>
      <c r="F51" s="22" t="s">
        <v>28</v>
      </c>
      <c r="G51" s="23">
        <v>2</v>
      </c>
      <c r="H51" s="55">
        <v>0.32998609609145679</v>
      </c>
      <c r="I51" s="25">
        <v>1</v>
      </c>
      <c r="J51" s="26"/>
      <c r="K51" s="24">
        <v>0.12369329007672895</v>
      </c>
      <c r="L51" s="24"/>
      <c r="M51" s="27"/>
      <c r="N51" s="28"/>
      <c r="O51" s="28"/>
      <c r="P51" s="183"/>
      <c r="Q51" s="183"/>
    </row>
    <row r="52" spans="1:17" x14ac:dyDescent="0.3">
      <c r="A52" s="46" t="str">
        <f>B52</f>
        <v>Melamine</v>
      </c>
      <c r="B52" s="87" t="s">
        <v>106</v>
      </c>
      <c r="C52" s="88" t="s">
        <v>107</v>
      </c>
      <c r="D52" s="89">
        <v>1</v>
      </c>
      <c r="E52" s="87" t="s">
        <v>51</v>
      </c>
      <c r="F52" s="88" t="s">
        <v>52</v>
      </c>
      <c r="G52" s="89">
        <v>6</v>
      </c>
      <c r="H52" s="24">
        <v>2.857278782112274</v>
      </c>
      <c r="I52" s="107">
        <v>6</v>
      </c>
      <c r="J52" s="108">
        <v>3</v>
      </c>
      <c r="K52" s="97">
        <v>3.4281636536631774</v>
      </c>
      <c r="L52" s="97">
        <v>0.28568030447193149</v>
      </c>
      <c r="M52" s="53">
        <v>0.57577307326355898</v>
      </c>
      <c r="N52" s="54">
        <v>0</v>
      </c>
      <c r="O52" s="54">
        <v>0</v>
      </c>
      <c r="P52" s="28">
        <f t="shared" ref="P52:P53" si="10">M52+84.6*N52+O52*264</f>
        <v>0.57577307326355898</v>
      </c>
      <c r="Q52" s="28">
        <f t="shared" ref="Q52:Q53" si="11">M52+29.7*N52+O52*273</f>
        <v>0.57577307326355898</v>
      </c>
    </row>
    <row r="53" spans="1:17" x14ac:dyDescent="0.3">
      <c r="A53" s="46" t="str">
        <f>B53</f>
        <v>Calcium ammonium nitrate</v>
      </c>
      <c r="B53" s="87" t="s">
        <v>108</v>
      </c>
      <c r="C53" s="88" t="s">
        <v>109</v>
      </c>
      <c r="D53" s="89">
        <v>1</v>
      </c>
      <c r="E53" s="87" t="s">
        <v>55</v>
      </c>
      <c r="F53" s="88" t="s">
        <v>56</v>
      </c>
      <c r="G53" s="49">
        <v>4.99</v>
      </c>
      <c r="H53" s="50">
        <v>0.7721988491716506</v>
      </c>
      <c r="I53" s="58">
        <v>0</v>
      </c>
      <c r="J53" s="59">
        <v>1</v>
      </c>
      <c r="K53" s="60">
        <v>0</v>
      </c>
      <c r="L53" s="60">
        <v>2.3220123852281081E-2</v>
      </c>
      <c r="M53" s="53">
        <f>(K53+K54-L53)*44.01/12.01</f>
        <v>0</v>
      </c>
      <c r="N53" s="54">
        <v>0</v>
      </c>
      <c r="O53" s="54">
        <v>0</v>
      </c>
      <c r="P53" s="28">
        <f t="shared" si="10"/>
        <v>0</v>
      </c>
      <c r="Q53" s="28">
        <f t="shared" si="11"/>
        <v>0</v>
      </c>
    </row>
    <row r="54" spans="1:17" x14ac:dyDescent="0.3">
      <c r="A54" s="20"/>
      <c r="B54" s="100"/>
      <c r="C54" s="83"/>
      <c r="D54" s="84"/>
      <c r="E54" s="100" t="s">
        <v>110</v>
      </c>
      <c r="F54" s="83" t="s">
        <v>111</v>
      </c>
      <c r="G54" s="23">
        <v>1</v>
      </c>
      <c r="H54" s="55">
        <v>0.19351392143004276</v>
      </c>
      <c r="I54" s="85">
        <v>1</v>
      </c>
      <c r="J54" s="86"/>
      <c r="K54" s="55">
        <v>2.3220123852281081E-2</v>
      </c>
      <c r="L54" s="55"/>
      <c r="M54" s="70"/>
      <c r="N54" s="28"/>
      <c r="O54" s="28"/>
      <c r="P54" s="183"/>
      <c r="Q54" s="183"/>
    </row>
    <row r="55" spans="1:17" x14ac:dyDescent="0.3">
      <c r="A55" s="29" t="str">
        <f>B55</f>
        <v>Urea ammonium nitrate</v>
      </c>
      <c r="B55" s="56" t="s">
        <v>112</v>
      </c>
      <c r="C55" s="57" t="s">
        <v>113</v>
      </c>
      <c r="D55" s="45">
        <v>1</v>
      </c>
      <c r="E55" s="56" t="s">
        <v>55</v>
      </c>
      <c r="F55" s="57" t="s">
        <v>56</v>
      </c>
      <c r="G55" s="32">
        <v>1</v>
      </c>
      <c r="H55" s="50">
        <v>0.4573714285714286</v>
      </c>
      <c r="I55" s="58">
        <v>0</v>
      </c>
      <c r="J55" s="59">
        <v>1</v>
      </c>
      <c r="K55" s="60">
        <v>0</v>
      </c>
      <c r="L55" s="60">
        <v>6.8628571428571428E-2</v>
      </c>
      <c r="M55" s="53">
        <f>(K55+K56-L55)*44.01/12.01</f>
        <v>0</v>
      </c>
      <c r="N55" s="54">
        <v>0</v>
      </c>
      <c r="O55" s="54">
        <v>0</v>
      </c>
      <c r="P55" s="28">
        <f t="shared" ref="P55" si="12">M55+84.6*N55+O55*264</f>
        <v>0</v>
      </c>
      <c r="Q55" s="28">
        <f t="shared" ref="Q55" si="13">M55+29.7*N55+O55*273</f>
        <v>0</v>
      </c>
    </row>
    <row r="56" spans="1:17" x14ac:dyDescent="0.3">
      <c r="A56" s="20"/>
      <c r="B56" s="100"/>
      <c r="C56" s="83"/>
      <c r="D56" s="84"/>
      <c r="E56" s="100" t="s">
        <v>51</v>
      </c>
      <c r="F56" s="83" t="s">
        <v>52</v>
      </c>
      <c r="G56" s="23">
        <v>1</v>
      </c>
      <c r="H56" s="55">
        <v>0.34320000000000001</v>
      </c>
      <c r="I56" s="85">
        <v>1</v>
      </c>
      <c r="J56" s="86"/>
      <c r="K56" s="55">
        <v>6.8628571428571428E-2</v>
      </c>
      <c r="L56" s="55"/>
      <c r="M56" s="70"/>
      <c r="N56" s="28"/>
      <c r="O56" s="28"/>
      <c r="P56" s="183"/>
      <c r="Q56" s="183"/>
    </row>
    <row r="57" spans="1:17" x14ac:dyDescent="0.3">
      <c r="A57" s="37" t="str">
        <f>B57</f>
        <v>Polyvinyl acetate</v>
      </c>
      <c r="B57" s="38" t="s">
        <v>114</v>
      </c>
      <c r="C57" s="39" t="s">
        <v>115</v>
      </c>
      <c r="D57" s="40">
        <v>1</v>
      </c>
      <c r="E57" s="38" t="s">
        <v>76</v>
      </c>
      <c r="F57" s="39" t="s">
        <v>77</v>
      </c>
      <c r="G57" s="40">
        <v>1</v>
      </c>
      <c r="H57" s="24">
        <v>1</v>
      </c>
      <c r="I57" s="41">
        <v>4</v>
      </c>
      <c r="J57" s="42">
        <v>4</v>
      </c>
      <c r="K57" s="43">
        <v>0.55802067603670569</v>
      </c>
      <c r="L57" s="43">
        <v>0.55802067603670569</v>
      </c>
      <c r="M57" s="27">
        <f t="shared" ref="M57:M62" si="14">(K57-L57)*44.01/12.01</f>
        <v>0</v>
      </c>
      <c r="N57" s="28">
        <v>0</v>
      </c>
      <c r="O57" s="28">
        <v>0</v>
      </c>
      <c r="P57" s="28">
        <f t="shared" ref="P57:P63" si="15">M57+84.6*N57+O57*264</f>
        <v>0</v>
      </c>
      <c r="Q57" s="28">
        <f t="shared" ref="Q57:Q63" si="16">M57+29.7*N57+O57*273</f>
        <v>0</v>
      </c>
    </row>
    <row r="58" spans="1:17" x14ac:dyDescent="0.3">
      <c r="A58" s="37" t="str">
        <f>B58</f>
        <v>Polyvinyl chloride</v>
      </c>
      <c r="B58" s="38" t="s">
        <v>116</v>
      </c>
      <c r="C58" s="39" t="s">
        <v>117</v>
      </c>
      <c r="D58" s="40">
        <v>1</v>
      </c>
      <c r="E58" s="38" t="s">
        <v>67</v>
      </c>
      <c r="F58" s="39" t="s">
        <v>68</v>
      </c>
      <c r="G58" s="40">
        <v>1</v>
      </c>
      <c r="H58" s="24">
        <v>1</v>
      </c>
      <c r="I58" s="41">
        <v>2</v>
      </c>
      <c r="J58" s="42">
        <v>2</v>
      </c>
      <c r="K58" s="43">
        <v>0.38431999999999999</v>
      </c>
      <c r="L58" s="43">
        <v>0.38431999999999999</v>
      </c>
      <c r="M58" s="27">
        <f t="shared" si="14"/>
        <v>0</v>
      </c>
      <c r="N58" s="28">
        <v>0</v>
      </c>
      <c r="O58" s="28">
        <v>0</v>
      </c>
      <c r="P58" s="28">
        <f t="shared" si="15"/>
        <v>0</v>
      </c>
      <c r="Q58" s="28">
        <f t="shared" si="16"/>
        <v>0</v>
      </c>
    </row>
    <row r="59" spans="1:17" x14ac:dyDescent="0.3">
      <c r="A59" s="37" t="str">
        <f>B59</f>
        <v>Polymethyl methacrylate</v>
      </c>
      <c r="B59" s="38" t="s">
        <v>118</v>
      </c>
      <c r="C59" s="39" t="s">
        <v>119</v>
      </c>
      <c r="D59" s="40">
        <v>1</v>
      </c>
      <c r="E59" s="38" t="s">
        <v>82</v>
      </c>
      <c r="F59" s="39" t="s">
        <v>83</v>
      </c>
      <c r="G59" s="40">
        <v>1</v>
      </c>
      <c r="H59" s="24">
        <v>1</v>
      </c>
      <c r="I59" s="41">
        <v>5</v>
      </c>
      <c r="J59" s="42">
        <v>5</v>
      </c>
      <c r="K59" s="43">
        <v>0.59978026368357962</v>
      </c>
      <c r="L59" s="43">
        <v>0.59978026368357962</v>
      </c>
      <c r="M59" s="27">
        <f t="shared" si="14"/>
        <v>0</v>
      </c>
      <c r="N59" s="28">
        <v>0</v>
      </c>
      <c r="O59" s="28">
        <v>0</v>
      </c>
      <c r="P59" s="28">
        <f t="shared" si="15"/>
        <v>0</v>
      </c>
      <c r="Q59" s="28">
        <f t="shared" si="16"/>
        <v>0</v>
      </c>
    </row>
    <row r="60" spans="1:17" x14ac:dyDescent="0.3">
      <c r="A60" s="4" t="s">
        <v>120</v>
      </c>
      <c r="B60" s="38" t="s">
        <v>121</v>
      </c>
      <c r="C60" s="39" t="s">
        <v>122</v>
      </c>
      <c r="D60" s="40">
        <v>1</v>
      </c>
      <c r="E60" s="38" t="s">
        <v>96</v>
      </c>
      <c r="F60" s="39" t="s">
        <v>97</v>
      </c>
      <c r="G60" s="40">
        <v>1</v>
      </c>
      <c r="H60" s="24">
        <v>1</v>
      </c>
      <c r="I60" s="41">
        <v>8</v>
      </c>
      <c r="J60" s="42">
        <v>8</v>
      </c>
      <c r="K60" s="43">
        <v>0.92251560249639941</v>
      </c>
      <c r="L60" s="43">
        <v>0.92251560249639941</v>
      </c>
      <c r="M60" s="27">
        <f t="shared" si="14"/>
        <v>0</v>
      </c>
      <c r="N60" s="28">
        <v>0</v>
      </c>
      <c r="O60" s="28">
        <v>0</v>
      </c>
      <c r="P60" s="28">
        <f t="shared" si="15"/>
        <v>0</v>
      </c>
      <c r="Q60" s="28">
        <f t="shared" si="16"/>
        <v>0</v>
      </c>
    </row>
    <row r="61" spans="1:17" x14ac:dyDescent="0.3">
      <c r="A61" s="4" t="s">
        <v>123</v>
      </c>
      <c r="B61" s="38" t="s">
        <v>121</v>
      </c>
      <c r="C61" s="39" t="s">
        <v>122</v>
      </c>
      <c r="D61" s="40">
        <v>1</v>
      </c>
      <c r="E61" s="38" t="s">
        <v>96</v>
      </c>
      <c r="F61" s="39" t="s">
        <v>97</v>
      </c>
      <c r="G61" s="40">
        <v>1</v>
      </c>
      <c r="H61" s="24">
        <v>1</v>
      </c>
      <c r="I61" s="41">
        <v>8</v>
      </c>
      <c r="J61" s="42">
        <v>8</v>
      </c>
      <c r="K61" s="43">
        <v>0.92251560249639941</v>
      </c>
      <c r="L61" s="43">
        <v>0.92251560249639941</v>
      </c>
      <c r="M61" s="27">
        <f t="shared" si="14"/>
        <v>0</v>
      </c>
      <c r="N61" s="28">
        <v>0</v>
      </c>
      <c r="O61" s="28">
        <v>0</v>
      </c>
      <c r="P61" s="28">
        <f t="shared" si="15"/>
        <v>0</v>
      </c>
      <c r="Q61" s="28">
        <f t="shared" si="16"/>
        <v>0</v>
      </c>
    </row>
    <row r="62" spans="1:17" x14ac:dyDescent="0.3">
      <c r="A62" s="4" t="s">
        <v>124</v>
      </c>
      <c r="B62" s="21" t="s">
        <v>121</v>
      </c>
      <c r="C62" s="22" t="s">
        <v>122</v>
      </c>
      <c r="D62" s="23">
        <v>1</v>
      </c>
      <c r="E62" s="21" t="s">
        <v>96</v>
      </c>
      <c r="F62" s="22" t="s">
        <v>97</v>
      </c>
      <c r="G62" s="23">
        <v>1</v>
      </c>
      <c r="H62" s="24">
        <v>1</v>
      </c>
      <c r="I62" s="25">
        <v>8</v>
      </c>
      <c r="J62" s="26">
        <v>8</v>
      </c>
      <c r="K62" s="24">
        <v>0.92251560249639941</v>
      </c>
      <c r="L62" s="24">
        <v>0.92251560249639941</v>
      </c>
      <c r="M62" s="27">
        <f t="shared" si="14"/>
        <v>0</v>
      </c>
      <c r="N62" s="28">
        <v>0</v>
      </c>
      <c r="O62" s="28">
        <v>0</v>
      </c>
      <c r="P62" s="28">
        <f t="shared" si="15"/>
        <v>0</v>
      </c>
      <c r="Q62" s="28">
        <f t="shared" si="16"/>
        <v>0</v>
      </c>
    </row>
    <row r="63" spans="1:17" x14ac:dyDescent="0.3">
      <c r="A63" s="46" t="str">
        <f>B63</f>
        <v>Acrylonitrile butadiene styrene</v>
      </c>
      <c r="B63" s="47" t="s">
        <v>125</v>
      </c>
      <c r="C63" s="48" t="s">
        <v>126</v>
      </c>
      <c r="D63" s="49">
        <v>1</v>
      </c>
      <c r="E63" s="47" t="s">
        <v>80</v>
      </c>
      <c r="F63" s="48" t="s">
        <v>81</v>
      </c>
      <c r="G63" s="49">
        <v>1</v>
      </c>
      <c r="H63" s="50">
        <v>0.25040325967846822</v>
      </c>
      <c r="I63" s="51">
        <v>3</v>
      </c>
      <c r="J63" s="52">
        <f>3+(0.78*4)+(1.12*8)</f>
        <v>15.080000000000002</v>
      </c>
      <c r="K63" s="50">
        <v>0.17003447882049019</v>
      </c>
      <c r="L63" s="50">
        <v>0.8547066468709974</v>
      </c>
      <c r="M63" s="61">
        <f>(SUM(K63:K65)-SUM(L63:L65))*44.01/12.01</f>
        <v>0</v>
      </c>
      <c r="N63" s="54">
        <v>0</v>
      </c>
      <c r="O63" s="54">
        <v>0</v>
      </c>
      <c r="P63" s="28">
        <f t="shared" si="15"/>
        <v>0</v>
      </c>
      <c r="Q63" s="28">
        <f t="shared" si="16"/>
        <v>0</v>
      </c>
    </row>
    <row r="64" spans="1:17" x14ac:dyDescent="0.3">
      <c r="A64" s="29"/>
      <c r="B64" s="30"/>
      <c r="C64" s="31"/>
      <c r="D64" s="32"/>
      <c r="E64" s="30" t="s">
        <v>96</v>
      </c>
      <c r="F64" s="31" t="s">
        <v>97</v>
      </c>
      <c r="G64" s="32">
        <v>1.1200000000000001</v>
      </c>
      <c r="H64" s="60">
        <v>0.5504907545226907</v>
      </c>
      <c r="I64" s="33">
        <v>8</v>
      </c>
      <c r="J64" s="34"/>
      <c r="K64" s="35">
        <v>0.50783631007719743</v>
      </c>
      <c r="L64" s="35"/>
      <c r="M64" s="36"/>
      <c r="N64" s="62"/>
      <c r="O64" s="62"/>
      <c r="P64" s="62"/>
      <c r="Q64" s="184"/>
    </row>
    <row r="65" spans="1:17" x14ac:dyDescent="0.3">
      <c r="A65" s="20"/>
      <c r="B65" s="21"/>
      <c r="C65" s="22"/>
      <c r="D65" s="23"/>
      <c r="E65" s="21" t="s">
        <v>91</v>
      </c>
      <c r="F65" s="22" t="s">
        <v>92</v>
      </c>
      <c r="G65" s="23">
        <v>0.78</v>
      </c>
      <c r="H65" s="60">
        <v>0.19910598579884115</v>
      </c>
      <c r="I65" s="25">
        <v>4</v>
      </c>
      <c r="J65" s="26"/>
      <c r="K65" s="24">
        <v>0.17683585797330981</v>
      </c>
      <c r="L65" s="24"/>
      <c r="M65" s="27"/>
      <c r="N65" s="28"/>
      <c r="O65" s="28"/>
      <c r="P65" s="28"/>
      <c r="Q65" s="28"/>
    </row>
    <row r="66" spans="1:17" x14ac:dyDescent="0.3">
      <c r="A66" s="29" t="str">
        <f>B66</f>
        <v>Styrene acrylonitrile</v>
      </c>
      <c r="B66" s="30" t="s">
        <v>127</v>
      </c>
      <c r="C66" s="31" t="s">
        <v>128</v>
      </c>
      <c r="D66" s="32">
        <v>1</v>
      </c>
      <c r="E66" s="30" t="s">
        <v>80</v>
      </c>
      <c r="F66" s="31" t="s">
        <v>81</v>
      </c>
      <c r="G66" s="32">
        <v>1</v>
      </c>
      <c r="H66" s="50">
        <v>0.2498005032731587</v>
      </c>
      <c r="I66" s="33">
        <v>3</v>
      </c>
      <c r="J66" s="34">
        <f>(8*1.53)+3</f>
        <v>15.24</v>
      </c>
      <c r="K66" s="35">
        <v>0.16962518154790629</v>
      </c>
      <c r="L66" s="35">
        <v>0.86169592226336389</v>
      </c>
      <c r="M66" s="53">
        <f>(K66+K67-L66)*44.01/12.01</f>
        <v>8.28776490693688E-2</v>
      </c>
      <c r="N66" s="54">
        <v>0</v>
      </c>
      <c r="O66" s="54">
        <v>0</v>
      </c>
      <c r="P66" s="28">
        <f t="shared" ref="P66" si="17">M66+84.6*N66+O66*264</f>
        <v>8.28776490693688E-2</v>
      </c>
      <c r="Q66" s="28">
        <f t="shared" ref="Q66" si="18">M66+29.7*N66+O66*273</f>
        <v>8.28776490693688E-2</v>
      </c>
    </row>
    <row r="67" spans="1:17" x14ac:dyDescent="0.3">
      <c r="A67" s="20"/>
      <c r="B67" s="21"/>
      <c r="C67" s="22"/>
      <c r="D67" s="23"/>
      <c r="E67" s="21" t="s">
        <v>96</v>
      </c>
      <c r="F67" s="22" t="s">
        <v>97</v>
      </c>
      <c r="G67" s="23">
        <v>1.58</v>
      </c>
      <c r="H67" s="55">
        <v>0.77471582014928719</v>
      </c>
      <c r="I67" s="25">
        <v>8</v>
      </c>
      <c r="J67" s="26"/>
      <c r="K67" s="24">
        <v>0.71468743158851189</v>
      </c>
      <c r="L67" s="24"/>
      <c r="M67" s="27"/>
      <c r="N67" s="28"/>
      <c r="O67" s="28"/>
      <c r="P67" s="183"/>
      <c r="Q67" s="183"/>
    </row>
    <row r="68" spans="1:17" x14ac:dyDescent="0.3">
      <c r="A68" s="20" t="str">
        <f>B68</f>
        <v>Polyacrylonitrile</v>
      </c>
      <c r="B68" s="21" t="s">
        <v>129</v>
      </c>
      <c r="C68" s="22" t="s">
        <v>130</v>
      </c>
      <c r="D68" s="23">
        <v>1</v>
      </c>
      <c r="E68" s="21" t="s">
        <v>80</v>
      </c>
      <c r="F68" s="22" t="s">
        <v>81</v>
      </c>
      <c r="G68" s="23">
        <v>1</v>
      </c>
      <c r="H68" s="24">
        <v>1</v>
      </c>
      <c r="I68" s="25">
        <v>3</v>
      </c>
      <c r="J68" s="26">
        <v>3</v>
      </c>
      <c r="K68" s="24">
        <v>0.67904259329061434</v>
      </c>
      <c r="L68" s="24">
        <v>0.67904259329061434</v>
      </c>
      <c r="M68" s="27">
        <f>(K68-L68)*44.01/12.01</f>
        <v>0</v>
      </c>
      <c r="N68" s="28">
        <v>0</v>
      </c>
      <c r="O68" s="28">
        <v>0</v>
      </c>
      <c r="P68" s="28">
        <f t="shared" ref="P68:P70" si="19">M68+84.6*N68+O68*264</f>
        <v>0</v>
      </c>
      <c r="Q68" s="28">
        <f t="shared" ref="Q68:Q70" si="20">M68+29.7*N68+O68*273</f>
        <v>0</v>
      </c>
    </row>
    <row r="69" spans="1:17" x14ac:dyDescent="0.3">
      <c r="A69" s="46" t="s">
        <v>131</v>
      </c>
      <c r="B69" s="47" t="s">
        <v>131</v>
      </c>
      <c r="C69" s="48" t="s">
        <v>132</v>
      </c>
      <c r="D69" s="49">
        <v>1</v>
      </c>
      <c r="E69" s="47" t="s">
        <v>91</v>
      </c>
      <c r="F69" s="48" t="s">
        <v>92</v>
      </c>
      <c r="G69" s="49">
        <v>1</v>
      </c>
      <c r="H69" s="24">
        <v>1</v>
      </c>
      <c r="I69" s="51">
        <v>4</v>
      </c>
      <c r="J69" s="52">
        <v>4</v>
      </c>
      <c r="K69" s="50">
        <v>0.88814938066185978</v>
      </c>
      <c r="L69" s="50">
        <v>0.88814938066185978</v>
      </c>
      <c r="M69" s="27">
        <f>(K69-L69)*44.01/12.01</f>
        <v>0</v>
      </c>
      <c r="N69" s="28">
        <v>0</v>
      </c>
      <c r="O69" s="28">
        <v>0</v>
      </c>
      <c r="P69" s="28">
        <f t="shared" si="19"/>
        <v>0</v>
      </c>
      <c r="Q69" s="28">
        <f t="shared" si="20"/>
        <v>0</v>
      </c>
    </row>
    <row r="70" spans="1:17" x14ac:dyDescent="0.3">
      <c r="A70" s="46" t="s">
        <v>133</v>
      </c>
      <c r="B70" s="47" t="s">
        <v>133</v>
      </c>
      <c r="C70" s="48" t="s">
        <v>134</v>
      </c>
      <c r="D70" s="49">
        <v>1</v>
      </c>
      <c r="E70" s="47" t="s">
        <v>80</v>
      </c>
      <c r="F70" s="48" t="s">
        <v>81</v>
      </c>
      <c r="G70" s="49">
        <v>1</v>
      </c>
      <c r="H70" s="50">
        <v>0.35022223865011964</v>
      </c>
      <c r="I70" s="51">
        <v>3</v>
      </c>
      <c r="J70" s="52">
        <f>3+(1.82*4)</f>
        <v>10.280000000000001</v>
      </c>
      <c r="K70" s="50">
        <v>0.23781581716102165</v>
      </c>
      <c r="L70" s="50">
        <v>0.81491553347176771</v>
      </c>
      <c r="M70" s="53">
        <f>(K70+K71-L70)*44.01/12.01</f>
        <v>-8.1367052978772923E-16</v>
      </c>
      <c r="N70" s="54">
        <v>0</v>
      </c>
      <c r="O70" s="54">
        <v>0</v>
      </c>
      <c r="P70" s="28">
        <f t="shared" si="19"/>
        <v>-8.1367052978772923E-16</v>
      </c>
      <c r="Q70" s="28">
        <f t="shared" si="20"/>
        <v>-8.1367052978772923E-16</v>
      </c>
    </row>
    <row r="71" spans="1:17" x14ac:dyDescent="0.3">
      <c r="A71" s="20"/>
      <c r="B71" s="21"/>
      <c r="C71" s="22"/>
      <c r="D71" s="23"/>
      <c r="E71" s="21" t="s">
        <v>91</v>
      </c>
      <c r="F71" s="22" t="s">
        <v>92</v>
      </c>
      <c r="G71" s="23">
        <v>1.82</v>
      </c>
      <c r="H71" s="55">
        <v>0.6497777613498803</v>
      </c>
      <c r="I71" s="25">
        <v>4</v>
      </c>
      <c r="J71" s="26"/>
      <c r="K71" s="24">
        <v>0.57709971631074586</v>
      </c>
      <c r="L71" s="24"/>
      <c r="M71" s="27"/>
      <c r="N71" s="28"/>
      <c r="O71" s="28"/>
      <c r="P71" s="183"/>
      <c r="Q71" s="183"/>
    </row>
    <row r="72" spans="1:17" x14ac:dyDescent="0.3">
      <c r="A72" s="29" t="s">
        <v>135</v>
      </c>
      <c r="B72" s="30" t="s">
        <v>135</v>
      </c>
      <c r="C72" s="31" t="s">
        <v>136</v>
      </c>
      <c r="D72" s="32">
        <v>2</v>
      </c>
      <c r="E72" s="30" t="s">
        <v>91</v>
      </c>
      <c r="F72" s="31" t="s">
        <v>92</v>
      </c>
      <c r="G72" s="32">
        <v>2</v>
      </c>
      <c r="H72" s="24">
        <v>0.61091032301784509</v>
      </c>
      <c r="I72" s="33">
        <v>4</v>
      </c>
      <c r="J72" s="34">
        <v>4</v>
      </c>
      <c r="K72" s="35">
        <v>0.54257962502823576</v>
      </c>
      <c r="L72" s="35">
        <v>0.54257962502823576</v>
      </c>
      <c r="M72" s="27">
        <f>(K72-L72)*44.01/12.01</f>
        <v>0</v>
      </c>
      <c r="N72" s="28">
        <v>0</v>
      </c>
      <c r="O72" s="28">
        <v>0</v>
      </c>
      <c r="P72" s="28">
        <f t="shared" ref="P72:P73" si="21">M72+84.6*N72+O72*264</f>
        <v>0</v>
      </c>
      <c r="Q72" s="28">
        <f t="shared" ref="Q72:Q73" si="22">M72+29.7*N72+O72*273</f>
        <v>0</v>
      </c>
    </row>
    <row r="73" spans="1:17" x14ac:dyDescent="0.3">
      <c r="A73" s="46" t="s">
        <v>137</v>
      </c>
      <c r="B73" s="47" t="s">
        <v>137</v>
      </c>
      <c r="C73" s="48" t="s">
        <v>138</v>
      </c>
      <c r="D73" s="49">
        <v>1</v>
      </c>
      <c r="E73" s="47" t="s">
        <v>96</v>
      </c>
      <c r="F73" s="48" t="s">
        <v>97</v>
      </c>
      <c r="G73" s="49">
        <v>1</v>
      </c>
      <c r="H73" s="50">
        <v>0.24988591382426939</v>
      </c>
      <c r="I73" s="51">
        <v>8</v>
      </c>
      <c r="J73" s="52">
        <f>8+(4*5.78)</f>
        <v>31.12</v>
      </c>
      <c r="K73" s="50">
        <v>0.23052365434695918</v>
      </c>
      <c r="L73" s="50">
        <v>0.89673701540967121</v>
      </c>
      <c r="M73" s="53">
        <f>(K73+K74-L73)*44.01/12.01</f>
        <v>4.0683526489386462E-16</v>
      </c>
      <c r="N73" s="54">
        <v>0</v>
      </c>
      <c r="O73" s="54">
        <v>0</v>
      </c>
      <c r="P73" s="28">
        <f t="shared" si="21"/>
        <v>4.0683526489386462E-16</v>
      </c>
      <c r="Q73" s="28">
        <f t="shared" si="22"/>
        <v>4.0683526489386462E-16</v>
      </c>
    </row>
    <row r="74" spans="1:17" x14ac:dyDescent="0.3">
      <c r="A74" s="20"/>
      <c r="B74" s="21"/>
      <c r="C74" s="22"/>
      <c r="D74" s="23"/>
      <c r="E74" s="21" t="s">
        <v>91</v>
      </c>
      <c r="F74" s="22" t="s">
        <v>92</v>
      </c>
      <c r="G74" s="23">
        <v>5.78</v>
      </c>
      <c r="H74" s="55">
        <v>0.75011408617573072</v>
      </c>
      <c r="I74" s="25">
        <v>4</v>
      </c>
      <c r="J74" s="26"/>
      <c r="K74" s="24">
        <v>0.66621336106271212</v>
      </c>
      <c r="L74" s="24"/>
      <c r="M74" s="27"/>
      <c r="N74" s="28"/>
      <c r="O74" s="28"/>
      <c r="P74" s="183"/>
      <c r="Q74" s="183"/>
    </row>
    <row r="75" spans="1:17" x14ac:dyDescent="0.3">
      <c r="A75" s="29" t="str">
        <f>B75</f>
        <v>Bisphenol A</v>
      </c>
      <c r="B75" s="30" t="s">
        <v>139</v>
      </c>
      <c r="C75" s="31" t="s">
        <v>140</v>
      </c>
      <c r="D75" s="32">
        <v>1</v>
      </c>
      <c r="E75" s="30" t="s">
        <v>41</v>
      </c>
      <c r="F75" s="31" t="s">
        <v>42</v>
      </c>
      <c r="G75" s="32">
        <v>2</v>
      </c>
      <c r="H75" s="50">
        <v>0.82447763809190067</v>
      </c>
      <c r="I75" s="33">
        <v>6</v>
      </c>
      <c r="J75" s="34">
        <v>15</v>
      </c>
      <c r="K75" s="35">
        <v>0.63130229094572698</v>
      </c>
      <c r="L75" s="35">
        <v>0.7891278636821587</v>
      </c>
      <c r="M75" s="53">
        <f>(K75+K76-L75)*44.01/12.01</f>
        <v>4.0683526489386462E-16</v>
      </c>
      <c r="N75" s="54">
        <v>0</v>
      </c>
      <c r="O75" s="54">
        <v>0</v>
      </c>
      <c r="P75" s="28">
        <f t="shared" ref="P75" si="23">M75+84.6*N75+O75*264</f>
        <v>4.0683526489386462E-16</v>
      </c>
      <c r="Q75" s="28">
        <f t="shared" ref="Q75" si="24">M75+29.7*N75+O75*273</f>
        <v>4.0683526489386462E-16</v>
      </c>
    </row>
    <row r="76" spans="1:17" x14ac:dyDescent="0.3">
      <c r="A76" s="29"/>
      <c r="B76" s="30"/>
      <c r="C76" s="31"/>
      <c r="D76" s="32"/>
      <c r="E76" s="30" t="s">
        <v>45</v>
      </c>
      <c r="F76" s="31" t="s">
        <v>46</v>
      </c>
      <c r="G76" s="32">
        <v>1</v>
      </c>
      <c r="H76" s="55">
        <v>0.25441324630951861</v>
      </c>
      <c r="I76" s="33">
        <v>3</v>
      </c>
      <c r="J76" s="34"/>
      <c r="K76" s="35">
        <v>0.15782557273643177</v>
      </c>
      <c r="L76" s="35"/>
      <c r="M76" s="27"/>
      <c r="N76" s="62"/>
      <c r="O76" s="62"/>
      <c r="P76" s="184"/>
      <c r="Q76" s="184"/>
    </row>
    <row r="77" spans="1:17" x14ac:dyDescent="0.3">
      <c r="A77" s="46" t="str">
        <f>B77</f>
        <v>Caprolactam</v>
      </c>
      <c r="B77" s="87" t="s">
        <v>141</v>
      </c>
      <c r="C77" s="88" t="s">
        <v>142</v>
      </c>
      <c r="D77" s="89">
        <v>1</v>
      </c>
      <c r="E77" s="87" t="s">
        <v>98</v>
      </c>
      <c r="F77" s="88" t="s">
        <v>99</v>
      </c>
      <c r="G77" s="49">
        <v>1</v>
      </c>
      <c r="H77" s="50">
        <v>0.74372569812654643</v>
      </c>
      <c r="I77" s="90">
        <v>6</v>
      </c>
      <c r="J77" s="91">
        <v>6</v>
      </c>
      <c r="K77" s="92">
        <v>0.63679745493107109</v>
      </c>
      <c r="L77" s="92">
        <v>0.63679745493107109</v>
      </c>
      <c r="M77" s="61">
        <f>(SUM(K77:K79)-SUM(L77:L79))*44.01/12.01</f>
        <v>0</v>
      </c>
      <c r="N77" s="54">
        <v>0</v>
      </c>
      <c r="O77" s="54">
        <v>0</v>
      </c>
      <c r="P77" s="28">
        <f t="shared" ref="P77" si="25">M77+84.6*N77+O77*264</f>
        <v>0</v>
      </c>
      <c r="Q77" s="28">
        <f t="shared" ref="Q77" si="26">M77+29.7*N77+O77*273</f>
        <v>0</v>
      </c>
    </row>
    <row r="78" spans="1:17" x14ac:dyDescent="0.3">
      <c r="A78" s="29"/>
      <c r="B78" s="56"/>
      <c r="C78" s="57"/>
      <c r="D78" s="45"/>
      <c r="E78" s="56" t="s">
        <v>17</v>
      </c>
      <c r="F78" s="57" t="s">
        <v>18</v>
      </c>
      <c r="G78" s="32">
        <v>2</v>
      </c>
      <c r="H78" s="60">
        <v>0.30098974902792508</v>
      </c>
      <c r="I78" s="58">
        <v>0</v>
      </c>
      <c r="J78" s="59"/>
      <c r="K78" s="60">
        <v>0</v>
      </c>
      <c r="L78" s="60"/>
      <c r="M78" s="61"/>
      <c r="N78" s="62"/>
      <c r="O78" s="62"/>
      <c r="P78" s="184"/>
      <c r="Q78" s="184"/>
    </row>
    <row r="79" spans="1:17" x14ac:dyDescent="0.3">
      <c r="A79" s="20"/>
      <c r="B79" s="100"/>
      <c r="C79" s="83"/>
      <c r="D79" s="84"/>
      <c r="E79" s="100" t="s">
        <v>143</v>
      </c>
      <c r="F79" s="83" t="s">
        <v>144</v>
      </c>
      <c r="G79" s="23">
        <v>1</v>
      </c>
      <c r="H79" s="60">
        <v>0.29188759278897136</v>
      </c>
      <c r="I79" s="85">
        <v>0</v>
      </c>
      <c r="J79" s="86"/>
      <c r="K79" s="55">
        <v>0</v>
      </c>
      <c r="L79" s="55"/>
      <c r="M79" s="70"/>
      <c r="N79" s="28"/>
      <c r="O79" s="28"/>
      <c r="P79" s="28"/>
      <c r="Q79" s="28"/>
    </row>
    <row r="80" spans="1:17" x14ac:dyDescent="0.3">
      <c r="A80" s="46" t="str">
        <f>B80</f>
        <v>Adipic acid</v>
      </c>
      <c r="B80" s="87" t="s">
        <v>145</v>
      </c>
      <c r="C80" s="88" t="s">
        <v>146</v>
      </c>
      <c r="D80" s="89">
        <v>1</v>
      </c>
      <c r="E80" s="87" t="s">
        <v>98</v>
      </c>
      <c r="F80" s="88" t="s">
        <v>99</v>
      </c>
      <c r="G80" s="49">
        <v>1</v>
      </c>
      <c r="H80" s="50">
        <v>0.57588613658136034</v>
      </c>
      <c r="I80" s="90">
        <v>6</v>
      </c>
      <c r="J80" s="91">
        <v>6</v>
      </c>
      <c r="K80" s="92">
        <v>0.49308881894074175</v>
      </c>
      <c r="L80" s="92">
        <v>0.4930888189407418</v>
      </c>
      <c r="M80" s="61">
        <f>(SUM(K80:K82)-SUM(L80:L82))*44.01/12.01</f>
        <v>-2.0341763244693231E-16</v>
      </c>
      <c r="N80" s="54">
        <v>0</v>
      </c>
      <c r="O80" s="191">
        <v>0.30099999999999999</v>
      </c>
      <c r="P80" s="28">
        <f>M80+84.6*N80+O80*264</f>
        <v>79.463999999999999</v>
      </c>
      <c r="Q80" s="28">
        <f t="shared" ref="Q80" si="27">M80+29.7*N80+O80*273</f>
        <v>82.173000000000002</v>
      </c>
    </row>
    <row r="81" spans="1:17" x14ac:dyDescent="0.3">
      <c r="A81" s="29"/>
      <c r="B81" s="56"/>
      <c r="C81" s="109"/>
      <c r="D81" s="45"/>
      <c r="E81" s="56" t="s">
        <v>23</v>
      </c>
      <c r="F81" s="57" t="s">
        <v>24</v>
      </c>
      <c r="G81" s="32">
        <v>1</v>
      </c>
      <c r="H81" s="60">
        <v>0.4311618995483783</v>
      </c>
      <c r="I81" s="58">
        <v>0</v>
      </c>
      <c r="J81" s="59"/>
      <c r="K81" s="60">
        <v>0</v>
      </c>
      <c r="L81" s="60"/>
      <c r="M81" s="61"/>
      <c r="N81" s="62"/>
      <c r="O81" s="62"/>
      <c r="P81" s="184"/>
      <c r="Q81" s="184"/>
    </row>
    <row r="82" spans="1:17" x14ac:dyDescent="0.3">
      <c r="A82" s="20"/>
      <c r="B82" s="100"/>
      <c r="C82" s="83"/>
      <c r="D82" s="84"/>
      <c r="E82" s="100" t="s">
        <v>147</v>
      </c>
      <c r="F82" s="83" t="s">
        <v>148</v>
      </c>
      <c r="G82" s="23">
        <v>1</v>
      </c>
      <c r="H82" s="60">
        <v>0.32167784316408926</v>
      </c>
      <c r="I82" s="85">
        <v>0</v>
      </c>
      <c r="J82" s="86"/>
      <c r="K82" s="55">
        <v>0</v>
      </c>
      <c r="L82" s="55"/>
      <c r="M82" s="70"/>
      <c r="N82" s="28"/>
      <c r="O82" s="28"/>
      <c r="P82" s="28"/>
      <c r="Q82" s="28"/>
    </row>
    <row r="83" spans="1:17" x14ac:dyDescent="0.3">
      <c r="A83" s="4" t="s">
        <v>149</v>
      </c>
      <c r="B83" s="56"/>
      <c r="C83" s="57"/>
      <c r="D83" s="45"/>
      <c r="E83" s="56"/>
      <c r="F83" s="57"/>
      <c r="G83" s="32"/>
      <c r="H83" s="60"/>
      <c r="I83" s="58"/>
      <c r="J83" s="59"/>
      <c r="K83" s="60"/>
      <c r="L83" s="60"/>
      <c r="M83" s="61">
        <f>0.98*M85+0.02*M87</f>
        <v>0</v>
      </c>
      <c r="N83" s="62">
        <v>0</v>
      </c>
      <c r="O83" s="62">
        <v>0</v>
      </c>
      <c r="P83" s="28">
        <f t="shared" ref="P83:P85" si="28">M83+84.6*N83+O83*264</f>
        <v>0</v>
      </c>
      <c r="Q83" s="28">
        <f t="shared" ref="Q83:Q85" si="29">M83+29.7*N83+O83*273</f>
        <v>0</v>
      </c>
    </row>
    <row r="84" spans="1:17" x14ac:dyDescent="0.3">
      <c r="A84" s="110" t="s">
        <v>150</v>
      </c>
      <c r="B84" s="95"/>
      <c r="C84" s="111"/>
      <c r="D84" s="112"/>
      <c r="E84" s="95"/>
      <c r="F84" s="111"/>
      <c r="G84" s="40"/>
      <c r="H84" s="71"/>
      <c r="I84" s="107"/>
      <c r="J84" s="108"/>
      <c r="K84" s="71"/>
      <c r="L84" s="71"/>
      <c r="M84" s="113">
        <f>0.98*M85+0.02*M87</f>
        <v>0</v>
      </c>
      <c r="N84" s="97">
        <v>0</v>
      </c>
      <c r="O84" s="97">
        <v>0</v>
      </c>
      <c r="P84" s="28">
        <f t="shared" si="28"/>
        <v>0</v>
      </c>
      <c r="Q84" s="28">
        <f t="shared" si="29"/>
        <v>0</v>
      </c>
    </row>
    <row r="85" spans="1:17" x14ac:dyDescent="0.3">
      <c r="A85" s="98" t="s">
        <v>151</v>
      </c>
      <c r="B85" s="30" t="s">
        <v>152</v>
      </c>
      <c r="C85" s="31" t="s">
        <v>153</v>
      </c>
      <c r="D85" s="32">
        <v>1</v>
      </c>
      <c r="E85" s="30" t="s">
        <v>101</v>
      </c>
      <c r="F85" s="31" t="s">
        <v>102</v>
      </c>
      <c r="G85" s="32">
        <v>1</v>
      </c>
      <c r="H85" s="50">
        <v>0.86459200666111569</v>
      </c>
      <c r="I85" s="33">
        <v>8</v>
      </c>
      <c r="J85" s="34">
        <v>10</v>
      </c>
      <c r="K85" s="35">
        <v>0.5</v>
      </c>
      <c r="L85" s="35">
        <v>0.625</v>
      </c>
      <c r="M85" s="36">
        <f>(K85+K86-L85)*44.01/12.01</f>
        <v>0</v>
      </c>
      <c r="N85" s="62">
        <v>0</v>
      </c>
      <c r="O85" s="62">
        <v>0</v>
      </c>
      <c r="P85" s="28">
        <f t="shared" si="28"/>
        <v>0</v>
      </c>
      <c r="Q85" s="28">
        <f t="shared" si="29"/>
        <v>0</v>
      </c>
    </row>
    <row r="86" spans="1:17" x14ac:dyDescent="0.3">
      <c r="A86" s="99"/>
      <c r="B86" s="21"/>
      <c r="C86" s="22"/>
      <c r="D86" s="23"/>
      <c r="E86" s="21" t="s">
        <v>72</v>
      </c>
      <c r="F86" s="22" t="s">
        <v>73</v>
      </c>
      <c r="G86" s="23">
        <v>1</v>
      </c>
      <c r="H86" s="55">
        <v>0.3230120732722731</v>
      </c>
      <c r="I86" s="25">
        <v>2</v>
      </c>
      <c r="J86" s="26"/>
      <c r="K86" s="24">
        <v>0.125</v>
      </c>
      <c r="L86" s="24"/>
      <c r="M86" s="27"/>
      <c r="N86" s="28"/>
      <c r="O86" s="28"/>
      <c r="P86" s="183"/>
      <c r="Q86" s="183"/>
    </row>
    <row r="87" spans="1:17" s="4" customFormat="1" x14ac:dyDescent="0.3">
      <c r="A87" s="98" t="s">
        <v>154</v>
      </c>
      <c r="B87" s="56" t="s">
        <v>152</v>
      </c>
      <c r="C87" s="57" t="s">
        <v>153</v>
      </c>
      <c r="D87" s="45">
        <v>1</v>
      </c>
      <c r="E87" s="56" t="s">
        <v>104</v>
      </c>
      <c r="F87" s="57" t="s">
        <v>105</v>
      </c>
      <c r="G87" s="45">
        <v>1</v>
      </c>
      <c r="H87" s="50">
        <v>1.0105641132389676</v>
      </c>
      <c r="I87" s="58">
        <v>10</v>
      </c>
      <c r="J87" s="59">
        <v>10</v>
      </c>
      <c r="K87" s="60">
        <v>0.625</v>
      </c>
      <c r="L87" s="60">
        <v>0.625</v>
      </c>
      <c r="M87" s="114">
        <f>(K87+K88-L87-L88)*44.01/12.01</f>
        <v>0</v>
      </c>
      <c r="N87" s="54">
        <v>0</v>
      </c>
      <c r="O87" s="54">
        <v>0</v>
      </c>
      <c r="P87" s="28">
        <f>M87+84.6*N87+O87*264</f>
        <v>0</v>
      </c>
      <c r="Q87" s="28">
        <f t="shared" ref="Q87" si="30">M87+29.7*N87+O87*273</f>
        <v>0</v>
      </c>
    </row>
    <row r="88" spans="1:17" s="4" customFormat="1" x14ac:dyDescent="0.3">
      <c r="A88" s="20"/>
      <c r="B88" s="100" t="s">
        <v>27</v>
      </c>
      <c r="C88" s="83" t="s">
        <v>28</v>
      </c>
      <c r="D88" s="84"/>
      <c r="E88" s="100" t="s">
        <v>72</v>
      </c>
      <c r="F88" s="83" t="s">
        <v>73</v>
      </c>
      <c r="G88" s="84">
        <v>1</v>
      </c>
      <c r="H88" s="55">
        <v>0.3230120732722731</v>
      </c>
      <c r="I88" s="85">
        <v>2</v>
      </c>
      <c r="J88" s="86">
        <v>1</v>
      </c>
      <c r="K88" s="55">
        <v>0.125</v>
      </c>
      <c r="L88" s="55">
        <v>0.125</v>
      </c>
      <c r="M88" s="70"/>
      <c r="N88" s="28"/>
      <c r="O88" s="28"/>
      <c r="P88" s="183"/>
      <c r="Q88" s="183"/>
    </row>
    <row r="89" spans="1:17" x14ac:dyDescent="0.3">
      <c r="A89" s="46" t="str">
        <f>B89</f>
        <v>Polycarbonate</v>
      </c>
      <c r="B89" s="47" t="s">
        <v>155</v>
      </c>
      <c r="C89" s="48" t="s">
        <v>156</v>
      </c>
      <c r="D89" s="49">
        <v>1</v>
      </c>
      <c r="E89" s="47" t="s">
        <v>139</v>
      </c>
      <c r="F89" s="48" t="s">
        <v>140</v>
      </c>
      <c r="G89" s="49">
        <v>1</v>
      </c>
      <c r="H89" s="50">
        <v>0.89775453222698498</v>
      </c>
      <c r="I89" s="51">
        <v>15</v>
      </c>
      <c r="J89" s="52">
        <v>16</v>
      </c>
      <c r="K89" s="50">
        <v>0.7084431161272563</v>
      </c>
      <c r="L89" s="50">
        <v>0.75567265720240684</v>
      </c>
      <c r="M89" s="53">
        <f>(K89+K90-L89)*44.01/12.01</f>
        <v>-4.0683526489386462E-16</v>
      </c>
      <c r="N89" s="54">
        <v>0</v>
      </c>
      <c r="O89" s="54">
        <v>0</v>
      </c>
      <c r="P89" s="28">
        <f>M89+84.6*N89+O89*264</f>
        <v>-4.0683526489386462E-16</v>
      </c>
      <c r="Q89" s="28">
        <f t="shared" ref="Q89" si="31">M89+29.7*N89+O89*273</f>
        <v>-4.0683526489386462E-16</v>
      </c>
    </row>
    <row r="90" spans="1:17" x14ac:dyDescent="0.3">
      <c r="A90" s="20"/>
      <c r="B90" s="21"/>
      <c r="C90" s="22"/>
      <c r="D90" s="23"/>
      <c r="E90" s="21" t="s">
        <v>157</v>
      </c>
      <c r="F90" s="22" t="s">
        <v>158</v>
      </c>
      <c r="G90" s="23">
        <v>1</v>
      </c>
      <c r="H90" s="55">
        <v>0.38900467969640967</v>
      </c>
      <c r="I90" s="25">
        <v>1</v>
      </c>
      <c r="J90" s="26"/>
      <c r="K90" s="24">
        <v>4.722954107515042E-2</v>
      </c>
      <c r="L90" s="24"/>
      <c r="M90" s="27"/>
      <c r="N90" s="28"/>
      <c r="O90" s="28"/>
      <c r="P90" s="183"/>
      <c r="Q90" s="183"/>
    </row>
    <row r="91" spans="1:17" x14ac:dyDescent="0.3">
      <c r="A91" s="29" t="str">
        <f>B91</f>
        <v>Polyamide 66</v>
      </c>
      <c r="B91" s="30" t="s">
        <v>159</v>
      </c>
      <c r="C91" s="31" t="s">
        <v>160</v>
      </c>
      <c r="D91" s="32">
        <v>1</v>
      </c>
      <c r="E91" s="30" t="s">
        <v>145</v>
      </c>
      <c r="F91" s="31" t="s">
        <v>146</v>
      </c>
      <c r="G91" s="32">
        <v>1</v>
      </c>
      <c r="H91" s="50">
        <v>0.64575140294286604</v>
      </c>
      <c r="I91" s="33">
        <v>6</v>
      </c>
      <c r="J91" s="34">
        <v>12</v>
      </c>
      <c r="K91" s="35">
        <v>0.31841279660642485</v>
      </c>
      <c r="L91" s="35">
        <v>0.63682559321284971</v>
      </c>
      <c r="M91" s="53">
        <f>(K91+K92-L91)*44.01/12.01</f>
        <v>0</v>
      </c>
      <c r="N91" s="54">
        <v>0</v>
      </c>
      <c r="O91" s="54">
        <v>0</v>
      </c>
      <c r="P91" s="28">
        <f>M91+84.6*N91+O91*264</f>
        <v>0</v>
      </c>
      <c r="Q91" s="28">
        <f t="shared" ref="Q91" si="32">M91+29.7*N91+O91*273</f>
        <v>0</v>
      </c>
    </row>
    <row r="92" spans="1:17" x14ac:dyDescent="0.3">
      <c r="A92" s="20"/>
      <c r="B92" s="21"/>
      <c r="C92" s="22"/>
      <c r="D92" s="23"/>
      <c r="E92" s="21" t="s">
        <v>93</v>
      </c>
      <c r="F92" s="22" t="s">
        <v>94</v>
      </c>
      <c r="G92" s="23">
        <v>1</v>
      </c>
      <c r="H92" s="55">
        <v>0.51349918253722771</v>
      </c>
      <c r="I92" s="25">
        <v>6</v>
      </c>
      <c r="J92" s="26"/>
      <c r="K92" s="24">
        <v>0.3184127966064248</v>
      </c>
      <c r="L92" s="24"/>
      <c r="M92" s="27"/>
      <c r="N92" s="28"/>
      <c r="O92" s="28"/>
      <c r="P92" s="183"/>
      <c r="Q92" s="183"/>
    </row>
    <row r="93" spans="1:17" x14ac:dyDescent="0.3">
      <c r="A93" s="29" t="str">
        <f>B93</f>
        <v>Polyamide 66 fibre</v>
      </c>
      <c r="B93" s="30" t="s">
        <v>161</v>
      </c>
      <c r="C93" s="31" t="s">
        <v>160</v>
      </c>
      <c r="D93" s="32">
        <v>1</v>
      </c>
      <c r="E93" s="30" t="s">
        <v>145</v>
      </c>
      <c r="F93" s="31" t="s">
        <v>146</v>
      </c>
      <c r="G93" s="32">
        <v>1</v>
      </c>
      <c r="H93" s="50">
        <v>0.64575140294286604</v>
      </c>
      <c r="I93" s="33">
        <v>6</v>
      </c>
      <c r="J93" s="34">
        <v>12</v>
      </c>
      <c r="K93" s="35">
        <v>0.31841279660642485</v>
      </c>
      <c r="L93" s="35">
        <v>0.63682559321284971</v>
      </c>
      <c r="M93" s="53">
        <f>(K93+K94-L93)*44.01/12.01</f>
        <v>0</v>
      </c>
      <c r="N93" s="54">
        <v>0</v>
      </c>
      <c r="O93" s="54">
        <v>0</v>
      </c>
      <c r="P93" s="28">
        <f>M93+84.6*N93+O93*264</f>
        <v>0</v>
      </c>
      <c r="Q93" s="28">
        <f t="shared" ref="Q93" si="33">M93+29.7*N93+O93*273</f>
        <v>0</v>
      </c>
    </row>
    <row r="94" spans="1:17" x14ac:dyDescent="0.3">
      <c r="A94" s="20"/>
      <c r="B94" s="21"/>
      <c r="C94" s="22"/>
      <c r="D94" s="23"/>
      <c r="E94" s="21" t="s">
        <v>93</v>
      </c>
      <c r="F94" s="22" t="s">
        <v>94</v>
      </c>
      <c r="G94" s="23">
        <v>1</v>
      </c>
      <c r="H94" s="55">
        <v>0.51349918253722771</v>
      </c>
      <c r="I94" s="25">
        <v>6</v>
      </c>
      <c r="J94" s="26"/>
      <c r="K94" s="24">
        <v>0.3184127966064248</v>
      </c>
      <c r="L94" s="24"/>
      <c r="M94" s="27"/>
      <c r="N94" s="28"/>
      <c r="O94" s="28"/>
      <c r="P94" s="183"/>
      <c r="Q94" s="183"/>
    </row>
    <row r="95" spans="1:17" x14ac:dyDescent="0.3">
      <c r="A95" s="37" t="str">
        <f>B95</f>
        <v>Polyamide 6</v>
      </c>
      <c r="B95" s="38" t="s">
        <v>162</v>
      </c>
      <c r="C95" s="39" t="s">
        <v>163</v>
      </c>
      <c r="D95" s="40">
        <v>1</v>
      </c>
      <c r="E95" s="38" t="s">
        <v>141</v>
      </c>
      <c r="F95" s="39" t="s">
        <v>142</v>
      </c>
      <c r="G95" s="40">
        <v>1</v>
      </c>
      <c r="H95" s="24">
        <v>1</v>
      </c>
      <c r="I95" s="41">
        <v>6</v>
      </c>
      <c r="J95" s="42">
        <v>6</v>
      </c>
      <c r="K95" s="43">
        <v>0.63679745493107109</v>
      </c>
      <c r="L95" s="43">
        <v>0.63679745493107109</v>
      </c>
      <c r="M95" s="27">
        <f>(K95-L95)*44.01/12.01</f>
        <v>0</v>
      </c>
      <c r="N95" s="28">
        <v>0</v>
      </c>
      <c r="O95" s="28">
        <v>0</v>
      </c>
      <c r="P95" s="28">
        <f t="shared" ref="P95:P97" si="34">M95+84.6*N95+O95*264</f>
        <v>0</v>
      </c>
      <c r="Q95" s="28">
        <f t="shared" ref="Q95:Q97" si="35">M95+29.7*N95+O95*273</f>
        <v>0</v>
      </c>
    </row>
    <row r="96" spans="1:17" x14ac:dyDescent="0.3">
      <c r="A96" s="29" t="str">
        <f>B96</f>
        <v>Polyamide 6 fibre</v>
      </c>
      <c r="B96" s="30" t="s">
        <v>164</v>
      </c>
      <c r="C96" s="31" t="s">
        <v>163</v>
      </c>
      <c r="D96" s="32">
        <v>1</v>
      </c>
      <c r="E96" s="30" t="s">
        <v>141</v>
      </c>
      <c r="F96" s="31" t="s">
        <v>142</v>
      </c>
      <c r="G96" s="32">
        <v>1</v>
      </c>
      <c r="H96" s="24">
        <v>1</v>
      </c>
      <c r="I96" s="33">
        <v>6</v>
      </c>
      <c r="J96" s="34">
        <v>6</v>
      </c>
      <c r="K96" s="35">
        <v>0.63679745493107109</v>
      </c>
      <c r="L96" s="35">
        <v>0.63679745493107109</v>
      </c>
      <c r="M96" s="27">
        <f>(K96-L96)*44.01/12.01</f>
        <v>0</v>
      </c>
      <c r="N96" s="28">
        <v>0</v>
      </c>
      <c r="O96" s="28">
        <v>0</v>
      </c>
      <c r="P96" s="28">
        <f t="shared" si="34"/>
        <v>0</v>
      </c>
      <c r="Q96" s="28">
        <f t="shared" si="35"/>
        <v>0</v>
      </c>
    </row>
    <row r="97" spans="1:17" x14ac:dyDescent="0.3">
      <c r="A97" s="46" t="str">
        <f>B97</f>
        <v>Aniline</v>
      </c>
      <c r="B97" s="87" t="s">
        <v>165</v>
      </c>
      <c r="C97" s="88" t="s">
        <v>166</v>
      </c>
      <c r="D97" s="49">
        <v>1</v>
      </c>
      <c r="E97" s="87" t="s">
        <v>43</v>
      </c>
      <c r="F97" s="88" t="s">
        <v>44</v>
      </c>
      <c r="G97" s="89">
        <v>1</v>
      </c>
      <c r="H97" s="50">
        <v>0.88</v>
      </c>
      <c r="I97" s="51">
        <v>6</v>
      </c>
      <c r="J97" s="52">
        <v>6</v>
      </c>
      <c r="K97" s="50">
        <v>0.8118397132249392</v>
      </c>
      <c r="L97" s="50">
        <v>0.7737571137120155</v>
      </c>
      <c r="M97" s="53">
        <f>(G97*I97)+(I98*G98)-(D97*J97)</f>
        <v>0</v>
      </c>
      <c r="N97" s="54">
        <v>0</v>
      </c>
      <c r="O97" s="54">
        <v>0</v>
      </c>
      <c r="P97" s="28">
        <f t="shared" si="34"/>
        <v>0</v>
      </c>
      <c r="Q97" s="28">
        <f t="shared" si="35"/>
        <v>0</v>
      </c>
    </row>
    <row r="98" spans="1:17" x14ac:dyDescent="0.3">
      <c r="A98" s="29"/>
      <c r="B98" s="56"/>
      <c r="C98" s="57"/>
      <c r="D98" s="32"/>
      <c r="E98" s="56" t="s">
        <v>23</v>
      </c>
      <c r="F98" s="57" t="s">
        <v>24</v>
      </c>
      <c r="G98" s="45">
        <v>1</v>
      </c>
      <c r="H98" s="60">
        <v>0.70988093713993083</v>
      </c>
      <c r="I98" s="58">
        <v>0</v>
      </c>
      <c r="J98" s="59"/>
      <c r="K98" s="60">
        <v>0</v>
      </c>
      <c r="L98" s="60"/>
      <c r="M98" s="70"/>
      <c r="N98" s="62"/>
      <c r="O98" s="62"/>
      <c r="P98" s="184"/>
      <c r="Q98" s="184"/>
    </row>
    <row r="99" spans="1:17" x14ac:dyDescent="0.3">
      <c r="A99" s="46" t="str">
        <f>B99</f>
        <v>Methylene diphenyl diisocyanate</v>
      </c>
      <c r="B99" s="87" t="s">
        <v>167</v>
      </c>
      <c r="C99" s="88" t="s">
        <v>168</v>
      </c>
      <c r="D99" s="49">
        <v>1</v>
      </c>
      <c r="E99" s="87" t="s">
        <v>165</v>
      </c>
      <c r="F99" s="88" t="s">
        <v>166</v>
      </c>
      <c r="G99" s="89">
        <v>2</v>
      </c>
      <c r="H99" s="50">
        <v>0.74429570429570424</v>
      </c>
      <c r="I99" s="51">
        <v>6</v>
      </c>
      <c r="J99" s="52">
        <v>15</v>
      </c>
      <c r="K99" s="50">
        <v>0.57590409590409586</v>
      </c>
      <c r="L99" s="50">
        <v>0.71988011988011991</v>
      </c>
      <c r="M99" s="61">
        <f>(SUM(K99:K101)-SUM(L99:L101))*44.01/12.01</f>
        <v>-4.0683526489386462E-16</v>
      </c>
      <c r="N99" s="54">
        <v>0</v>
      </c>
      <c r="O99" s="54">
        <v>0</v>
      </c>
      <c r="P99" s="28">
        <f>M99+84.6*N99+O99*264</f>
        <v>-4.0683526489386462E-16</v>
      </c>
      <c r="Q99" s="28">
        <f t="shared" ref="Q99" si="36">M99+29.7*N99+O99*273</f>
        <v>-4.0683526489386462E-16</v>
      </c>
    </row>
    <row r="100" spans="1:17" x14ac:dyDescent="0.3">
      <c r="A100" s="29"/>
      <c r="B100" s="56"/>
      <c r="C100" s="57"/>
      <c r="D100" s="32"/>
      <c r="E100" s="56" t="s">
        <v>57</v>
      </c>
      <c r="F100" s="57" t="s">
        <v>58</v>
      </c>
      <c r="G100" s="45">
        <v>1</v>
      </c>
      <c r="H100" s="60">
        <v>0.12000000000000001</v>
      </c>
      <c r="I100" s="58">
        <v>1</v>
      </c>
      <c r="J100" s="59"/>
      <c r="K100" s="60">
        <v>4.7992007992007993E-2</v>
      </c>
      <c r="L100" s="60"/>
      <c r="M100" s="61"/>
      <c r="N100" s="62"/>
      <c r="O100" s="62"/>
      <c r="P100" s="184"/>
      <c r="Q100" s="62"/>
    </row>
    <row r="101" spans="1:17" x14ac:dyDescent="0.3">
      <c r="A101" s="20"/>
      <c r="B101" s="21"/>
      <c r="C101" s="22"/>
      <c r="D101" s="23"/>
      <c r="E101" s="21" t="s">
        <v>157</v>
      </c>
      <c r="F101" s="22" t="s">
        <v>158</v>
      </c>
      <c r="G101" s="23">
        <v>2</v>
      </c>
      <c r="H101" s="60">
        <v>0.79056943056943063</v>
      </c>
      <c r="I101" s="25">
        <v>1</v>
      </c>
      <c r="J101" s="26"/>
      <c r="K101" s="24">
        <v>9.5984015984015986E-2</v>
      </c>
      <c r="L101" s="24"/>
      <c r="M101" s="27"/>
      <c r="N101" s="28"/>
      <c r="O101" s="28"/>
      <c r="P101" s="28"/>
      <c r="Q101" s="28"/>
    </row>
    <row r="102" spans="1:17" x14ac:dyDescent="0.3">
      <c r="A102" s="29" t="str">
        <f>B102</f>
        <v>Toluene diisocyanate</v>
      </c>
      <c r="B102" s="56" t="s">
        <v>169</v>
      </c>
      <c r="C102" s="57" t="s">
        <v>170</v>
      </c>
      <c r="D102" s="32">
        <v>1</v>
      </c>
      <c r="E102" s="56" t="s">
        <v>171</v>
      </c>
      <c r="F102" s="57" t="s">
        <v>172</v>
      </c>
      <c r="G102" s="45">
        <v>1</v>
      </c>
      <c r="H102" s="50">
        <v>0.52893226176808272</v>
      </c>
      <c r="I102" s="33">
        <v>7</v>
      </c>
      <c r="J102" s="34">
        <v>9</v>
      </c>
      <c r="K102" s="35">
        <v>0.48260619977037889</v>
      </c>
      <c r="L102" s="35">
        <v>0.62049368541905858</v>
      </c>
      <c r="M102" s="61">
        <f>(SUM(K102:K104)-SUM(L102:L104))*44.01/12.01</f>
        <v>0</v>
      </c>
      <c r="N102" s="54">
        <v>0</v>
      </c>
      <c r="O102" s="54">
        <v>0</v>
      </c>
      <c r="P102" s="28">
        <f>M102+84.6*N102+O102*264</f>
        <v>0</v>
      </c>
      <c r="Q102" s="28">
        <f t="shared" ref="Q102" si="37">M102+29.7*N102+O102*273</f>
        <v>0</v>
      </c>
    </row>
    <row r="103" spans="1:17" x14ac:dyDescent="0.3">
      <c r="A103" s="29"/>
      <c r="B103" s="56"/>
      <c r="C103" s="57"/>
      <c r="D103" s="32"/>
      <c r="E103" s="56" t="s">
        <v>23</v>
      </c>
      <c r="F103" s="57" t="s">
        <v>24</v>
      </c>
      <c r="G103" s="45">
        <v>2</v>
      </c>
      <c r="H103" s="60">
        <v>0.72342135476463842</v>
      </c>
      <c r="I103" s="58">
        <v>0</v>
      </c>
      <c r="J103" s="59"/>
      <c r="K103" s="60">
        <v>0</v>
      </c>
      <c r="L103" s="60"/>
      <c r="M103" s="61"/>
      <c r="N103" s="62"/>
      <c r="O103" s="62"/>
      <c r="P103" s="184"/>
      <c r="Q103" s="184"/>
    </row>
    <row r="104" spans="1:17" x14ac:dyDescent="0.3">
      <c r="A104" s="20"/>
      <c r="B104" s="21"/>
      <c r="C104" s="22"/>
      <c r="D104" s="23"/>
      <c r="E104" s="21" t="s">
        <v>157</v>
      </c>
      <c r="F104" s="22" t="s">
        <v>158</v>
      </c>
      <c r="G104" s="23">
        <v>2</v>
      </c>
      <c r="H104" s="60">
        <v>1.1357060849598164</v>
      </c>
      <c r="I104" s="25">
        <v>1</v>
      </c>
      <c r="J104" s="26"/>
      <c r="K104" s="24">
        <v>0.13788748564867967</v>
      </c>
      <c r="L104" s="24"/>
      <c r="M104" s="27"/>
      <c r="N104" s="28"/>
      <c r="O104" s="28"/>
      <c r="P104" s="28"/>
      <c r="Q104" s="28"/>
    </row>
    <row r="105" spans="1:17" x14ac:dyDescent="0.3">
      <c r="A105" s="20" t="str">
        <f>B105</f>
        <v>Isophthalic acid</v>
      </c>
      <c r="B105" s="100" t="s">
        <v>173</v>
      </c>
      <c r="C105" s="83" t="s">
        <v>102</v>
      </c>
      <c r="D105" s="23">
        <v>1</v>
      </c>
      <c r="E105" s="100" t="s">
        <v>174</v>
      </c>
      <c r="F105" s="83" t="s">
        <v>50</v>
      </c>
      <c r="G105" s="84">
        <v>1</v>
      </c>
      <c r="H105" s="24">
        <v>0.63903936439147713</v>
      </c>
      <c r="I105" s="25">
        <v>8</v>
      </c>
      <c r="J105" s="26">
        <v>8</v>
      </c>
      <c r="K105" s="24">
        <v>0.57830745154688823</v>
      </c>
      <c r="L105" s="24">
        <v>0.57830745154688823</v>
      </c>
      <c r="M105" s="27">
        <f>(K105-L105)*44.01/12.01</f>
        <v>0</v>
      </c>
      <c r="N105" s="28">
        <v>0</v>
      </c>
      <c r="O105" s="28">
        <v>0</v>
      </c>
      <c r="P105" s="28">
        <f t="shared" ref="P105:P109" si="38">M105+84.6*N105+O105*264</f>
        <v>0</v>
      </c>
      <c r="Q105" s="28">
        <f t="shared" ref="Q105:Q109" si="39">M105+29.7*N105+O105*273</f>
        <v>0</v>
      </c>
    </row>
    <row r="106" spans="1:17" x14ac:dyDescent="0.3">
      <c r="A106" s="4" t="s">
        <v>175</v>
      </c>
      <c r="B106" s="56"/>
      <c r="C106" s="57"/>
      <c r="D106" s="32"/>
      <c r="E106" s="56"/>
      <c r="F106" s="57"/>
      <c r="G106" s="45"/>
      <c r="H106" s="35"/>
      <c r="I106" s="33"/>
      <c r="J106" s="34"/>
      <c r="K106" s="35"/>
      <c r="L106" s="35"/>
      <c r="M106" s="44">
        <f>M107*0.9+M108*0.1</f>
        <v>8.9761370589435022E-2</v>
      </c>
      <c r="N106" s="96">
        <v>0</v>
      </c>
      <c r="O106" s="97">
        <v>0</v>
      </c>
      <c r="P106" s="28">
        <f t="shared" si="38"/>
        <v>8.9761370589435022E-2</v>
      </c>
      <c r="Q106" s="28">
        <f t="shared" si="39"/>
        <v>8.9761370589435022E-2</v>
      </c>
    </row>
    <row r="107" spans="1:17" x14ac:dyDescent="0.3">
      <c r="A107" s="115" t="s">
        <v>176</v>
      </c>
      <c r="B107" s="87" t="s">
        <v>175</v>
      </c>
      <c r="C107" s="88" t="s">
        <v>177</v>
      </c>
      <c r="D107" s="49">
        <v>2</v>
      </c>
      <c r="E107" s="87" t="s">
        <v>178</v>
      </c>
      <c r="F107" s="88" t="s">
        <v>179</v>
      </c>
      <c r="G107" s="89">
        <v>2</v>
      </c>
      <c r="H107" s="24">
        <v>0.59269834795023446</v>
      </c>
      <c r="I107" s="51">
        <v>4</v>
      </c>
      <c r="J107" s="52">
        <v>4</v>
      </c>
      <c r="K107" s="50">
        <v>0.48990414032225166</v>
      </c>
      <c r="L107" s="50">
        <v>0.48990414032225166</v>
      </c>
      <c r="M107" s="36">
        <f>(K107-L107)*44.01/12.01</f>
        <v>0</v>
      </c>
      <c r="N107" s="28">
        <v>0</v>
      </c>
      <c r="O107" s="28">
        <v>0</v>
      </c>
      <c r="P107" s="28">
        <f t="shared" si="38"/>
        <v>0</v>
      </c>
      <c r="Q107" s="28">
        <f t="shared" si="39"/>
        <v>0</v>
      </c>
    </row>
    <row r="108" spans="1:17" x14ac:dyDescent="0.3">
      <c r="A108" s="116" t="s">
        <v>180</v>
      </c>
      <c r="B108" s="95" t="s">
        <v>175</v>
      </c>
      <c r="C108" s="111" t="s">
        <v>177</v>
      </c>
      <c r="D108" s="40">
        <v>2</v>
      </c>
      <c r="E108" s="95" t="s">
        <v>43</v>
      </c>
      <c r="F108" s="111" t="s">
        <v>44</v>
      </c>
      <c r="G108" s="112">
        <v>2</v>
      </c>
      <c r="H108" s="24">
        <v>0.79655313073628387</v>
      </c>
      <c r="I108" s="41">
        <v>6</v>
      </c>
      <c r="J108" s="42">
        <v>4</v>
      </c>
      <c r="K108" s="43">
        <v>0.73485621048337746</v>
      </c>
      <c r="L108" s="43">
        <v>0.48990414032225166</v>
      </c>
      <c r="M108" s="44">
        <f>(K108-L108)*44.01/12.01</f>
        <v>0.89761370589435019</v>
      </c>
      <c r="N108" s="97">
        <v>0</v>
      </c>
      <c r="O108" s="97">
        <v>0</v>
      </c>
      <c r="P108" s="28">
        <f t="shared" si="38"/>
        <v>0.89761370589435019</v>
      </c>
      <c r="Q108" s="28">
        <f t="shared" si="39"/>
        <v>0.89761370589435019</v>
      </c>
    </row>
    <row r="109" spans="1:17" x14ac:dyDescent="0.3">
      <c r="A109" s="20" t="str">
        <f>B109</f>
        <v>Propylene oxide</v>
      </c>
      <c r="B109" s="100" t="s">
        <v>181</v>
      </c>
      <c r="C109" s="83" t="s">
        <v>46</v>
      </c>
      <c r="D109" s="23">
        <v>2</v>
      </c>
      <c r="E109" s="100" t="s">
        <v>38</v>
      </c>
      <c r="F109" s="83" t="s">
        <v>39</v>
      </c>
      <c r="G109" s="84">
        <v>2</v>
      </c>
      <c r="H109" s="24">
        <v>0.72451790633608815</v>
      </c>
      <c r="I109" s="25">
        <v>3</v>
      </c>
      <c r="J109" s="26">
        <v>3</v>
      </c>
      <c r="K109" s="24">
        <v>0.62035123966942152</v>
      </c>
      <c r="L109" s="24">
        <v>0.62035123966942152</v>
      </c>
      <c r="M109" s="27">
        <f>(K109-L109)*44.01/12.01</f>
        <v>0</v>
      </c>
      <c r="N109" s="28">
        <v>0</v>
      </c>
      <c r="O109" s="28">
        <v>0</v>
      </c>
      <c r="P109" s="28">
        <f t="shared" si="38"/>
        <v>0</v>
      </c>
      <c r="Q109" s="28">
        <f t="shared" si="39"/>
        <v>0</v>
      </c>
    </row>
    <row r="110" spans="1:17" x14ac:dyDescent="0.3">
      <c r="A110" s="117"/>
      <c r="B110" s="118"/>
      <c r="C110" s="119"/>
      <c r="D110" s="80"/>
      <c r="E110" s="118"/>
      <c r="F110" s="119"/>
      <c r="G110" s="120"/>
      <c r="H110" s="81"/>
      <c r="I110" s="80"/>
      <c r="J110" s="80"/>
      <c r="K110" s="121"/>
      <c r="L110" s="81"/>
      <c r="M110" s="122"/>
      <c r="O110" s="121"/>
      <c r="P110" s="121"/>
      <c r="Q110" s="121"/>
    </row>
    <row r="111" spans="1:17" x14ac:dyDescent="0.3">
      <c r="A111" s="123" t="s">
        <v>182</v>
      </c>
      <c r="M111" s="1"/>
    </row>
    <row r="112" spans="1:17" x14ac:dyDescent="0.3">
      <c r="A112" s="124" t="s">
        <v>17</v>
      </c>
      <c r="B112" s="125"/>
      <c r="C112" s="126"/>
      <c r="D112" s="126"/>
      <c r="E112" s="126"/>
      <c r="F112" s="111"/>
      <c r="G112" s="127"/>
      <c r="H112" s="128"/>
      <c r="I112" s="125"/>
      <c r="J112" s="126"/>
      <c r="K112" s="129"/>
      <c r="L112" s="126"/>
      <c r="M112" s="130">
        <v>0.86250992290879869</v>
      </c>
      <c r="N112" s="131">
        <v>0</v>
      </c>
      <c r="O112" s="132">
        <v>0</v>
      </c>
      <c r="P112" s="28">
        <f t="shared" ref="P112:P113" si="40">M112+84.6*N112+O112*264</f>
        <v>0.86250992290879869</v>
      </c>
      <c r="Q112" s="28">
        <f t="shared" ref="Q112:Q113" si="41">M112+29.7*N112+O112*273</f>
        <v>0.86250992290879869</v>
      </c>
    </row>
    <row r="113" spans="1:17" ht="16.5" x14ac:dyDescent="0.45">
      <c r="A113" s="133" t="s">
        <v>183</v>
      </c>
      <c r="B113" s="30" t="s">
        <v>17</v>
      </c>
      <c r="C113" s="31" t="s">
        <v>18</v>
      </c>
      <c r="D113" s="32">
        <f>(2*3.951)/3</f>
        <v>2.6339999999999999</v>
      </c>
      <c r="E113" s="134" t="s">
        <v>184</v>
      </c>
      <c r="F113" s="135" t="s">
        <v>185</v>
      </c>
      <c r="G113" s="136">
        <v>1</v>
      </c>
      <c r="H113" s="137">
        <v>0.53584923319883193</v>
      </c>
      <c r="I113" s="138"/>
      <c r="J113" s="136"/>
      <c r="K113" s="60"/>
      <c r="L113" s="35"/>
      <c r="M113" s="61">
        <v>1.0012597679379811</v>
      </c>
      <c r="N113" s="62">
        <v>0</v>
      </c>
      <c r="O113" s="62">
        <v>0</v>
      </c>
      <c r="P113" s="28">
        <f t="shared" si="40"/>
        <v>1.0012597679379811</v>
      </c>
      <c r="Q113" s="28">
        <f t="shared" si="41"/>
        <v>1.0012597679379811</v>
      </c>
    </row>
    <row r="114" spans="1:17" x14ac:dyDescent="0.3">
      <c r="A114" s="139"/>
      <c r="B114" s="140"/>
      <c r="C114" s="141"/>
      <c r="D114" s="142"/>
      <c r="E114" s="143" t="s">
        <v>186</v>
      </c>
      <c r="F114" s="141" t="s">
        <v>187</v>
      </c>
      <c r="G114" s="144">
        <f>3.951/3</f>
        <v>1.3169999999999999</v>
      </c>
      <c r="H114" s="145">
        <v>0.83915539204525025</v>
      </c>
      <c r="I114" s="146"/>
      <c r="J114" s="144"/>
      <c r="K114" s="55"/>
      <c r="L114" s="35"/>
      <c r="M114" s="147"/>
      <c r="N114" s="148"/>
      <c r="O114" s="148"/>
      <c r="P114" s="186"/>
      <c r="Q114" s="186"/>
    </row>
    <row r="115" spans="1:17" ht="16.5" x14ac:dyDescent="0.45">
      <c r="A115" s="133" t="s">
        <v>188</v>
      </c>
      <c r="B115" s="30" t="s">
        <v>17</v>
      </c>
      <c r="C115" s="31" t="s">
        <v>18</v>
      </c>
      <c r="D115" s="32">
        <f>((2*1.873)+4)/3</f>
        <v>2.5820000000000003</v>
      </c>
      <c r="E115" s="134" t="s">
        <v>189</v>
      </c>
      <c r="F115" s="135" t="s">
        <v>190</v>
      </c>
      <c r="G115" s="136">
        <v>2</v>
      </c>
      <c r="H115" s="137">
        <v>0.684126227859293</v>
      </c>
      <c r="I115" s="138"/>
      <c r="J115" s="136"/>
      <c r="K115" s="92"/>
      <c r="L115" s="50"/>
      <c r="M115" s="114">
        <v>2.0428147131770218</v>
      </c>
      <c r="N115" s="54">
        <v>0</v>
      </c>
      <c r="O115" s="54">
        <v>0</v>
      </c>
      <c r="P115" s="28">
        <f>M115+84.6*N115+O115*264</f>
        <v>2.0428147131770218</v>
      </c>
      <c r="Q115" s="28">
        <f t="shared" ref="Q115" si="42">M115+29.7*N115+O115*273</f>
        <v>2.0428147131770218</v>
      </c>
    </row>
    <row r="116" spans="1:17" x14ac:dyDescent="0.3">
      <c r="A116" s="133"/>
      <c r="B116" s="149"/>
      <c r="C116" s="135"/>
      <c r="D116" s="150"/>
      <c r="E116" s="134" t="s">
        <v>186</v>
      </c>
      <c r="F116" s="135" t="s">
        <v>187</v>
      </c>
      <c r="G116" s="136">
        <f>(1.873+2)/3</f>
        <v>1.2910000000000001</v>
      </c>
      <c r="H116" s="137">
        <v>0.83915539204525036</v>
      </c>
      <c r="I116" s="138"/>
      <c r="J116" s="136"/>
      <c r="K116" s="55"/>
      <c r="L116" s="24"/>
      <c r="M116" s="151"/>
      <c r="N116" s="152"/>
      <c r="O116" s="152"/>
      <c r="P116" s="187"/>
      <c r="Q116" s="187"/>
    </row>
    <row r="117" spans="1:17" ht="16.5" x14ac:dyDescent="0.45">
      <c r="A117" s="153" t="s">
        <v>191</v>
      </c>
      <c r="B117" s="47" t="s">
        <v>17</v>
      </c>
      <c r="C117" s="48" t="s">
        <v>18</v>
      </c>
      <c r="D117" s="49">
        <f>((2*0.456)+4)/3</f>
        <v>1.6373333333333333</v>
      </c>
      <c r="E117" s="154" t="s">
        <v>192</v>
      </c>
      <c r="F117" s="155" t="s">
        <v>193</v>
      </c>
      <c r="G117" s="156">
        <v>2</v>
      </c>
      <c r="H117" s="157">
        <v>1.0352101777718508</v>
      </c>
      <c r="I117" s="158"/>
      <c r="J117" s="156"/>
      <c r="K117" s="92"/>
      <c r="L117" s="35"/>
      <c r="M117" s="114">
        <v>3.2212877079453754</v>
      </c>
      <c r="N117" s="54">
        <v>0</v>
      </c>
      <c r="O117" s="54">
        <v>0</v>
      </c>
      <c r="P117" s="28">
        <f>M117+84.6*N117+O117*264</f>
        <v>3.2212877079453754</v>
      </c>
      <c r="Q117" s="28">
        <f t="shared" ref="Q117" si="43">M117+29.7*N117+O117*273</f>
        <v>3.2212877079453754</v>
      </c>
    </row>
    <row r="118" spans="1:17" x14ac:dyDescent="0.3">
      <c r="A118" s="139"/>
      <c r="B118" s="140"/>
      <c r="C118" s="141"/>
      <c r="D118" s="142"/>
      <c r="E118" s="143" t="s">
        <v>186</v>
      </c>
      <c r="F118" s="141" t="s">
        <v>187</v>
      </c>
      <c r="G118" s="144">
        <f>(0.456+2)/3</f>
        <v>0.81866666666666665</v>
      </c>
      <c r="H118" s="145">
        <v>0.83915539204525025</v>
      </c>
      <c r="I118" s="146"/>
      <c r="J118" s="144"/>
      <c r="K118" s="55"/>
      <c r="L118" s="24"/>
      <c r="M118" s="147"/>
      <c r="N118" s="142"/>
      <c r="O118" s="148"/>
      <c r="P118" s="148"/>
      <c r="Q118" s="148"/>
    </row>
    <row r="119" spans="1:17" x14ac:dyDescent="0.3">
      <c r="A119" s="124" t="s">
        <v>194</v>
      </c>
      <c r="B119" s="125"/>
      <c r="C119" s="126"/>
      <c r="D119" s="126"/>
      <c r="E119" s="126"/>
      <c r="F119" s="111"/>
      <c r="G119" s="127"/>
      <c r="H119" s="128"/>
      <c r="I119" s="125"/>
      <c r="J119" s="126"/>
      <c r="K119" s="129"/>
      <c r="L119" s="126"/>
      <c r="M119" s="130">
        <v>0.36326004102385295</v>
      </c>
      <c r="N119" s="131">
        <v>2.3E-3</v>
      </c>
      <c r="O119" s="132">
        <v>0</v>
      </c>
      <c r="P119" s="28">
        <f t="shared" ref="P119:P120" si="44">M119+84.6*N119+O119*264</f>
        <v>0.55784004102385287</v>
      </c>
      <c r="Q119" s="28">
        <f t="shared" ref="Q119:Q120" si="45">M119+29.7*N119+O119*273</f>
        <v>0.43157004102385293</v>
      </c>
    </row>
    <row r="120" spans="1:17" ht="16.5" x14ac:dyDescent="0.45">
      <c r="A120" s="133" t="s">
        <v>195</v>
      </c>
      <c r="B120" s="30" t="s">
        <v>27</v>
      </c>
      <c r="C120" s="31" t="s">
        <v>28</v>
      </c>
      <c r="D120" s="45">
        <f>3.951/3</f>
        <v>1.3169999999999999</v>
      </c>
      <c r="E120" s="134" t="s">
        <v>184</v>
      </c>
      <c r="F120" s="135" t="s">
        <v>185</v>
      </c>
      <c r="G120" s="136">
        <v>1</v>
      </c>
      <c r="H120" s="159">
        <v>0.56248253498461276</v>
      </c>
      <c r="I120" s="138"/>
      <c r="J120" s="136"/>
      <c r="K120" s="60"/>
      <c r="L120" s="35"/>
      <c r="M120" s="160">
        <v>0</v>
      </c>
      <c r="N120" s="62">
        <v>2.3E-3</v>
      </c>
      <c r="O120" s="62">
        <v>0</v>
      </c>
      <c r="P120" s="28">
        <f t="shared" si="44"/>
        <v>0.19457999999999998</v>
      </c>
      <c r="Q120" s="28">
        <f t="shared" si="45"/>
        <v>6.8309999999999996E-2</v>
      </c>
    </row>
    <row r="121" spans="1:17" ht="15" x14ac:dyDescent="0.4">
      <c r="A121" s="139"/>
      <c r="B121" s="140"/>
      <c r="C121" s="141"/>
      <c r="D121" s="148"/>
      <c r="E121" s="161" t="s">
        <v>53</v>
      </c>
      <c r="F121" s="162" t="s">
        <v>198</v>
      </c>
      <c r="G121" s="163">
        <f>3.951/3</f>
        <v>1.3169999999999999</v>
      </c>
      <c r="H121" s="164">
        <v>0.49021112177659404</v>
      </c>
      <c r="I121" s="146"/>
      <c r="J121" s="144"/>
      <c r="K121" s="55"/>
      <c r="L121" s="35"/>
      <c r="M121" s="147"/>
      <c r="N121" s="142"/>
      <c r="O121" s="148"/>
      <c r="P121" s="148"/>
      <c r="Q121" s="148"/>
    </row>
    <row r="122" spans="1:17" ht="16.5" x14ac:dyDescent="0.45">
      <c r="A122" s="165" t="s">
        <v>196</v>
      </c>
      <c r="B122" s="47" t="s">
        <v>27</v>
      </c>
      <c r="C122" s="48" t="s">
        <v>28</v>
      </c>
      <c r="D122" s="89">
        <f>(1.873+2)/3</f>
        <v>1.2910000000000001</v>
      </c>
      <c r="E122" s="154" t="s">
        <v>189</v>
      </c>
      <c r="F122" s="155" t="s">
        <v>190</v>
      </c>
      <c r="G122" s="156">
        <v>2</v>
      </c>
      <c r="H122" s="166">
        <v>0.71812933760972475</v>
      </c>
      <c r="I122" s="167"/>
      <c r="J122" s="168"/>
      <c r="K122" s="71"/>
      <c r="L122" s="43"/>
      <c r="M122" s="113">
        <v>0.76220077643454498</v>
      </c>
      <c r="N122" s="54">
        <v>2.3E-3</v>
      </c>
      <c r="O122" s="54">
        <v>0</v>
      </c>
      <c r="P122" s="28">
        <f t="shared" ref="P122:P123" si="46">M122+84.6*N122+O122*264</f>
        <v>0.95678077643454496</v>
      </c>
      <c r="Q122" s="28">
        <f t="shared" ref="Q122:Q123" si="47">M122+29.7*N122+O122*273</f>
        <v>0.83051077643454496</v>
      </c>
    </row>
    <row r="123" spans="1:17" ht="16.5" x14ac:dyDescent="0.45">
      <c r="A123" s="169" t="s">
        <v>197</v>
      </c>
      <c r="B123" s="38" t="s">
        <v>27</v>
      </c>
      <c r="C123" s="39" t="s">
        <v>28</v>
      </c>
      <c r="D123" s="112">
        <f>(0.456+2)/3</f>
        <v>0.81866666666666665</v>
      </c>
      <c r="E123" s="170" t="s">
        <v>192</v>
      </c>
      <c r="F123" s="126" t="s">
        <v>193</v>
      </c>
      <c r="G123" s="168">
        <v>2</v>
      </c>
      <c r="H123" s="171">
        <v>1.086663204795367</v>
      </c>
      <c r="I123" s="146"/>
      <c r="J123" s="144"/>
      <c r="K123" s="55"/>
      <c r="L123" s="24"/>
      <c r="M123" s="70">
        <v>2.0023177513577446</v>
      </c>
      <c r="N123" s="97">
        <v>2.3E-3</v>
      </c>
      <c r="O123" s="97">
        <v>0</v>
      </c>
      <c r="P123" s="28">
        <f t="shared" si="46"/>
        <v>2.1968977513577448</v>
      </c>
      <c r="Q123" s="28">
        <f t="shared" si="47"/>
        <v>2.0706277513577445</v>
      </c>
    </row>
    <row r="124" spans="1:17" x14ac:dyDescent="0.3">
      <c r="E124" s="172"/>
      <c r="L124" s="173"/>
    </row>
    <row r="125" spans="1:17" s="3" customFormat="1" x14ac:dyDescent="0.3">
      <c r="A125" s="174"/>
      <c r="E125" s="175"/>
      <c r="L125" s="176"/>
    </row>
    <row r="126" spans="1:17" s="3" customFormat="1" x14ac:dyDescent="0.3">
      <c r="C126" s="177"/>
      <c r="E126" s="175"/>
      <c r="L126" s="176"/>
    </row>
    <row r="127" spans="1:17" s="3" customFormat="1" x14ac:dyDescent="0.3">
      <c r="C127" s="177"/>
      <c r="E127" s="175"/>
      <c r="L127" s="176"/>
    </row>
    <row r="128" spans="1:17" s="3" customFormat="1" x14ac:dyDescent="0.3">
      <c r="C128" s="177"/>
      <c r="E128" s="175"/>
      <c r="L128" s="176"/>
    </row>
    <row r="129" spans="1:12" s="3" customFormat="1" x14ac:dyDescent="0.3">
      <c r="C129" s="177"/>
      <c r="E129" s="175"/>
      <c r="L129" s="176"/>
    </row>
    <row r="130" spans="1:12" s="3" customFormat="1" x14ac:dyDescent="0.3">
      <c r="C130" s="177"/>
      <c r="E130" s="175"/>
      <c r="L130" s="176"/>
    </row>
    <row r="131" spans="1:12" s="3" customFormat="1" x14ac:dyDescent="0.3">
      <c r="B131" s="178"/>
      <c r="C131" s="179"/>
      <c r="E131" s="175"/>
      <c r="L131" s="176"/>
    </row>
    <row r="132" spans="1:12" s="3" customFormat="1" x14ac:dyDescent="0.3">
      <c r="E132" s="175"/>
      <c r="L132" s="176"/>
    </row>
    <row r="133" spans="1:12" s="3" customFormat="1" x14ac:dyDescent="0.3">
      <c r="A133" s="180"/>
      <c r="B133" s="181"/>
    </row>
    <row r="134" spans="1:12" s="3" customFormat="1" x14ac:dyDescent="0.3">
      <c r="A134" s="182"/>
      <c r="B134" s="182"/>
    </row>
    <row r="135" spans="1:12" s="3" customFormat="1" x14ac:dyDescent="0.3">
      <c r="A135" s="182"/>
      <c r="B135" s="182"/>
    </row>
    <row r="136" spans="1:12" s="3" customFormat="1" x14ac:dyDescent="0.3">
      <c r="A136" s="182"/>
      <c r="B136" s="182"/>
    </row>
    <row r="137" spans="1:12" s="3" customFormat="1" x14ac:dyDescent="0.3">
      <c r="A137" s="182"/>
      <c r="B137" s="182"/>
    </row>
    <row r="138" spans="1:12" s="3" customFormat="1" x14ac:dyDescent="0.3">
      <c r="A138" s="182"/>
      <c r="B138" s="182"/>
    </row>
  </sheetData>
  <mergeCells count="2">
    <mergeCell ref="B3:D3"/>
    <mergeCell ref="E3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 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Fanran Meng</dc:creator>
  <cp:lastModifiedBy>Fanran Meng</cp:lastModifiedBy>
  <dcterms:created xsi:type="dcterms:W3CDTF">2015-06-05T18:17:20Z</dcterms:created>
  <dcterms:modified xsi:type="dcterms:W3CDTF">2023-04-25T21:45:15Z</dcterms:modified>
</cp:coreProperties>
</file>