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lshc3_cam_ac_uk/Documents/PhD/C-THRU/Chemical_LCI_30_09/"/>
    </mc:Choice>
  </mc:AlternateContent>
  <xr:revisionPtr revIDLastSave="19" documentId="8_{BA11A43D-EAD4-4A42-A370-1CA074F32DE4}" xr6:coauthVersionLast="47" xr6:coauthVersionMax="47" xr10:uidLastSave="{018380A3-6FF3-464C-A1CD-37CAC32A5B0F}"/>
  <bookViews>
    <workbookView xWindow="-108" yWindow="-108" windowWidth="23256" windowHeight="12576" xr2:uid="{92813EE9-7D12-4F46-990B-608CEFA490A3}"/>
  </bookViews>
  <sheets>
    <sheet name="Chemical data" sheetId="1" r:id="rId1"/>
  </sheets>
  <externalReferences>
    <externalReference r:id="rId2"/>
    <externalReference r:id="rId3"/>
  </externalReferences>
  <definedNames>
    <definedName name="CG_S_Ratio">#REF!</definedName>
    <definedName name="EtOH_CornEtOH_Share">[1]Inputs!$F$314</definedName>
    <definedName name="EtOH_CornStoverEtOH_Share">[1]Inputs!$K$314</definedName>
    <definedName name="EtOH_HBiomassEtOH_Share">[1]Inputs!$I$314</definedName>
    <definedName name="EtOH_MiscanthusEtOH_Share">[1]Inputs!$J$314</definedName>
    <definedName name="EtOH_PoplarEtOH_Share">[1]Inputs!$H$314</definedName>
    <definedName name="EtOH_SugarCaneEtOH_Share">[1]Inputs!$P$314</definedName>
    <definedName name="EtOH_WBiomassEtOH_Share">[1]Inputs!$G$314</definedName>
    <definedName name="EtOH_WoodResidueEtOH_Share">[1]Inputs!$L$314</definedName>
    <definedName name="FuelSpec_PetCoke_SContent">#REF!</definedName>
    <definedName name="J2J">[2]Fuel_spec!$B$178</definedName>
    <definedName name="kg2g">#REF!</definedName>
    <definedName name="kg2T">#REF!</definedName>
    <definedName name="L2gal">#REF!</definedName>
    <definedName name="lb2g">#REF!</definedName>
    <definedName name="MJ2BTU">#REF!</definedName>
    <definedName name="ml2gal">#REF!</definedName>
  </definedNames>
  <calcPr calcId="191028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" i="1" l="1"/>
  <c r="C126" i="1"/>
  <c r="C125" i="1"/>
  <c r="C124" i="1"/>
  <c r="C123" i="1"/>
  <c r="C122" i="1"/>
  <c r="C121" i="1"/>
  <c r="C112" i="1"/>
  <c r="D104" i="1"/>
  <c r="D103" i="1"/>
  <c r="D102" i="1"/>
  <c r="C100" i="1"/>
  <c r="D98" i="1"/>
  <c r="C97" i="1"/>
  <c r="C95" i="1"/>
  <c r="D94" i="1"/>
  <c r="E59" i="1"/>
  <c r="D59" i="1"/>
  <c r="C59" i="1"/>
  <c r="D40" i="1"/>
  <c r="C39" i="1"/>
  <c r="D38" i="1"/>
  <c r="D28" i="1"/>
  <c r="D25" i="1"/>
  <c r="D14" i="1"/>
  <c r="C10" i="1"/>
</calcChain>
</file>

<file path=xl/sharedStrings.xml><?xml version="1.0" encoding="utf-8"?>
<sst xmlns="http://schemas.openxmlformats.org/spreadsheetml/2006/main" count="298" uniqueCount="269">
  <si>
    <t>Chemical data</t>
  </si>
  <si>
    <t>Fundamental chemical data used to form characteristic reaction equations</t>
  </si>
  <si>
    <t>Chemical</t>
  </si>
  <si>
    <t>Formula</t>
  </si>
  <si>
    <t>g/mol</t>
  </si>
  <si>
    <t>HHV (GJ/t)</t>
  </si>
  <si>
    <r>
      <t>kg/m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</si>
  <si>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t>Ref</t>
  </si>
  <si>
    <t>Notes</t>
  </si>
  <si>
    <t>2-ethylhexanol</t>
  </si>
  <si>
    <r>
      <t>C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</t>
    </r>
  </si>
  <si>
    <t>Acetic acid</t>
  </si>
  <si>
    <r>
      <t>C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</si>
  <si>
    <t>Acetone</t>
  </si>
  <si>
    <r>
      <t>C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O</t>
    </r>
  </si>
  <si>
    <t>Acetone cyanohydrin</t>
  </si>
  <si>
    <r>
      <t>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NO</t>
    </r>
  </si>
  <si>
    <t>Acrylic Acid</t>
  </si>
  <si>
    <t>C3H4O2</t>
  </si>
  <si>
    <t>Argon</t>
  </si>
  <si>
    <t>Ar</t>
  </si>
  <si>
    <t>Polyacrylonitrile</t>
  </si>
  <si>
    <r>
      <t>(C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N)</t>
    </r>
    <r>
      <rPr>
        <vertAlign val="subscript"/>
        <sz val="10"/>
        <color theme="1"/>
        <rFont val="Calibri"/>
        <family val="2"/>
        <scheme val="minor"/>
      </rPr>
      <t>n</t>
    </r>
  </si>
  <si>
    <t>Acrylonitrile</t>
  </si>
  <si>
    <r>
      <t>C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N</t>
    </r>
  </si>
  <si>
    <t>Acrylonitrile butadiene styrene</t>
  </si>
  <si>
    <r>
      <t>(C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N)</t>
    </r>
    <r>
      <rPr>
        <vertAlign val="subscript"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(C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0.78n</t>
    </r>
    <r>
      <rPr>
        <sz val="10"/>
        <color theme="1"/>
        <rFont val="Calibri"/>
        <family val="2"/>
        <scheme val="minor"/>
      </rPr>
      <t>(C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1.12n</t>
    </r>
  </si>
  <si>
    <t>Assume typical mix of 20% acrylonitrile, 55% styrene, 20% polybutadiene by weight; translate molar coefficients</t>
  </si>
  <si>
    <t>Adipic acid</t>
  </si>
  <si>
    <r>
      <t>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4</t>
    </r>
  </si>
  <si>
    <t>Adiponitrile</t>
  </si>
  <si>
    <r>
      <t>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N</t>
    </r>
    <r>
      <rPr>
        <vertAlign val="subscript"/>
        <sz val="10"/>
        <color theme="1"/>
        <rFont val="Calibri"/>
        <family val="2"/>
        <scheme val="minor"/>
      </rPr>
      <t>2</t>
    </r>
  </si>
  <si>
    <t>Ammonia</t>
  </si>
  <si>
    <r>
      <t>NH</t>
    </r>
    <r>
      <rPr>
        <vertAlign val="subscript"/>
        <sz val="10"/>
        <color theme="1"/>
        <rFont val="Calibri"/>
        <family val="2"/>
        <scheme val="minor"/>
      </rPr>
      <t>3</t>
    </r>
  </si>
  <si>
    <t>Ammonium bisulphate</t>
  </si>
  <si>
    <r>
      <t>NH</t>
    </r>
    <r>
      <rPr>
        <vertAlign val="sub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SO</t>
    </r>
    <r>
      <rPr>
        <vertAlign val="subscript"/>
        <sz val="10"/>
        <color theme="1"/>
        <rFont val="Calibri"/>
        <family val="2"/>
        <scheme val="minor"/>
      </rPr>
      <t>4</t>
    </r>
  </si>
  <si>
    <t>??</t>
  </si>
  <si>
    <t>Ammonium nitrate</t>
  </si>
  <si>
    <r>
      <t>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3</t>
    </r>
  </si>
  <si>
    <t>Ammonium sulphate</t>
  </si>
  <si>
    <r>
      <t>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SO</t>
    </r>
    <r>
      <rPr>
        <vertAlign val="subscript"/>
        <sz val="10"/>
        <color theme="1"/>
        <rFont val="Calibri"/>
        <family val="2"/>
        <scheme val="minor"/>
      </rPr>
      <t>4</t>
    </r>
  </si>
  <si>
    <t xml:space="preserve"> (NH4)2SO4</t>
  </si>
  <si>
    <t>Aniline</t>
  </si>
  <si>
    <r>
      <t>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N</t>
    </r>
  </si>
  <si>
    <t>Benzene</t>
  </si>
  <si>
    <r>
      <t>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</si>
  <si>
    <t>Bisphenol A</t>
  </si>
  <si>
    <r>
      <t>C</t>
    </r>
    <r>
      <rPr>
        <vertAlign val="subscript"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</si>
  <si>
    <t>Butadiene</t>
  </si>
  <si>
    <r>
      <t>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</si>
  <si>
    <t>Butadiene rubber</t>
  </si>
  <si>
    <r>
      <t>(C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</si>
  <si>
    <t>Butane</t>
  </si>
  <si>
    <r>
      <t>C</t>
    </r>
    <r>
      <rPr>
        <vertAlign val="subscript"/>
        <sz val="10"/>
        <rFont val="Calibri"/>
        <family val="2"/>
        <scheme val="minor"/>
      </rPr>
      <t>4</t>
    </r>
    <r>
      <rPr>
        <sz val="10"/>
        <rFont val="Calibri"/>
        <family val="2"/>
        <scheme val="minor"/>
      </rPr>
      <t>H</t>
    </r>
    <r>
      <rPr>
        <vertAlign val="subscript"/>
        <sz val="10"/>
        <rFont val="Calibri"/>
        <family val="2"/>
        <scheme val="minor"/>
      </rPr>
      <t>10</t>
    </r>
    <r>
      <rPr>
        <sz val="10"/>
        <rFont val="Calibri"/>
        <family val="2"/>
        <scheme val="minor"/>
      </rPr>
      <t/>
    </r>
  </si>
  <si>
    <t>Butene-1</t>
  </si>
  <si>
    <r>
      <t>C</t>
    </r>
    <r>
      <rPr>
        <vertAlign val="subscript"/>
        <sz val="10"/>
        <rFont val="Calibri"/>
        <family val="2"/>
        <scheme val="minor"/>
      </rPr>
      <t>4</t>
    </r>
    <r>
      <rPr>
        <sz val="10"/>
        <rFont val="Calibri"/>
        <family val="2"/>
        <scheme val="minor"/>
      </rPr>
      <t>H</t>
    </r>
    <r>
      <rPr>
        <vertAlign val="subscript"/>
        <sz val="10"/>
        <rFont val="Calibri"/>
        <family val="2"/>
        <scheme val="minor"/>
      </rPr>
      <t>8</t>
    </r>
  </si>
  <si>
    <t>Butene-2</t>
  </si>
  <si>
    <t>Calcium ammonium nitrate</t>
  </si>
  <si>
    <r>
      <t>(CaCO</t>
    </r>
    <r>
      <rPr>
        <vertAlign val="sub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>)</t>
    </r>
    <r>
      <rPr>
        <vertAlign val="subscript"/>
        <sz val="10"/>
        <rFont val="Calibri"/>
        <family val="2"/>
        <scheme val="minor"/>
      </rPr>
      <t>n</t>
    </r>
    <r>
      <rPr>
        <sz val="10"/>
        <rFont val="Calibri"/>
        <family val="2"/>
        <scheme val="minor"/>
      </rPr>
      <t>(N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H</t>
    </r>
    <r>
      <rPr>
        <vertAlign val="subscript"/>
        <sz val="10"/>
        <rFont val="Calibri"/>
        <family val="2"/>
        <scheme val="minor"/>
      </rPr>
      <t>4</t>
    </r>
    <r>
      <rPr>
        <sz val="10"/>
        <rFont val="Calibri"/>
        <family val="2"/>
        <scheme val="minor"/>
      </rPr>
      <t>O</t>
    </r>
    <r>
      <rPr>
        <vertAlign val="sub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>)</t>
    </r>
    <r>
      <rPr>
        <vertAlign val="subscript"/>
        <sz val="10"/>
        <rFont val="Calibri"/>
        <family val="2"/>
        <scheme val="minor"/>
      </rPr>
      <t>4.99n</t>
    </r>
    <r>
      <rPr>
        <sz val="10"/>
        <rFont val="Calibri"/>
        <family val="2"/>
        <scheme val="minor"/>
      </rPr>
      <t>(H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O)</t>
    </r>
    <r>
      <rPr>
        <vertAlign val="subscript"/>
        <sz val="10"/>
        <rFont val="Calibri"/>
        <family val="2"/>
        <scheme val="minor"/>
      </rPr>
      <t>n</t>
    </r>
  </si>
  <si>
    <t>Assuming typical mix of 27% nitrogen; 13.5% ammonia-sourced, 13.5% nitrate-sourced; and 8% calcium; translate molar coefficients</t>
  </si>
  <si>
    <t>Calcium carbonate</t>
  </si>
  <si>
    <r>
      <t>CaCO</t>
    </r>
    <r>
      <rPr>
        <vertAlign val="subscript"/>
        <sz val="10"/>
        <color theme="1"/>
        <rFont val="Calibri"/>
        <family val="2"/>
        <scheme val="minor"/>
      </rPr>
      <t>3</t>
    </r>
  </si>
  <si>
    <t>Calcium chloride</t>
  </si>
  <si>
    <r>
      <t>CaCl</t>
    </r>
    <r>
      <rPr>
        <vertAlign val="subscript"/>
        <sz val="10"/>
        <color theme="1"/>
        <rFont val="Calibri"/>
        <family val="2"/>
        <scheme val="minor"/>
      </rPr>
      <t>2</t>
    </r>
  </si>
  <si>
    <t>Calcium hydroxide</t>
  </si>
  <si>
    <r>
      <t>CaO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2</t>
    </r>
  </si>
  <si>
    <t>Caprolactam</t>
  </si>
  <si>
    <r>
      <t>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>NO</t>
    </r>
  </si>
  <si>
    <t>Carbon dioxide</t>
  </si>
  <si>
    <r>
      <t>CO</t>
    </r>
    <r>
      <rPr>
        <vertAlign val="subscript"/>
        <sz val="10"/>
        <color theme="1"/>
        <rFont val="Calibri"/>
        <family val="2"/>
        <scheme val="minor"/>
      </rPr>
      <t>2</t>
    </r>
  </si>
  <si>
    <t>Carbon monoxide</t>
  </si>
  <si>
    <t>CO</t>
  </si>
  <si>
    <t>Carbonyl sulfide</t>
  </si>
  <si>
    <t>COS</t>
  </si>
  <si>
    <t>Chlorine</t>
  </si>
  <si>
    <r>
      <t>Cl</t>
    </r>
    <r>
      <rPr>
        <vertAlign val="subscript"/>
        <sz val="10"/>
        <color theme="1"/>
        <rFont val="Calibri"/>
        <family val="2"/>
        <scheme val="minor"/>
      </rPr>
      <t>2</t>
    </r>
  </si>
  <si>
    <t>Chloroprene rubber</t>
  </si>
  <si>
    <r>
      <t>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Cl</t>
    </r>
  </si>
  <si>
    <t>Assume HHV similar to other C4H5... compounds</t>
  </si>
  <si>
    <t>Chlorosulfonated polyethylene</t>
  </si>
  <si>
    <t>C6H10ClSO2Cl</t>
  </si>
  <si>
    <t>Cumene</t>
  </si>
  <si>
    <r>
      <t>C</t>
    </r>
    <r>
      <rPr>
        <vertAlign val="subscript"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12</t>
    </r>
  </si>
  <si>
    <t>Assume 10% higher than LHV - can't find on CRC</t>
  </si>
  <si>
    <t>Cyclohexane</t>
  </si>
  <si>
    <r>
      <t>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12</t>
    </r>
  </si>
  <si>
    <t>Diammonium phosphate</t>
  </si>
  <si>
    <r>
      <t>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>PO</t>
    </r>
    <r>
      <rPr>
        <vertAlign val="subscript"/>
        <sz val="10"/>
        <color theme="1"/>
        <rFont val="Calibri"/>
        <family val="2"/>
        <scheme val="minor"/>
      </rPr>
      <t>4</t>
    </r>
  </si>
  <si>
    <t>Dimethyl terephthalate</t>
  </si>
  <si>
    <r>
      <t>C</t>
    </r>
    <r>
      <rPr>
        <vertAlign val="subscript"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4</t>
    </r>
  </si>
  <si>
    <t>Dinitorgen monoxide</t>
  </si>
  <si>
    <r>
      <t>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</t>
    </r>
  </si>
  <si>
    <t>Dioctyl phthalate</t>
  </si>
  <si>
    <r>
      <t>C</t>
    </r>
    <r>
      <rPr>
        <vertAlign val="subscript"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38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4</t>
    </r>
  </si>
  <si>
    <t>Sum of products?</t>
  </si>
  <si>
    <t>Ethane</t>
  </si>
  <si>
    <r>
      <t>C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H</t>
    </r>
    <r>
      <rPr>
        <vertAlign val="subscript"/>
        <sz val="10"/>
        <rFont val="Calibri"/>
        <family val="2"/>
        <scheme val="minor"/>
      </rPr>
      <t>6</t>
    </r>
  </si>
  <si>
    <t>Ethylbenzene</t>
  </si>
  <si>
    <r>
      <t>C</t>
    </r>
    <r>
      <rPr>
        <vertAlign val="subscript"/>
        <sz val="10"/>
        <rFont val="Calibri"/>
        <family val="2"/>
        <scheme val="minor"/>
      </rPr>
      <t>8</t>
    </r>
    <r>
      <rPr>
        <sz val="10"/>
        <rFont val="Calibri"/>
        <family val="2"/>
        <scheme val="minor"/>
      </rPr>
      <t>H</t>
    </r>
    <r>
      <rPr>
        <vertAlign val="subscript"/>
        <sz val="10"/>
        <rFont val="Calibri"/>
        <family val="2"/>
        <scheme val="minor"/>
      </rPr>
      <t>10</t>
    </r>
  </si>
  <si>
    <t>Ethylene</t>
  </si>
  <si>
    <r>
      <t>C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4</t>
    </r>
  </si>
  <si>
    <t>Ethylene dichloride</t>
  </si>
  <si>
    <r>
      <t>C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Cl</t>
    </r>
    <r>
      <rPr>
        <vertAlign val="subscript"/>
        <sz val="10"/>
        <color theme="1"/>
        <rFont val="Calibri"/>
        <family val="2"/>
        <scheme val="minor"/>
      </rPr>
      <t>2</t>
    </r>
  </si>
  <si>
    <t>Ethylene glycol</t>
  </si>
  <si>
    <r>
      <t>C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</si>
  <si>
    <t>Ethylene oxide</t>
  </si>
  <si>
    <r>
      <t>C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O</t>
    </r>
  </si>
  <si>
    <t>Propylene oxide</t>
  </si>
  <si>
    <t>C3H6O</t>
  </si>
  <si>
    <t>Allyl chloride</t>
  </si>
  <si>
    <t>C3H5Cl</t>
  </si>
  <si>
    <t>Epichlorohydrin</t>
  </si>
  <si>
    <t>C3H5ClO</t>
  </si>
  <si>
    <t>Glycerol</t>
  </si>
  <si>
    <t>C3H8O3</t>
  </si>
  <si>
    <t>ethylene propylene diene monomer</t>
  </si>
  <si>
    <t>(C2H4)m(C3H6)n(C9H12)o</t>
  </si>
  <si>
    <t xml:space="preserve">ethylene vinyl acetate </t>
  </si>
  <si>
    <t>(C2H4)m(C2H3(OCOCH3))n</t>
  </si>
  <si>
    <t>Formaldehyde</t>
  </si>
  <si>
    <r>
      <t>CH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</t>
    </r>
  </si>
  <si>
    <t>Generic hydrocarbon</t>
  </si>
  <si>
    <r>
      <t>C</t>
    </r>
    <r>
      <rPr>
        <vertAlign val="subscript"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n</t>
    </r>
  </si>
  <si>
    <t>Average of ethane, propane and butane</t>
  </si>
  <si>
    <t>Hexamethylenediamine</t>
  </si>
  <si>
    <r>
      <t>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>N</t>
    </r>
    <r>
      <rPr>
        <vertAlign val="subscript"/>
        <sz val="10"/>
        <color theme="1"/>
        <rFont val="Calibri"/>
        <family val="2"/>
        <scheme val="minor"/>
      </rPr>
      <t>2</t>
    </r>
  </si>
  <si>
    <t>Hydrogen</t>
  </si>
  <si>
    <r>
      <t>H</t>
    </r>
    <r>
      <rPr>
        <vertAlign val="subscript"/>
        <sz val="10"/>
        <color theme="1"/>
        <rFont val="Calibri"/>
        <family val="2"/>
        <scheme val="minor"/>
      </rPr>
      <t>2</t>
    </r>
  </si>
  <si>
    <t>Hydrogen chloride</t>
  </si>
  <si>
    <t>HCl</t>
  </si>
  <si>
    <t>Hydrogen sulphide</t>
  </si>
  <si>
    <r>
      <t>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S</t>
    </r>
  </si>
  <si>
    <t>Hydrogen peroxide</t>
  </si>
  <si>
    <t>H2O2</t>
  </si>
  <si>
    <t>Hydroxylamine</t>
  </si>
  <si>
    <r>
      <t>H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NO</t>
    </r>
  </si>
  <si>
    <t>Hypochlorous acid</t>
  </si>
  <si>
    <t>HOCl</t>
  </si>
  <si>
    <t>Isobutanol</t>
  </si>
  <si>
    <r>
      <t>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O</t>
    </r>
  </si>
  <si>
    <t>Isobutene</t>
  </si>
  <si>
    <t>Isophthalic acid</t>
  </si>
  <si>
    <r>
      <t>C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4</t>
    </r>
  </si>
  <si>
    <t>Maleic anhydride</t>
  </si>
  <si>
    <r>
      <t>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3</t>
    </r>
  </si>
  <si>
    <t>Melamine</t>
  </si>
  <si>
    <r>
      <t>C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N</t>
    </r>
    <r>
      <rPr>
        <vertAlign val="subscript"/>
        <sz val="10"/>
        <color theme="1"/>
        <rFont val="Calibri"/>
        <family val="2"/>
        <scheme val="minor"/>
      </rPr>
      <t>6</t>
    </r>
  </si>
  <si>
    <t>Assume HHV similar to C3H6N6… compounds</t>
  </si>
  <si>
    <t>Meta-xylene</t>
  </si>
  <si>
    <t>Methane</t>
  </si>
  <si>
    <r>
      <t>CH</t>
    </r>
    <r>
      <rPr>
        <vertAlign val="subscript"/>
        <sz val="10"/>
        <rFont val="Calibri"/>
        <family val="2"/>
        <scheme val="minor"/>
      </rPr>
      <t>4</t>
    </r>
  </si>
  <si>
    <t>Methanol</t>
  </si>
  <si>
    <r>
      <t>CH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O</t>
    </r>
  </si>
  <si>
    <t>Methyl methacrylate</t>
  </si>
  <si>
    <r>
      <t>C</t>
    </r>
    <r>
      <rPr>
        <vertAlign val="sub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</si>
  <si>
    <t>Methyl tert-butyl ether</t>
  </si>
  <si>
    <r>
      <t>C</t>
    </r>
    <r>
      <rPr>
        <vertAlign val="sub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>O</t>
    </r>
  </si>
  <si>
    <t>Methylene diphenyl diisocyanate</t>
  </si>
  <si>
    <r>
      <t>C</t>
    </r>
    <r>
      <rPr>
        <vertAlign val="subscript"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</si>
  <si>
    <t>Monoammonium phosphate</t>
  </si>
  <si>
    <r>
      <t>NH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PO</t>
    </r>
    <r>
      <rPr>
        <vertAlign val="subscript"/>
        <sz val="10"/>
        <color theme="1"/>
        <rFont val="Calibri"/>
        <family val="2"/>
        <scheme val="minor"/>
      </rPr>
      <t>4</t>
    </r>
  </si>
  <si>
    <t>Nitric acid</t>
  </si>
  <si>
    <r>
      <t>HNO</t>
    </r>
    <r>
      <rPr>
        <vertAlign val="subscript"/>
        <sz val="10"/>
        <color theme="1"/>
        <rFont val="Calibri"/>
        <family val="2"/>
        <scheme val="minor"/>
      </rPr>
      <t>3</t>
    </r>
  </si>
  <si>
    <t>Nitric oxide</t>
  </si>
  <si>
    <t>NO</t>
  </si>
  <si>
    <t>Nitrile rubber</t>
  </si>
  <si>
    <r>
      <t>(C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N)</t>
    </r>
    <r>
      <rPr>
        <vertAlign val="subscript"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(C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1.82n</t>
    </r>
  </si>
  <si>
    <t>Assume typical mix of 65% butadiene and 35% acrylonitrile, by weight; translate molar coefficients</t>
  </si>
  <si>
    <t>Nitrogen</t>
  </si>
  <si>
    <r>
      <t>N</t>
    </r>
    <r>
      <rPr>
        <vertAlign val="subscript"/>
        <sz val="10"/>
        <color theme="1"/>
        <rFont val="Calibri"/>
        <family val="2"/>
        <scheme val="minor"/>
      </rPr>
      <t>2</t>
    </r>
  </si>
  <si>
    <t>Nitrobenzene</t>
  </si>
  <si>
    <r>
      <t>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NO</t>
    </r>
    <r>
      <rPr>
        <vertAlign val="subscript"/>
        <sz val="10"/>
        <color theme="1"/>
        <rFont val="Calibri"/>
        <family val="2"/>
        <scheme val="minor"/>
      </rPr>
      <t>2</t>
    </r>
  </si>
  <si>
    <t>Nitrous acid</t>
  </si>
  <si>
    <r>
      <t>HNO</t>
    </r>
    <r>
      <rPr>
        <vertAlign val="subscript"/>
        <sz val="10"/>
        <color theme="1"/>
        <rFont val="Calibri"/>
        <family val="2"/>
        <scheme val="minor"/>
      </rPr>
      <t>2</t>
    </r>
  </si>
  <si>
    <t>Polyamide 6</t>
  </si>
  <si>
    <r>
      <t>(C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>NO)</t>
    </r>
    <r>
      <rPr>
        <vertAlign val="subscript"/>
        <sz val="10"/>
        <color theme="1"/>
        <rFont val="Calibri"/>
        <family val="2"/>
        <scheme val="minor"/>
      </rPr>
      <t>n</t>
    </r>
  </si>
  <si>
    <t>Polyamide 66</t>
  </si>
  <si>
    <r>
      <t>(C</t>
    </r>
    <r>
      <rPr>
        <vertAlign val="subscript"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>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</si>
  <si>
    <t>Ortho-xylene</t>
  </si>
  <si>
    <t>Oxygen</t>
  </si>
  <si>
    <r>
      <t>O</t>
    </r>
    <r>
      <rPr>
        <vertAlign val="subscript"/>
        <sz val="10"/>
        <rFont val="Calibri"/>
        <family val="2"/>
        <scheme val="minor"/>
      </rPr>
      <t>2</t>
    </r>
  </si>
  <si>
    <t>Para-xylene</t>
  </si>
  <si>
    <t>Phenol</t>
  </si>
  <si>
    <r>
      <t>C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O</t>
    </r>
  </si>
  <si>
    <t>Phosgene</t>
  </si>
  <si>
    <r>
      <t>COCl</t>
    </r>
    <r>
      <rPr>
        <vertAlign val="subscript"/>
        <sz val="10"/>
        <color theme="1"/>
        <rFont val="Calibri"/>
        <family val="2"/>
        <scheme val="minor"/>
      </rPr>
      <t>2</t>
    </r>
  </si>
  <si>
    <t>Phosphoric acid</t>
  </si>
  <si>
    <r>
      <t>H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PO</t>
    </r>
    <r>
      <rPr>
        <vertAlign val="subscript"/>
        <sz val="10"/>
        <color theme="1"/>
        <rFont val="Calibri"/>
        <family val="2"/>
        <scheme val="minor"/>
      </rPr>
      <t>4</t>
    </r>
  </si>
  <si>
    <t>Phthalic anhydride</t>
  </si>
  <si>
    <r>
      <t>C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3</t>
    </r>
  </si>
  <si>
    <t>Polybutadiene</t>
  </si>
  <si>
    <t>Polybutylene</t>
  </si>
  <si>
    <r>
      <t>(C</t>
    </r>
    <r>
      <rPr>
        <vertAlign val="subscript"/>
        <sz val="10"/>
        <rFont val="Calibri"/>
        <family val="2"/>
        <scheme val="minor"/>
      </rPr>
      <t>4</t>
    </r>
    <r>
      <rPr>
        <sz val="10"/>
        <rFont val="Calibri"/>
        <family val="2"/>
        <scheme val="minor"/>
      </rPr>
      <t>H</t>
    </r>
    <r>
      <rPr>
        <vertAlign val="subscript"/>
        <sz val="10"/>
        <rFont val="Calibri"/>
        <family val="2"/>
        <scheme val="minor"/>
      </rPr>
      <t>8)n</t>
    </r>
  </si>
  <si>
    <t>Polycarbonate</t>
  </si>
  <si>
    <r>
      <t>(C</t>
    </r>
    <r>
      <rPr>
        <vertAlign val="subscript"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</si>
  <si>
    <t>Polycarboxylate ethers</t>
  </si>
  <si>
    <t>(C3H4O2)n</t>
  </si>
  <si>
    <t>Polyethylene</t>
  </si>
  <si>
    <r>
      <t>(C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</si>
  <si>
    <t>Polyethylene terephthalate</t>
  </si>
  <si>
    <r>
      <t>(C</t>
    </r>
    <r>
      <rPr>
        <vertAlign val="subscript"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</si>
  <si>
    <t>Polyisocyanurate</t>
  </si>
  <si>
    <t>(C15H10N2O2)n(C10H8O4)m</t>
  </si>
  <si>
    <t>Polymethyl methacrylate</t>
  </si>
  <si>
    <r>
      <t>(C</t>
    </r>
    <r>
      <rPr>
        <vertAlign val="sub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</si>
  <si>
    <t>Polypropylene</t>
  </si>
  <si>
    <r>
      <t>(C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</si>
  <si>
    <t>Polystyrene</t>
  </si>
  <si>
    <r>
      <t>(C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</si>
  <si>
    <t>Polyvinyl acetate</t>
  </si>
  <si>
    <r>
      <t>(C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</si>
  <si>
    <t>Polyvinyl chloride</t>
  </si>
  <si>
    <r>
      <t>(C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Cl)</t>
    </r>
    <r>
      <rPr>
        <vertAlign val="subscript"/>
        <sz val="10"/>
        <color theme="1"/>
        <rFont val="Calibri"/>
        <family val="2"/>
        <scheme val="minor"/>
      </rPr>
      <t>n</t>
    </r>
  </si>
  <si>
    <t>Propylene</t>
  </si>
  <si>
    <r>
      <t>C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</si>
  <si>
    <t>Purified terephthalic acid</t>
  </si>
  <si>
    <t>Styrene</t>
  </si>
  <si>
    <r>
      <t>C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</si>
  <si>
    <t>Styrene acrylonitrile</t>
  </si>
  <si>
    <r>
      <t>(C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1.53n</t>
    </r>
    <r>
      <rPr>
        <sz val="10"/>
        <color theme="1"/>
        <rFont val="Calibri"/>
        <family val="2"/>
        <scheme val="minor"/>
      </rPr>
      <t>(C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N)</t>
    </r>
    <r>
      <rPr>
        <vertAlign val="subscript"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/>
    </r>
  </si>
  <si>
    <t>Assume typical mix of 25% acrylonitrile, 75% styrene by weight; translate molar coefficients</t>
  </si>
  <si>
    <t>Styrene butadiene rubber</t>
  </si>
  <si>
    <r>
      <t>(C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(C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5.78n</t>
    </r>
  </si>
  <si>
    <t>Assume typical mix of 75% styrene, 25% butadiene; translate molar coefficients</t>
  </si>
  <si>
    <t>Styrene butadiene styrene</t>
  </si>
  <si>
    <r>
      <t>(C</t>
    </r>
    <r>
      <rPr>
        <vertAlign val="subscript"/>
        <sz val="10"/>
        <rFont val="Calibri"/>
        <family val="2"/>
        <scheme val="minor"/>
      </rPr>
      <t>8</t>
    </r>
    <r>
      <rPr>
        <sz val="10"/>
        <rFont val="Calibri"/>
        <family val="2"/>
        <scheme val="minor"/>
      </rPr>
      <t>H</t>
    </r>
    <r>
      <rPr>
        <vertAlign val="subscript"/>
        <sz val="10"/>
        <rFont val="Calibri"/>
        <family val="2"/>
        <scheme val="minor"/>
      </rPr>
      <t>8</t>
    </r>
    <r>
      <rPr>
        <sz val="10"/>
        <rFont val="Calibri"/>
        <family val="2"/>
        <scheme val="minor"/>
      </rPr>
      <t>)</t>
    </r>
    <r>
      <rPr>
        <vertAlign val="subscript"/>
        <sz val="10"/>
        <rFont val="Calibri"/>
        <family val="2"/>
        <scheme val="minor"/>
      </rPr>
      <t>2n</t>
    </r>
    <r>
      <rPr>
        <sz val="10"/>
        <rFont val="Calibri"/>
        <family val="2"/>
        <scheme val="minor"/>
      </rPr>
      <t>(C</t>
    </r>
    <r>
      <rPr>
        <vertAlign val="subscript"/>
        <sz val="10"/>
        <rFont val="Calibri"/>
        <family val="2"/>
        <scheme val="minor"/>
      </rPr>
      <t>4</t>
    </r>
    <r>
      <rPr>
        <sz val="10"/>
        <rFont val="Calibri"/>
        <family val="2"/>
        <scheme val="minor"/>
      </rPr>
      <t>H</t>
    </r>
    <r>
      <rPr>
        <vertAlign val="subscript"/>
        <sz val="10"/>
        <rFont val="Calibri"/>
        <family val="2"/>
        <scheme val="minor"/>
      </rPr>
      <t>6</t>
    </r>
    <r>
      <rPr>
        <sz val="10"/>
        <rFont val="Calibri"/>
        <family val="2"/>
        <scheme val="minor"/>
      </rPr>
      <t>)</t>
    </r>
    <r>
      <rPr>
        <vertAlign val="subscript"/>
        <sz val="10"/>
        <rFont val="Calibri"/>
        <family val="2"/>
        <scheme val="minor"/>
      </rPr>
      <t>n</t>
    </r>
  </si>
  <si>
    <t>Sulphuric acid</t>
  </si>
  <si>
    <r>
      <t>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SO</t>
    </r>
    <r>
      <rPr>
        <vertAlign val="subscript"/>
        <sz val="10"/>
        <color theme="1"/>
        <rFont val="Calibri"/>
        <family val="2"/>
        <scheme val="minor"/>
      </rPr>
      <t>4</t>
    </r>
  </si>
  <si>
    <t>Toluene</t>
  </si>
  <si>
    <r>
      <t>C</t>
    </r>
    <r>
      <rPr>
        <vertAlign val="subscript"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8</t>
    </r>
  </si>
  <si>
    <t>Toluene diisocyanate</t>
  </si>
  <si>
    <r>
      <t>C</t>
    </r>
    <r>
      <rPr>
        <vertAlign val="subscript"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</si>
  <si>
    <t>Urea</t>
  </si>
  <si>
    <r>
      <t>CH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</t>
    </r>
  </si>
  <si>
    <t>Urea ammonium nitrate</t>
  </si>
  <si>
    <r>
      <t>(CH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O)</t>
    </r>
    <r>
      <rPr>
        <vertAlign val="subscript"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(N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(H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O)</t>
    </r>
    <r>
      <rPr>
        <vertAlign val="subscript"/>
        <sz val="10"/>
        <color theme="1"/>
        <rFont val="Calibri"/>
        <family val="2"/>
        <scheme val="minor"/>
      </rPr>
      <t>1.94n</t>
    </r>
  </si>
  <si>
    <t>Assume typical mix of 32% nitrogen; 8% ammonia-sourced, 8% nitrate-sourced, and 16% ureaic; translate molar coefficients</t>
  </si>
  <si>
    <t>Vinyl acetate</t>
  </si>
  <si>
    <r>
      <t>C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2</t>
    </r>
  </si>
  <si>
    <t>Vinyl chloride</t>
  </si>
  <si>
    <r>
      <t>C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H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Cl</t>
    </r>
  </si>
  <si>
    <t>Water</t>
  </si>
  <si>
    <r>
      <t>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</t>
    </r>
  </si>
  <si>
    <t>sulfonated melamine formaldehyde</t>
  </si>
  <si>
    <r>
      <t>C</t>
    </r>
    <r>
      <rPr>
        <vertAlign val="sub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NaSH</t>
    </r>
    <r>
      <rPr>
        <vertAlign val="subscript"/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 xml:space="preserve"> 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</si>
  <si>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6</t>
    </r>
  </si>
  <si>
    <t>phenolic resin (resoles)</t>
  </si>
  <si>
    <t>(CH2O)m(C6H6O)n</t>
  </si>
  <si>
    <t>phenolic resin (novolacs)</t>
  </si>
  <si>
    <t>Polyphosphoric acid</t>
  </si>
  <si>
    <r>
      <t>HO(</t>
    </r>
    <r>
      <rPr>
        <sz val="10"/>
        <color theme="1"/>
        <rFont val="Calibri"/>
        <family val="2"/>
        <scheme val="minor"/>
      </rPr>
      <t>PO3H)nH</t>
    </r>
  </si>
  <si>
    <t>we assume n=2 as this is typical</t>
  </si>
  <si>
    <t>polyurethane</t>
  </si>
  <si>
    <t>(C15H10N2O2)n(C2H4O)m</t>
  </si>
  <si>
    <t>Butyl rubber</t>
  </si>
  <si>
    <t>(C4H8)n(C5H8)m</t>
  </si>
  <si>
    <t>Assume all isobutene, wiki says 98% isobutylene to 2% isoprene</t>
  </si>
  <si>
    <t>unsaturated polyester resin</t>
  </si>
  <si>
    <t>(C2H6O2)n(C8H4O3)m</t>
  </si>
  <si>
    <t>sodium naphthalene sulfonate formaldehyde</t>
  </si>
  <si>
    <t>(C10H7SO3H)n(CH2O)n-1</t>
  </si>
  <si>
    <t>Epoxy Resin</t>
  </si>
  <si>
    <r>
      <t>C</t>
    </r>
    <r>
      <rPr>
        <vertAlign val="subscript"/>
        <sz val="7"/>
        <color rgb="FF000000"/>
        <rFont val="Arial"/>
        <family val="2"/>
      </rPr>
      <t>21</t>
    </r>
    <r>
      <rPr>
        <sz val="9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24</t>
    </r>
    <r>
      <rPr>
        <sz val="9"/>
        <color rgb="FF000000"/>
        <rFont val="Arial"/>
        <family val="2"/>
      </rPr>
      <t>O</t>
    </r>
    <r>
      <rPr>
        <vertAlign val="subscript"/>
        <sz val="7"/>
        <color rgb="FF000000"/>
        <rFont val="Arial"/>
        <family val="2"/>
      </rPr>
      <t>4</t>
    </r>
  </si>
  <si>
    <t>https://en.wikipedia.org/wiki/Bisphenol_A_diglycidyl_ether</t>
  </si>
  <si>
    <t>Ammonium sulfate</t>
  </si>
  <si>
    <t>Sodium chloride</t>
  </si>
  <si>
    <t>NaCl</t>
  </si>
  <si>
    <t>Sodium hydroxide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</si>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</sst>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theme="3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7"/>
      <color rgb="FF000000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4" fontId="7" fillId="2" borderId="3" xfId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4" fontId="7" fillId="2" borderId="4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49" fontId="3" fillId="3" borderId="0" xfId="0" applyNumberFormat="1" applyFont="1" applyFill="1" applyAlignment="1">
      <alignment vertical="center"/>
    </xf>
    <xf numFmtId="164" fontId="3" fillId="3" borderId="0" xfId="1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Alignment="1">
      <alignment vertical="center"/>
    </xf>
    <xf numFmtId="164" fontId="3" fillId="4" borderId="0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164" fontId="10" fillId="3" borderId="0" xfId="1" applyFont="1" applyFill="1" applyBorder="1" applyAlignment="1">
      <alignment vertical="center"/>
    </xf>
    <xf numFmtId="164" fontId="3" fillId="0" borderId="0" xfId="0" applyNumberFormat="1" applyFont="1"/>
    <xf numFmtId="49" fontId="3" fillId="3" borderId="0" xfId="1" applyNumberFormat="1" applyFont="1" applyFill="1" applyBorder="1" applyAlignment="1">
      <alignment vertical="center"/>
    </xf>
    <xf numFmtId="164" fontId="3" fillId="3" borderId="0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10" fillId="3" borderId="5" xfId="0" applyFont="1" applyFill="1" applyBorder="1" applyAlignment="1">
      <alignment vertical="center"/>
    </xf>
    <xf numFmtId="49" fontId="11" fillId="3" borderId="0" xfId="1" applyNumberFormat="1" applyFont="1" applyFill="1" applyBorder="1" applyAlignment="1">
      <alignment vertical="center"/>
    </xf>
    <xf numFmtId="49" fontId="11" fillId="3" borderId="0" xfId="0" applyNumberFormat="1" applyFont="1" applyFill="1" applyAlignment="1">
      <alignment vertical="center"/>
    </xf>
    <xf numFmtId="164" fontId="11" fillId="3" borderId="0" xfId="1" applyFont="1" applyFill="1" applyBorder="1" applyAlignment="1">
      <alignment vertical="center"/>
    </xf>
    <xf numFmtId="0" fontId="3" fillId="3" borderId="2" xfId="0" applyFont="1" applyFill="1" applyBorder="1"/>
    <xf numFmtId="164" fontId="3" fillId="3" borderId="0" xfId="1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11" fillId="3" borderId="2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0" fillId="3" borderId="5" xfId="0" quotePrefix="1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164" fontId="11" fillId="4" borderId="0" xfId="1" applyFont="1" applyFill="1" applyBorder="1" applyAlignment="1">
      <alignment vertical="center"/>
    </xf>
    <xf numFmtId="164" fontId="3" fillId="3" borderId="0" xfId="1" applyFont="1" applyFill="1" applyBorder="1" applyAlignment="1">
      <alignment horizontal="right" vertical="center"/>
    </xf>
    <xf numFmtId="164" fontId="11" fillId="3" borderId="0" xfId="1" applyFont="1" applyFill="1" applyBorder="1" applyAlignment="1">
      <alignment horizontal="right" vertical="center"/>
    </xf>
    <xf numFmtId="164" fontId="3" fillId="3" borderId="5" xfId="0" applyNumberFormat="1" applyFont="1" applyFill="1" applyBorder="1" applyAlignment="1">
      <alignment vertical="center"/>
    </xf>
    <xf numFmtId="164" fontId="3" fillId="4" borderId="0" xfId="1" applyFont="1" applyFill="1" applyBorder="1" applyAlignment="1">
      <alignment horizontal="right" vertical="center"/>
    </xf>
    <xf numFmtId="2" fontId="3" fillId="3" borderId="0" xfId="0" applyNumberFormat="1" applyFont="1" applyFill="1" applyAlignment="1">
      <alignment vertical="center"/>
    </xf>
    <xf numFmtId="164" fontId="10" fillId="3" borderId="0" xfId="1" applyFont="1" applyFill="1" applyBorder="1" applyAlignment="1">
      <alignment horizontal="right" vertical="center"/>
    </xf>
    <xf numFmtId="0" fontId="7" fillId="3" borderId="5" xfId="0" applyFont="1" applyFill="1" applyBorder="1" applyAlignment="1">
      <alignment vertical="center"/>
    </xf>
    <xf numFmtId="49" fontId="11" fillId="4" borderId="0" xfId="0" applyNumberFormat="1" applyFont="1" applyFill="1" applyAlignment="1">
      <alignment vertical="center"/>
    </xf>
    <xf numFmtId="0" fontId="3" fillId="4" borderId="6" xfId="0" applyFont="1" applyFill="1" applyBorder="1" applyAlignment="1">
      <alignment vertical="center"/>
    </xf>
    <xf numFmtId="49" fontId="11" fillId="4" borderId="6" xfId="1" applyNumberFormat="1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4" borderId="5" xfId="0" applyFont="1" applyFill="1" applyBorder="1" applyAlignment="1">
      <alignment vertical="center"/>
    </xf>
    <xf numFmtId="0" fontId="11" fillId="4" borderId="0" xfId="0" applyFont="1" applyFill="1"/>
    <xf numFmtId="0" fontId="3" fillId="3" borderId="7" xfId="0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vertical="center"/>
    </xf>
    <xf numFmtId="164" fontId="3" fillId="3" borderId="8" xfId="1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4" borderId="0" xfId="0" applyFont="1" applyFill="1"/>
    <xf numFmtId="49" fontId="3" fillId="4" borderId="6" xfId="0" applyNumberFormat="1" applyFont="1" applyFill="1" applyBorder="1" applyAlignment="1">
      <alignment vertical="center"/>
    </xf>
    <xf numFmtId="0" fontId="18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fm392_cam_ac_uk/Documents/Dropbox-20181212/GREET%20model/GREET_2020/GREET1_20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fm392_cam_ac_uk/Documents/00%20C-THRU/00%20F%20Meng/Model/C-THRU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NG"/>
      <sheetName val="MeOH_FTD"/>
      <sheetName val="EtOH"/>
      <sheetName val="Electric"/>
      <sheetName val="Hydrogen"/>
      <sheetName val="BioOil"/>
      <sheetName val="Algae"/>
      <sheetName val="RNG"/>
      <sheetName val="Pyrolysis_IDL"/>
      <sheetName val="IBR"/>
      <sheetName val="PTF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g_Inputs"/>
      <sheetName val="Enzymes_Yeast"/>
      <sheetName val="Pretreatment"/>
      <sheetName val="Catalyst"/>
      <sheetName val="Chemicals"/>
      <sheetName val="Bioproducts"/>
      <sheetName val="Animal_Feed"/>
      <sheetName val="E-D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overview"/>
      <sheetName val="UCAM_work plan"/>
      <sheetName val="To do lists"/>
      <sheetName val="Sources"/>
      <sheetName val="GWP factor"/>
      <sheetName val="Sources_focused"/>
      <sheetName val="Available database_focused"/>
      <sheetName val="Product name"/>
      <sheetName val="Available database"/>
      <sheetName val="IFA"/>
      <sheetName val="Database_purchase"/>
      <sheetName val="Fuel_spec"/>
      <sheetName val="Resin Review 2020"/>
      <sheetName val="Japan Plastics Industry Federat"/>
      <sheetName val="Figures"/>
      <sheetName val="Sheet1"/>
      <sheetName val="Cracker capacity_EU"/>
      <sheetName val="Ángel Galán-Martín 2021chemical"/>
      <sheetName val="Meys et al 2021 plastics"/>
      <sheetName val="Jing et al 2020_Refining"/>
      <sheetName val="Zheng et al 2019_Plastic_global"/>
      <sheetName val="Masnadi et al 2018_extraction"/>
      <sheetName val="Nicholson et al 2021_Plastic_US"/>
      <sheetName val="Geyer, et al. 2017"/>
      <sheetName val="Levi et al, 2018"/>
      <sheetName val="Hoxha, 2018_fertiliser"/>
      <sheetName val="Zhang, 2013_N-fertiliser_China"/>
      <sheetName val="Wang et al 2021_plastics_review"/>
      <sheetName val="El-Houjeiri 2017_OPGEE"/>
      <sheetName val="El-Houjeiri_2013"/>
      <sheetName val="Masnadi_2018_refinery_China"/>
      <sheetName val="Weiss 2008_NEAT model"/>
      <sheetName val="Production"/>
      <sheetName val="Flow"/>
      <sheetName val="Primary input requirements"/>
      <sheetName val="Structure"/>
      <sheetName val="Emission standards and methods"/>
      <sheetName val="UN Country Classifications"/>
      <sheetName val="Sheet2"/>
      <sheetName val="Potential data sources"/>
      <sheetName val="Data structure v0"/>
      <sheetName val="Data structure v0.1"/>
      <sheetName val="Data structure 2021.05.12"/>
      <sheetName val="IHS"/>
      <sheetName val="Inventory data_plastic"/>
      <sheetName val="GHG_data_US"/>
      <sheetName val="Statista_data_UK"/>
      <sheetName val="FAO_N-fertiliser_GHG"/>
      <sheetName val="FAOSTAT_mass_emission_total"/>
      <sheetName val="Use phase emissions"/>
      <sheetName val="Sheet4"/>
      <sheetName val="Dropdown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isphenol_A_diglycidyl_e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7C09-FFD0-4C80-80B0-FF53F1356557}">
  <dimension ref="A1:I133"/>
  <sheetViews>
    <sheetView tabSelected="1" topLeftCell="A87" zoomScaleNormal="100" workbookViewId="0">
      <selection activeCell="D105" sqref="D105"/>
    </sheetView>
  </sheetViews>
  <sheetFormatPr defaultColWidth="9" defaultRowHeight="13.8" x14ac:dyDescent="0.3"/>
  <cols>
    <col min="1" max="1" width="21.69921875" style="2" customWidth="1"/>
    <col min="2" max="2" width="20.3984375" style="2" customWidth="1"/>
    <col min="3" max="3" width="6.59765625" style="2" customWidth="1"/>
    <col min="4" max="4" width="9.59765625" style="2" bestFit="1" customWidth="1"/>
    <col min="5" max="5" width="9.59765625" style="2" customWidth="1"/>
    <col min="6" max="6" width="6.59765625" style="2" customWidth="1"/>
    <col min="7" max="7" width="92.8984375" style="2" customWidth="1"/>
    <col min="8" max="16384" width="9" style="3"/>
  </cols>
  <sheetData>
    <row r="1" spans="1:9" ht="15.6" x14ac:dyDescent="0.3">
      <c r="A1" s="1" t="s">
        <v>0</v>
      </c>
    </row>
    <row r="2" spans="1:9" x14ac:dyDescent="0.3">
      <c r="A2" s="4"/>
    </row>
    <row r="3" spans="1:9" x14ac:dyDescent="0.3">
      <c r="A3" s="5"/>
    </row>
    <row r="4" spans="1:9" ht="14.4" thickBot="1" x14ac:dyDescent="0.35">
      <c r="A4" s="6" t="s">
        <v>1</v>
      </c>
      <c r="B4" s="6"/>
      <c r="C4" s="6"/>
      <c r="D4" s="6"/>
      <c r="E4" s="6"/>
      <c r="F4" s="6"/>
      <c r="G4" s="6"/>
    </row>
    <row r="5" spans="1:9" ht="15" x14ac:dyDescent="0.3">
      <c r="A5" s="7" t="s">
        <v>2</v>
      </c>
      <c r="B5" s="8" t="s">
        <v>3</v>
      </c>
      <c r="C5" s="9" t="s">
        <v>4</v>
      </c>
      <c r="D5" s="8" t="s">
        <v>5</v>
      </c>
      <c r="E5" s="10" t="s">
        <v>6</v>
      </c>
      <c r="F5" s="9" t="s">
        <v>7</v>
      </c>
      <c r="G5" s="11" t="s">
        <v>8</v>
      </c>
    </row>
    <row r="6" spans="1:9" ht="15" x14ac:dyDescent="0.3">
      <c r="A6" s="12" t="s">
        <v>9</v>
      </c>
      <c r="B6" s="13" t="s">
        <v>10</v>
      </c>
      <c r="C6" s="14">
        <v>130.22999999999999</v>
      </c>
      <c r="D6" s="14">
        <v>40.6</v>
      </c>
      <c r="E6" s="14"/>
      <c r="F6" s="14"/>
      <c r="G6" s="15"/>
    </row>
    <row r="7" spans="1:9" ht="15" x14ac:dyDescent="0.3">
      <c r="A7" s="12" t="s">
        <v>11</v>
      </c>
      <c r="B7" s="13" t="s">
        <v>12</v>
      </c>
      <c r="C7" s="14">
        <v>60.05</v>
      </c>
      <c r="D7" s="14">
        <v>14.56</v>
      </c>
      <c r="E7" s="14"/>
      <c r="F7" s="14"/>
      <c r="G7" s="15"/>
    </row>
    <row r="8" spans="1:9" ht="15" x14ac:dyDescent="0.3">
      <c r="A8" s="12" t="s">
        <v>13</v>
      </c>
      <c r="B8" s="13" t="s">
        <v>14</v>
      </c>
      <c r="C8" s="14">
        <v>58.08</v>
      </c>
      <c r="D8" s="14">
        <v>30.81</v>
      </c>
      <c r="E8" s="14"/>
      <c r="F8" s="14"/>
      <c r="G8" s="15"/>
    </row>
    <row r="9" spans="1:9" ht="15" x14ac:dyDescent="0.3">
      <c r="A9" s="12" t="s">
        <v>15</v>
      </c>
      <c r="B9" s="13" t="s">
        <v>16</v>
      </c>
      <c r="C9" s="14">
        <v>85.11</v>
      </c>
      <c r="D9" s="14">
        <v>28.83</v>
      </c>
      <c r="E9" s="14"/>
      <c r="F9" s="14"/>
      <c r="G9" s="15"/>
    </row>
    <row r="10" spans="1:9" x14ac:dyDescent="0.3">
      <c r="A10" s="16" t="s">
        <v>17</v>
      </c>
      <c r="B10" s="17" t="s">
        <v>18</v>
      </c>
      <c r="C10" s="18">
        <f>3*12+4+2*16</f>
        <v>72</v>
      </c>
      <c r="D10" s="18"/>
      <c r="E10" s="18"/>
      <c r="F10" s="14"/>
      <c r="G10" s="15"/>
    </row>
    <row r="11" spans="1:9" x14ac:dyDescent="0.3">
      <c r="A11" s="12" t="s">
        <v>19</v>
      </c>
      <c r="B11" s="13" t="s">
        <v>20</v>
      </c>
      <c r="C11" s="19">
        <v>39.950000000000003</v>
      </c>
      <c r="D11" s="14"/>
      <c r="E11" s="19">
        <v>1.784</v>
      </c>
      <c r="F11" s="14"/>
      <c r="G11" s="15"/>
    </row>
    <row r="12" spans="1:9" ht="15" x14ac:dyDescent="0.3">
      <c r="A12" s="12" t="s">
        <v>21</v>
      </c>
      <c r="B12" s="13" t="s">
        <v>22</v>
      </c>
      <c r="C12" s="14">
        <v>53.06</v>
      </c>
      <c r="D12" s="14">
        <v>33.1</v>
      </c>
      <c r="E12" s="14"/>
      <c r="F12" s="14"/>
      <c r="G12" s="15"/>
    </row>
    <row r="13" spans="1:9" ht="15" x14ac:dyDescent="0.3">
      <c r="A13" s="12" t="s">
        <v>23</v>
      </c>
      <c r="B13" s="13" t="s">
        <v>24</v>
      </c>
      <c r="C13" s="14">
        <v>53.06</v>
      </c>
      <c r="D13" s="14">
        <v>33.1</v>
      </c>
      <c r="E13" s="14"/>
      <c r="F13" s="14"/>
      <c r="G13" s="15"/>
    </row>
    <row r="14" spans="1:9" ht="15" x14ac:dyDescent="0.3">
      <c r="A14" s="12" t="s">
        <v>25</v>
      </c>
      <c r="B14" s="13" t="s">
        <v>26</v>
      </c>
      <c r="C14" s="14">
        <v>211.89820000000003</v>
      </c>
      <c r="D14" s="20">
        <f>D13+(0.78*D24)+(1.12*D109)</f>
        <v>117.01620000000001</v>
      </c>
      <c r="E14" s="20"/>
      <c r="F14" s="14"/>
      <c r="G14" s="15" t="s">
        <v>27</v>
      </c>
    </row>
    <row r="15" spans="1:9" ht="15" x14ac:dyDescent="0.3">
      <c r="A15" s="12" t="s">
        <v>28</v>
      </c>
      <c r="B15" s="13" t="s">
        <v>29</v>
      </c>
      <c r="C15" s="14">
        <v>146.13999999999999</v>
      </c>
      <c r="D15" s="14">
        <v>19.13</v>
      </c>
      <c r="E15" s="14"/>
      <c r="F15" s="14"/>
      <c r="G15" s="15"/>
      <c r="H15" s="21"/>
      <c r="I15" s="21"/>
    </row>
    <row r="16" spans="1:9" ht="15" x14ac:dyDescent="0.3">
      <c r="A16" s="12" t="s">
        <v>30</v>
      </c>
      <c r="B16" s="13" t="s">
        <v>31</v>
      </c>
      <c r="C16" s="14">
        <v>108.14</v>
      </c>
      <c r="D16" s="14">
        <v>33.19</v>
      </c>
      <c r="E16" s="14"/>
      <c r="F16" s="14"/>
      <c r="G16" s="15"/>
      <c r="H16" s="21"/>
      <c r="I16" s="21"/>
    </row>
    <row r="17" spans="1:9" ht="15" x14ac:dyDescent="0.3">
      <c r="A17" s="12" t="s">
        <v>32</v>
      </c>
      <c r="B17" s="13" t="s">
        <v>33</v>
      </c>
      <c r="C17" s="14">
        <v>17.03</v>
      </c>
      <c r="D17" s="14">
        <v>22.5</v>
      </c>
      <c r="E17" s="14"/>
      <c r="F17" s="14"/>
      <c r="G17" s="15"/>
      <c r="H17" s="21"/>
      <c r="I17" s="21"/>
    </row>
    <row r="18" spans="1:9" ht="15" x14ac:dyDescent="0.3">
      <c r="A18" s="12" t="s">
        <v>34</v>
      </c>
      <c r="B18" s="13" t="s">
        <v>35</v>
      </c>
      <c r="C18" s="14">
        <v>115.11</v>
      </c>
      <c r="D18" s="14"/>
      <c r="E18" s="14"/>
      <c r="F18" s="14"/>
      <c r="G18" s="15" t="s">
        <v>36</v>
      </c>
      <c r="H18" s="21"/>
      <c r="I18" s="21"/>
    </row>
    <row r="19" spans="1:9" ht="15" x14ac:dyDescent="0.3">
      <c r="A19" s="12" t="s">
        <v>37</v>
      </c>
      <c r="B19" s="13" t="s">
        <v>38</v>
      </c>
      <c r="C19" s="14">
        <v>80.040000000000006</v>
      </c>
      <c r="D19" s="14"/>
      <c r="E19" s="14"/>
      <c r="F19" s="14"/>
      <c r="G19" s="15" t="s">
        <v>36</v>
      </c>
      <c r="H19" s="21"/>
      <c r="I19" s="21"/>
    </row>
    <row r="20" spans="1:9" ht="15" x14ac:dyDescent="0.3">
      <c r="A20" s="12" t="s">
        <v>39</v>
      </c>
      <c r="B20" s="13" t="s">
        <v>40</v>
      </c>
      <c r="C20" s="14">
        <v>132.13999999999999</v>
      </c>
      <c r="D20" s="14"/>
      <c r="E20" s="14"/>
      <c r="F20" s="14"/>
      <c r="G20" s="15" t="s">
        <v>41</v>
      </c>
      <c r="H20" s="21"/>
      <c r="I20" s="21"/>
    </row>
    <row r="21" spans="1:9" ht="15" x14ac:dyDescent="0.3">
      <c r="A21" s="12" t="s">
        <v>42</v>
      </c>
      <c r="B21" s="22" t="s">
        <v>43</v>
      </c>
      <c r="C21" s="23">
        <v>93.13</v>
      </c>
      <c r="D21" s="23">
        <v>36.44</v>
      </c>
      <c r="E21" s="23"/>
      <c r="F21" s="19"/>
      <c r="G21" s="15"/>
      <c r="H21" s="21"/>
      <c r="I21" s="21"/>
    </row>
    <row r="22" spans="1:9" ht="15" x14ac:dyDescent="0.3">
      <c r="A22" s="24" t="s">
        <v>44</v>
      </c>
      <c r="B22" s="25" t="s">
        <v>45</v>
      </c>
      <c r="C22" s="23">
        <v>78.11</v>
      </c>
      <c r="D22" s="23">
        <v>41.83</v>
      </c>
      <c r="E22" s="23"/>
      <c r="F22" s="23"/>
      <c r="G22" s="15"/>
      <c r="H22" s="21"/>
      <c r="I22" s="21"/>
    </row>
    <row r="23" spans="1:9" ht="15" x14ac:dyDescent="0.3">
      <c r="A23" s="12" t="s">
        <v>46</v>
      </c>
      <c r="B23" s="13" t="s">
        <v>47</v>
      </c>
      <c r="C23" s="14">
        <v>228.29</v>
      </c>
      <c r="D23" s="14">
        <v>34.26</v>
      </c>
      <c r="E23" s="14"/>
      <c r="F23" s="14"/>
      <c r="G23" s="15"/>
      <c r="H23" s="21"/>
      <c r="I23" s="21"/>
    </row>
    <row r="24" spans="1:9" ht="15" x14ac:dyDescent="0.3">
      <c r="A24" s="12" t="s">
        <v>48</v>
      </c>
      <c r="B24" s="13" t="s">
        <v>49</v>
      </c>
      <c r="C24" s="14">
        <v>54.09</v>
      </c>
      <c r="D24" s="14">
        <v>46.99</v>
      </c>
      <c r="E24" s="14"/>
      <c r="F24" s="14"/>
      <c r="G24" s="15"/>
      <c r="H24" s="21"/>
    </row>
    <row r="25" spans="1:9" ht="15" x14ac:dyDescent="0.3">
      <c r="A25" s="12" t="s">
        <v>50</v>
      </c>
      <c r="B25" s="13" t="s">
        <v>51</v>
      </c>
      <c r="C25" s="14">
        <v>54.09</v>
      </c>
      <c r="D25" s="14">
        <f>D24</f>
        <v>46.99</v>
      </c>
      <c r="E25" s="14"/>
      <c r="F25" s="14"/>
      <c r="G25" s="26"/>
      <c r="H25" s="21"/>
    </row>
    <row r="26" spans="1:9" ht="15" x14ac:dyDescent="0.3">
      <c r="A26" s="12" t="s">
        <v>52</v>
      </c>
      <c r="B26" s="27" t="s">
        <v>53</v>
      </c>
      <c r="C26" s="14">
        <v>58.12</v>
      </c>
      <c r="D26" s="14">
        <v>49.51</v>
      </c>
      <c r="E26" s="14"/>
      <c r="F26" s="14"/>
      <c r="G26" s="26"/>
      <c r="H26" s="21"/>
    </row>
    <row r="27" spans="1:9" ht="15" x14ac:dyDescent="0.3">
      <c r="A27" s="12" t="s">
        <v>54</v>
      </c>
      <c r="B27" s="28" t="s">
        <v>55</v>
      </c>
      <c r="C27" s="29">
        <v>56.11</v>
      </c>
      <c r="D27" s="14">
        <v>48.43</v>
      </c>
      <c r="E27" s="14"/>
      <c r="F27" s="19"/>
      <c r="G27" s="15"/>
      <c r="H27" s="21"/>
    </row>
    <row r="28" spans="1:9" ht="15" x14ac:dyDescent="0.3">
      <c r="A28" s="30" t="s">
        <v>56</v>
      </c>
      <c r="B28" s="28" t="s">
        <v>55</v>
      </c>
      <c r="C28" s="29">
        <v>56.11</v>
      </c>
      <c r="D28" s="31">
        <f>AVERAGE(48.31,48.23)</f>
        <v>48.269999999999996</v>
      </c>
      <c r="E28" s="31"/>
      <c r="F28" s="32"/>
      <c r="G28" s="33"/>
      <c r="H28" s="21"/>
    </row>
    <row r="29" spans="1:9" ht="15" x14ac:dyDescent="0.3">
      <c r="A29" s="34" t="s">
        <v>57</v>
      </c>
      <c r="B29" s="28" t="s">
        <v>58</v>
      </c>
      <c r="C29" s="29">
        <v>517.22377005410203</v>
      </c>
      <c r="D29" s="20"/>
      <c r="E29" s="20"/>
      <c r="F29" s="29"/>
      <c r="G29" s="35" t="s">
        <v>59</v>
      </c>
      <c r="H29" s="21"/>
    </row>
    <row r="30" spans="1:9" ht="15" x14ac:dyDescent="0.3">
      <c r="A30" s="12" t="s">
        <v>60</v>
      </c>
      <c r="B30" s="13" t="s">
        <v>61</v>
      </c>
      <c r="C30" s="14">
        <v>100.09</v>
      </c>
      <c r="D30" s="14"/>
      <c r="E30" s="14"/>
      <c r="F30" s="14"/>
      <c r="G30" s="36"/>
      <c r="H30" s="21"/>
    </row>
    <row r="31" spans="1:9" ht="15" x14ac:dyDescent="0.3">
      <c r="A31" s="12" t="s">
        <v>62</v>
      </c>
      <c r="B31" s="13" t="s">
        <v>63</v>
      </c>
      <c r="C31" s="14">
        <v>110.98</v>
      </c>
      <c r="D31" s="14"/>
      <c r="E31" s="14"/>
      <c r="F31" s="14"/>
      <c r="G31" s="36"/>
      <c r="H31" s="21"/>
    </row>
    <row r="32" spans="1:9" ht="15" x14ac:dyDescent="0.3">
      <c r="A32" s="12" t="s">
        <v>64</v>
      </c>
      <c r="B32" s="13" t="s">
        <v>65</v>
      </c>
      <c r="C32" s="14">
        <v>74.09</v>
      </c>
      <c r="D32" s="14"/>
      <c r="E32" s="14"/>
      <c r="F32" s="14"/>
      <c r="G32" s="36"/>
      <c r="H32" s="21"/>
    </row>
    <row r="33" spans="1:8" ht="15" x14ac:dyDescent="0.3">
      <c r="A33" s="12" t="s">
        <v>66</v>
      </c>
      <c r="B33" s="13" t="s">
        <v>67</v>
      </c>
      <c r="C33" s="14">
        <v>113.16</v>
      </c>
      <c r="D33" s="14">
        <v>31.85</v>
      </c>
      <c r="E33" s="14"/>
      <c r="F33" s="14"/>
      <c r="G33" s="15"/>
      <c r="H33" s="21"/>
    </row>
    <row r="34" spans="1:8" ht="15" x14ac:dyDescent="0.3">
      <c r="A34" s="12" t="s">
        <v>68</v>
      </c>
      <c r="B34" s="13" t="s">
        <v>69</v>
      </c>
      <c r="C34" s="14">
        <v>44.01</v>
      </c>
      <c r="D34" s="14"/>
      <c r="E34" s="19">
        <v>1.98</v>
      </c>
      <c r="F34" s="14"/>
      <c r="G34" s="15"/>
      <c r="H34" s="21"/>
    </row>
    <row r="35" spans="1:8" x14ac:dyDescent="0.3">
      <c r="A35" s="12" t="s">
        <v>70</v>
      </c>
      <c r="B35" s="13" t="s">
        <v>71</v>
      </c>
      <c r="C35" s="14">
        <v>28.01</v>
      </c>
      <c r="D35" s="14">
        <v>10.1</v>
      </c>
      <c r="E35" s="19">
        <v>1.25</v>
      </c>
      <c r="F35" s="14"/>
      <c r="G35" s="15"/>
      <c r="H35" s="21"/>
    </row>
    <row r="36" spans="1:8" x14ac:dyDescent="0.3">
      <c r="A36" s="12" t="s">
        <v>72</v>
      </c>
      <c r="B36" s="13" t="s">
        <v>73</v>
      </c>
      <c r="C36" s="14">
        <v>60.07</v>
      </c>
      <c r="D36" s="14"/>
      <c r="E36" s="19">
        <v>2.5099999999999998</v>
      </c>
      <c r="F36" s="14"/>
      <c r="G36" s="15"/>
      <c r="H36" s="21"/>
    </row>
    <row r="37" spans="1:8" ht="15" x14ac:dyDescent="0.3">
      <c r="A37" s="12" t="s">
        <v>74</v>
      </c>
      <c r="B37" s="13" t="s">
        <v>75</v>
      </c>
      <c r="C37" s="14">
        <v>70.900000000000006</v>
      </c>
      <c r="D37" s="14"/>
      <c r="E37" s="14"/>
      <c r="F37" s="14"/>
      <c r="G37" s="15"/>
      <c r="H37" s="21"/>
    </row>
    <row r="38" spans="1:8" ht="15" x14ac:dyDescent="0.3">
      <c r="A38" s="12" t="s">
        <v>76</v>
      </c>
      <c r="B38" s="13" t="s">
        <v>77</v>
      </c>
      <c r="C38" s="14">
        <v>88.54</v>
      </c>
      <c r="D38" s="29">
        <f>AVERAGE(35.57,35.87)</f>
        <v>35.72</v>
      </c>
      <c r="E38" s="29"/>
      <c r="F38" s="14"/>
      <c r="G38" s="15" t="s">
        <v>78</v>
      </c>
      <c r="H38" s="21"/>
    </row>
    <row r="39" spans="1:8" x14ac:dyDescent="0.3">
      <c r="A39" s="37" t="s">
        <v>79</v>
      </c>
      <c r="B39" s="17" t="s">
        <v>80</v>
      </c>
      <c r="C39" s="18">
        <f>12*6+10+35.45+32+2*16+35.45</f>
        <v>216.89999999999998</v>
      </c>
      <c r="D39" s="38"/>
      <c r="E39" s="29"/>
      <c r="F39" s="14"/>
      <c r="G39" s="15"/>
      <c r="H39" s="21"/>
    </row>
    <row r="40" spans="1:8" ht="15" x14ac:dyDescent="0.3">
      <c r="A40" s="12" t="s">
        <v>81</v>
      </c>
      <c r="B40" s="13" t="s">
        <v>82</v>
      </c>
      <c r="C40" s="14">
        <v>120.2</v>
      </c>
      <c r="D40" s="14">
        <f>41.217/0.9</f>
        <v>45.796666666666667</v>
      </c>
      <c r="E40" s="14"/>
      <c r="F40" s="14"/>
      <c r="G40" s="15" t="s">
        <v>83</v>
      </c>
      <c r="H40" s="21"/>
    </row>
    <row r="41" spans="1:8" ht="15" x14ac:dyDescent="0.3">
      <c r="A41" s="12" t="s">
        <v>84</v>
      </c>
      <c r="B41" s="13" t="s">
        <v>85</v>
      </c>
      <c r="C41" s="14">
        <v>84.16</v>
      </c>
      <c r="D41" s="14">
        <v>46.57</v>
      </c>
      <c r="E41" s="14"/>
      <c r="F41" s="14"/>
      <c r="G41" s="15"/>
      <c r="H41" s="21"/>
    </row>
    <row r="42" spans="1:8" ht="15" x14ac:dyDescent="0.3">
      <c r="A42" s="12" t="s">
        <v>86</v>
      </c>
      <c r="B42" s="13" t="s">
        <v>87</v>
      </c>
      <c r="C42" s="14">
        <v>132.07</v>
      </c>
      <c r="D42" s="14"/>
      <c r="E42" s="14"/>
      <c r="F42" s="14"/>
      <c r="G42" s="15" t="s">
        <v>36</v>
      </c>
      <c r="H42" s="21"/>
    </row>
    <row r="43" spans="1:8" ht="15" x14ac:dyDescent="0.3">
      <c r="A43" s="12" t="s">
        <v>88</v>
      </c>
      <c r="B43" s="13" t="s">
        <v>89</v>
      </c>
      <c r="C43" s="14">
        <v>194.19</v>
      </c>
      <c r="D43" s="14">
        <v>23.85</v>
      </c>
      <c r="E43" s="14"/>
      <c r="F43" s="14"/>
      <c r="G43" s="15"/>
      <c r="H43" s="21"/>
    </row>
    <row r="44" spans="1:8" ht="15" x14ac:dyDescent="0.3">
      <c r="A44" s="12" t="s">
        <v>90</v>
      </c>
      <c r="B44" s="13" t="s">
        <v>91</v>
      </c>
      <c r="C44" s="39">
        <v>44.01</v>
      </c>
      <c r="D44" s="39"/>
      <c r="E44" s="39"/>
      <c r="F44" s="39"/>
      <c r="G44" s="15"/>
      <c r="H44" s="21"/>
    </row>
    <row r="45" spans="1:8" ht="15" x14ac:dyDescent="0.3">
      <c r="A45" s="12" t="s">
        <v>92</v>
      </c>
      <c r="B45" s="13" t="s">
        <v>93</v>
      </c>
      <c r="C45" s="39">
        <v>390.56</v>
      </c>
      <c r="D45" s="39"/>
      <c r="E45" s="39"/>
      <c r="F45" s="39"/>
      <c r="G45" s="15" t="s">
        <v>94</v>
      </c>
      <c r="H45" s="21"/>
    </row>
    <row r="46" spans="1:8" ht="15" x14ac:dyDescent="0.3">
      <c r="A46" s="12" t="s">
        <v>95</v>
      </c>
      <c r="B46" s="28" t="s">
        <v>96</v>
      </c>
      <c r="C46" s="39">
        <v>30.07</v>
      </c>
      <c r="D46" s="39">
        <v>51.9</v>
      </c>
      <c r="E46" s="39">
        <v>1.36</v>
      </c>
      <c r="F46" s="39"/>
      <c r="G46" s="15"/>
      <c r="H46" s="21"/>
    </row>
    <row r="47" spans="1:8" ht="15" x14ac:dyDescent="0.3">
      <c r="A47" s="12" t="s">
        <v>97</v>
      </c>
      <c r="B47" s="28" t="s">
        <v>98</v>
      </c>
      <c r="C47" s="40">
        <v>106.17</v>
      </c>
      <c r="D47" s="40">
        <v>43</v>
      </c>
      <c r="E47" s="40"/>
      <c r="F47" s="39"/>
      <c r="G47" s="15"/>
      <c r="H47" s="21"/>
    </row>
    <row r="48" spans="1:8" ht="15" x14ac:dyDescent="0.3">
      <c r="A48" s="12" t="s">
        <v>99</v>
      </c>
      <c r="B48" s="13" t="s">
        <v>100</v>
      </c>
      <c r="C48" s="39">
        <v>28.05</v>
      </c>
      <c r="D48" s="39">
        <v>50.3</v>
      </c>
      <c r="E48" s="39">
        <v>1.18</v>
      </c>
      <c r="F48" s="39"/>
      <c r="G48" s="41"/>
      <c r="H48" s="21"/>
    </row>
    <row r="49" spans="1:8" ht="15" x14ac:dyDescent="0.3">
      <c r="A49" s="12" t="s">
        <v>101</v>
      </c>
      <c r="B49" s="13" t="s">
        <v>102</v>
      </c>
      <c r="C49" s="39">
        <v>98.95</v>
      </c>
      <c r="D49" s="39"/>
      <c r="E49" s="39"/>
      <c r="F49" s="39"/>
      <c r="G49" s="41"/>
      <c r="H49" s="21"/>
    </row>
    <row r="50" spans="1:8" ht="15" x14ac:dyDescent="0.3">
      <c r="A50" s="12" t="s">
        <v>103</v>
      </c>
      <c r="B50" s="13" t="s">
        <v>104</v>
      </c>
      <c r="C50" s="39">
        <v>62.07</v>
      </c>
      <c r="D50" s="39">
        <v>19.079999999999998</v>
      </c>
      <c r="E50" s="39"/>
      <c r="F50" s="39"/>
      <c r="G50" s="15"/>
      <c r="H50" s="21"/>
    </row>
    <row r="51" spans="1:8" ht="15" x14ac:dyDescent="0.3">
      <c r="A51" s="12" t="s">
        <v>105</v>
      </c>
      <c r="B51" s="13" t="s">
        <v>106</v>
      </c>
      <c r="C51" s="39">
        <v>44.05</v>
      </c>
      <c r="D51" s="39"/>
      <c r="E51" s="39"/>
      <c r="F51" s="39"/>
      <c r="G51" s="15"/>
      <c r="H51" s="21"/>
    </row>
    <row r="52" spans="1:8" x14ac:dyDescent="0.3">
      <c r="A52" s="12" t="s">
        <v>107</v>
      </c>
      <c r="B52" s="13" t="s">
        <v>108</v>
      </c>
      <c r="C52" s="39">
        <v>58.08</v>
      </c>
      <c r="D52" s="39"/>
      <c r="E52" s="39"/>
      <c r="F52" s="39"/>
      <c r="G52" s="15"/>
      <c r="H52" s="21"/>
    </row>
    <row r="53" spans="1:8" x14ac:dyDescent="0.3">
      <c r="A53" s="12" t="s">
        <v>109</v>
      </c>
      <c r="B53" s="13" t="s">
        <v>110</v>
      </c>
      <c r="C53" s="39">
        <v>76.52</v>
      </c>
      <c r="D53" s="39"/>
      <c r="E53" s="39">
        <v>0.94</v>
      </c>
      <c r="F53" s="39"/>
      <c r="G53" s="15"/>
      <c r="H53" s="21"/>
    </row>
    <row r="54" spans="1:8" x14ac:dyDescent="0.3">
      <c r="A54" s="12" t="s">
        <v>111</v>
      </c>
      <c r="B54" s="13" t="s">
        <v>112</v>
      </c>
      <c r="C54" s="39">
        <v>92.52</v>
      </c>
      <c r="D54" s="39"/>
      <c r="E54" s="39"/>
      <c r="F54" s="39"/>
      <c r="G54" s="15"/>
      <c r="H54" s="21"/>
    </row>
    <row r="55" spans="1:8" x14ac:dyDescent="0.3">
      <c r="A55" s="12" t="s">
        <v>113</v>
      </c>
      <c r="B55" s="13" t="s">
        <v>114</v>
      </c>
      <c r="C55" s="39">
        <v>92.093819999999994</v>
      </c>
      <c r="D55" s="39"/>
      <c r="E55" s="39">
        <v>1.26</v>
      </c>
      <c r="F55" s="39"/>
      <c r="G55" s="15"/>
      <c r="H55" s="21"/>
    </row>
    <row r="56" spans="1:8" x14ac:dyDescent="0.3">
      <c r="A56" s="37" t="s">
        <v>115</v>
      </c>
      <c r="B56" s="16" t="s">
        <v>116</v>
      </c>
      <c r="C56" s="42"/>
      <c r="D56" s="42"/>
      <c r="E56" s="42"/>
      <c r="F56" s="39"/>
      <c r="G56" s="15"/>
      <c r="H56" s="21"/>
    </row>
    <row r="57" spans="1:8" x14ac:dyDescent="0.3">
      <c r="A57" s="16" t="s">
        <v>117</v>
      </c>
      <c r="B57" s="16" t="s">
        <v>118</v>
      </c>
      <c r="C57" s="42"/>
      <c r="D57" s="42"/>
      <c r="E57" s="42"/>
      <c r="F57" s="39"/>
      <c r="G57" s="15"/>
      <c r="H57" s="21"/>
    </row>
    <row r="58" spans="1:8" ht="15" x14ac:dyDescent="0.3">
      <c r="A58" s="12" t="s">
        <v>119</v>
      </c>
      <c r="B58" s="13" t="s">
        <v>120</v>
      </c>
      <c r="C58" s="39">
        <v>30.03</v>
      </c>
      <c r="D58" s="39">
        <v>19.010000000000002</v>
      </c>
      <c r="E58" s="39"/>
      <c r="F58" s="39"/>
      <c r="G58" s="15"/>
      <c r="H58" s="21"/>
    </row>
    <row r="59" spans="1:8" ht="15" x14ac:dyDescent="0.3">
      <c r="A59" s="12" t="s">
        <v>121</v>
      </c>
      <c r="B59" s="2" t="s">
        <v>122</v>
      </c>
      <c r="C59" s="43">
        <f>AVERAGE(30.07,44.1,58.12)</f>
        <v>44.096666666666664</v>
      </c>
      <c r="D59" s="39">
        <f>AVERAGE(51.9,50.32,49.51)</f>
        <v>50.576666666666661</v>
      </c>
      <c r="E59" s="19">
        <f>AVERAGE(1.36,2.01,2.48)</f>
        <v>1.95</v>
      </c>
      <c r="F59" s="39"/>
      <c r="G59" s="15" t="s">
        <v>123</v>
      </c>
      <c r="H59" s="21"/>
    </row>
    <row r="60" spans="1:8" ht="15" x14ac:dyDescent="0.3">
      <c r="A60" s="12" t="s">
        <v>124</v>
      </c>
      <c r="B60" s="13" t="s">
        <v>125</v>
      </c>
      <c r="C60" s="39">
        <v>116.21</v>
      </c>
      <c r="D60" s="39">
        <v>38.229999999999997</v>
      </c>
      <c r="E60" s="39"/>
      <c r="F60" s="39"/>
      <c r="G60" s="15"/>
      <c r="H60" s="21"/>
    </row>
    <row r="61" spans="1:8" ht="15" x14ac:dyDescent="0.3">
      <c r="A61" s="12" t="s">
        <v>126</v>
      </c>
      <c r="B61" s="13" t="s">
        <v>127</v>
      </c>
      <c r="C61" s="39">
        <v>2.0099999999999998</v>
      </c>
      <c r="D61" s="39">
        <v>141.80000000000001</v>
      </c>
      <c r="E61" s="19">
        <v>8.9899999999999994E-2</v>
      </c>
      <c r="F61" s="39"/>
      <c r="G61" s="15"/>
      <c r="H61" s="21"/>
    </row>
    <row r="62" spans="1:8" x14ac:dyDescent="0.3">
      <c r="A62" s="12" t="s">
        <v>128</v>
      </c>
      <c r="B62" s="13" t="s">
        <v>129</v>
      </c>
      <c r="C62" s="39">
        <v>36.46</v>
      </c>
      <c r="D62" s="39"/>
      <c r="E62" s="39"/>
      <c r="F62" s="39"/>
      <c r="G62" s="15" t="s">
        <v>36</v>
      </c>
      <c r="H62" s="21"/>
    </row>
    <row r="63" spans="1:8" ht="15" x14ac:dyDescent="0.3">
      <c r="A63" s="12" t="s">
        <v>130</v>
      </c>
      <c r="B63" s="13" t="s">
        <v>131</v>
      </c>
      <c r="C63" s="39">
        <v>34.08</v>
      </c>
      <c r="D63" s="39"/>
      <c r="E63" s="19">
        <v>1.4530000000000001</v>
      </c>
      <c r="F63" s="39"/>
      <c r="G63" s="15"/>
      <c r="H63" s="21"/>
    </row>
    <row r="64" spans="1:8" x14ac:dyDescent="0.3">
      <c r="A64" s="12" t="s">
        <v>132</v>
      </c>
      <c r="B64" s="13" t="s">
        <v>133</v>
      </c>
      <c r="C64" s="39">
        <v>34.014699999999998</v>
      </c>
      <c r="D64" s="39"/>
      <c r="E64" s="19"/>
      <c r="F64" s="39"/>
      <c r="G64" s="15"/>
      <c r="H64" s="21"/>
    </row>
    <row r="65" spans="1:8" ht="15" x14ac:dyDescent="0.3">
      <c r="A65" s="12" t="s">
        <v>134</v>
      </c>
      <c r="B65" s="13" t="s">
        <v>135</v>
      </c>
      <c r="C65" s="39">
        <v>33.03</v>
      </c>
      <c r="D65" s="39"/>
      <c r="E65" s="39"/>
      <c r="F65" s="39"/>
      <c r="G65" s="15" t="s">
        <v>36</v>
      </c>
      <c r="H65" s="21"/>
    </row>
    <row r="66" spans="1:8" x14ac:dyDescent="0.3">
      <c r="A66" s="12" t="s">
        <v>136</v>
      </c>
      <c r="B66" s="13" t="s">
        <v>137</v>
      </c>
      <c r="C66" s="39">
        <v>52.46</v>
      </c>
      <c r="D66" s="39"/>
      <c r="E66" s="39"/>
      <c r="F66" s="39"/>
      <c r="G66" s="15"/>
      <c r="H66" s="21"/>
    </row>
    <row r="67" spans="1:8" ht="15" x14ac:dyDescent="0.3">
      <c r="A67" s="12" t="s">
        <v>138</v>
      </c>
      <c r="B67" s="13" t="s">
        <v>139</v>
      </c>
      <c r="C67" s="39">
        <v>74.12</v>
      </c>
      <c r="D67" s="39">
        <v>32.959000000000003</v>
      </c>
      <c r="E67" s="39"/>
      <c r="F67" s="39"/>
      <c r="G67" s="15"/>
      <c r="H67" s="21"/>
    </row>
    <row r="68" spans="1:8" ht="15" x14ac:dyDescent="0.3">
      <c r="A68" s="34" t="s">
        <v>140</v>
      </c>
      <c r="B68" s="28" t="s">
        <v>55</v>
      </c>
      <c r="C68" s="29">
        <v>56.11</v>
      </c>
      <c r="D68" s="29">
        <v>45.055</v>
      </c>
      <c r="E68" s="29"/>
      <c r="F68" s="29"/>
      <c r="G68" s="26"/>
      <c r="H68" s="21"/>
    </row>
    <row r="69" spans="1:8" ht="15" x14ac:dyDescent="0.3">
      <c r="A69" s="12" t="s">
        <v>141</v>
      </c>
      <c r="B69" s="22" t="s">
        <v>142</v>
      </c>
      <c r="C69" s="23">
        <v>166.14</v>
      </c>
      <c r="D69" s="23">
        <v>19.28</v>
      </c>
      <c r="E69" s="23"/>
      <c r="F69" s="19"/>
      <c r="G69" s="15"/>
      <c r="H69" s="21"/>
    </row>
    <row r="70" spans="1:8" ht="15" x14ac:dyDescent="0.3">
      <c r="A70" s="12" t="s">
        <v>143</v>
      </c>
      <c r="B70" s="22" t="s">
        <v>144</v>
      </c>
      <c r="C70" s="23">
        <v>98.06</v>
      </c>
      <c r="D70" s="23">
        <v>14.18</v>
      </c>
      <c r="E70" s="23"/>
      <c r="F70" s="14"/>
      <c r="G70" s="15"/>
      <c r="H70" s="21"/>
    </row>
    <row r="71" spans="1:8" ht="15" x14ac:dyDescent="0.3">
      <c r="A71" s="12" t="s">
        <v>145</v>
      </c>
      <c r="B71" s="13" t="s">
        <v>146</v>
      </c>
      <c r="C71" s="39">
        <v>126.12</v>
      </c>
      <c r="D71" s="39">
        <v>10.039999999999999</v>
      </c>
      <c r="E71" s="39"/>
      <c r="F71" s="39"/>
      <c r="G71" s="15" t="s">
        <v>147</v>
      </c>
      <c r="H71" s="21"/>
    </row>
    <row r="72" spans="1:8" ht="15" x14ac:dyDescent="0.3">
      <c r="A72" s="12" t="s">
        <v>148</v>
      </c>
      <c r="B72" s="28" t="s">
        <v>98</v>
      </c>
      <c r="C72" s="40">
        <v>106.17</v>
      </c>
      <c r="D72" s="40">
        <v>42.87</v>
      </c>
      <c r="E72" s="40"/>
      <c r="F72" s="40"/>
      <c r="G72" s="41"/>
      <c r="H72" s="21"/>
    </row>
    <row r="73" spans="1:8" ht="15" x14ac:dyDescent="0.3">
      <c r="A73" s="12" t="s">
        <v>149</v>
      </c>
      <c r="B73" s="28" t="s">
        <v>150</v>
      </c>
      <c r="C73" s="40">
        <v>16.04</v>
      </c>
      <c r="D73" s="40">
        <v>55.51</v>
      </c>
      <c r="E73" s="19">
        <v>0.72</v>
      </c>
      <c r="F73" s="40"/>
      <c r="G73" s="41"/>
      <c r="H73" s="21"/>
    </row>
    <row r="74" spans="1:8" ht="15" x14ac:dyDescent="0.3">
      <c r="A74" s="12" t="s">
        <v>151</v>
      </c>
      <c r="B74" s="13" t="s">
        <v>152</v>
      </c>
      <c r="C74" s="39">
        <v>32.04</v>
      </c>
      <c r="D74" s="39">
        <v>22.66</v>
      </c>
      <c r="E74" s="39"/>
      <c r="F74" s="39"/>
      <c r="G74" s="15"/>
      <c r="H74" s="21"/>
    </row>
    <row r="75" spans="1:8" ht="15" x14ac:dyDescent="0.3">
      <c r="A75" s="12" t="s">
        <v>153</v>
      </c>
      <c r="B75" s="13" t="s">
        <v>154</v>
      </c>
      <c r="C75" s="39">
        <v>100.12</v>
      </c>
      <c r="D75" s="39">
        <v>26.5</v>
      </c>
      <c r="E75" s="39"/>
      <c r="F75" s="39"/>
      <c r="G75" s="15" t="s">
        <v>78</v>
      </c>
      <c r="H75" s="21"/>
    </row>
    <row r="76" spans="1:8" ht="15" x14ac:dyDescent="0.3">
      <c r="A76" s="12" t="s">
        <v>155</v>
      </c>
      <c r="B76" s="13" t="s">
        <v>156</v>
      </c>
      <c r="C76" s="39">
        <v>88.15</v>
      </c>
      <c r="D76" s="39">
        <v>38.22</v>
      </c>
      <c r="E76" s="39"/>
      <c r="F76" s="39"/>
      <c r="G76" s="15"/>
      <c r="H76" s="21"/>
    </row>
    <row r="77" spans="1:8" ht="15" x14ac:dyDescent="0.3">
      <c r="A77" s="12" t="s">
        <v>157</v>
      </c>
      <c r="B77" s="22" t="s">
        <v>158</v>
      </c>
      <c r="C77" s="23">
        <v>250.25</v>
      </c>
      <c r="D77" s="23"/>
      <c r="E77" s="23"/>
      <c r="F77" s="19"/>
      <c r="G77" s="26"/>
      <c r="H77" s="21"/>
    </row>
    <row r="78" spans="1:8" ht="15" x14ac:dyDescent="0.3">
      <c r="A78" s="12" t="s">
        <v>159</v>
      </c>
      <c r="B78" s="13" t="s">
        <v>160</v>
      </c>
      <c r="C78" s="39">
        <v>115.02</v>
      </c>
      <c r="D78" s="39"/>
      <c r="E78" s="39"/>
      <c r="F78" s="39"/>
      <c r="G78" s="15" t="s">
        <v>36</v>
      </c>
      <c r="H78" s="21"/>
    </row>
    <row r="79" spans="1:8" ht="15" x14ac:dyDescent="0.3">
      <c r="A79" s="12" t="s">
        <v>161</v>
      </c>
      <c r="B79" s="13" t="s">
        <v>162</v>
      </c>
      <c r="C79" s="39">
        <v>63.01</v>
      </c>
      <c r="D79" s="39"/>
      <c r="E79" s="39"/>
      <c r="F79" s="39"/>
      <c r="G79" s="15" t="s">
        <v>36</v>
      </c>
      <c r="H79" s="21"/>
    </row>
    <row r="80" spans="1:8" x14ac:dyDescent="0.3">
      <c r="A80" s="12" t="s">
        <v>163</v>
      </c>
      <c r="B80" s="13" t="s">
        <v>164</v>
      </c>
      <c r="C80" s="39">
        <v>30.01</v>
      </c>
      <c r="D80" s="39"/>
      <c r="E80" s="39"/>
      <c r="F80" s="39"/>
      <c r="G80" s="15"/>
      <c r="H80" s="21"/>
    </row>
    <row r="81" spans="1:8" ht="15" x14ac:dyDescent="0.3">
      <c r="A81" s="12" t="s">
        <v>165</v>
      </c>
      <c r="B81" s="13" t="s">
        <v>166</v>
      </c>
      <c r="C81" s="39">
        <v>151.50380000000001</v>
      </c>
      <c r="D81" s="44"/>
      <c r="E81" s="44"/>
      <c r="F81" s="39"/>
      <c r="G81" s="15" t="s">
        <v>167</v>
      </c>
      <c r="H81" s="21"/>
    </row>
    <row r="82" spans="1:8" ht="15" x14ac:dyDescent="0.3">
      <c r="A82" s="12" t="s">
        <v>168</v>
      </c>
      <c r="B82" s="13" t="s">
        <v>169</v>
      </c>
      <c r="C82" s="39">
        <v>28.01</v>
      </c>
      <c r="D82" s="44"/>
      <c r="E82" s="19">
        <v>1.25</v>
      </c>
      <c r="F82" s="39"/>
      <c r="G82" s="15"/>
      <c r="H82" s="21"/>
    </row>
    <row r="83" spans="1:8" ht="15" x14ac:dyDescent="0.3">
      <c r="A83" s="12" t="s">
        <v>170</v>
      </c>
      <c r="B83" s="22" t="s">
        <v>171</v>
      </c>
      <c r="C83" s="23">
        <v>123.06</v>
      </c>
      <c r="D83" s="23">
        <v>25.08</v>
      </c>
      <c r="E83" s="23"/>
      <c r="F83" s="19"/>
      <c r="G83" s="15"/>
      <c r="H83" s="21"/>
    </row>
    <row r="84" spans="1:8" ht="15" x14ac:dyDescent="0.3">
      <c r="A84" s="12" t="s">
        <v>172</v>
      </c>
      <c r="B84" s="13" t="s">
        <v>173</v>
      </c>
      <c r="C84" s="39">
        <v>47.01</v>
      </c>
      <c r="D84" s="39"/>
      <c r="E84" s="39"/>
      <c r="F84" s="39"/>
      <c r="G84" s="15" t="s">
        <v>36</v>
      </c>
      <c r="H84" s="21"/>
    </row>
    <row r="85" spans="1:8" ht="15" x14ac:dyDescent="0.3">
      <c r="A85" s="12" t="s">
        <v>174</v>
      </c>
      <c r="B85" s="13" t="s">
        <v>175</v>
      </c>
      <c r="C85" s="39">
        <v>113.16</v>
      </c>
      <c r="D85" s="39">
        <v>32.17</v>
      </c>
      <c r="E85" s="39"/>
      <c r="F85" s="39"/>
      <c r="G85" s="15"/>
      <c r="H85" s="21"/>
    </row>
    <row r="86" spans="1:8" ht="15" x14ac:dyDescent="0.3">
      <c r="A86" s="12" t="s">
        <v>176</v>
      </c>
      <c r="B86" s="13" t="s">
        <v>177</v>
      </c>
      <c r="C86" s="39">
        <v>226.30999999999997</v>
      </c>
      <c r="D86" s="39"/>
      <c r="E86" s="39"/>
      <c r="F86" s="39"/>
      <c r="G86" s="15" t="s">
        <v>36</v>
      </c>
      <c r="H86" s="21"/>
    </row>
    <row r="87" spans="1:8" ht="15" x14ac:dyDescent="0.3">
      <c r="A87" s="34" t="s">
        <v>178</v>
      </c>
      <c r="B87" s="28" t="s">
        <v>98</v>
      </c>
      <c r="C87" s="40">
        <v>106.17</v>
      </c>
      <c r="D87" s="40">
        <v>42.88</v>
      </c>
      <c r="E87" s="40"/>
      <c r="F87" s="40"/>
      <c r="G87" s="45"/>
    </row>
    <row r="88" spans="1:8" ht="15" x14ac:dyDescent="0.3">
      <c r="A88" s="34" t="s">
        <v>179</v>
      </c>
      <c r="B88" s="28" t="s">
        <v>180</v>
      </c>
      <c r="C88" s="40">
        <v>32</v>
      </c>
      <c r="D88" s="40"/>
      <c r="E88" s="19">
        <v>1.429</v>
      </c>
      <c r="F88" s="40"/>
      <c r="G88" s="15" t="s">
        <v>36</v>
      </c>
    </row>
    <row r="89" spans="1:8" ht="15" x14ac:dyDescent="0.3">
      <c r="A89" s="34" t="s">
        <v>181</v>
      </c>
      <c r="B89" s="28" t="s">
        <v>98</v>
      </c>
      <c r="C89" s="40">
        <v>106.17</v>
      </c>
      <c r="D89" s="40">
        <v>42.88</v>
      </c>
      <c r="E89" s="40"/>
      <c r="F89" s="40"/>
      <c r="G89" s="15"/>
    </row>
    <row r="90" spans="1:8" ht="15" x14ac:dyDescent="0.3">
      <c r="A90" s="12" t="s">
        <v>182</v>
      </c>
      <c r="B90" s="13" t="s">
        <v>183</v>
      </c>
      <c r="C90" s="39">
        <v>94.11</v>
      </c>
      <c r="D90" s="39">
        <v>32.450000000000003</v>
      </c>
      <c r="E90" s="39"/>
      <c r="F90" s="39"/>
      <c r="G90" s="15"/>
    </row>
    <row r="91" spans="1:8" ht="15" x14ac:dyDescent="0.3">
      <c r="A91" s="12" t="s">
        <v>184</v>
      </c>
      <c r="B91" s="13" t="s">
        <v>185</v>
      </c>
      <c r="C91" s="39">
        <v>98.92</v>
      </c>
      <c r="D91" s="39"/>
      <c r="E91" s="39"/>
      <c r="F91" s="39"/>
      <c r="G91" s="15" t="s">
        <v>36</v>
      </c>
    </row>
    <row r="92" spans="1:8" ht="15" x14ac:dyDescent="0.3">
      <c r="A92" s="12" t="s">
        <v>186</v>
      </c>
      <c r="B92" s="13" t="s">
        <v>187</v>
      </c>
      <c r="C92" s="39">
        <v>97.99</v>
      </c>
      <c r="D92" s="39"/>
      <c r="E92" s="39"/>
      <c r="F92" s="39"/>
      <c r="G92" s="15" t="s">
        <v>36</v>
      </c>
    </row>
    <row r="93" spans="1:8" ht="15" x14ac:dyDescent="0.3">
      <c r="A93" s="12" t="s">
        <v>188</v>
      </c>
      <c r="B93" s="13" t="s">
        <v>189</v>
      </c>
      <c r="C93" s="39">
        <v>148.1</v>
      </c>
      <c r="D93" s="39">
        <v>22.01</v>
      </c>
      <c r="E93" s="39"/>
      <c r="F93" s="39"/>
      <c r="G93" s="15"/>
    </row>
    <row r="94" spans="1:8" ht="15" x14ac:dyDescent="0.3">
      <c r="A94" s="12" t="s">
        <v>190</v>
      </c>
      <c r="B94" s="13" t="s">
        <v>51</v>
      </c>
      <c r="C94" s="39">
        <v>54.09</v>
      </c>
      <c r="D94" s="39">
        <f>D24</f>
        <v>46.99</v>
      </c>
      <c r="E94" s="39"/>
      <c r="F94" s="39"/>
      <c r="G94" s="45"/>
    </row>
    <row r="95" spans="1:8" ht="15" x14ac:dyDescent="0.3">
      <c r="A95" s="16" t="s">
        <v>191</v>
      </c>
      <c r="B95" s="46" t="s">
        <v>192</v>
      </c>
      <c r="C95" s="42">
        <f>4*12+8</f>
        <v>56</v>
      </c>
      <c r="D95" s="42"/>
      <c r="E95" s="39"/>
      <c r="F95" s="39"/>
      <c r="G95" s="45"/>
    </row>
    <row r="96" spans="1:8" ht="15" x14ac:dyDescent="0.3">
      <c r="A96" s="12" t="s">
        <v>193</v>
      </c>
      <c r="B96" s="13" t="s">
        <v>194</v>
      </c>
      <c r="C96" s="39">
        <v>254.28999999999996</v>
      </c>
      <c r="D96" s="39"/>
      <c r="E96" s="39"/>
      <c r="F96" s="39"/>
      <c r="G96" s="15" t="s">
        <v>36</v>
      </c>
    </row>
    <row r="97" spans="1:7" x14ac:dyDescent="0.3">
      <c r="A97" s="16" t="s">
        <v>195</v>
      </c>
      <c r="B97" s="16" t="s">
        <v>196</v>
      </c>
      <c r="C97" s="42">
        <f>3*12+4+2*16</f>
        <v>72</v>
      </c>
      <c r="D97" s="42"/>
      <c r="E97" s="39"/>
      <c r="F97" s="39"/>
      <c r="G97" s="15"/>
    </row>
    <row r="98" spans="1:7" ht="15" x14ac:dyDescent="0.3">
      <c r="A98" s="12" t="s">
        <v>197</v>
      </c>
      <c r="B98" s="13" t="s">
        <v>198</v>
      </c>
      <c r="C98" s="14">
        <v>28.05</v>
      </c>
      <c r="D98" s="14">
        <f>D48</f>
        <v>50.3</v>
      </c>
      <c r="E98" s="14"/>
      <c r="F98" s="14"/>
      <c r="G98" s="45"/>
    </row>
    <row r="99" spans="1:7" ht="15" x14ac:dyDescent="0.3">
      <c r="A99" s="12" t="s">
        <v>199</v>
      </c>
      <c r="B99" s="13" t="s">
        <v>200</v>
      </c>
      <c r="C99" s="14">
        <v>192.16</v>
      </c>
      <c r="D99" s="14"/>
      <c r="E99" s="14"/>
      <c r="F99" s="14"/>
      <c r="G99" s="15" t="s">
        <v>36</v>
      </c>
    </row>
    <row r="100" spans="1:7" x14ac:dyDescent="0.3">
      <c r="A100" s="47" t="s">
        <v>201</v>
      </c>
      <c r="B100" s="48" t="s">
        <v>202</v>
      </c>
      <c r="C100" s="18">
        <f>180*(15*12+10+2*14+2*16)+1*(10*12+8+4*16)</f>
        <v>45192</v>
      </c>
      <c r="D100" s="18"/>
      <c r="E100" s="14"/>
      <c r="F100" s="14"/>
      <c r="G100" s="15"/>
    </row>
    <row r="101" spans="1:7" ht="15" x14ac:dyDescent="0.3">
      <c r="A101" s="12" t="s">
        <v>203</v>
      </c>
      <c r="B101" s="13" t="s">
        <v>204</v>
      </c>
      <c r="C101" s="14">
        <v>100.12</v>
      </c>
      <c r="D101" s="14"/>
      <c r="E101" s="14"/>
      <c r="F101" s="14"/>
      <c r="G101" s="15"/>
    </row>
    <row r="102" spans="1:7" ht="15" x14ac:dyDescent="0.3">
      <c r="A102" s="12" t="s">
        <v>205</v>
      </c>
      <c r="B102" s="13" t="s">
        <v>206</v>
      </c>
      <c r="C102" s="14">
        <v>42.08</v>
      </c>
      <c r="D102" s="14">
        <f>D106</f>
        <v>48.91</v>
      </c>
      <c r="E102" s="14"/>
      <c r="F102" s="14"/>
      <c r="G102" s="45"/>
    </row>
    <row r="103" spans="1:7" ht="15" x14ac:dyDescent="0.3">
      <c r="A103" s="12" t="s">
        <v>207</v>
      </c>
      <c r="B103" s="13" t="s">
        <v>208</v>
      </c>
      <c r="C103" s="14">
        <v>104.15</v>
      </c>
      <c r="D103" s="14">
        <f>D109</f>
        <v>42.2</v>
      </c>
      <c r="E103" s="14"/>
      <c r="F103" s="14"/>
      <c r="G103" s="15"/>
    </row>
    <row r="104" spans="1:7" ht="15" x14ac:dyDescent="0.3">
      <c r="A104" s="12" t="s">
        <v>209</v>
      </c>
      <c r="B104" s="13" t="s">
        <v>210</v>
      </c>
      <c r="C104" s="14">
        <v>86.09</v>
      </c>
      <c r="D104" s="14">
        <f>D118</f>
        <v>24.19</v>
      </c>
      <c r="E104" s="14"/>
      <c r="F104" s="14"/>
      <c r="G104" s="45"/>
    </row>
    <row r="105" spans="1:7" ht="15" x14ac:dyDescent="0.3">
      <c r="A105" s="12" t="s">
        <v>211</v>
      </c>
      <c r="B105" s="13" t="s">
        <v>212</v>
      </c>
      <c r="C105" s="14">
        <v>62.5</v>
      </c>
      <c r="D105" s="14"/>
      <c r="E105" s="14"/>
      <c r="F105" s="14"/>
      <c r="G105" s="15"/>
    </row>
    <row r="106" spans="1:7" ht="15" x14ac:dyDescent="0.3">
      <c r="A106" s="12" t="s">
        <v>213</v>
      </c>
      <c r="B106" s="13" t="s">
        <v>214</v>
      </c>
      <c r="C106" s="14">
        <v>42.08</v>
      </c>
      <c r="D106" s="14">
        <v>48.91</v>
      </c>
      <c r="E106" s="14"/>
      <c r="F106" s="14"/>
      <c r="G106" s="15"/>
    </row>
    <row r="107" spans="1:7" ht="15" x14ac:dyDescent="0.3">
      <c r="A107" s="12" t="s">
        <v>107</v>
      </c>
      <c r="B107" s="13" t="s">
        <v>14</v>
      </c>
      <c r="C107" s="14">
        <v>58.08</v>
      </c>
      <c r="D107" s="14"/>
      <c r="E107" s="14"/>
      <c r="F107" s="14"/>
      <c r="G107" s="15"/>
    </row>
    <row r="108" spans="1:7" ht="15" x14ac:dyDescent="0.3">
      <c r="A108" s="12" t="s">
        <v>215</v>
      </c>
      <c r="B108" s="13" t="s">
        <v>142</v>
      </c>
      <c r="C108" s="14">
        <v>166.13</v>
      </c>
      <c r="D108" s="14">
        <v>19.2</v>
      </c>
      <c r="E108" s="14"/>
      <c r="F108" s="14"/>
      <c r="G108" s="15"/>
    </row>
    <row r="109" spans="1:7" ht="15" x14ac:dyDescent="0.3">
      <c r="A109" s="12" t="s">
        <v>216</v>
      </c>
      <c r="B109" s="13" t="s">
        <v>217</v>
      </c>
      <c r="C109" s="14">
        <v>104.15</v>
      </c>
      <c r="D109" s="14">
        <v>42.2</v>
      </c>
      <c r="E109" s="14"/>
      <c r="F109" s="14"/>
      <c r="G109" s="15"/>
    </row>
    <row r="110" spans="1:7" ht="15" x14ac:dyDescent="0.3">
      <c r="A110" s="12" t="s">
        <v>218</v>
      </c>
      <c r="B110" s="13" t="s">
        <v>219</v>
      </c>
      <c r="C110" s="14">
        <v>212.40950000000001</v>
      </c>
      <c r="D110" s="20"/>
      <c r="E110" s="20"/>
      <c r="F110" s="14"/>
      <c r="G110" s="15" t="s">
        <v>220</v>
      </c>
    </row>
    <row r="111" spans="1:7" ht="15" x14ac:dyDescent="0.3">
      <c r="A111" s="12" t="s">
        <v>221</v>
      </c>
      <c r="B111" s="13" t="s">
        <v>222</v>
      </c>
      <c r="C111" s="14">
        <v>416.79020000000003</v>
      </c>
      <c r="D111" s="20"/>
      <c r="E111" s="20"/>
      <c r="F111" s="14"/>
      <c r="G111" s="15" t="s">
        <v>223</v>
      </c>
    </row>
    <row r="112" spans="1:7" s="51" customFormat="1" ht="15" x14ac:dyDescent="0.3">
      <c r="A112" s="49" t="s">
        <v>224</v>
      </c>
      <c r="B112" s="46" t="s">
        <v>225</v>
      </c>
      <c r="C112" s="38">
        <f>20*12+22</f>
        <v>262</v>
      </c>
      <c r="D112" s="38"/>
      <c r="E112" s="38"/>
      <c r="F112" s="38"/>
      <c r="G112" s="50"/>
    </row>
    <row r="113" spans="1:7" ht="15" x14ac:dyDescent="0.3">
      <c r="A113" s="12" t="s">
        <v>226</v>
      </c>
      <c r="B113" s="13" t="s">
        <v>227</v>
      </c>
      <c r="C113" s="14">
        <v>98.078999999999994</v>
      </c>
      <c r="D113" s="14"/>
      <c r="E113" s="14"/>
      <c r="F113" s="14"/>
      <c r="G113" s="15" t="s">
        <v>36</v>
      </c>
    </row>
    <row r="114" spans="1:7" ht="15" x14ac:dyDescent="0.3">
      <c r="A114" s="12" t="s">
        <v>228</v>
      </c>
      <c r="B114" s="13" t="s">
        <v>229</v>
      </c>
      <c r="C114" s="14">
        <v>92.14</v>
      </c>
      <c r="D114" s="14">
        <v>40.588999999999999</v>
      </c>
      <c r="E114" s="14"/>
      <c r="F114" s="14"/>
      <c r="G114" s="15"/>
    </row>
    <row r="115" spans="1:7" ht="15" x14ac:dyDescent="0.3">
      <c r="A115" s="12" t="s">
        <v>230</v>
      </c>
      <c r="B115" s="22" t="s">
        <v>231</v>
      </c>
      <c r="C115" s="23">
        <v>174.2</v>
      </c>
      <c r="D115" s="23"/>
      <c r="E115" s="23"/>
      <c r="F115" s="19"/>
      <c r="G115" s="15" t="s">
        <v>36</v>
      </c>
    </row>
    <row r="116" spans="1:7" ht="15" x14ac:dyDescent="0.3">
      <c r="A116" s="12" t="s">
        <v>232</v>
      </c>
      <c r="B116" s="13" t="s">
        <v>233</v>
      </c>
      <c r="C116" s="14">
        <v>60.06</v>
      </c>
      <c r="D116" s="14">
        <v>10.54</v>
      </c>
      <c r="E116" s="14"/>
      <c r="F116" s="14"/>
      <c r="G116" s="15"/>
    </row>
    <row r="117" spans="1:7" ht="15" x14ac:dyDescent="0.3">
      <c r="A117" s="12" t="s">
        <v>234</v>
      </c>
      <c r="B117" s="13" t="s">
        <v>235</v>
      </c>
      <c r="C117" s="14">
        <v>175</v>
      </c>
      <c r="D117" s="20"/>
      <c r="E117" s="20"/>
      <c r="F117" s="14"/>
      <c r="G117" s="15" t="s">
        <v>236</v>
      </c>
    </row>
    <row r="118" spans="1:7" ht="15" x14ac:dyDescent="0.3">
      <c r="A118" s="12" t="s">
        <v>237</v>
      </c>
      <c r="B118" s="13" t="s">
        <v>238</v>
      </c>
      <c r="C118" s="14">
        <v>86.09</v>
      </c>
      <c r="D118" s="14">
        <v>24.19</v>
      </c>
      <c r="E118" s="14"/>
      <c r="F118" s="14"/>
      <c r="G118" s="15"/>
    </row>
    <row r="119" spans="1:7" ht="15" x14ac:dyDescent="0.3">
      <c r="A119" s="12" t="s">
        <v>239</v>
      </c>
      <c r="B119" s="13" t="s">
        <v>240</v>
      </c>
      <c r="C119" s="14">
        <v>62.5</v>
      </c>
      <c r="D119" s="20"/>
      <c r="E119" s="20"/>
      <c r="F119" s="14"/>
      <c r="G119" s="15" t="s">
        <v>36</v>
      </c>
    </row>
    <row r="120" spans="1:7" ht="15" x14ac:dyDescent="0.3">
      <c r="A120" s="52" t="s">
        <v>241</v>
      </c>
      <c r="B120" s="53" t="s">
        <v>242</v>
      </c>
      <c r="C120" s="54">
        <v>18.02</v>
      </c>
      <c r="D120" s="54"/>
      <c r="E120" s="54">
        <v>1000</v>
      </c>
      <c r="F120" s="54"/>
      <c r="G120" s="55"/>
    </row>
    <row r="121" spans="1:7" ht="15.6" x14ac:dyDescent="0.3">
      <c r="A121" s="16" t="s">
        <v>243</v>
      </c>
      <c r="B121" s="17" t="s">
        <v>244</v>
      </c>
      <c r="C121" s="56">
        <f>6*12+6*14+5*16+23+32+7</f>
        <v>298</v>
      </c>
      <c r="D121" s="3"/>
      <c r="E121" s="3"/>
      <c r="F121" s="3"/>
      <c r="G121" s="3"/>
    </row>
    <row r="122" spans="1:7" ht="15.6" x14ac:dyDescent="0.3">
      <c r="A122" s="16" t="s">
        <v>145</v>
      </c>
      <c r="B122" s="17" t="s">
        <v>245</v>
      </c>
      <c r="C122" s="16">
        <f>3*12+6*14+6</f>
        <v>126</v>
      </c>
    </row>
    <row r="123" spans="1:7" x14ac:dyDescent="0.3">
      <c r="A123" s="16" t="s">
        <v>246</v>
      </c>
      <c r="B123" s="17" t="s">
        <v>247</v>
      </c>
      <c r="C123" s="16">
        <f>1.5*(12+2+16)+1*(12*6+6+16)</f>
        <v>139</v>
      </c>
    </row>
    <row r="124" spans="1:7" x14ac:dyDescent="0.3">
      <c r="A124" s="16" t="s">
        <v>248</v>
      </c>
      <c r="B124" s="17" t="s">
        <v>247</v>
      </c>
      <c r="C124" s="16">
        <f>0.8*(12+2+16)+1*(12*6+6+16)</f>
        <v>118</v>
      </c>
    </row>
    <row r="125" spans="1:7" x14ac:dyDescent="0.3">
      <c r="A125" s="47" t="s">
        <v>249</v>
      </c>
      <c r="B125" s="48" t="s">
        <v>250</v>
      </c>
      <c r="C125" s="16">
        <f>1+16+2*(31+3*16+1)+1</f>
        <v>178</v>
      </c>
      <c r="G125" s="2" t="s">
        <v>251</v>
      </c>
    </row>
    <row r="126" spans="1:7" x14ac:dyDescent="0.3">
      <c r="A126" s="47" t="s">
        <v>252</v>
      </c>
      <c r="B126" s="48" t="s">
        <v>253</v>
      </c>
      <c r="C126" s="16">
        <f>100*(15*12+10+2*14+2*16)+(2*12+4+16)</f>
        <v>25044</v>
      </c>
    </row>
    <row r="127" spans="1:7" x14ac:dyDescent="0.3">
      <c r="A127" s="16" t="s">
        <v>254</v>
      </c>
      <c r="B127" s="16" t="s">
        <v>255</v>
      </c>
      <c r="C127" s="38">
        <v>56.11</v>
      </c>
      <c r="G127" s="2" t="s">
        <v>256</v>
      </c>
    </row>
    <row r="128" spans="1:7" x14ac:dyDescent="0.3">
      <c r="A128" s="16" t="s">
        <v>257</v>
      </c>
      <c r="B128" s="16" t="s">
        <v>258</v>
      </c>
      <c r="C128" s="16">
        <f>1*(2*12+6+2*16)+1*(8*12+4+3*16)</f>
        <v>210</v>
      </c>
    </row>
    <row r="129" spans="1:7" x14ac:dyDescent="0.3">
      <c r="A129" s="16" t="s">
        <v>259</v>
      </c>
      <c r="B129" s="16" t="s">
        <v>260</v>
      </c>
      <c r="C129" s="16">
        <v>426.47699999999998</v>
      </c>
    </row>
    <row r="130" spans="1:7" x14ac:dyDescent="0.3">
      <c r="A130" s="16" t="s">
        <v>261</v>
      </c>
      <c r="B130" s="57" t="s">
        <v>262</v>
      </c>
      <c r="C130" s="16">
        <v>340</v>
      </c>
      <c r="G130" s="58" t="s">
        <v>263</v>
      </c>
    </row>
    <row r="131" spans="1:7" x14ac:dyDescent="0.3">
      <c r="A131" s="2" t="s">
        <v>264</v>
      </c>
      <c r="B131" s="2" t="s">
        <v>41</v>
      </c>
      <c r="C131" s="2">
        <v>132.13900000000001</v>
      </c>
    </row>
    <row r="132" spans="1:7" x14ac:dyDescent="0.3">
      <c r="A132" s="2" t="s">
        <v>265</v>
      </c>
      <c r="B132" s="2" t="s">
        <v>266</v>
      </c>
      <c r="C132" s="2">
        <v>58.44</v>
      </c>
    </row>
    <row r="133" spans="1:7" x14ac:dyDescent="0.3">
      <c r="A133" s="2" t="s">
        <v>267</v>
      </c>
      <c r="B133" s="2" t="s">
        <v>268</v>
      </c>
      <c r="C133" s="2">
        <v>39.997</v>
      </c>
    </row>
  </sheetData>
  <hyperlinks>
    <hyperlink ref="G130" r:id="rId1" xr:uid="{E5C5FA5A-EE46-43E3-8A72-16F7B0B727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Fanran Meng</dc:creator>
  <cp:keywords/>
  <dc:description/>
  <cp:lastModifiedBy>Luke Cullen</cp:lastModifiedBy>
  <cp:revision/>
  <dcterms:created xsi:type="dcterms:W3CDTF">2022-10-07T14:00:35Z</dcterms:created>
  <dcterms:modified xsi:type="dcterms:W3CDTF">2022-10-10T16:47:57Z</dcterms:modified>
  <cp:category/>
  <cp:contentStatus/>
</cp:coreProperties>
</file>