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farias\Documents\GitHub\Sistemas-de-Informa--o\Aulas\0908\"/>
    </mc:Choice>
  </mc:AlternateContent>
  <xr:revisionPtr revIDLastSave="0" documentId="13_ncr:1_{B46E1127-D575-4EBF-8218-2D2CF8E8F7F9}" xr6:coauthVersionLast="36" xr6:coauthVersionMax="36" xr10:uidLastSave="{00000000-0000-0000-0000-000000000000}"/>
  <bookViews>
    <workbookView xWindow="0" yWindow="0" windowWidth="21600" windowHeight="9525" activeTab="4" xr2:uid="{DA90620C-7707-4641-97CE-4DAF66427C5A}"/>
  </bookViews>
  <sheets>
    <sheet name="Comida" sheetId="1" r:id="rId1"/>
    <sheet name="Bebida" sheetId="3" r:id="rId2"/>
    <sheet name="Descatáveis" sheetId="4" r:id="rId3"/>
    <sheet name="Outros" sheetId="5" r:id="rId4"/>
    <sheet name="Home" sheetId="6" r:id="rId5"/>
    <sheet name="Duração" sheetId="8" r:id="rId6"/>
    <sheet name="Clima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3"/>
  <c r="J5" i="3"/>
  <c r="J6" i="3"/>
  <c r="J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K4" i="1"/>
  <c r="I4" i="3"/>
  <c r="I5" i="3"/>
  <c r="I6" i="3"/>
  <c r="I3" i="3"/>
  <c r="I6" i="1"/>
  <c r="I7" i="1"/>
  <c r="I10" i="1"/>
  <c r="I11" i="1"/>
  <c r="I14" i="1"/>
  <c r="I15" i="1"/>
  <c r="I18" i="1"/>
  <c r="I3" i="1"/>
  <c r="B13" i="6"/>
  <c r="H6" i="3"/>
  <c r="H4" i="1"/>
  <c r="I4" i="1" s="1"/>
  <c r="H5" i="1"/>
  <c r="I5" i="1" s="1"/>
  <c r="H6" i="1"/>
  <c r="H7" i="1"/>
  <c r="H8" i="1"/>
  <c r="I8" i="1" s="1"/>
  <c r="H9" i="1"/>
  <c r="I9" i="1" s="1"/>
  <c r="H10" i="1"/>
  <c r="H11" i="1"/>
  <c r="H12" i="1"/>
  <c r="I12" i="1" s="1"/>
  <c r="H13" i="1"/>
  <c r="I13" i="1" s="1"/>
  <c r="H14" i="1"/>
  <c r="H15" i="1"/>
  <c r="H16" i="1"/>
  <c r="I16" i="1" s="1"/>
  <c r="H17" i="1"/>
  <c r="I17" i="1" s="1"/>
  <c r="H18" i="1"/>
  <c r="H3" i="1"/>
  <c r="K3" i="1" l="1"/>
  <c r="B8" i="6"/>
  <c r="B6" i="6"/>
  <c r="B7" i="6"/>
  <c r="J6" i="4" s="1"/>
  <c r="K6" i="4" s="1"/>
  <c r="K6" i="3" l="1"/>
  <c r="J7" i="4"/>
  <c r="K7" i="4" s="1"/>
  <c r="K4" i="3"/>
  <c r="J5" i="4"/>
  <c r="K5" i="4" s="1"/>
  <c r="K3" i="4"/>
  <c r="J4" i="4"/>
  <c r="K4" i="4" s="1"/>
  <c r="K5" i="3"/>
  <c r="K18" i="1"/>
  <c r="K10" i="1"/>
  <c r="K6" i="1"/>
  <c r="K17" i="1"/>
  <c r="K13" i="1"/>
  <c r="K9" i="1"/>
  <c r="K5" i="1"/>
  <c r="K14" i="1"/>
  <c r="K16" i="1"/>
  <c r="K12" i="1"/>
  <c r="K8" i="1"/>
  <c r="K15" i="1"/>
  <c r="K11" i="1"/>
  <c r="D9" i="4" l="1"/>
  <c r="G6" i="5"/>
  <c r="H6" i="5" s="1"/>
  <c r="K3" i="3"/>
  <c r="D8" i="3" s="1"/>
  <c r="G4" i="5"/>
  <c r="H4" i="5" s="1"/>
  <c r="K7" i="1"/>
  <c r="G3" i="5"/>
  <c r="H3" i="5" s="1"/>
  <c r="G5" i="5"/>
  <c r="H5" i="5" s="1"/>
  <c r="D20" i="1" l="1"/>
  <c r="D8" i="5"/>
  <c r="B10" i="6" l="1"/>
  <c r="B11" i="6" l="1"/>
  <c r="B14" i="6"/>
  <c r="B15" i="6" s="1"/>
  <c r="B16" i="6" s="1"/>
  <c r="E13" i="6" s="1"/>
</calcChain>
</file>

<file path=xl/sharedStrings.xml><?xml version="1.0" encoding="utf-8"?>
<sst xmlns="http://schemas.openxmlformats.org/spreadsheetml/2006/main" count="131" uniqueCount="69">
  <si>
    <t>Arroz</t>
  </si>
  <si>
    <t>Feijão</t>
  </si>
  <si>
    <t>Vinagrette</t>
  </si>
  <si>
    <t>Mandioca</t>
  </si>
  <si>
    <t>Carne bovina</t>
  </si>
  <si>
    <t>Carne aviária</t>
  </si>
  <si>
    <t>Comida</t>
  </si>
  <si>
    <t>Unidade</t>
  </si>
  <si>
    <t>Preço</t>
  </si>
  <si>
    <t>Kg</t>
  </si>
  <si>
    <t>LT</t>
  </si>
  <si>
    <t>MCH</t>
  </si>
  <si>
    <t>MCM</t>
  </si>
  <si>
    <t>QTD.</t>
  </si>
  <si>
    <t>Valor</t>
  </si>
  <si>
    <t>Carne Suína</t>
  </si>
  <si>
    <t>Farinha</t>
  </si>
  <si>
    <t>Farofa</t>
  </si>
  <si>
    <t>Maionese</t>
  </si>
  <si>
    <t>Pão de alho</t>
  </si>
  <si>
    <t>Queijo prato</t>
  </si>
  <si>
    <t>Queijo coalho</t>
  </si>
  <si>
    <t>Cebola</t>
  </si>
  <si>
    <t>Pão francês</t>
  </si>
  <si>
    <t>Bebida</t>
  </si>
  <si>
    <t>Total</t>
  </si>
  <si>
    <t>Cerveja</t>
  </si>
  <si>
    <t>Refrigerante</t>
  </si>
  <si>
    <t>água com gás</t>
  </si>
  <si>
    <t>Sucos</t>
  </si>
  <si>
    <t>Descartáveis</t>
  </si>
  <si>
    <t>Copos</t>
  </si>
  <si>
    <t>Pratos</t>
  </si>
  <si>
    <t>Talheres</t>
  </si>
  <si>
    <t>Guardanapos</t>
  </si>
  <si>
    <t>Outros</t>
  </si>
  <si>
    <t>Carvão</t>
  </si>
  <si>
    <t>Gelo</t>
  </si>
  <si>
    <t>Sal Grosso</t>
  </si>
  <si>
    <t>Papel higiênico</t>
  </si>
  <si>
    <t>Sal</t>
  </si>
  <si>
    <t>Sorvete</t>
  </si>
  <si>
    <t>Normal</t>
  </si>
  <si>
    <t>Frio</t>
  </si>
  <si>
    <t>Calor</t>
  </si>
  <si>
    <t>1 Período</t>
  </si>
  <si>
    <t>2 Períodos</t>
  </si>
  <si>
    <t>3 Períodos</t>
  </si>
  <si>
    <t>Qtd. Homens -&gt;</t>
  </si>
  <si>
    <t>Qtd. Mulheres -&gt;</t>
  </si>
  <si>
    <t>Clima -&gt;</t>
  </si>
  <si>
    <t>índicie da comida -&gt;</t>
  </si>
  <si>
    <t>índicie da duração -&gt;</t>
  </si>
  <si>
    <t>Duração -&gt;</t>
  </si>
  <si>
    <t>índicie da bebida -&gt;</t>
  </si>
  <si>
    <t>Rateio -&gt;</t>
  </si>
  <si>
    <t>Valor Homens -&gt;</t>
  </si>
  <si>
    <t>Valor arrecadado Homens -&gt;</t>
  </si>
  <si>
    <t>Difreneça faltante -&gt;</t>
  </si>
  <si>
    <t>Valor mulheres -&gt;</t>
  </si>
  <si>
    <t>&lt;- Célula digitável pelo usuário</t>
  </si>
  <si>
    <t>&lt;- Célula de fórmula (não manipulável)</t>
  </si>
  <si>
    <t>&lt;- Célula de itens</t>
  </si>
  <si>
    <t>&lt;- Célula de total</t>
  </si>
  <si>
    <t>Valor arrecadado Mulher -&gt;</t>
  </si>
  <si>
    <t>Custo Total Líquido -&gt;</t>
  </si>
  <si>
    <t>Custo Total Bruto</t>
  </si>
  <si>
    <t>Qtd. Crianças -&gt;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</si>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</sst>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7" formatCode="_-* #,##0.000_-;\-* #,##0.000_-;_-* &quot;-&quot;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4" fontId="0" fillId="3" borderId="1" xfId="2" applyFont="1" applyFill="1" applyBorder="1"/>
    <xf numFmtId="0" fontId="0" fillId="5" borderId="1" xfId="0" applyFill="1" applyBorder="1" applyAlignment="1">
      <alignment horizontal="center"/>
    </xf>
    <xf numFmtId="0" fontId="0" fillId="6" borderId="0" xfId="0" applyFill="1"/>
    <xf numFmtId="44" fontId="0" fillId="6" borderId="0" xfId="2" applyFont="1" applyFill="1"/>
    <xf numFmtId="164" fontId="0" fillId="6" borderId="0" xfId="1" applyNumberFormat="1" applyFont="1" applyFill="1"/>
    <xf numFmtId="43" fontId="0" fillId="6" borderId="0" xfId="1" applyNumberFormat="1" applyFont="1" applyFill="1"/>
    <xf numFmtId="43" fontId="0" fillId="6" borderId="0" xfId="1" applyFont="1" applyFill="1"/>
    <xf numFmtId="44" fontId="0" fillId="6" borderId="1" xfId="0" applyNumberFormat="1" applyFont="1" applyFill="1" applyBorder="1"/>
    <xf numFmtId="44" fontId="0" fillId="6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5" borderId="1" xfId="0" applyFill="1" applyBorder="1"/>
    <xf numFmtId="0" fontId="0" fillId="6" borderId="0" xfId="0" applyFill="1" applyBorder="1"/>
    <xf numFmtId="0" fontId="0" fillId="6" borderId="2" xfId="0" applyFill="1" applyBorder="1" applyAlignment="1">
      <alignment horizontal="left"/>
    </xf>
    <xf numFmtId="0" fontId="0" fillId="6" borderId="0" xfId="0" applyFill="1" applyAlignment="1">
      <alignment horizontal="left"/>
    </xf>
    <xf numFmtId="44" fontId="0" fillId="6" borderId="1" xfId="2" applyFont="1" applyFill="1" applyBorder="1"/>
    <xf numFmtId="43" fontId="0" fillId="6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center"/>
    </xf>
    <xf numFmtId="44" fontId="0" fillId="6" borderId="1" xfId="2" applyFont="1" applyFill="1" applyBorder="1" applyAlignment="1">
      <alignment horizontal="center"/>
    </xf>
    <xf numFmtId="43" fontId="0" fillId="6" borderId="1" xfId="0" applyNumberFormat="1" applyFont="1" applyFill="1" applyBorder="1" applyAlignment="1"/>
    <xf numFmtId="44" fontId="0" fillId="3" borderId="1" xfId="0" applyNumberFormat="1" applyFont="1" applyFill="1" applyBorder="1"/>
    <xf numFmtId="44" fontId="0" fillId="3" borderId="1" xfId="0" applyNumberFormat="1" applyFill="1" applyBorder="1"/>
    <xf numFmtId="44" fontId="0" fillId="2" borderId="0" xfId="0" applyNumberFormat="1" applyFill="1" applyBorder="1"/>
    <xf numFmtId="167" fontId="0" fillId="3" borderId="1" xfId="0" applyNumberFormat="1" applyFill="1" applyBorder="1"/>
    <xf numFmtId="167" fontId="0" fillId="6" borderId="1" xfId="0" applyNumberFormat="1" applyFont="1" applyFill="1" applyBorder="1" applyAlignment="1">
      <alignment horizontal="right"/>
    </xf>
    <xf numFmtId="0" fontId="0" fillId="2" borderId="0" xfId="0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17F8-88E0-44E4-9432-D3E3CDD5888A}">
  <dimension ref="D2:Q91"/>
  <sheetViews>
    <sheetView workbookViewId="0">
      <selection activeCell="J18" sqref="J18"/>
    </sheetView>
  </sheetViews>
  <sheetFormatPr defaultRowHeight="15" x14ac:dyDescent="0.25"/>
  <cols>
    <col min="1" max="3" width="9.140625" style="8"/>
    <col min="4" max="4" width="12.5703125" style="8" customWidth="1"/>
    <col min="5" max="5" width="9.140625" style="8"/>
    <col min="6" max="6" width="9.5703125" style="8" bestFit="1" customWidth="1"/>
    <col min="7" max="9" width="9.140625" style="8"/>
    <col min="10" max="11" width="12.140625" style="8" bestFit="1" customWidth="1"/>
    <col min="12" max="15" width="9.140625" style="8"/>
    <col min="16" max="16" width="9.85546875" style="8" customWidth="1"/>
    <col min="17" max="16384" width="9.140625" style="8"/>
  </cols>
  <sheetData>
    <row r="2" spans="4:17" x14ac:dyDescent="0.25">
      <c r="D2" s="5" t="s">
        <v>6</v>
      </c>
      <c r="E2" s="15" t="s">
        <v>7</v>
      </c>
      <c r="F2" s="15" t="s">
        <v>8</v>
      </c>
      <c r="G2" s="15" t="s">
        <v>11</v>
      </c>
      <c r="H2" s="15" t="s">
        <v>12</v>
      </c>
      <c r="I2" s="5" t="s">
        <v>68</v>
      </c>
      <c r="J2" s="5" t="s">
        <v>13</v>
      </c>
      <c r="K2" s="5" t="s">
        <v>14</v>
      </c>
      <c r="M2" s="4"/>
      <c r="N2" s="25" t="s">
        <v>60</v>
      </c>
      <c r="O2" s="26"/>
      <c r="P2" s="26"/>
    </row>
    <row r="3" spans="4:17" x14ac:dyDescent="0.25">
      <c r="D3" s="4" t="s">
        <v>0</v>
      </c>
      <c r="E3" s="3" t="s">
        <v>9</v>
      </c>
      <c r="F3" s="16">
        <v>5.8</v>
      </c>
      <c r="G3" s="17">
        <v>0.14000000000000001</v>
      </c>
      <c r="H3" s="17">
        <f>G3*80%</f>
        <v>0.11200000000000002</v>
      </c>
      <c r="I3" s="36">
        <f>H3*55%</f>
        <v>6.1600000000000016E-2</v>
      </c>
      <c r="J3" s="37">
        <f>(G3*Home!$B$1+Comida!H3*Home!$B$2+I3*Home!$D$1)*Home!$B$6 *Home!$B$7</f>
        <v>5.9640000000000013</v>
      </c>
      <c r="K3" s="13">
        <f>(J3*F3)/3</f>
        <v>11.530400000000002</v>
      </c>
      <c r="M3" s="20"/>
      <c r="N3" s="25" t="s">
        <v>61</v>
      </c>
      <c r="O3" s="26"/>
      <c r="P3" s="26"/>
      <c r="Q3" s="26"/>
    </row>
    <row r="4" spans="4:17" x14ac:dyDescent="0.25">
      <c r="D4" s="4" t="s">
        <v>1</v>
      </c>
      <c r="E4" s="3" t="s">
        <v>9</v>
      </c>
      <c r="F4" s="16">
        <v>6</v>
      </c>
      <c r="G4" s="17">
        <v>0.02</v>
      </c>
      <c r="H4" s="17">
        <f t="shared" ref="H4" si="0">G4*80%</f>
        <v>1.6E-2</v>
      </c>
      <c r="I4" s="36">
        <f t="shared" ref="I4:I18" si="1">H4*55%</f>
        <v>8.8000000000000005E-3</v>
      </c>
      <c r="J4" s="37">
        <f>(G4*Home!$B$1+Comida!H4*Home!$B$2+I4*Home!$D$1)*Home!$B$6 *Home!$B$7</f>
        <v>0.85199999999999998</v>
      </c>
      <c r="K4" s="13">
        <f>J4*F4</f>
        <v>5.1120000000000001</v>
      </c>
      <c r="M4" s="5"/>
      <c r="N4" s="25" t="s">
        <v>62</v>
      </c>
      <c r="O4" s="26"/>
      <c r="P4" s="26"/>
      <c r="Q4" s="26"/>
    </row>
    <row r="5" spans="4:17" x14ac:dyDescent="0.25">
      <c r="D5" s="4" t="s">
        <v>2</v>
      </c>
      <c r="E5" s="3" t="s">
        <v>9</v>
      </c>
      <c r="F5" s="16">
        <v>20</v>
      </c>
      <c r="G5" s="17">
        <v>0.9</v>
      </c>
      <c r="H5" s="17">
        <f>G5*80%</f>
        <v>0.72000000000000008</v>
      </c>
      <c r="I5" s="36">
        <f t="shared" si="1"/>
        <v>0.39600000000000007</v>
      </c>
      <c r="J5" s="37">
        <f>(G5*Home!$B$1+Comida!H5*Home!$B$2+I5*Home!$D$1)*Home!$B$6 *Home!$B$7</f>
        <v>38.340000000000003</v>
      </c>
      <c r="K5" s="13">
        <f>J5*F5</f>
        <v>766.80000000000007</v>
      </c>
      <c r="M5" s="23"/>
      <c r="N5" s="21" t="s">
        <v>63</v>
      </c>
      <c r="O5" s="22"/>
      <c r="P5" s="22"/>
      <c r="Q5" s="22"/>
    </row>
    <row r="6" spans="4:17" x14ac:dyDescent="0.25">
      <c r="D6" s="4" t="s">
        <v>3</v>
      </c>
      <c r="E6" s="3" t="s">
        <v>9</v>
      </c>
      <c r="F6" s="16">
        <v>13</v>
      </c>
      <c r="G6" s="17">
        <v>0.09</v>
      </c>
      <c r="H6" s="17">
        <f>G6*80%</f>
        <v>7.1999999999999995E-2</v>
      </c>
      <c r="I6" s="36">
        <f t="shared" si="1"/>
        <v>3.9600000000000003E-2</v>
      </c>
      <c r="J6" s="37">
        <f>(G6*Home!$B$1+Comida!H6*Home!$B$2+I6*Home!$D$1)*Home!$B$6 *Home!$B$7</f>
        <v>3.8339999999999996</v>
      </c>
      <c r="K6" s="13">
        <f>J6*F6</f>
        <v>49.841999999999999</v>
      </c>
    </row>
    <row r="7" spans="4:17" x14ac:dyDescent="0.25">
      <c r="D7" s="4" t="s">
        <v>4</v>
      </c>
      <c r="E7" s="3" t="s">
        <v>9</v>
      </c>
      <c r="F7" s="16">
        <v>50</v>
      </c>
      <c r="G7" s="17">
        <v>0.2</v>
      </c>
      <c r="H7" s="17">
        <f>G7*80%</f>
        <v>0.16000000000000003</v>
      </c>
      <c r="I7" s="36">
        <f t="shared" si="1"/>
        <v>8.8000000000000023E-2</v>
      </c>
      <c r="J7" s="37">
        <f>(G7*Home!$B$1+Comida!H7*Home!$B$2+I7*Home!$D$1)*Home!$B$6 *Home!$B$7</f>
        <v>8.5200000000000014</v>
      </c>
      <c r="K7" s="13">
        <f>J7*F7</f>
        <v>426.00000000000006</v>
      </c>
      <c r="M7" s="24"/>
    </row>
    <row r="8" spans="4:17" x14ac:dyDescent="0.25">
      <c r="D8" s="4" t="s">
        <v>5</v>
      </c>
      <c r="E8" s="3" t="s">
        <v>9</v>
      </c>
      <c r="F8" s="16">
        <v>35</v>
      </c>
      <c r="G8" s="17">
        <v>0.11</v>
      </c>
      <c r="H8" s="17">
        <f>G8*80%</f>
        <v>8.8000000000000009E-2</v>
      </c>
      <c r="I8" s="36">
        <f t="shared" si="1"/>
        <v>4.8400000000000006E-2</v>
      </c>
      <c r="J8" s="37">
        <f>(G8*Home!$B$1+Comida!H8*Home!$B$2+I8*Home!$D$1)*Home!$B$6 *Home!$B$7</f>
        <v>4.6860000000000008</v>
      </c>
      <c r="K8" s="13">
        <f>J8*F8</f>
        <v>164.01000000000002</v>
      </c>
    </row>
    <row r="9" spans="4:17" x14ac:dyDescent="0.25">
      <c r="D9" s="4" t="s">
        <v>15</v>
      </c>
      <c r="E9" s="3" t="s">
        <v>9</v>
      </c>
      <c r="F9" s="16">
        <v>40</v>
      </c>
      <c r="G9" s="17">
        <v>0.12</v>
      </c>
      <c r="H9" s="17">
        <f>G9*80%</f>
        <v>9.6000000000000002E-2</v>
      </c>
      <c r="I9" s="36">
        <f t="shared" si="1"/>
        <v>5.2800000000000007E-2</v>
      </c>
      <c r="J9" s="37">
        <f>(G9*Home!$B$1+Comida!H9*Home!$B$2+I9*Home!$D$1)*Home!$B$6 *Home!$B$7</f>
        <v>5.1120000000000001</v>
      </c>
      <c r="K9" s="13">
        <f>J9*F9</f>
        <v>204.48000000000002</v>
      </c>
    </row>
    <row r="10" spans="4:17" x14ac:dyDescent="0.25">
      <c r="D10" s="4" t="s">
        <v>17</v>
      </c>
      <c r="E10" s="3" t="s">
        <v>9</v>
      </c>
      <c r="F10" s="16">
        <v>23.8</v>
      </c>
      <c r="G10" s="17">
        <v>7.0000000000000007E-2</v>
      </c>
      <c r="H10" s="17">
        <f>G10*80%</f>
        <v>5.6000000000000008E-2</v>
      </c>
      <c r="I10" s="36">
        <f t="shared" si="1"/>
        <v>3.0800000000000008E-2</v>
      </c>
      <c r="J10" s="37">
        <f>(G10*Home!$B$1+Comida!H10*Home!$B$2+I10*Home!$D$1)*Home!$B$6 *Home!$B$7</f>
        <v>2.9820000000000007</v>
      </c>
      <c r="K10" s="13">
        <f>J10*F10</f>
        <v>70.971600000000024</v>
      </c>
    </row>
    <row r="11" spans="4:17" x14ac:dyDescent="0.25">
      <c r="D11" s="4" t="s">
        <v>16</v>
      </c>
      <c r="E11" s="3" t="s">
        <v>9</v>
      </c>
      <c r="F11" s="16">
        <v>22</v>
      </c>
      <c r="G11" s="17">
        <v>6.5000000000000002E-2</v>
      </c>
      <c r="H11" s="17">
        <f>G11*80%</f>
        <v>5.2000000000000005E-2</v>
      </c>
      <c r="I11" s="36">
        <f t="shared" si="1"/>
        <v>2.8600000000000004E-2</v>
      </c>
      <c r="J11" s="37">
        <f>(G11*Home!$B$1+Comida!H11*Home!$B$2+I11*Home!$D$1)*Home!$B$6 *Home!$B$7</f>
        <v>2.7690000000000001</v>
      </c>
      <c r="K11" s="13">
        <f>J11*F11</f>
        <v>60.918000000000006</v>
      </c>
    </row>
    <row r="12" spans="4:17" x14ac:dyDescent="0.25">
      <c r="D12" s="4" t="s">
        <v>18</v>
      </c>
      <c r="E12" s="3" t="s">
        <v>9</v>
      </c>
      <c r="F12" s="16">
        <v>15</v>
      </c>
      <c r="G12" s="17">
        <v>0.04</v>
      </c>
      <c r="H12" s="17">
        <f>G12*80%</f>
        <v>3.2000000000000001E-2</v>
      </c>
      <c r="I12" s="36">
        <f t="shared" si="1"/>
        <v>1.7600000000000001E-2</v>
      </c>
      <c r="J12" s="37">
        <f>(G12*Home!$B$1+Comida!H12*Home!$B$2+I12*Home!$D$1)*Home!$B$6 *Home!$B$7</f>
        <v>1.704</v>
      </c>
      <c r="K12" s="13">
        <f>J12*F12</f>
        <v>25.56</v>
      </c>
    </row>
    <row r="13" spans="4:17" x14ac:dyDescent="0.25">
      <c r="D13" s="4" t="s">
        <v>19</v>
      </c>
      <c r="E13" s="3" t="s">
        <v>9</v>
      </c>
      <c r="F13" s="16">
        <v>10</v>
      </c>
      <c r="G13" s="17">
        <v>1.4999999999999999E-2</v>
      </c>
      <c r="H13" s="17">
        <f>G13*80%</f>
        <v>1.2E-2</v>
      </c>
      <c r="I13" s="36">
        <f t="shared" si="1"/>
        <v>6.6000000000000008E-3</v>
      </c>
      <c r="J13" s="37">
        <f>(G13*Home!$B$1+Comida!H13*Home!$B$2+I13*Home!$D$1)*Home!$B$6 *Home!$B$7</f>
        <v>0.63900000000000001</v>
      </c>
      <c r="K13" s="13">
        <f>J13*F13</f>
        <v>6.3900000000000006</v>
      </c>
    </row>
    <row r="14" spans="4:17" x14ac:dyDescent="0.25">
      <c r="D14" s="4" t="s">
        <v>20</v>
      </c>
      <c r="E14" s="3" t="s">
        <v>9</v>
      </c>
      <c r="F14" s="16">
        <v>12</v>
      </c>
      <c r="G14" s="17">
        <v>0.02</v>
      </c>
      <c r="H14" s="17">
        <f>G14*80%</f>
        <v>1.6E-2</v>
      </c>
      <c r="I14" s="36">
        <f t="shared" si="1"/>
        <v>8.8000000000000005E-3</v>
      </c>
      <c r="J14" s="37">
        <f>(G14*Home!$B$1+Comida!H14*Home!$B$2+I14*Home!$D$1)*Home!$B$6 *Home!$B$7</f>
        <v>0.85199999999999998</v>
      </c>
      <c r="K14" s="13">
        <f>J14*F14</f>
        <v>10.224</v>
      </c>
    </row>
    <row r="15" spans="4:17" x14ac:dyDescent="0.25">
      <c r="D15" s="4" t="s">
        <v>21</v>
      </c>
      <c r="E15" s="3" t="s">
        <v>9</v>
      </c>
      <c r="F15" s="16">
        <v>8</v>
      </c>
      <c r="G15" s="17">
        <v>1.4999999999999999E-2</v>
      </c>
      <c r="H15" s="17">
        <f>G15*80%</f>
        <v>1.2E-2</v>
      </c>
      <c r="I15" s="36">
        <f t="shared" si="1"/>
        <v>6.6000000000000008E-3</v>
      </c>
      <c r="J15" s="37">
        <f>(G15*Home!$B$1+Comida!H15*Home!$B$2+I15*Home!$D$1)*Home!$B$6 *Home!$B$7</f>
        <v>0.63900000000000001</v>
      </c>
      <c r="K15" s="13">
        <f>J15*F15</f>
        <v>5.1120000000000001</v>
      </c>
    </row>
    <row r="16" spans="4:17" x14ac:dyDescent="0.25">
      <c r="D16" s="4" t="s">
        <v>22</v>
      </c>
      <c r="E16" s="3" t="s">
        <v>9</v>
      </c>
      <c r="F16" s="16">
        <v>9</v>
      </c>
      <c r="G16" s="17">
        <v>8.9999999999999993E-3</v>
      </c>
      <c r="H16" s="17">
        <f>G16*80%</f>
        <v>7.1999999999999998E-3</v>
      </c>
      <c r="I16" s="36">
        <f t="shared" si="1"/>
        <v>3.96E-3</v>
      </c>
      <c r="J16" s="37">
        <f>(G16*Home!$B$1+Comida!H16*Home!$B$2+I16*Home!$D$1)*Home!$B$6 *Home!$B$7</f>
        <v>0.38339999999999996</v>
      </c>
      <c r="K16" s="13">
        <f>J16*F16</f>
        <v>3.4505999999999997</v>
      </c>
    </row>
    <row r="17" spans="4:11" x14ac:dyDescent="0.25">
      <c r="D17" s="4" t="s">
        <v>23</v>
      </c>
      <c r="E17" s="3" t="s">
        <v>9</v>
      </c>
      <c r="F17" s="16">
        <v>2</v>
      </c>
      <c r="G17" s="17">
        <v>0.05</v>
      </c>
      <c r="H17" s="17">
        <f>G17*80%</f>
        <v>4.0000000000000008E-2</v>
      </c>
      <c r="I17" s="36">
        <f t="shared" si="1"/>
        <v>2.2000000000000006E-2</v>
      </c>
      <c r="J17" s="37">
        <f>(G17*Home!$B$1+Comida!H17*Home!$B$2+I17*Home!$D$1)*Home!$B$6 *Home!$B$7</f>
        <v>2.1300000000000003</v>
      </c>
      <c r="K17" s="13">
        <f>J17*F17</f>
        <v>4.2600000000000007</v>
      </c>
    </row>
    <row r="18" spans="4:11" x14ac:dyDescent="0.25">
      <c r="D18" s="4" t="s">
        <v>41</v>
      </c>
      <c r="E18" s="3" t="s">
        <v>9</v>
      </c>
      <c r="F18" s="16">
        <v>10</v>
      </c>
      <c r="G18" s="17">
        <v>0.04</v>
      </c>
      <c r="H18" s="17">
        <f>G18*80%</f>
        <v>3.2000000000000001E-2</v>
      </c>
      <c r="I18" s="36">
        <f t="shared" si="1"/>
        <v>1.7600000000000001E-2</v>
      </c>
      <c r="J18" s="37">
        <f>(G18*Home!$B$1+Comida!H18*Home!$B$2+I18*Home!$D$1)*Home!$B$6 *Home!$B$7</f>
        <v>1.704</v>
      </c>
      <c r="K18" s="13">
        <f>J18*F18</f>
        <v>17.04</v>
      </c>
    </row>
    <row r="19" spans="4:11" x14ac:dyDescent="0.25">
      <c r="D19" s="7" t="s">
        <v>25</v>
      </c>
      <c r="E19" s="7"/>
      <c r="F19" s="7"/>
      <c r="G19" s="7"/>
      <c r="H19" s="7"/>
      <c r="I19" s="7"/>
      <c r="J19" s="7"/>
      <c r="K19" s="7"/>
    </row>
    <row r="20" spans="4:11" x14ac:dyDescent="0.25">
      <c r="D20" s="14">
        <f>SUM(K3:K18)</f>
        <v>1831.7006000000001</v>
      </c>
      <c r="E20" s="14"/>
      <c r="F20" s="14"/>
      <c r="G20" s="14"/>
      <c r="H20" s="14"/>
      <c r="I20" s="14"/>
      <c r="J20" s="14"/>
      <c r="K20" s="14"/>
    </row>
    <row r="21" spans="4:11" x14ac:dyDescent="0.25">
      <c r="F21" s="9"/>
      <c r="G21" s="12"/>
      <c r="H21" s="12"/>
    </row>
    <row r="22" spans="4:11" x14ac:dyDescent="0.25">
      <c r="F22" s="9"/>
      <c r="G22" s="12"/>
      <c r="H22" s="12"/>
    </row>
    <row r="23" spans="4:11" x14ac:dyDescent="0.25">
      <c r="F23" s="9"/>
      <c r="G23" s="12"/>
      <c r="H23" s="12"/>
    </row>
    <row r="24" spans="4:11" x14ac:dyDescent="0.25">
      <c r="F24" s="9"/>
      <c r="G24" s="12"/>
      <c r="H24" s="12"/>
    </row>
    <row r="25" spans="4:11" x14ac:dyDescent="0.25">
      <c r="F25" s="9"/>
      <c r="G25" s="12"/>
      <c r="H25" s="12"/>
    </row>
    <row r="26" spans="4:11" x14ac:dyDescent="0.25">
      <c r="F26" s="9"/>
      <c r="G26" s="12"/>
      <c r="H26" s="12"/>
    </row>
    <row r="27" spans="4:11" x14ac:dyDescent="0.25">
      <c r="F27" s="9"/>
      <c r="G27" s="12"/>
      <c r="H27" s="12"/>
    </row>
    <row r="28" spans="4:11" x14ac:dyDescent="0.25">
      <c r="F28" s="9"/>
      <c r="G28" s="12"/>
      <c r="H28" s="12"/>
    </row>
    <row r="29" spans="4:11" x14ac:dyDescent="0.25">
      <c r="F29" s="9"/>
      <c r="G29" s="12"/>
      <c r="H29" s="12"/>
    </row>
    <row r="30" spans="4:11" x14ac:dyDescent="0.25">
      <c r="F30" s="9"/>
      <c r="G30" s="12"/>
      <c r="H30" s="12"/>
    </row>
    <row r="31" spans="4:11" x14ac:dyDescent="0.25">
      <c r="F31" s="9"/>
      <c r="G31" s="12"/>
      <c r="H31" s="12"/>
    </row>
    <row r="32" spans="4:11" x14ac:dyDescent="0.25">
      <c r="F32" s="9"/>
      <c r="G32" s="12"/>
      <c r="H32" s="12"/>
    </row>
    <row r="33" spans="6:8" x14ac:dyDescent="0.25">
      <c r="F33" s="9"/>
      <c r="G33" s="12"/>
      <c r="H33" s="12"/>
    </row>
    <row r="34" spans="6:8" x14ac:dyDescent="0.25">
      <c r="F34" s="9"/>
      <c r="G34" s="12"/>
      <c r="H34" s="12"/>
    </row>
    <row r="35" spans="6:8" x14ac:dyDescent="0.25">
      <c r="F35" s="9"/>
      <c r="G35" s="12"/>
      <c r="H35" s="12"/>
    </row>
    <row r="36" spans="6:8" x14ac:dyDescent="0.25">
      <c r="F36" s="9"/>
      <c r="G36" s="12"/>
      <c r="H36" s="12"/>
    </row>
    <row r="37" spans="6:8" x14ac:dyDescent="0.25">
      <c r="F37" s="9"/>
      <c r="G37" s="12"/>
      <c r="H37" s="12"/>
    </row>
    <row r="38" spans="6:8" x14ac:dyDescent="0.25">
      <c r="F38" s="9"/>
      <c r="G38" s="12"/>
      <c r="H38" s="12"/>
    </row>
    <row r="39" spans="6:8" x14ac:dyDescent="0.25">
      <c r="F39" s="9"/>
      <c r="G39" s="12"/>
      <c r="H39" s="12"/>
    </row>
    <row r="40" spans="6:8" x14ac:dyDescent="0.25">
      <c r="F40" s="9"/>
      <c r="G40" s="12"/>
      <c r="H40" s="12"/>
    </row>
    <row r="41" spans="6:8" x14ac:dyDescent="0.25">
      <c r="F41" s="9"/>
      <c r="G41" s="12"/>
      <c r="H41" s="12"/>
    </row>
    <row r="42" spans="6:8" x14ac:dyDescent="0.25">
      <c r="F42" s="9"/>
      <c r="G42" s="12"/>
      <c r="H42" s="12"/>
    </row>
    <row r="43" spans="6:8" x14ac:dyDescent="0.25">
      <c r="F43" s="9"/>
      <c r="G43" s="12"/>
      <c r="H43" s="12"/>
    </row>
    <row r="44" spans="6:8" x14ac:dyDescent="0.25">
      <c r="F44" s="9"/>
      <c r="G44" s="12"/>
      <c r="H44" s="12"/>
    </row>
    <row r="45" spans="6:8" x14ac:dyDescent="0.25">
      <c r="F45" s="9"/>
      <c r="G45" s="12"/>
      <c r="H45" s="12"/>
    </row>
    <row r="46" spans="6:8" x14ac:dyDescent="0.25">
      <c r="F46" s="9"/>
      <c r="G46" s="12"/>
      <c r="H46" s="12"/>
    </row>
    <row r="47" spans="6:8" x14ac:dyDescent="0.25">
      <c r="F47" s="9"/>
      <c r="G47" s="12"/>
      <c r="H47" s="12"/>
    </row>
    <row r="48" spans="6:8" x14ac:dyDescent="0.25">
      <c r="F48" s="9"/>
      <c r="G48" s="12"/>
      <c r="H48" s="12"/>
    </row>
    <row r="49" spans="6:8" x14ac:dyDescent="0.25">
      <c r="F49" s="9"/>
      <c r="G49" s="12"/>
      <c r="H49" s="12"/>
    </row>
    <row r="50" spans="6:8" x14ac:dyDescent="0.25">
      <c r="F50" s="9"/>
      <c r="G50" s="12"/>
      <c r="H50" s="12"/>
    </row>
    <row r="51" spans="6:8" x14ac:dyDescent="0.25">
      <c r="F51" s="9"/>
      <c r="G51" s="12"/>
      <c r="H51" s="12"/>
    </row>
    <row r="52" spans="6:8" x14ac:dyDescent="0.25">
      <c r="F52" s="9"/>
      <c r="G52" s="12"/>
      <c r="H52" s="12"/>
    </row>
    <row r="53" spans="6:8" x14ac:dyDescent="0.25">
      <c r="F53" s="9"/>
      <c r="G53" s="12"/>
      <c r="H53" s="12"/>
    </row>
    <row r="54" spans="6:8" x14ac:dyDescent="0.25">
      <c r="F54" s="9"/>
      <c r="G54" s="12"/>
      <c r="H54" s="12"/>
    </row>
    <row r="55" spans="6:8" x14ac:dyDescent="0.25">
      <c r="F55" s="9"/>
      <c r="G55" s="12"/>
      <c r="H55" s="12"/>
    </row>
    <row r="56" spans="6:8" x14ac:dyDescent="0.25">
      <c r="F56" s="9"/>
      <c r="G56" s="12"/>
      <c r="H56" s="12"/>
    </row>
    <row r="57" spans="6:8" x14ac:dyDescent="0.25">
      <c r="F57" s="9"/>
      <c r="G57" s="12"/>
      <c r="H57" s="12"/>
    </row>
    <row r="58" spans="6:8" x14ac:dyDescent="0.25">
      <c r="F58" s="9"/>
      <c r="G58" s="12"/>
      <c r="H58" s="12"/>
    </row>
    <row r="59" spans="6:8" x14ac:dyDescent="0.25">
      <c r="F59" s="9"/>
      <c r="G59" s="12"/>
      <c r="H59" s="12"/>
    </row>
    <row r="60" spans="6:8" x14ac:dyDescent="0.25">
      <c r="F60" s="9"/>
      <c r="G60" s="12"/>
      <c r="H60" s="12"/>
    </row>
    <row r="61" spans="6:8" x14ac:dyDescent="0.25">
      <c r="F61" s="9"/>
      <c r="G61" s="12"/>
      <c r="H61" s="12"/>
    </row>
    <row r="62" spans="6:8" x14ac:dyDescent="0.25">
      <c r="F62" s="9"/>
      <c r="G62" s="12"/>
      <c r="H62" s="12"/>
    </row>
    <row r="63" spans="6:8" x14ac:dyDescent="0.25">
      <c r="F63" s="9"/>
      <c r="G63" s="12"/>
      <c r="H63" s="12"/>
    </row>
    <row r="64" spans="6:8" x14ac:dyDescent="0.25">
      <c r="F64" s="9"/>
      <c r="G64" s="12"/>
      <c r="H64" s="12"/>
    </row>
    <row r="65" spans="6:8" x14ac:dyDescent="0.25">
      <c r="F65" s="9"/>
      <c r="G65" s="12"/>
      <c r="H65" s="12"/>
    </row>
    <row r="66" spans="6:8" x14ac:dyDescent="0.25">
      <c r="F66" s="9"/>
      <c r="G66" s="12"/>
      <c r="H66" s="12"/>
    </row>
    <row r="67" spans="6:8" x14ac:dyDescent="0.25">
      <c r="F67" s="9"/>
      <c r="G67" s="12"/>
      <c r="H67" s="12"/>
    </row>
    <row r="68" spans="6:8" x14ac:dyDescent="0.25">
      <c r="F68" s="9"/>
      <c r="G68" s="12"/>
      <c r="H68" s="12"/>
    </row>
    <row r="69" spans="6:8" x14ac:dyDescent="0.25">
      <c r="F69" s="9"/>
      <c r="G69" s="12"/>
      <c r="H69" s="12"/>
    </row>
    <row r="70" spans="6:8" x14ac:dyDescent="0.25">
      <c r="F70" s="9"/>
      <c r="G70" s="12"/>
      <c r="H70" s="12"/>
    </row>
    <row r="71" spans="6:8" x14ac:dyDescent="0.25">
      <c r="F71" s="9"/>
      <c r="G71" s="12"/>
      <c r="H71" s="12"/>
    </row>
    <row r="72" spans="6:8" x14ac:dyDescent="0.25">
      <c r="F72" s="9"/>
      <c r="G72" s="12"/>
      <c r="H72" s="12"/>
    </row>
    <row r="73" spans="6:8" x14ac:dyDescent="0.25">
      <c r="F73" s="9"/>
      <c r="G73" s="12"/>
      <c r="H73" s="12"/>
    </row>
    <row r="74" spans="6:8" x14ac:dyDescent="0.25">
      <c r="F74" s="9"/>
      <c r="G74" s="12"/>
      <c r="H74" s="12"/>
    </row>
    <row r="75" spans="6:8" x14ac:dyDescent="0.25">
      <c r="F75" s="9"/>
      <c r="G75" s="12"/>
      <c r="H75" s="12"/>
    </row>
    <row r="76" spans="6:8" x14ac:dyDescent="0.25">
      <c r="F76" s="9"/>
      <c r="G76" s="12"/>
      <c r="H76" s="12"/>
    </row>
    <row r="77" spans="6:8" x14ac:dyDescent="0.25">
      <c r="F77" s="9"/>
      <c r="G77" s="12"/>
      <c r="H77" s="12"/>
    </row>
    <row r="78" spans="6:8" x14ac:dyDescent="0.25">
      <c r="F78" s="9"/>
      <c r="G78" s="12"/>
      <c r="H78" s="12"/>
    </row>
    <row r="79" spans="6:8" x14ac:dyDescent="0.25">
      <c r="F79" s="9"/>
      <c r="G79" s="12"/>
      <c r="H79" s="12"/>
    </row>
    <row r="80" spans="6:8" x14ac:dyDescent="0.25">
      <c r="F80" s="9"/>
      <c r="G80" s="12"/>
      <c r="H80" s="12"/>
    </row>
    <row r="81" spans="6:8" x14ac:dyDescent="0.25">
      <c r="F81" s="9"/>
      <c r="G81" s="12"/>
      <c r="H81" s="12"/>
    </row>
    <row r="82" spans="6:8" x14ac:dyDescent="0.25">
      <c r="F82" s="9"/>
      <c r="G82" s="12"/>
      <c r="H82" s="12"/>
    </row>
    <row r="83" spans="6:8" x14ac:dyDescent="0.25">
      <c r="F83" s="9"/>
      <c r="G83" s="12"/>
      <c r="H83" s="12"/>
    </row>
    <row r="84" spans="6:8" x14ac:dyDescent="0.25">
      <c r="F84" s="9"/>
      <c r="G84" s="12"/>
      <c r="H84" s="12"/>
    </row>
    <row r="85" spans="6:8" x14ac:dyDescent="0.25">
      <c r="F85" s="9"/>
      <c r="G85" s="12"/>
      <c r="H85" s="12"/>
    </row>
    <row r="86" spans="6:8" x14ac:dyDescent="0.25">
      <c r="F86" s="9"/>
    </row>
    <row r="87" spans="6:8" x14ac:dyDescent="0.25">
      <c r="F87" s="9"/>
    </row>
    <row r="88" spans="6:8" x14ac:dyDescent="0.25">
      <c r="F88" s="9"/>
    </row>
    <row r="89" spans="6:8" x14ac:dyDescent="0.25">
      <c r="F89" s="9"/>
    </row>
    <row r="90" spans="6:8" x14ac:dyDescent="0.25">
      <c r="F90" s="9"/>
    </row>
    <row r="91" spans="6:8" x14ac:dyDescent="0.25">
      <c r="F91" s="9"/>
    </row>
  </sheetData>
  <mergeCells count="3">
    <mergeCell ref="N5:Q5"/>
    <mergeCell ref="D19:K19"/>
    <mergeCell ref="D20:K20"/>
  </mergeCells>
  <dataValidations count="1">
    <dataValidation type="list" allowBlank="1" showInputMessage="1" showErrorMessage="1" sqref="E3:E18" xr:uid="{EEAFA634-BCED-4D72-9813-4D496463FF74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EF31-2DC8-4891-81FB-3D39D7AA1D13}">
  <dimension ref="D2:Q91"/>
  <sheetViews>
    <sheetView showGridLines="0" workbookViewId="0">
      <selection activeCell="J5" sqref="J5"/>
    </sheetView>
  </sheetViews>
  <sheetFormatPr defaultRowHeight="15" x14ac:dyDescent="0.25"/>
  <cols>
    <col min="1" max="3" width="9.140625" style="8"/>
    <col min="4" max="4" width="12.5703125" style="8" customWidth="1"/>
    <col min="5" max="5" width="9.140625" style="8"/>
    <col min="6" max="6" width="9.5703125" style="8" bestFit="1" customWidth="1"/>
    <col min="7" max="9" width="9.140625" style="8"/>
    <col min="10" max="11" width="10.5703125" style="8" bestFit="1" customWidth="1"/>
    <col min="12" max="16384" width="9.140625" style="8"/>
  </cols>
  <sheetData>
    <row r="2" spans="4:17" x14ac:dyDescent="0.25">
      <c r="D2" s="15" t="s">
        <v>24</v>
      </c>
      <c r="E2" s="15" t="s">
        <v>7</v>
      </c>
      <c r="F2" s="15" t="s">
        <v>8</v>
      </c>
      <c r="G2" s="15" t="s">
        <v>11</v>
      </c>
      <c r="H2" s="15" t="s">
        <v>12</v>
      </c>
      <c r="I2" s="5" t="s">
        <v>68</v>
      </c>
      <c r="J2" s="15" t="s">
        <v>13</v>
      </c>
      <c r="K2" s="15" t="s">
        <v>14</v>
      </c>
      <c r="M2" s="4"/>
      <c r="N2" s="21" t="s">
        <v>60</v>
      </c>
      <c r="O2" s="22"/>
      <c r="P2" s="22"/>
    </row>
    <row r="3" spans="4:17" x14ac:dyDescent="0.25">
      <c r="D3" s="4" t="s">
        <v>26</v>
      </c>
      <c r="E3" s="4" t="s">
        <v>10</v>
      </c>
      <c r="F3" s="16">
        <v>7</v>
      </c>
      <c r="G3" s="17">
        <v>1</v>
      </c>
      <c r="H3" s="17">
        <v>0.7</v>
      </c>
      <c r="I3" s="36">
        <f>H3*55%</f>
        <v>0.38500000000000001</v>
      </c>
      <c r="J3" s="19">
        <f>(G3*Home!$B$1 + Bebida!H3*Home!$B$2) *Home!$B$8 *Home!$B$7</f>
        <v>34</v>
      </c>
      <c r="K3" s="13">
        <f>J3*F3</f>
        <v>238</v>
      </c>
      <c r="M3" s="20"/>
      <c r="N3" s="21" t="s">
        <v>61</v>
      </c>
      <c r="O3" s="22"/>
      <c r="P3" s="22"/>
      <c r="Q3" s="22"/>
    </row>
    <row r="4" spans="4:17" x14ac:dyDescent="0.25">
      <c r="D4" s="4" t="s">
        <v>27</v>
      </c>
      <c r="E4" s="4" t="s">
        <v>10</v>
      </c>
      <c r="F4" s="16">
        <v>4</v>
      </c>
      <c r="G4" s="17">
        <v>0.7</v>
      </c>
      <c r="H4" s="17">
        <v>0.35</v>
      </c>
      <c r="I4" s="36">
        <f t="shared" ref="I4:I6" si="0">H4*55%</f>
        <v>0.1925</v>
      </c>
      <c r="J4" s="19">
        <f>(G4*Home!$B$1 + Bebida!H4*Home!$B$2) *Home!$B$8 *Home!$B$7</f>
        <v>21</v>
      </c>
      <c r="K4" s="13">
        <f>J4*F4</f>
        <v>84</v>
      </c>
      <c r="M4" s="5"/>
      <c r="N4" s="21" t="s">
        <v>62</v>
      </c>
      <c r="O4" s="22"/>
      <c r="P4" s="22"/>
      <c r="Q4" s="22"/>
    </row>
    <row r="5" spans="4:17" x14ac:dyDescent="0.25">
      <c r="D5" s="4" t="s">
        <v>28</v>
      </c>
      <c r="E5" s="4" t="s">
        <v>10</v>
      </c>
      <c r="F5" s="16">
        <v>5</v>
      </c>
      <c r="G5" s="17">
        <v>0.01</v>
      </c>
      <c r="H5" s="17">
        <v>0.02</v>
      </c>
      <c r="I5" s="36">
        <f t="shared" si="0"/>
        <v>1.1000000000000001E-2</v>
      </c>
      <c r="J5" s="19">
        <f>(G5*Home!$B$1 + Bebida!H5*Home!$B$2) *Home!$B$8 *Home!$B$7</f>
        <v>0.60000000000000009</v>
      </c>
      <c r="K5" s="13">
        <f>J5*F5</f>
        <v>3.0000000000000004</v>
      </c>
      <c r="M5" s="23"/>
      <c r="N5" s="21" t="s">
        <v>63</v>
      </c>
      <c r="O5" s="22"/>
      <c r="P5" s="22"/>
      <c r="Q5" s="22"/>
    </row>
    <row r="6" spans="4:17" x14ac:dyDescent="0.25">
      <c r="D6" s="4" t="s">
        <v>29</v>
      </c>
      <c r="E6" s="4" t="s">
        <v>10</v>
      </c>
      <c r="F6" s="16">
        <v>7</v>
      </c>
      <c r="G6" s="17">
        <v>0.23</v>
      </c>
      <c r="H6" s="17">
        <f t="shared" ref="H4:H6" si="1">G6*80%</f>
        <v>0.18400000000000002</v>
      </c>
      <c r="I6" s="36">
        <f t="shared" si="0"/>
        <v>0.10120000000000003</v>
      </c>
      <c r="J6" s="19">
        <f>(G6*Home!$B$1 + Bebida!H6*Home!$B$2) *Home!$B$8 *Home!$B$7</f>
        <v>8.2800000000000011</v>
      </c>
      <c r="K6" s="13">
        <f>J6*F6</f>
        <v>57.960000000000008</v>
      </c>
    </row>
    <row r="7" spans="4:17" x14ac:dyDescent="0.25">
      <c r="D7" s="7" t="s">
        <v>25</v>
      </c>
      <c r="E7" s="7"/>
      <c r="F7" s="7"/>
      <c r="G7" s="7"/>
      <c r="H7" s="7"/>
      <c r="I7" s="7"/>
      <c r="J7" s="7"/>
      <c r="K7" s="7"/>
    </row>
    <row r="8" spans="4:17" x14ac:dyDescent="0.25">
      <c r="D8" s="14">
        <f>SUM(K3:K6)</f>
        <v>382.96000000000004</v>
      </c>
      <c r="E8" s="14"/>
      <c r="F8" s="14"/>
      <c r="G8" s="14"/>
      <c r="H8" s="14"/>
      <c r="I8" s="14"/>
      <c r="J8" s="14"/>
      <c r="K8" s="14"/>
    </row>
    <row r="9" spans="4:17" x14ac:dyDescent="0.25">
      <c r="F9" s="9"/>
      <c r="G9" s="10"/>
      <c r="H9" s="11"/>
    </row>
    <row r="10" spans="4:17" x14ac:dyDescent="0.25">
      <c r="F10" s="9"/>
      <c r="G10" s="11"/>
      <c r="H10" s="11"/>
    </row>
    <row r="11" spans="4:17" x14ac:dyDescent="0.25">
      <c r="F11" s="9"/>
      <c r="G11" s="11"/>
      <c r="H11" s="11"/>
    </row>
    <row r="12" spans="4:17" x14ac:dyDescent="0.25">
      <c r="F12" s="9"/>
      <c r="G12" s="11"/>
      <c r="H12" s="11"/>
    </row>
    <row r="13" spans="4:17" x14ac:dyDescent="0.25">
      <c r="F13" s="9"/>
      <c r="G13" s="11"/>
      <c r="H13" s="11"/>
    </row>
    <row r="14" spans="4:17" x14ac:dyDescent="0.25">
      <c r="F14" s="9"/>
      <c r="G14" s="10"/>
      <c r="H14" s="10"/>
    </row>
    <row r="15" spans="4:17" x14ac:dyDescent="0.25">
      <c r="F15" s="9"/>
      <c r="G15" s="10"/>
      <c r="H15" s="10"/>
    </row>
    <row r="16" spans="4:17" x14ac:dyDescent="0.25">
      <c r="F16" s="9"/>
      <c r="G16" s="10"/>
      <c r="H16" s="10"/>
    </row>
    <row r="17" spans="6:8" x14ac:dyDescent="0.25">
      <c r="F17" s="9"/>
      <c r="G17" s="10"/>
      <c r="H17" s="12"/>
    </row>
    <row r="18" spans="6:8" x14ac:dyDescent="0.25">
      <c r="F18" s="9"/>
      <c r="G18" s="12"/>
      <c r="H18" s="12"/>
    </row>
    <row r="19" spans="6:8" x14ac:dyDescent="0.25">
      <c r="F19" s="9"/>
      <c r="G19" s="12"/>
      <c r="H19" s="12"/>
    </row>
    <row r="20" spans="6:8" x14ac:dyDescent="0.25">
      <c r="F20" s="9"/>
      <c r="G20" s="12"/>
      <c r="H20" s="12"/>
    </row>
    <row r="21" spans="6:8" x14ac:dyDescent="0.25">
      <c r="F21" s="9"/>
      <c r="G21" s="12"/>
      <c r="H21" s="12"/>
    </row>
    <row r="22" spans="6:8" x14ac:dyDescent="0.25">
      <c r="F22" s="9"/>
      <c r="G22" s="12"/>
      <c r="H22" s="12"/>
    </row>
    <row r="23" spans="6:8" x14ac:dyDescent="0.25">
      <c r="F23" s="9"/>
      <c r="G23" s="12"/>
      <c r="H23" s="12"/>
    </row>
    <row r="24" spans="6:8" x14ac:dyDescent="0.25">
      <c r="F24" s="9"/>
      <c r="G24" s="12"/>
      <c r="H24" s="12"/>
    </row>
    <row r="25" spans="6:8" x14ac:dyDescent="0.25">
      <c r="F25" s="9"/>
      <c r="G25" s="12"/>
      <c r="H25" s="12"/>
    </row>
    <row r="26" spans="6:8" x14ac:dyDescent="0.25">
      <c r="F26" s="9"/>
      <c r="G26" s="12"/>
      <c r="H26" s="12"/>
    </row>
    <row r="27" spans="6:8" x14ac:dyDescent="0.25">
      <c r="F27" s="9"/>
      <c r="G27" s="12"/>
      <c r="H27" s="12"/>
    </row>
    <row r="28" spans="6:8" x14ac:dyDescent="0.25">
      <c r="F28" s="9"/>
      <c r="G28" s="12"/>
      <c r="H28" s="12"/>
    </row>
    <row r="29" spans="6:8" x14ac:dyDescent="0.25">
      <c r="F29" s="9"/>
      <c r="G29" s="12"/>
      <c r="H29" s="12"/>
    </row>
    <row r="30" spans="6:8" x14ac:dyDescent="0.25">
      <c r="F30" s="9"/>
      <c r="G30" s="12"/>
      <c r="H30" s="12"/>
    </row>
    <row r="31" spans="6:8" x14ac:dyDescent="0.25">
      <c r="F31" s="9"/>
      <c r="G31" s="12"/>
      <c r="H31" s="12"/>
    </row>
    <row r="32" spans="6:8" x14ac:dyDescent="0.25">
      <c r="F32" s="9"/>
      <c r="G32" s="12"/>
      <c r="H32" s="12"/>
    </row>
    <row r="33" spans="6:8" x14ac:dyDescent="0.25">
      <c r="F33" s="9"/>
      <c r="G33" s="12"/>
      <c r="H33" s="12"/>
    </row>
    <row r="34" spans="6:8" x14ac:dyDescent="0.25">
      <c r="F34" s="9"/>
      <c r="G34" s="12"/>
      <c r="H34" s="12"/>
    </row>
    <row r="35" spans="6:8" x14ac:dyDescent="0.25">
      <c r="F35" s="9"/>
      <c r="G35" s="12"/>
      <c r="H35" s="12"/>
    </row>
    <row r="36" spans="6:8" x14ac:dyDescent="0.25">
      <c r="F36" s="9"/>
      <c r="G36" s="12"/>
      <c r="H36" s="12"/>
    </row>
    <row r="37" spans="6:8" x14ac:dyDescent="0.25">
      <c r="F37" s="9"/>
      <c r="G37" s="12"/>
      <c r="H37" s="12"/>
    </row>
    <row r="38" spans="6:8" x14ac:dyDescent="0.25">
      <c r="F38" s="9"/>
      <c r="G38" s="12"/>
      <c r="H38" s="12"/>
    </row>
    <row r="39" spans="6:8" x14ac:dyDescent="0.25">
      <c r="F39" s="9"/>
      <c r="G39" s="12"/>
      <c r="H39" s="12"/>
    </row>
    <row r="40" spans="6:8" x14ac:dyDescent="0.25">
      <c r="F40" s="9"/>
      <c r="G40" s="12"/>
      <c r="H40" s="12"/>
    </row>
    <row r="41" spans="6:8" x14ac:dyDescent="0.25">
      <c r="F41" s="9"/>
      <c r="G41" s="12"/>
      <c r="H41" s="12"/>
    </row>
    <row r="42" spans="6:8" x14ac:dyDescent="0.25">
      <c r="F42" s="9"/>
      <c r="G42" s="12"/>
      <c r="H42" s="12"/>
    </row>
    <row r="43" spans="6:8" x14ac:dyDescent="0.25">
      <c r="F43" s="9"/>
      <c r="G43" s="12"/>
      <c r="H43" s="12"/>
    </row>
    <row r="44" spans="6:8" x14ac:dyDescent="0.25">
      <c r="F44" s="9"/>
      <c r="G44" s="12"/>
      <c r="H44" s="12"/>
    </row>
    <row r="45" spans="6:8" x14ac:dyDescent="0.25">
      <c r="F45" s="9"/>
      <c r="G45" s="12"/>
      <c r="H45" s="12"/>
    </row>
    <row r="46" spans="6:8" x14ac:dyDescent="0.25">
      <c r="F46" s="9"/>
      <c r="G46" s="12"/>
      <c r="H46" s="12"/>
    </row>
    <row r="47" spans="6:8" x14ac:dyDescent="0.25">
      <c r="F47" s="9"/>
      <c r="G47" s="12"/>
      <c r="H47" s="12"/>
    </row>
    <row r="48" spans="6:8" x14ac:dyDescent="0.25">
      <c r="F48" s="9"/>
      <c r="G48" s="12"/>
      <c r="H48" s="12"/>
    </row>
    <row r="49" spans="6:8" x14ac:dyDescent="0.25">
      <c r="F49" s="9"/>
      <c r="G49" s="12"/>
      <c r="H49" s="12"/>
    </row>
    <row r="50" spans="6:8" x14ac:dyDescent="0.25">
      <c r="F50" s="9"/>
      <c r="G50" s="12"/>
      <c r="H50" s="12"/>
    </row>
    <row r="51" spans="6:8" x14ac:dyDescent="0.25">
      <c r="F51" s="9"/>
      <c r="G51" s="12"/>
      <c r="H51" s="12"/>
    </row>
    <row r="52" spans="6:8" x14ac:dyDescent="0.25">
      <c r="F52" s="9"/>
      <c r="G52" s="12"/>
      <c r="H52" s="12"/>
    </row>
    <row r="53" spans="6:8" x14ac:dyDescent="0.25">
      <c r="F53" s="9"/>
      <c r="G53" s="12"/>
      <c r="H53" s="12"/>
    </row>
    <row r="54" spans="6:8" x14ac:dyDescent="0.25">
      <c r="F54" s="9"/>
      <c r="G54" s="12"/>
      <c r="H54" s="12"/>
    </row>
    <row r="55" spans="6:8" x14ac:dyDescent="0.25">
      <c r="F55" s="9"/>
      <c r="G55" s="12"/>
      <c r="H55" s="12"/>
    </row>
    <row r="56" spans="6:8" x14ac:dyDescent="0.25">
      <c r="F56" s="9"/>
      <c r="G56" s="12"/>
      <c r="H56" s="12"/>
    </row>
    <row r="57" spans="6:8" x14ac:dyDescent="0.25">
      <c r="F57" s="9"/>
      <c r="G57" s="12"/>
      <c r="H57" s="12"/>
    </row>
    <row r="58" spans="6:8" x14ac:dyDescent="0.25">
      <c r="F58" s="9"/>
      <c r="G58" s="12"/>
      <c r="H58" s="12"/>
    </row>
    <row r="59" spans="6:8" x14ac:dyDescent="0.25">
      <c r="F59" s="9"/>
      <c r="G59" s="12"/>
      <c r="H59" s="12"/>
    </row>
    <row r="60" spans="6:8" x14ac:dyDescent="0.25">
      <c r="F60" s="9"/>
      <c r="G60" s="12"/>
      <c r="H60" s="12"/>
    </row>
    <row r="61" spans="6:8" x14ac:dyDescent="0.25">
      <c r="F61" s="9"/>
      <c r="G61" s="12"/>
      <c r="H61" s="12"/>
    </row>
    <row r="62" spans="6:8" x14ac:dyDescent="0.25">
      <c r="F62" s="9"/>
      <c r="G62" s="12"/>
      <c r="H62" s="12"/>
    </row>
    <row r="63" spans="6:8" x14ac:dyDescent="0.25">
      <c r="F63" s="9"/>
      <c r="G63" s="12"/>
      <c r="H63" s="12"/>
    </row>
    <row r="64" spans="6:8" x14ac:dyDescent="0.25">
      <c r="F64" s="9"/>
      <c r="G64" s="12"/>
      <c r="H64" s="12"/>
    </row>
    <row r="65" spans="6:8" x14ac:dyDescent="0.25">
      <c r="F65" s="9"/>
      <c r="G65" s="12"/>
      <c r="H65" s="12"/>
    </row>
    <row r="66" spans="6:8" x14ac:dyDescent="0.25">
      <c r="F66" s="9"/>
      <c r="G66" s="12"/>
      <c r="H66" s="12"/>
    </row>
    <row r="67" spans="6:8" x14ac:dyDescent="0.25">
      <c r="F67" s="9"/>
      <c r="G67" s="12"/>
      <c r="H67" s="12"/>
    </row>
    <row r="68" spans="6:8" x14ac:dyDescent="0.25">
      <c r="F68" s="9"/>
      <c r="G68" s="12"/>
      <c r="H68" s="12"/>
    </row>
    <row r="69" spans="6:8" x14ac:dyDescent="0.25">
      <c r="F69" s="9"/>
      <c r="G69" s="12"/>
      <c r="H69" s="12"/>
    </row>
    <row r="70" spans="6:8" x14ac:dyDescent="0.25">
      <c r="F70" s="9"/>
      <c r="G70" s="12"/>
      <c r="H70" s="12"/>
    </row>
    <row r="71" spans="6:8" x14ac:dyDescent="0.25">
      <c r="F71" s="9"/>
      <c r="G71" s="12"/>
      <c r="H71" s="12"/>
    </row>
    <row r="72" spans="6:8" x14ac:dyDescent="0.25">
      <c r="F72" s="9"/>
      <c r="G72" s="12"/>
      <c r="H72" s="12"/>
    </row>
    <row r="73" spans="6:8" x14ac:dyDescent="0.25">
      <c r="F73" s="9"/>
      <c r="G73" s="12"/>
      <c r="H73" s="12"/>
    </row>
    <row r="74" spans="6:8" x14ac:dyDescent="0.25">
      <c r="F74" s="9"/>
      <c r="G74" s="12"/>
      <c r="H74" s="12"/>
    </row>
    <row r="75" spans="6:8" x14ac:dyDescent="0.25">
      <c r="F75" s="9"/>
      <c r="G75" s="12"/>
      <c r="H75" s="12"/>
    </row>
    <row r="76" spans="6:8" x14ac:dyDescent="0.25">
      <c r="F76" s="9"/>
      <c r="G76" s="12"/>
      <c r="H76" s="12"/>
    </row>
    <row r="77" spans="6:8" x14ac:dyDescent="0.25">
      <c r="F77" s="9"/>
      <c r="G77" s="12"/>
      <c r="H77" s="12"/>
    </row>
    <row r="78" spans="6:8" x14ac:dyDescent="0.25">
      <c r="F78" s="9"/>
      <c r="G78" s="12"/>
      <c r="H78" s="12"/>
    </row>
    <row r="79" spans="6:8" x14ac:dyDescent="0.25">
      <c r="F79" s="9"/>
      <c r="G79" s="12"/>
      <c r="H79" s="12"/>
    </row>
    <row r="80" spans="6:8" x14ac:dyDescent="0.25">
      <c r="F80" s="9"/>
      <c r="G80" s="12"/>
      <c r="H80" s="12"/>
    </row>
    <row r="81" spans="6:8" x14ac:dyDescent="0.25">
      <c r="F81" s="9"/>
      <c r="G81" s="12"/>
      <c r="H81" s="12"/>
    </row>
    <row r="82" spans="6:8" x14ac:dyDescent="0.25">
      <c r="F82" s="9"/>
      <c r="G82" s="12"/>
      <c r="H82" s="12"/>
    </row>
    <row r="83" spans="6:8" x14ac:dyDescent="0.25">
      <c r="F83" s="9"/>
      <c r="G83" s="12"/>
      <c r="H83" s="12"/>
    </row>
    <row r="84" spans="6:8" x14ac:dyDescent="0.25">
      <c r="F84" s="9"/>
      <c r="G84" s="12"/>
      <c r="H84" s="12"/>
    </row>
    <row r="85" spans="6:8" x14ac:dyDescent="0.25">
      <c r="F85" s="9"/>
      <c r="G85" s="12"/>
      <c r="H85" s="12"/>
    </row>
    <row r="86" spans="6:8" x14ac:dyDescent="0.25">
      <c r="F86" s="9"/>
    </row>
    <row r="87" spans="6:8" x14ac:dyDescent="0.25">
      <c r="F87" s="9"/>
    </row>
    <row r="88" spans="6:8" x14ac:dyDescent="0.25">
      <c r="F88" s="9"/>
    </row>
    <row r="89" spans="6:8" x14ac:dyDescent="0.25">
      <c r="F89" s="9"/>
    </row>
    <row r="90" spans="6:8" x14ac:dyDescent="0.25">
      <c r="F90" s="9"/>
    </row>
    <row r="91" spans="6:8" x14ac:dyDescent="0.25">
      <c r="F91" s="9"/>
    </row>
  </sheetData>
  <mergeCells count="6">
    <mergeCell ref="N2:P2"/>
    <mergeCell ref="N3:Q3"/>
    <mergeCell ref="N4:Q4"/>
    <mergeCell ref="N5:Q5"/>
    <mergeCell ref="D7:K7"/>
    <mergeCell ref="D8:K8"/>
  </mergeCells>
  <dataValidations count="1">
    <dataValidation type="list" allowBlank="1" showInputMessage="1" showErrorMessage="1" sqref="E3:E6 E9:E17" xr:uid="{CB2D5826-DFCA-43DE-8E48-877CA203DD83}">
      <formula1>"Kg, LT, Unidade"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FCC9-2510-47E5-8ED3-F2F1EF4384D4}">
  <dimension ref="D2:Q91"/>
  <sheetViews>
    <sheetView showGridLines="0" workbookViewId="0">
      <selection activeCell="N13" sqref="N13"/>
    </sheetView>
  </sheetViews>
  <sheetFormatPr defaultRowHeight="15" x14ac:dyDescent="0.25"/>
  <cols>
    <col min="1" max="3" width="9.140625" style="8"/>
    <col min="4" max="4" width="14.7109375" style="8" bestFit="1" customWidth="1"/>
    <col min="5" max="5" width="9.140625" style="8"/>
    <col min="6" max="6" width="9.5703125" style="8" bestFit="1" customWidth="1"/>
    <col min="7" max="8" width="10" style="8" bestFit="1" customWidth="1"/>
    <col min="9" max="9" width="9.140625" style="8"/>
    <col min="10" max="11" width="10.5703125" style="8" bestFit="1" customWidth="1"/>
    <col min="12" max="16384" width="9.140625" style="8"/>
  </cols>
  <sheetData>
    <row r="2" spans="4:17" x14ac:dyDescent="0.25">
      <c r="D2" s="5" t="s">
        <v>30</v>
      </c>
      <c r="E2" s="5" t="s">
        <v>7</v>
      </c>
      <c r="F2" s="5" t="s">
        <v>8</v>
      </c>
      <c r="G2" s="5" t="s">
        <v>11</v>
      </c>
      <c r="H2" s="5" t="s">
        <v>12</v>
      </c>
      <c r="I2" s="5" t="s">
        <v>68</v>
      </c>
      <c r="J2" s="5" t="s">
        <v>13</v>
      </c>
      <c r="K2" s="5" t="s">
        <v>14</v>
      </c>
      <c r="M2" s="4"/>
      <c r="N2" s="21" t="s">
        <v>60</v>
      </c>
      <c r="O2" s="22"/>
      <c r="P2" s="22"/>
    </row>
    <row r="3" spans="4:17" x14ac:dyDescent="0.25">
      <c r="D3" s="4" t="s">
        <v>31</v>
      </c>
      <c r="E3" s="4" t="s">
        <v>7</v>
      </c>
      <c r="F3" s="6">
        <v>0.1</v>
      </c>
      <c r="G3" s="18">
        <v>2</v>
      </c>
      <c r="H3" s="18">
        <v>4</v>
      </c>
      <c r="I3" s="4">
        <v>5</v>
      </c>
      <c r="J3" s="19">
        <f>(G3*Home!$B$7 + Descatáveis!H3*Home!$B$7 +I3*Home!D1)</f>
        <v>81</v>
      </c>
      <c r="K3" s="13">
        <f>J3*F3</f>
        <v>8.1</v>
      </c>
      <c r="M3" s="20"/>
      <c r="N3" s="21" t="s">
        <v>61</v>
      </c>
      <c r="O3" s="22"/>
      <c r="P3" s="22"/>
      <c r="Q3" s="22"/>
    </row>
    <row r="4" spans="4:17" x14ac:dyDescent="0.25">
      <c r="D4" s="4" t="s">
        <v>32</v>
      </c>
      <c r="E4" s="4" t="s">
        <v>7</v>
      </c>
      <c r="F4" s="6">
        <v>0.15</v>
      </c>
      <c r="G4" s="18">
        <v>1</v>
      </c>
      <c r="H4" s="18">
        <v>0.7</v>
      </c>
      <c r="I4" s="4">
        <v>1</v>
      </c>
      <c r="J4" s="19">
        <f>(G4*Home!$B$7) + (Descatáveis!H4*Home!$B$7)</f>
        <v>1.7</v>
      </c>
      <c r="K4" s="13">
        <f>J4*F4</f>
        <v>0.255</v>
      </c>
      <c r="M4" s="5"/>
      <c r="N4" s="21" t="s">
        <v>62</v>
      </c>
      <c r="O4" s="22"/>
      <c r="P4" s="22"/>
      <c r="Q4" s="22"/>
    </row>
    <row r="5" spans="4:17" x14ac:dyDescent="0.25">
      <c r="D5" s="4" t="s">
        <v>33</v>
      </c>
      <c r="E5" s="4" t="s">
        <v>7</v>
      </c>
      <c r="F5" s="6">
        <v>0.2</v>
      </c>
      <c r="G5" s="18">
        <v>2</v>
      </c>
      <c r="H5" s="18">
        <v>2</v>
      </c>
      <c r="I5" s="4">
        <v>2</v>
      </c>
      <c r="J5" s="19">
        <f>(G5*Home!$B$7) + (Descatáveis!H5*Home!$B$7)</f>
        <v>4</v>
      </c>
      <c r="K5" s="13">
        <f>J5*F5</f>
        <v>0.8</v>
      </c>
      <c r="M5" s="23"/>
      <c r="N5" s="21" t="s">
        <v>63</v>
      </c>
      <c r="O5" s="22"/>
      <c r="P5" s="22"/>
      <c r="Q5" s="22"/>
    </row>
    <row r="6" spans="4:17" x14ac:dyDescent="0.25">
      <c r="D6" s="4" t="s">
        <v>34</v>
      </c>
      <c r="E6" s="4" t="s">
        <v>7</v>
      </c>
      <c r="F6" s="6">
        <v>0.14000000000000001</v>
      </c>
      <c r="G6" s="18">
        <v>2</v>
      </c>
      <c r="H6" s="18">
        <v>5</v>
      </c>
      <c r="I6" s="4">
        <v>4</v>
      </c>
      <c r="J6" s="19">
        <f>(G6*Home!$B$7) + (Descatáveis!H6*Home!$B$7)</f>
        <v>7</v>
      </c>
      <c r="K6" s="13">
        <f>J6*F6</f>
        <v>0.98000000000000009</v>
      </c>
    </row>
    <row r="7" spans="4:17" x14ac:dyDescent="0.25">
      <c r="D7" s="4" t="s">
        <v>39</v>
      </c>
      <c r="E7" s="4" t="s">
        <v>7</v>
      </c>
      <c r="F7" s="6">
        <v>0.35</v>
      </c>
      <c r="G7" s="18">
        <v>1</v>
      </c>
      <c r="H7" s="18">
        <v>1</v>
      </c>
      <c r="I7" s="4">
        <v>1</v>
      </c>
      <c r="J7" s="19">
        <f>(G7*Home!$B$7) + (Descatáveis!H7*Home!$B$7)</f>
        <v>2</v>
      </c>
      <c r="K7" s="13">
        <f>J7*F7</f>
        <v>0.7</v>
      </c>
    </row>
    <row r="8" spans="4:17" x14ac:dyDescent="0.25">
      <c r="D8" s="7" t="s">
        <v>25</v>
      </c>
      <c r="E8" s="7"/>
      <c r="F8" s="7"/>
      <c r="G8" s="7"/>
      <c r="H8" s="7"/>
      <c r="I8" s="7"/>
      <c r="J8" s="7"/>
      <c r="K8" s="7"/>
    </row>
    <row r="9" spans="4:17" x14ac:dyDescent="0.25">
      <c r="D9" s="14">
        <f>SUM(K3:K7)</f>
        <v>10.835000000000001</v>
      </c>
      <c r="E9" s="14"/>
      <c r="F9" s="14"/>
      <c r="G9" s="14"/>
      <c r="H9" s="14"/>
      <c r="I9" s="14"/>
      <c r="J9" s="14"/>
      <c r="K9" s="14"/>
    </row>
    <row r="10" spans="4:17" x14ac:dyDescent="0.25">
      <c r="F10" s="9"/>
      <c r="G10" s="11"/>
      <c r="H10" s="11"/>
    </row>
    <row r="11" spans="4:17" x14ac:dyDescent="0.25">
      <c r="F11" s="9"/>
      <c r="G11" s="11"/>
      <c r="H11" s="11"/>
    </row>
    <row r="12" spans="4:17" x14ac:dyDescent="0.25">
      <c r="F12" s="9"/>
      <c r="G12" s="11"/>
      <c r="H12" s="11"/>
    </row>
    <row r="13" spans="4:17" x14ac:dyDescent="0.25">
      <c r="F13" s="9"/>
      <c r="G13" s="11"/>
      <c r="H13" s="11"/>
    </row>
    <row r="14" spans="4:17" x14ac:dyDescent="0.25">
      <c r="F14" s="9"/>
      <c r="G14" s="10"/>
      <c r="H14" s="10"/>
    </row>
    <row r="15" spans="4:17" x14ac:dyDescent="0.25">
      <c r="F15" s="9"/>
      <c r="G15" s="10"/>
      <c r="H15" s="10"/>
    </row>
    <row r="16" spans="4:17" x14ac:dyDescent="0.25">
      <c r="F16" s="9"/>
      <c r="G16" s="10"/>
      <c r="H16" s="10"/>
    </row>
    <row r="17" spans="6:8" x14ac:dyDescent="0.25">
      <c r="F17" s="9"/>
      <c r="G17" s="10"/>
      <c r="H17" s="12"/>
    </row>
    <row r="18" spans="6:8" x14ac:dyDescent="0.25">
      <c r="F18" s="9"/>
      <c r="G18" s="12"/>
      <c r="H18" s="12"/>
    </row>
    <row r="19" spans="6:8" x14ac:dyDescent="0.25">
      <c r="F19" s="9"/>
      <c r="G19" s="12"/>
      <c r="H19" s="12"/>
    </row>
    <row r="20" spans="6:8" x14ac:dyDescent="0.25">
      <c r="F20" s="9"/>
      <c r="G20" s="12"/>
      <c r="H20" s="12"/>
    </row>
    <row r="21" spans="6:8" x14ac:dyDescent="0.25">
      <c r="F21" s="9"/>
      <c r="G21" s="12"/>
      <c r="H21" s="12"/>
    </row>
    <row r="22" spans="6:8" x14ac:dyDescent="0.25">
      <c r="F22" s="9"/>
      <c r="G22" s="12"/>
      <c r="H22" s="12"/>
    </row>
    <row r="23" spans="6:8" x14ac:dyDescent="0.25">
      <c r="F23" s="9"/>
      <c r="G23" s="12"/>
      <c r="H23" s="12"/>
    </row>
    <row r="24" spans="6:8" x14ac:dyDescent="0.25">
      <c r="F24" s="9"/>
      <c r="G24" s="12"/>
      <c r="H24" s="12"/>
    </row>
    <row r="25" spans="6:8" x14ac:dyDescent="0.25">
      <c r="F25" s="9"/>
      <c r="G25" s="12"/>
      <c r="H25" s="12"/>
    </row>
    <row r="26" spans="6:8" x14ac:dyDescent="0.25">
      <c r="F26" s="9"/>
      <c r="G26" s="12"/>
      <c r="H26" s="12"/>
    </row>
    <row r="27" spans="6:8" x14ac:dyDescent="0.25">
      <c r="F27" s="9"/>
      <c r="G27" s="12"/>
      <c r="H27" s="12"/>
    </row>
    <row r="28" spans="6:8" x14ac:dyDescent="0.25">
      <c r="F28" s="9"/>
      <c r="G28" s="12"/>
      <c r="H28" s="12"/>
    </row>
    <row r="29" spans="6:8" x14ac:dyDescent="0.25">
      <c r="F29" s="9"/>
      <c r="G29" s="12"/>
      <c r="H29" s="12"/>
    </row>
    <row r="30" spans="6:8" x14ac:dyDescent="0.25">
      <c r="F30" s="9"/>
      <c r="G30" s="12"/>
      <c r="H30" s="12"/>
    </row>
    <row r="31" spans="6:8" x14ac:dyDescent="0.25">
      <c r="F31" s="9"/>
      <c r="G31" s="12"/>
      <c r="H31" s="12"/>
    </row>
    <row r="32" spans="6:8" x14ac:dyDescent="0.25">
      <c r="F32" s="9"/>
      <c r="G32" s="12"/>
      <c r="H32" s="12"/>
    </row>
    <row r="33" spans="6:8" x14ac:dyDescent="0.25">
      <c r="F33" s="9"/>
      <c r="G33" s="12"/>
      <c r="H33" s="12"/>
    </row>
    <row r="34" spans="6:8" x14ac:dyDescent="0.25">
      <c r="F34" s="9"/>
      <c r="G34" s="12"/>
      <c r="H34" s="12"/>
    </row>
    <row r="35" spans="6:8" x14ac:dyDescent="0.25">
      <c r="F35" s="9"/>
      <c r="G35" s="12"/>
      <c r="H35" s="12"/>
    </row>
    <row r="36" spans="6:8" x14ac:dyDescent="0.25">
      <c r="F36" s="9"/>
      <c r="G36" s="12"/>
      <c r="H36" s="12"/>
    </row>
    <row r="37" spans="6:8" x14ac:dyDescent="0.25">
      <c r="F37" s="9"/>
      <c r="G37" s="12"/>
      <c r="H37" s="12"/>
    </row>
    <row r="38" spans="6:8" x14ac:dyDescent="0.25">
      <c r="F38" s="9"/>
      <c r="G38" s="12"/>
      <c r="H38" s="12"/>
    </row>
    <row r="39" spans="6:8" x14ac:dyDescent="0.25">
      <c r="F39" s="9"/>
      <c r="G39" s="12"/>
      <c r="H39" s="12"/>
    </row>
    <row r="40" spans="6:8" x14ac:dyDescent="0.25">
      <c r="F40" s="9"/>
      <c r="G40" s="12"/>
      <c r="H40" s="12"/>
    </row>
    <row r="41" spans="6:8" x14ac:dyDescent="0.25">
      <c r="F41" s="9"/>
      <c r="G41" s="12"/>
      <c r="H41" s="12"/>
    </row>
    <row r="42" spans="6:8" x14ac:dyDescent="0.25">
      <c r="F42" s="9"/>
      <c r="G42" s="12"/>
      <c r="H42" s="12"/>
    </row>
    <row r="43" spans="6:8" x14ac:dyDescent="0.25">
      <c r="F43" s="9"/>
      <c r="G43" s="12"/>
      <c r="H43" s="12"/>
    </row>
    <row r="44" spans="6:8" x14ac:dyDescent="0.25">
      <c r="F44" s="9"/>
      <c r="G44" s="12"/>
      <c r="H44" s="12"/>
    </row>
    <row r="45" spans="6:8" x14ac:dyDescent="0.25">
      <c r="F45" s="9"/>
      <c r="G45" s="12"/>
      <c r="H45" s="12"/>
    </row>
    <row r="46" spans="6:8" x14ac:dyDescent="0.25">
      <c r="F46" s="9"/>
      <c r="G46" s="12"/>
      <c r="H46" s="12"/>
    </row>
    <row r="47" spans="6:8" x14ac:dyDescent="0.25">
      <c r="F47" s="9"/>
      <c r="G47" s="12"/>
      <c r="H47" s="12"/>
    </row>
    <row r="48" spans="6:8" x14ac:dyDescent="0.25">
      <c r="F48" s="9"/>
      <c r="G48" s="12"/>
      <c r="H48" s="12"/>
    </row>
    <row r="49" spans="6:8" x14ac:dyDescent="0.25">
      <c r="F49" s="9"/>
      <c r="G49" s="12"/>
      <c r="H49" s="12"/>
    </row>
    <row r="50" spans="6:8" x14ac:dyDescent="0.25">
      <c r="F50" s="9"/>
      <c r="G50" s="12"/>
      <c r="H50" s="12"/>
    </row>
    <row r="51" spans="6:8" x14ac:dyDescent="0.25">
      <c r="F51" s="9"/>
      <c r="G51" s="12"/>
      <c r="H51" s="12"/>
    </row>
    <row r="52" spans="6:8" x14ac:dyDescent="0.25">
      <c r="F52" s="9"/>
      <c r="G52" s="12"/>
      <c r="H52" s="12"/>
    </row>
    <row r="53" spans="6:8" x14ac:dyDescent="0.25">
      <c r="F53" s="9"/>
      <c r="G53" s="12"/>
      <c r="H53" s="12"/>
    </row>
    <row r="54" spans="6:8" x14ac:dyDescent="0.25">
      <c r="F54" s="9"/>
      <c r="G54" s="12"/>
      <c r="H54" s="12"/>
    </row>
    <row r="55" spans="6:8" x14ac:dyDescent="0.25">
      <c r="F55" s="9"/>
      <c r="G55" s="12"/>
      <c r="H55" s="12"/>
    </row>
    <row r="56" spans="6:8" x14ac:dyDescent="0.25">
      <c r="F56" s="9"/>
      <c r="G56" s="12"/>
      <c r="H56" s="12"/>
    </row>
    <row r="57" spans="6:8" x14ac:dyDescent="0.25">
      <c r="F57" s="9"/>
      <c r="G57" s="12"/>
      <c r="H57" s="12"/>
    </row>
    <row r="58" spans="6:8" x14ac:dyDescent="0.25">
      <c r="F58" s="9"/>
      <c r="G58" s="12"/>
      <c r="H58" s="12"/>
    </row>
    <row r="59" spans="6:8" x14ac:dyDescent="0.25">
      <c r="F59" s="9"/>
      <c r="G59" s="12"/>
      <c r="H59" s="12"/>
    </row>
    <row r="60" spans="6:8" x14ac:dyDescent="0.25">
      <c r="F60" s="9"/>
      <c r="G60" s="12"/>
      <c r="H60" s="12"/>
    </row>
    <row r="61" spans="6:8" x14ac:dyDescent="0.25">
      <c r="F61" s="9"/>
      <c r="G61" s="12"/>
      <c r="H61" s="12"/>
    </row>
    <row r="62" spans="6:8" x14ac:dyDescent="0.25">
      <c r="F62" s="9"/>
      <c r="G62" s="12"/>
      <c r="H62" s="12"/>
    </row>
    <row r="63" spans="6:8" x14ac:dyDescent="0.25">
      <c r="F63" s="9"/>
      <c r="G63" s="12"/>
      <c r="H63" s="12"/>
    </row>
    <row r="64" spans="6:8" x14ac:dyDescent="0.25">
      <c r="F64" s="9"/>
      <c r="G64" s="12"/>
      <c r="H64" s="12"/>
    </row>
    <row r="65" spans="6:8" x14ac:dyDescent="0.25">
      <c r="F65" s="9"/>
      <c r="G65" s="12"/>
      <c r="H65" s="12"/>
    </row>
    <row r="66" spans="6:8" x14ac:dyDescent="0.25">
      <c r="F66" s="9"/>
      <c r="G66" s="12"/>
      <c r="H66" s="12"/>
    </row>
    <row r="67" spans="6:8" x14ac:dyDescent="0.25">
      <c r="F67" s="9"/>
      <c r="G67" s="12"/>
      <c r="H67" s="12"/>
    </row>
    <row r="68" spans="6:8" x14ac:dyDescent="0.25">
      <c r="F68" s="9"/>
      <c r="G68" s="12"/>
      <c r="H68" s="12"/>
    </row>
    <row r="69" spans="6:8" x14ac:dyDescent="0.25">
      <c r="F69" s="9"/>
      <c r="G69" s="12"/>
      <c r="H69" s="12"/>
    </row>
    <row r="70" spans="6:8" x14ac:dyDescent="0.25">
      <c r="F70" s="9"/>
      <c r="G70" s="12"/>
      <c r="H70" s="12"/>
    </row>
    <row r="71" spans="6:8" x14ac:dyDescent="0.25">
      <c r="F71" s="9"/>
      <c r="G71" s="12"/>
      <c r="H71" s="12"/>
    </row>
    <row r="72" spans="6:8" x14ac:dyDescent="0.25">
      <c r="F72" s="9"/>
      <c r="G72" s="12"/>
      <c r="H72" s="12"/>
    </row>
    <row r="73" spans="6:8" x14ac:dyDescent="0.25">
      <c r="F73" s="9"/>
      <c r="G73" s="12"/>
      <c r="H73" s="12"/>
    </row>
    <row r="74" spans="6:8" x14ac:dyDescent="0.25">
      <c r="F74" s="9"/>
      <c r="G74" s="12"/>
      <c r="H74" s="12"/>
    </row>
    <row r="75" spans="6:8" x14ac:dyDescent="0.25">
      <c r="F75" s="9"/>
      <c r="G75" s="12"/>
      <c r="H75" s="12"/>
    </row>
    <row r="76" spans="6:8" x14ac:dyDescent="0.25">
      <c r="F76" s="9"/>
      <c r="G76" s="12"/>
      <c r="H76" s="12"/>
    </row>
    <row r="77" spans="6:8" x14ac:dyDescent="0.25">
      <c r="F77" s="9"/>
      <c r="G77" s="12"/>
      <c r="H77" s="12"/>
    </row>
    <row r="78" spans="6:8" x14ac:dyDescent="0.25">
      <c r="F78" s="9"/>
      <c r="G78" s="12"/>
      <c r="H78" s="12"/>
    </row>
    <row r="79" spans="6:8" x14ac:dyDescent="0.25">
      <c r="F79" s="9"/>
      <c r="G79" s="12"/>
      <c r="H79" s="12"/>
    </row>
    <row r="80" spans="6:8" x14ac:dyDescent="0.25">
      <c r="F80" s="9"/>
      <c r="G80" s="12"/>
      <c r="H80" s="12"/>
    </row>
    <row r="81" spans="6:8" x14ac:dyDescent="0.25">
      <c r="F81" s="9"/>
      <c r="G81" s="12"/>
      <c r="H81" s="12"/>
    </row>
    <row r="82" spans="6:8" x14ac:dyDescent="0.25">
      <c r="F82" s="9"/>
      <c r="G82" s="12"/>
      <c r="H82" s="12"/>
    </row>
    <row r="83" spans="6:8" x14ac:dyDescent="0.25">
      <c r="F83" s="9"/>
      <c r="G83" s="12"/>
      <c r="H83" s="12"/>
    </row>
    <row r="84" spans="6:8" x14ac:dyDescent="0.25">
      <c r="F84" s="9"/>
      <c r="G84" s="12"/>
      <c r="H84" s="12"/>
    </row>
    <row r="85" spans="6:8" x14ac:dyDescent="0.25">
      <c r="F85" s="9"/>
      <c r="G85" s="12"/>
      <c r="H85" s="12"/>
    </row>
    <row r="86" spans="6:8" x14ac:dyDescent="0.25">
      <c r="F86" s="9"/>
    </row>
    <row r="87" spans="6:8" x14ac:dyDescent="0.25">
      <c r="F87" s="9"/>
    </row>
    <row r="88" spans="6:8" x14ac:dyDescent="0.25">
      <c r="F88" s="9"/>
    </row>
    <row r="89" spans="6:8" x14ac:dyDescent="0.25">
      <c r="F89" s="9"/>
    </row>
    <row r="90" spans="6:8" x14ac:dyDescent="0.25">
      <c r="F90" s="9"/>
    </row>
    <row r="91" spans="6:8" x14ac:dyDescent="0.25">
      <c r="F91" s="9"/>
    </row>
  </sheetData>
  <mergeCells count="6">
    <mergeCell ref="N2:P2"/>
    <mergeCell ref="N3:Q3"/>
    <mergeCell ref="N4:Q4"/>
    <mergeCell ref="N5:Q5"/>
    <mergeCell ref="D8:K8"/>
    <mergeCell ref="D9:K9"/>
  </mergeCells>
  <dataValidations count="1">
    <dataValidation type="list" allowBlank="1" showInputMessage="1" showErrorMessage="1" sqref="E3:E7 E10:E17" xr:uid="{9C531A58-C4E7-4FE1-9C2D-7422314D6BCE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1D3-94F2-4559-9810-68FF82059F2E}">
  <dimension ref="D2:Q91"/>
  <sheetViews>
    <sheetView workbookViewId="0">
      <selection activeCell="N10" sqref="N10"/>
    </sheetView>
  </sheetViews>
  <sheetFormatPr defaultRowHeight="15" x14ac:dyDescent="0.25"/>
  <cols>
    <col min="1" max="3" width="9.140625" style="8"/>
    <col min="4" max="4" width="12.5703125" style="8" customWidth="1"/>
    <col min="5" max="5" width="9.140625" style="8"/>
    <col min="6" max="6" width="9.5703125" style="8" bestFit="1" customWidth="1"/>
    <col min="7" max="7" width="9.140625" style="8"/>
    <col min="8" max="8" width="10.5703125" style="8" bestFit="1" customWidth="1"/>
    <col min="9" max="16384" width="9.140625" style="8"/>
  </cols>
  <sheetData>
    <row r="2" spans="4:17" x14ac:dyDescent="0.25">
      <c r="D2" s="15" t="s">
        <v>35</v>
      </c>
      <c r="E2" s="15" t="s">
        <v>7</v>
      </c>
      <c r="F2" s="15" t="s">
        <v>8</v>
      </c>
      <c r="G2" s="15" t="s">
        <v>13</v>
      </c>
      <c r="H2" s="15" t="s">
        <v>14</v>
      </c>
      <c r="M2" s="4"/>
      <c r="N2" s="21" t="s">
        <v>60</v>
      </c>
      <c r="O2" s="22"/>
      <c r="P2" s="22"/>
    </row>
    <row r="3" spans="4:17" x14ac:dyDescent="0.25">
      <c r="D3" s="4" t="s">
        <v>36</v>
      </c>
      <c r="E3" s="4" t="s">
        <v>9</v>
      </c>
      <c r="F3" s="6">
        <v>3</v>
      </c>
      <c r="G3" s="32">
        <f>((Comida!J7+Comida!J8+Comida!J9)/3)</f>
        <v>6.1060000000000016</v>
      </c>
      <c r="H3" s="27">
        <f>G3*F3</f>
        <v>18.318000000000005</v>
      </c>
      <c r="M3" s="20"/>
      <c r="N3" s="21" t="s">
        <v>61</v>
      </c>
      <c r="O3" s="22"/>
      <c r="P3" s="22"/>
      <c r="Q3" s="22"/>
    </row>
    <row r="4" spans="4:17" x14ac:dyDescent="0.25">
      <c r="D4" s="4" t="s">
        <v>37</v>
      </c>
      <c r="E4" s="4" t="s">
        <v>9</v>
      </c>
      <c r="F4" s="6">
        <v>3</v>
      </c>
      <c r="G4" s="29">
        <f>((Bebida!J3+Bebida!J4+Bebida!J5+Bebida!J6)/2)</f>
        <v>31.94</v>
      </c>
      <c r="H4" s="27">
        <f t="shared" ref="H4:H6" si="0">G4*F4</f>
        <v>95.820000000000007</v>
      </c>
      <c r="M4" s="5"/>
      <c r="N4" s="21" t="s">
        <v>62</v>
      </c>
      <c r="O4" s="22"/>
      <c r="P4" s="22"/>
      <c r="Q4" s="22"/>
    </row>
    <row r="5" spans="4:17" x14ac:dyDescent="0.25">
      <c r="D5" s="4" t="s">
        <v>38</v>
      </c>
      <c r="E5" s="4" t="s">
        <v>9</v>
      </c>
      <c r="F5" s="6">
        <v>5</v>
      </c>
      <c r="G5" s="28">
        <f>((Comida!J7)*4%)</f>
        <v>0.34080000000000005</v>
      </c>
      <c r="H5" s="27">
        <f t="shared" si="0"/>
        <v>1.7040000000000002</v>
      </c>
      <c r="M5" s="23"/>
      <c r="N5" s="21" t="s">
        <v>63</v>
      </c>
      <c r="O5" s="22"/>
      <c r="P5" s="22"/>
      <c r="Q5" s="22"/>
    </row>
    <row r="6" spans="4:17" x14ac:dyDescent="0.25">
      <c r="D6" s="4" t="s">
        <v>40</v>
      </c>
      <c r="E6" s="4" t="s">
        <v>9</v>
      </c>
      <c r="F6" s="6">
        <v>3</v>
      </c>
      <c r="G6" s="29">
        <f>((Comida!J3+Comida!J5+Comida!J6)*2%)</f>
        <v>0.96276000000000017</v>
      </c>
      <c r="H6" s="27">
        <f t="shared" si="0"/>
        <v>2.8882800000000004</v>
      </c>
    </row>
    <row r="7" spans="4:17" x14ac:dyDescent="0.25">
      <c r="D7" s="30" t="s">
        <v>25</v>
      </c>
      <c r="E7" s="30"/>
      <c r="F7" s="30"/>
      <c r="G7" s="30"/>
      <c r="H7" s="30"/>
    </row>
    <row r="8" spans="4:17" x14ac:dyDescent="0.25">
      <c r="D8" s="31">
        <f>H3+H4+H5+H6</f>
        <v>118.73027999999999</v>
      </c>
      <c r="E8" s="31"/>
      <c r="F8" s="31"/>
      <c r="G8" s="31"/>
      <c r="H8" s="31"/>
    </row>
    <row r="9" spans="4:17" x14ac:dyDescent="0.25">
      <c r="G9" s="10"/>
      <c r="H9" s="11"/>
    </row>
    <row r="10" spans="4:17" x14ac:dyDescent="0.25">
      <c r="F10" s="9"/>
      <c r="G10" s="11"/>
      <c r="H10" s="11"/>
    </row>
    <row r="11" spans="4:17" x14ac:dyDescent="0.25">
      <c r="F11" s="9"/>
      <c r="G11" s="11"/>
      <c r="H11" s="11"/>
    </row>
    <row r="12" spans="4:17" x14ac:dyDescent="0.25">
      <c r="F12" s="9"/>
      <c r="G12" s="11"/>
      <c r="H12" s="11"/>
    </row>
    <row r="13" spans="4:17" x14ac:dyDescent="0.25">
      <c r="F13" s="9"/>
      <c r="G13" s="11"/>
      <c r="H13" s="11"/>
    </row>
    <row r="14" spans="4:17" x14ac:dyDescent="0.25">
      <c r="F14" s="9"/>
      <c r="G14" s="10"/>
      <c r="H14" s="10"/>
    </row>
    <row r="15" spans="4:17" x14ac:dyDescent="0.25">
      <c r="F15" s="9"/>
      <c r="G15" s="10"/>
      <c r="H15" s="10"/>
    </row>
    <row r="16" spans="4:17" x14ac:dyDescent="0.25">
      <c r="F16" s="9"/>
      <c r="G16" s="10"/>
      <c r="H16" s="10"/>
    </row>
    <row r="17" spans="6:8" x14ac:dyDescent="0.25">
      <c r="F17" s="9"/>
      <c r="G17" s="10"/>
      <c r="H17" s="12"/>
    </row>
    <row r="18" spans="6:8" x14ac:dyDescent="0.25">
      <c r="F18" s="9"/>
      <c r="G18" s="12"/>
      <c r="H18" s="12"/>
    </row>
    <row r="19" spans="6:8" x14ac:dyDescent="0.25">
      <c r="F19" s="9"/>
      <c r="G19" s="12"/>
      <c r="H19" s="12"/>
    </row>
    <row r="20" spans="6:8" x14ac:dyDescent="0.25">
      <c r="F20" s="9"/>
      <c r="G20" s="12"/>
      <c r="H20" s="12"/>
    </row>
    <row r="21" spans="6:8" x14ac:dyDescent="0.25">
      <c r="F21" s="9"/>
      <c r="G21" s="12"/>
      <c r="H21" s="12"/>
    </row>
    <row r="22" spans="6:8" x14ac:dyDescent="0.25">
      <c r="F22" s="9"/>
      <c r="G22" s="12"/>
      <c r="H22" s="12"/>
    </row>
    <row r="23" spans="6:8" x14ac:dyDescent="0.25">
      <c r="F23" s="9"/>
      <c r="G23" s="12"/>
      <c r="H23" s="12"/>
    </row>
    <row r="24" spans="6:8" x14ac:dyDescent="0.25">
      <c r="F24" s="9"/>
      <c r="G24" s="12"/>
      <c r="H24" s="12"/>
    </row>
    <row r="25" spans="6:8" x14ac:dyDescent="0.25">
      <c r="F25" s="9"/>
      <c r="G25" s="12"/>
      <c r="H25" s="12"/>
    </row>
    <row r="26" spans="6:8" x14ac:dyDescent="0.25">
      <c r="F26" s="9"/>
      <c r="G26" s="12"/>
      <c r="H26" s="12"/>
    </row>
    <row r="27" spans="6:8" x14ac:dyDescent="0.25">
      <c r="F27" s="9"/>
      <c r="G27" s="12"/>
      <c r="H27" s="12"/>
    </row>
    <row r="28" spans="6:8" x14ac:dyDescent="0.25">
      <c r="F28" s="9"/>
      <c r="G28" s="12"/>
      <c r="H28" s="12"/>
    </row>
    <row r="29" spans="6:8" x14ac:dyDescent="0.25">
      <c r="F29" s="9"/>
      <c r="G29" s="12"/>
      <c r="H29" s="12"/>
    </row>
    <row r="30" spans="6:8" x14ac:dyDescent="0.25">
      <c r="F30" s="9"/>
      <c r="G30" s="12"/>
      <c r="H30" s="12"/>
    </row>
    <row r="31" spans="6:8" x14ac:dyDescent="0.25">
      <c r="F31" s="9"/>
      <c r="G31" s="12"/>
      <c r="H31" s="12"/>
    </row>
    <row r="32" spans="6:8" x14ac:dyDescent="0.25">
      <c r="F32" s="9"/>
      <c r="G32" s="12"/>
      <c r="H32" s="12"/>
    </row>
    <row r="33" spans="6:8" x14ac:dyDescent="0.25">
      <c r="F33" s="9"/>
      <c r="G33" s="12"/>
      <c r="H33" s="12"/>
    </row>
    <row r="34" spans="6:8" x14ac:dyDescent="0.25">
      <c r="F34" s="9"/>
      <c r="G34" s="12"/>
      <c r="H34" s="12"/>
    </row>
    <row r="35" spans="6:8" x14ac:dyDescent="0.25">
      <c r="F35" s="9"/>
      <c r="G35" s="12"/>
      <c r="H35" s="12"/>
    </row>
    <row r="36" spans="6:8" x14ac:dyDescent="0.25">
      <c r="F36" s="9"/>
      <c r="G36" s="12"/>
      <c r="H36" s="12"/>
    </row>
    <row r="37" spans="6:8" x14ac:dyDescent="0.25">
      <c r="F37" s="9"/>
      <c r="G37" s="12"/>
      <c r="H37" s="12"/>
    </row>
    <row r="38" spans="6:8" x14ac:dyDescent="0.25">
      <c r="F38" s="9"/>
      <c r="G38" s="12"/>
      <c r="H38" s="12"/>
    </row>
    <row r="39" spans="6:8" x14ac:dyDescent="0.25">
      <c r="F39" s="9"/>
      <c r="G39" s="12"/>
      <c r="H39" s="12"/>
    </row>
    <row r="40" spans="6:8" x14ac:dyDescent="0.25">
      <c r="F40" s="9"/>
      <c r="G40" s="12"/>
      <c r="H40" s="12"/>
    </row>
    <row r="41" spans="6:8" x14ac:dyDescent="0.25">
      <c r="F41" s="9"/>
      <c r="G41" s="12"/>
      <c r="H41" s="12"/>
    </row>
    <row r="42" spans="6:8" x14ac:dyDescent="0.25">
      <c r="F42" s="9"/>
      <c r="G42" s="12"/>
      <c r="H42" s="12"/>
    </row>
    <row r="43" spans="6:8" x14ac:dyDescent="0.25">
      <c r="F43" s="9"/>
      <c r="G43" s="12"/>
      <c r="H43" s="12"/>
    </row>
    <row r="44" spans="6:8" x14ac:dyDescent="0.25">
      <c r="F44" s="9"/>
      <c r="G44" s="12"/>
      <c r="H44" s="12"/>
    </row>
    <row r="45" spans="6:8" x14ac:dyDescent="0.25">
      <c r="F45" s="9"/>
      <c r="G45" s="12"/>
      <c r="H45" s="12"/>
    </row>
    <row r="46" spans="6:8" x14ac:dyDescent="0.25">
      <c r="F46" s="9"/>
      <c r="G46" s="12"/>
      <c r="H46" s="12"/>
    </row>
    <row r="47" spans="6:8" x14ac:dyDescent="0.25">
      <c r="F47" s="9"/>
      <c r="G47" s="12"/>
      <c r="H47" s="12"/>
    </row>
    <row r="48" spans="6:8" x14ac:dyDescent="0.25">
      <c r="F48" s="9"/>
      <c r="G48" s="12"/>
      <c r="H48" s="12"/>
    </row>
    <row r="49" spans="6:8" x14ac:dyDescent="0.25">
      <c r="F49" s="9"/>
      <c r="G49" s="12"/>
      <c r="H49" s="12"/>
    </row>
    <row r="50" spans="6:8" x14ac:dyDescent="0.25">
      <c r="F50" s="9"/>
      <c r="G50" s="12"/>
      <c r="H50" s="12"/>
    </row>
    <row r="51" spans="6:8" x14ac:dyDescent="0.25">
      <c r="F51" s="9"/>
      <c r="G51" s="12"/>
      <c r="H51" s="12"/>
    </row>
    <row r="52" spans="6:8" x14ac:dyDescent="0.25">
      <c r="F52" s="9"/>
      <c r="G52" s="12"/>
      <c r="H52" s="12"/>
    </row>
    <row r="53" spans="6:8" x14ac:dyDescent="0.25">
      <c r="F53" s="9"/>
      <c r="G53" s="12"/>
      <c r="H53" s="12"/>
    </row>
    <row r="54" spans="6:8" x14ac:dyDescent="0.25">
      <c r="F54" s="9"/>
      <c r="G54" s="12"/>
      <c r="H54" s="12"/>
    </row>
    <row r="55" spans="6:8" x14ac:dyDescent="0.25">
      <c r="F55" s="9"/>
      <c r="G55" s="12"/>
      <c r="H55" s="12"/>
    </row>
    <row r="56" spans="6:8" x14ac:dyDescent="0.25">
      <c r="F56" s="9"/>
      <c r="G56" s="12"/>
      <c r="H56" s="12"/>
    </row>
    <row r="57" spans="6:8" x14ac:dyDescent="0.25">
      <c r="F57" s="9"/>
      <c r="G57" s="12"/>
      <c r="H57" s="12"/>
    </row>
    <row r="58" spans="6:8" x14ac:dyDescent="0.25">
      <c r="F58" s="9"/>
      <c r="G58" s="12"/>
      <c r="H58" s="12"/>
    </row>
    <row r="59" spans="6:8" x14ac:dyDescent="0.25">
      <c r="F59" s="9"/>
      <c r="G59" s="12"/>
      <c r="H59" s="12"/>
    </row>
    <row r="60" spans="6:8" x14ac:dyDescent="0.25">
      <c r="F60" s="9"/>
      <c r="G60" s="12"/>
      <c r="H60" s="12"/>
    </row>
    <row r="61" spans="6:8" x14ac:dyDescent="0.25">
      <c r="F61" s="9"/>
      <c r="G61" s="12"/>
      <c r="H61" s="12"/>
    </row>
    <row r="62" spans="6:8" x14ac:dyDescent="0.25">
      <c r="F62" s="9"/>
      <c r="G62" s="12"/>
      <c r="H62" s="12"/>
    </row>
    <row r="63" spans="6:8" x14ac:dyDescent="0.25">
      <c r="F63" s="9"/>
      <c r="G63" s="12"/>
      <c r="H63" s="12"/>
    </row>
    <row r="64" spans="6:8" x14ac:dyDescent="0.25">
      <c r="F64" s="9"/>
      <c r="G64" s="12"/>
      <c r="H64" s="12"/>
    </row>
    <row r="65" spans="6:8" x14ac:dyDescent="0.25">
      <c r="F65" s="9"/>
      <c r="G65" s="12"/>
      <c r="H65" s="12"/>
    </row>
    <row r="66" spans="6:8" x14ac:dyDescent="0.25">
      <c r="F66" s="9"/>
      <c r="G66" s="12"/>
      <c r="H66" s="12"/>
    </row>
    <row r="67" spans="6:8" x14ac:dyDescent="0.25">
      <c r="F67" s="9"/>
      <c r="G67" s="12"/>
      <c r="H67" s="12"/>
    </row>
    <row r="68" spans="6:8" x14ac:dyDescent="0.25">
      <c r="F68" s="9"/>
      <c r="G68" s="12"/>
      <c r="H68" s="12"/>
    </row>
    <row r="69" spans="6:8" x14ac:dyDescent="0.25">
      <c r="F69" s="9"/>
      <c r="G69" s="12"/>
      <c r="H69" s="12"/>
    </row>
    <row r="70" spans="6:8" x14ac:dyDescent="0.25">
      <c r="F70" s="9"/>
      <c r="G70" s="12"/>
      <c r="H70" s="12"/>
    </row>
    <row r="71" spans="6:8" x14ac:dyDescent="0.25">
      <c r="F71" s="9"/>
      <c r="G71" s="12"/>
      <c r="H71" s="12"/>
    </row>
    <row r="72" spans="6:8" x14ac:dyDescent="0.25">
      <c r="F72" s="9"/>
      <c r="G72" s="12"/>
      <c r="H72" s="12"/>
    </row>
    <row r="73" spans="6:8" x14ac:dyDescent="0.25">
      <c r="F73" s="9"/>
      <c r="G73" s="12"/>
      <c r="H73" s="12"/>
    </row>
    <row r="74" spans="6:8" x14ac:dyDescent="0.25">
      <c r="F74" s="9"/>
      <c r="G74" s="12"/>
      <c r="H74" s="12"/>
    </row>
    <row r="75" spans="6:8" x14ac:dyDescent="0.25">
      <c r="F75" s="9"/>
      <c r="G75" s="12"/>
      <c r="H75" s="12"/>
    </row>
    <row r="76" spans="6:8" x14ac:dyDescent="0.25">
      <c r="F76" s="9"/>
      <c r="G76" s="12"/>
      <c r="H76" s="12"/>
    </row>
    <row r="77" spans="6:8" x14ac:dyDescent="0.25">
      <c r="F77" s="9"/>
      <c r="G77" s="12"/>
      <c r="H77" s="12"/>
    </row>
    <row r="78" spans="6:8" x14ac:dyDescent="0.25">
      <c r="F78" s="9"/>
      <c r="G78" s="12"/>
      <c r="H78" s="12"/>
    </row>
    <row r="79" spans="6:8" x14ac:dyDescent="0.25">
      <c r="F79" s="9"/>
      <c r="G79" s="12"/>
      <c r="H79" s="12"/>
    </row>
    <row r="80" spans="6:8" x14ac:dyDescent="0.25">
      <c r="F80" s="9"/>
      <c r="G80" s="12"/>
      <c r="H80" s="12"/>
    </row>
    <row r="81" spans="6:8" x14ac:dyDescent="0.25">
      <c r="F81" s="9"/>
      <c r="G81" s="12"/>
      <c r="H81" s="12"/>
    </row>
    <row r="82" spans="6:8" x14ac:dyDescent="0.25">
      <c r="F82" s="9"/>
      <c r="G82" s="12"/>
      <c r="H82" s="12"/>
    </row>
    <row r="83" spans="6:8" x14ac:dyDescent="0.25">
      <c r="F83" s="9"/>
      <c r="G83" s="12"/>
      <c r="H83" s="12"/>
    </row>
    <row r="84" spans="6:8" x14ac:dyDescent="0.25">
      <c r="F84" s="9"/>
      <c r="G84" s="12"/>
      <c r="H84" s="12"/>
    </row>
    <row r="85" spans="6:8" x14ac:dyDescent="0.25">
      <c r="F85" s="9"/>
      <c r="G85" s="12"/>
      <c r="H85" s="12"/>
    </row>
    <row r="86" spans="6:8" x14ac:dyDescent="0.25">
      <c r="F86" s="9"/>
    </row>
    <row r="87" spans="6:8" x14ac:dyDescent="0.25">
      <c r="F87" s="9"/>
    </row>
    <row r="88" spans="6:8" x14ac:dyDescent="0.25">
      <c r="F88" s="9"/>
    </row>
    <row r="89" spans="6:8" x14ac:dyDescent="0.25">
      <c r="F89" s="9"/>
    </row>
    <row r="90" spans="6:8" x14ac:dyDescent="0.25">
      <c r="F90" s="9"/>
    </row>
    <row r="91" spans="6:8" x14ac:dyDescent="0.25">
      <c r="F91" s="9"/>
    </row>
  </sheetData>
  <mergeCells count="6">
    <mergeCell ref="D7:H7"/>
    <mergeCell ref="D8:H8"/>
    <mergeCell ref="N2:P2"/>
    <mergeCell ref="N3:Q3"/>
    <mergeCell ref="N4:Q4"/>
    <mergeCell ref="N5:Q5"/>
  </mergeCells>
  <dataValidations count="1">
    <dataValidation type="list" allowBlank="1" showInputMessage="1" showErrorMessage="1" sqref="E10:E17 E3:E6" xr:uid="{B370ED46-C6F3-409B-BF2E-02FBDB69FF7C}">
      <formula1>"Kg, LT, Unidade"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E58E-3CB3-44BA-A189-BA305757C807}">
  <dimension ref="A1:E16"/>
  <sheetViews>
    <sheetView showGridLines="0" tabSelected="1" workbookViewId="0">
      <selection activeCell="B13" sqref="B13"/>
    </sheetView>
  </sheetViews>
  <sheetFormatPr defaultRowHeight="15" x14ac:dyDescent="0.25"/>
  <cols>
    <col min="1" max="1" width="33" style="1" bestFit="1" customWidth="1"/>
    <col min="2" max="2" width="12.140625" style="2" bestFit="1" customWidth="1"/>
    <col min="3" max="3" width="18.42578125" style="2" bestFit="1" customWidth="1"/>
    <col min="4" max="4" width="16.28515625" style="2" bestFit="1" customWidth="1"/>
    <col min="5" max="5" width="12.140625" style="2" bestFit="1" customWidth="1"/>
    <col min="6" max="16384" width="9.140625" style="2"/>
  </cols>
  <sheetData>
    <row r="1" spans="1:5" x14ac:dyDescent="0.25">
      <c r="A1" s="1" t="s">
        <v>48</v>
      </c>
      <c r="B1" s="3">
        <v>20</v>
      </c>
      <c r="C1" s="1" t="s">
        <v>67</v>
      </c>
      <c r="D1" s="4">
        <v>15</v>
      </c>
    </row>
    <row r="2" spans="1:5" x14ac:dyDescent="0.25">
      <c r="A2" s="1" t="s">
        <v>49</v>
      </c>
      <c r="B2" s="3">
        <v>20</v>
      </c>
    </row>
    <row r="3" spans="1:5" x14ac:dyDescent="0.25">
      <c r="A3" s="1" t="s">
        <v>50</v>
      </c>
      <c r="B3" s="3" t="s">
        <v>42</v>
      </c>
    </row>
    <row r="4" spans="1:5" x14ac:dyDescent="0.25">
      <c r="A4" s="1" t="s">
        <v>53</v>
      </c>
      <c r="B4" s="3" t="s">
        <v>45</v>
      </c>
    </row>
    <row r="6" spans="1:5" x14ac:dyDescent="0.25">
      <c r="A6" s="1" t="s">
        <v>51</v>
      </c>
      <c r="B6" s="3">
        <f>IF(B3="normal",1,IF(B3="frio",1.3,0.7))</f>
        <v>1</v>
      </c>
    </row>
    <row r="7" spans="1:5" x14ac:dyDescent="0.25">
      <c r="A7" s="1" t="s">
        <v>52</v>
      </c>
      <c r="B7" s="3">
        <f>IF(B4="1 período",1,IF(B4="2 Períodos",1.6,2))</f>
        <v>1</v>
      </c>
    </row>
    <row r="8" spans="1:5" x14ac:dyDescent="0.25">
      <c r="A8" s="1" t="s">
        <v>54</v>
      </c>
      <c r="B8" s="3">
        <f>IF(B3="normal",1,IF(B3="frio",0.7,1.6))</f>
        <v>1</v>
      </c>
    </row>
    <row r="10" spans="1:5" x14ac:dyDescent="0.25">
      <c r="A10" s="1" t="s">
        <v>65</v>
      </c>
      <c r="B10" s="33">
        <f>Comida!D20+Bebida!D8+Descatáveis!D9+Outros!D8</f>
        <v>2344.22588</v>
      </c>
    </row>
    <row r="11" spans="1:5" x14ac:dyDescent="0.25">
      <c r="A11" s="1" t="s">
        <v>55</v>
      </c>
      <c r="B11" s="33">
        <f>ROUNDUP(B10/(B1+B2),0)</f>
        <v>59</v>
      </c>
    </row>
    <row r="12" spans="1:5" x14ac:dyDescent="0.25">
      <c r="A12" s="1" t="s">
        <v>56</v>
      </c>
      <c r="B12" s="6">
        <v>61</v>
      </c>
    </row>
    <row r="13" spans="1:5" x14ac:dyDescent="0.25">
      <c r="A13" s="1" t="s">
        <v>57</v>
      </c>
      <c r="B13" s="33">
        <f>B12*B1</f>
        <v>1220</v>
      </c>
      <c r="D13" s="2" t="s">
        <v>66</v>
      </c>
      <c r="E13" s="35">
        <f>B16+B13</f>
        <v>2360</v>
      </c>
    </row>
    <row r="14" spans="1:5" x14ac:dyDescent="0.25">
      <c r="A14" s="1" t="s">
        <v>58</v>
      </c>
      <c r="B14" s="33">
        <f>B10-B13</f>
        <v>1124.22588</v>
      </c>
    </row>
    <row r="15" spans="1:5" x14ac:dyDescent="0.25">
      <c r="A15" s="1" t="s">
        <v>59</v>
      </c>
      <c r="B15" s="33">
        <f>ROUNDUP(B14/B2,0)</f>
        <v>57</v>
      </c>
    </row>
    <row r="16" spans="1:5" x14ac:dyDescent="0.25">
      <c r="A16" s="1" t="s">
        <v>64</v>
      </c>
      <c r="B16" s="34">
        <f>B15*B2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44D352-7980-43B1-92A6-9A4DBEB346BC}">
          <x14:formula1>
            <xm:f>Clima!$A$1:$A$3</xm:f>
          </x14:formula1>
          <xm:sqref>B3</xm:sqref>
        </x14:dataValidation>
        <x14:dataValidation type="list" allowBlank="1" showInputMessage="1" showErrorMessage="1" xr:uid="{BCAD4ADA-E579-4D45-8C6E-A6013092AE35}">
          <x14:formula1>
            <xm:f>Duração!$A$1:$A$5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E163-7AAC-4C5F-8B12-499256358368}">
  <dimension ref="A1:A3"/>
  <sheetViews>
    <sheetView showGridLines="0" workbookViewId="0">
      <selection activeCell="E5" sqref="E5"/>
    </sheetView>
  </sheetViews>
  <sheetFormatPr defaultRowHeight="15" x14ac:dyDescent="0.25"/>
  <cols>
    <col min="1" max="1" width="10.140625" style="38" bestFit="1" customWidth="1"/>
    <col min="2" max="16384" width="9.140625" style="38"/>
  </cols>
  <sheetData>
    <row r="1" spans="1:1" x14ac:dyDescent="0.25">
      <c r="A1" s="38" t="s">
        <v>45</v>
      </c>
    </row>
    <row r="2" spans="1:1" x14ac:dyDescent="0.25">
      <c r="A2" s="38" t="s">
        <v>46</v>
      </c>
    </row>
    <row r="3" spans="1:1" x14ac:dyDescent="0.25">
      <c r="A3" s="38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75B0-ABD1-4625-8147-C95FA868B7C9}">
  <dimension ref="A1:A3"/>
  <sheetViews>
    <sheetView showGridLines="0" workbookViewId="0">
      <selection activeCell="I12" sqref="I12"/>
    </sheetView>
  </sheetViews>
  <sheetFormatPr defaultRowHeight="15" x14ac:dyDescent="0.25"/>
  <cols>
    <col min="1" max="16384" width="9.140625" style="38"/>
  </cols>
  <sheetData>
    <row r="1" spans="1:1" x14ac:dyDescent="0.25">
      <c r="A1" s="38" t="s">
        <v>42</v>
      </c>
    </row>
    <row r="2" spans="1:1" x14ac:dyDescent="0.25">
      <c r="A2" s="38" t="s">
        <v>43</v>
      </c>
    </row>
    <row r="3" spans="1:1" x14ac:dyDescent="0.25">
      <c r="A3" s="38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Comida</vt:lpstr>
      <vt:lpstr>Bebida</vt:lpstr>
      <vt:lpstr>Descatáveis</vt:lpstr>
      <vt:lpstr>Outros</vt:lpstr>
      <vt:lpstr>Home</vt:lpstr>
      <vt:lpstr>Duração</vt:lpstr>
      <vt:lpstr>Clima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SANTOS FARIAS</dc:creator>
  <cp:lastModifiedBy>DIEGO SANTOS FARIAS</cp:lastModifiedBy>
  <dcterms:created xsi:type="dcterms:W3CDTF">2023-08-09T22:19:39Z</dcterms:created>
  <dcterms:modified xsi:type="dcterms:W3CDTF">2023-08-17T00:40:55Z</dcterms:modified>
</cp:coreProperties>
</file>