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500" windowWidth="7470" windowHeight="2660" tabRatio="758" firstSheet="1" activeTab="5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xlnm._FilterDatabase" localSheetId="3" hidden="1">'Transport Distances'!$A$1:$A$961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AI10" i="7" l="1"/>
  <c r="AI11" i="7" s="1"/>
  <c r="AI12" i="7" s="1"/>
  <c r="AI13" i="7" s="1"/>
  <c r="BL11" i="7"/>
  <c r="BL12" i="7"/>
  <c r="BL13" i="7" s="1"/>
  <c r="AH11" i="7"/>
  <c r="AH12" i="7"/>
  <c r="AH13" i="7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E12" i="6"/>
  <c r="E10" i="6"/>
  <c r="AO27" i="16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L5" i="15"/>
  <c r="J5" i="15"/>
  <c r="F5" i="15"/>
  <c r="H5" i="15" s="1"/>
  <c r="P4" i="15"/>
  <c r="D4" i="15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P111" i="13"/>
  <c r="Q111" i="13" s="1"/>
  <c r="R111" i="13" s="1"/>
  <c r="S111" i="13" s="1"/>
  <c r="T111" i="13" s="1"/>
  <c r="U111" i="13" s="1"/>
  <c r="V111" i="13" s="1"/>
  <c r="W111" i="13" s="1"/>
  <c r="O111" i="13"/>
  <c r="M111" i="13"/>
  <c r="L111" i="13"/>
  <c r="K111" i="13"/>
  <c r="J111" i="13"/>
  <c r="I111" i="13"/>
  <c r="H111" i="13"/>
  <c r="G111" i="13"/>
  <c r="F111" i="13"/>
  <c r="E111" i="13"/>
  <c r="D111" i="13"/>
  <c r="AE110" i="13"/>
  <c r="AF110" i="13" s="1"/>
  <c r="AG110" i="13" s="1"/>
  <c r="AA110" i="13"/>
  <c r="AB110" i="13" s="1"/>
  <c r="AC110" i="13" s="1"/>
  <c r="AD110" i="13" s="1"/>
  <c r="Y110" i="13"/>
  <c r="Z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Y109" i="13"/>
  <c r="Z109" i="13" s="1"/>
  <c r="AA109" i="13" s="1"/>
  <c r="AB109" i="13" s="1"/>
  <c r="AC109" i="13" s="1"/>
  <c r="AD109" i="13" s="1"/>
  <c r="AE109" i="13" s="1"/>
  <c r="AF109" i="13" s="1"/>
  <c r="AG109" i="13" s="1"/>
  <c r="V109" i="13"/>
  <c r="W109" i="13" s="1"/>
  <c r="R109" i="13"/>
  <c r="S109" i="13" s="1"/>
  <c r="T109" i="13" s="1"/>
  <c r="U109" i="13" s="1"/>
  <c r="O109" i="13"/>
  <c r="P109" i="13" s="1"/>
  <c r="Q109" i="13" s="1"/>
  <c r="M109" i="13"/>
  <c r="L109" i="13"/>
  <c r="K109" i="13"/>
  <c r="J109" i="13"/>
  <c r="I109" i="13"/>
  <c r="H109" i="13"/>
  <c r="G109" i="13"/>
  <c r="F109" i="13"/>
  <c r="E109" i="13"/>
  <c r="D109" i="13"/>
  <c r="AA108" i="13"/>
  <c r="AB108" i="13" s="1"/>
  <c r="AC108" i="13" s="1"/>
  <c r="AD108" i="13" s="1"/>
  <c r="AE108" i="13" s="1"/>
  <c r="AF108" i="13" s="1"/>
  <c r="AG108" i="13" s="1"/>
  <c r="Z108" i="13"/>
  <c r="Y108" i="13"/>
  <c r="P108" i="13"/>
  <c r="Q108" i="13" s="1"/>
  <c r="R108" i="13" s="1"/>
  <c r="S108" i="13" s="1"/>
  <c r="T108" i="13" s="1"/>
  <c r="U108" i="13" s="1"/>
  <c r="V108" i="13" s="1"/>
  <c r="W108" i="13" s="1"/>
  <c r="O108" i="13"/>
  <c r="M108" i="13"/>
  <c r="L108" i="13"/>
  <c r="K108" i="13"/>
  <c r="J108" i="13"/>
  <c r="I108" i="13"/>
  <c r="H108" i="13"/>
  <c r="G108" i="13"/>
  <c r="F108" i="13"/>
  <c r="E108" i="13"/>
  <c r="D108" i="13"/>
  <c r="H106" i="13"/>
  <c r="G106" i="13"/>
  <c r="F106" i="13"/>
  <c r="X105" i="13"/>
  <c r="AH104" i="13"/>
  <c r="AH106" i="13" s="1"/>
  <c r="X104" i="13"/>
  <c r="X106" i="13" s="1"/>
  <c r="N104" i="13"/>
  <c r="E104" i="13" s="1"/>
  <c r="E106" i="13" s="1"/>
  <c r="L104" i="13"/>
  <c r="L106" i="13" s="1"/>
  <c r="J104" i="13"/>
  <c r="J106" i="13" s="1"/>
  <c r="I104" i="13"/>
  <c r="I106" i="13" s="1"/>
  <c r="H104" i="13"/>
  <c r="G104" i="13"/>
  <c r="F104" i="13"/>
  <c r="AH103" i="13"/>
  <c r="AH105" i="13" s="1"/>
  <c r="Y103" i="13"/>
  <c r="Y105" i="13" s="1"/>
  <c r="X103" i="13"/>
  <c r="N103" i="13"/>
  <c r="M103" i="13" s="1"/>
  <c r="M105" i="13" s="1"/>
  <c r="E103" i="13"/>
  <c r="E105" i="13" s="1"/>
  <c r="D103" i="13"/>
  <c r="D105" i="13" s="1"/>
  <c r="C87" i="13"/>
  <c r="C83" i="13"/>
  <c r="AB79" i="13"/>
  <c r="Z79" i="13"/>
  <c r="Y79" i="13"/>
  <c r="X79" i="13"/>
  <c r="W79" i="13"/>
  <c r="P79" i="13"/>
  <c r="N79" i="13"/>
  <c r="M79" i="13"/>
  <c r="L79" i="13"/>
  <c r="K79" i="13"/>
  <c r="D79" i="13"/>
  <c r="AH78" i="13"/>
  <c r="AH79" i="13" s="1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A78" i="13"/>
  <c r="AA79" i="13" s="1"/>
  <c r="Z78" i="13"/>
  <c r="Y78" i="13"/>
  <c r="X78" i="13"/>
  <c r="W78" i="13"/>
  <c r="V78" i="13"/>
  <c r="V79" i="13" s="1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O78" i="13"/>
  <c r="O79" i="13" s="1"/>
  <c r="N78" i="13"/>
  <c r="M78" i="13"/>
  <c r="L78" i="13"/>
  <c r="K78" i="13"/>
  <c r="J78" i="13"/>
  <c r="J79" i="13" s="1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C78" i="13"/>
  <c r="C79" i="13" s="1"/>
  <c r="N70" i="13"/>
  <c r="E70" i="13"/>
  <c r="AH69" i="13"/>
  <c r="X69" i="13"/>
  <c r="AH68" i="13"/>
  <c r="AH70" i="13" s="1"/>
  <c r="X68" i="13"/>
  <c r="O68" i="13" s="1"/>
  <c r="O70" i="13" s="1"/>
  <c r="N68" i="13"/>
  <c r="M68" i="13" s="1"/>
  <c r="M70" i="13" s="1"/>
  <c r="L68" i="13"/>
  <c r="L70" i="13" s="1"/>
  <c r="J68" i="13"/>
  <c r="J70" i="13" s="1"/>
  <c r="H68" i="13"/>
  <c r="H70" i="13" s="1"/>
  <c r="G68" i="13"/>
  <c r="G70" i="13" s="1"/>
  <c r="F68" i="13"/>
  <c r="F70" i="13" s="1"/>
  <c r="E68" i="13"/>
  <c r="D68" i="13"/>
  <c r="D70" i="13" s="1"/>
  <c r="AH67" i="13"/>
  <c r="X67" i="13"/>
  <c r="Y67" i="13" s="1"/>
  <c r="N67" i="13"/>
  <c r="M67" i="13"/>
  <c r="M69" i="13" s="1"/>
  <c r="L67" i="13"/>
  <c r="L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39" i="13"/>
  <c r="C40" i="13" s="1"/>
  <c r="C38" i="13"/>
  <c r="AG36" i="13"/>
  <c r="AE36" i="13"/>
  <c r="AD36" i="13"/>
  <c r="AC36" i="13"/>
  <c r="AB36" i="13"/>
  <c r="U36" i="13"/>
  <c r="S36" i="13"/>
  <c r="R36" i="13"/>
  <c r="Q36" i="13"/>
  <c r="P36" i="13"/>
  <c r="O36" i="13"/>
  <c r="I36" i="13"/>
  <c r="G36" i="13"/>
  <c r="F36" i="13"/>
  <c r="E36" i="13"/>
  <c r="D36" i="13"/>
  <c r="AH35" i="13"/>
  <c r="AH36" i="13" s="1"/>
  <c r="AG35" i="13"/>
  <c r="AF35" i="13"/>
  <c r="AF36" i="13" s="1"/>
  <c r="AE35" i="13"/>
  <c r="AD35" i="13"/>
  <c r="AC35" i="13"/>
  <c r="AB35" i="13"/>
  <c r="AA35" i="13"/>
  <c r="AA36" i="13" s="1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H35" i="13"/>
  <c r="H36" i="13" s="1"/>
  <c r="G35" i="13"/>
  <c r="F35" i="13"/>
  <c r="E35" i="13"/>
  <c r="D35" i="13"/>
  <c r="C35" i="13"/>
  <c r="C36" i="13" s="1"/>
  <c r="Z29" i="13"/>
  <c r="AA29" i="13" s="1"/>
  <c r="AB29" i="13" s="1"/>
  <c r="AC29" i="13" s="1"/>
  <c r="AD29" i="13" s="1"/>
  <c r="AE29" i="13" s="1"/>
  <c r="AF29" i="13" s="1"/>
  <c r="AG29" i="13" s="1"/>
  <c r="Y29" i="13"/>
  <c r="O29" i="13"/>
  <c r="P29" i="13" s="1"/>
  <c r="Q29" i="13" s="1"/>
  <c r="R29" i="13" s="1"/>
  <c r="S29" i="13" s="1"/>
  <c r="T29" i="13" s="1"/>
  <c r="U29" i="13" s="1"/>
  <c r="V29" i="13" s="1"/>
  <c r="W29" i="13" s="1"/>
  <c r="N26" i="13"/>
  <c r="O22" i="13"/>
  <c r="P22" i="13" s="1"/>
  <c r="E22" i="13"/>
  <c r="E26" i="13" s="1"/>
  <c r="D22" i="13"/>
  <c r="D26" i="13" s="1"/>
  <c r="AH21" i="13"/>
  <c r="AH25" i="13" s="1"/>
  <c r="AH20" i="13"/>
  <c r="AH22" i="13" s="1"/>
  <c r="AH26" i="13" s="1"/>
  <c r="AD20" i="13"/>
  <c r="AE20" i="13" s="1"/>
  <c r="AF20" i="13" s="1"/>
  <c r="AG20" i="13" s="1"/>
  <c r="AC20" i="13"/>
  <c r="Y20" i="13"/>
  <c r="Z20" i="13" s="1"/>
  <c r="AA20" i="13" s="1"/>
  <c r="AB20" i="13" s="1"/>
  <c r="X20" i="13"/>
  <c r="X22" i="13" s="1"/>
  <c r="N20" i="13"/>
  <c r="N22" i="13" s="1"/>
  <c r="G22" i="13" s="1"/>
  <c r="G26" i="13" s="1"/>
  <c r="M20" i="13"/>
  <c r="L20" i="13"/>
  <c r="K20" i="13"/>
  <c r="J20" i="13"/>
  <c r="I20" i="13"/>
  <c r="H20" i="13"/>
  <c r="G20" i="13"/>
  <c r="F20" i="13"/>
  <c r="E20" i="13"/>
  <c r="AH19" i="13"/>
  <c r="Z19" i="13"/>
  <c r="AA19" i="13" s="1"/>
  <c r="AB19" i="13" s="1"/>
  <c r="AC19" i="13" s="1"/>
  <c r="AD19" i="13" s="1"/>
  <c r="AE19" i="13" s="1"/>
  <c r="AF19" i="13" s="1"/>
  <c r="AG19" i="13" s="1"/>
  <c r="Y19" i="13"/>
  <c r="X19" i="13"/>
  <c r="X21" i="13" s="1"/>
  <c r="O19" i="13"/>
  <c r="P19" i="13" s="1"/>
  <c r="Q19" i="13" s="1"/>
  <c r="R19" i="13" s="1"/>
  <c r="S19" i="13" s="1"/>
  <c r="T19" i="13" s="1"/>
  <c r="U19" i="13" s="1"/>
  <c r="V19" i="13" s="1"/>
  <c r="W19" i="13" s="1"/>
  <c r="N19" i="13"/>
  <c r="M19" i="13"/>
  <c r="L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G116" i="12"/>
  <c r="AB116" i="12"/>
  <c r="AC116" i="12" s="1"/>
  <c r="AD116" i="12" s="1"/>
  <c r="AE116" i="12" s="1"/>
  <c r="AF116" i="12" s="1"/>
  <c r="AA116" i="12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AE115" i="12"/>
  <c r="AF115" i="12" s="1"/>
  <c r="AG115" i="12" s="1"/>
  <c r="Y115" i="12"/>
  <c r="Z115" i="12" s="1"/>
  <c r="AA115" i="12" s="1"/>
  <c r="AB115" i="12" s="1"/>
  <c r="AC115" i="12" s="1"/>
  <c r="AD115" i="12" s="1"/>
  <c r="O115" i="12"/>
  <c r="P115" i="12" s="1"/>
  <c r="Q115" i="12" s="1"/>
  <c r="R115" i="12" s="1"/>
  <c r="S115" i="12" s="1"/>
  <c r="T115" i="12" s="1"/>
  <c r="U115" i="12" s="1"/>
  <c r="V115" i="12" s="1"/>
  <c r="W115" i="12" s="1"/>
  <c r="M115" i="12"/>
  <c r="L115" i="12"/>
  <c r="K115" i="12"/>
  <c r="J115" i="12"/>
  <c r="I115" i="12"/>
  <c r="H115" i="12"/>
  <c r="G115" i="12"/>
  <c r="F115" i="12"/>
  <c r="E115" i="12"/>
  <c r="D115" i="12"/>
  <c r="O112" i="12"/>
  <c r="O111" i="12"/>
  <c r="N111" i="12"/>
  <c r="AH109" i="12"/>
  <c r="AH111" i="12" s="1"/>
  <c r="X109" i="12"/>
  <c r="X111" i="12" s="1"/>
  <c r="Q109" i="12"/>
  <c r="P109" i="12"/>
  <c r="P111" i="12" s="1"/>
  <c r="O109" i="12"/>
  <c r="N109" i="12"/>
  <c r="I109" i="12"/>
  <c r="I111" i="12" s="1"/>
  <c r="AH108" i="12"/>
  <c r="AH110" i="12" s="1"/>
  <c r="Y108" i="12"/>
  <c r="X108" i="12"/>
  <c r="X110" i="12" s="1"/>
  <c r="N108" i="12"/>
  <c r="F109" i="12" s="1"/>
  <c r="F111" i="12" s="1"/>
  <c r="J108" i="12"/>
  <c r="J110" i="12" s="1"/>
  <c r="D108" i="12"/>
  <c r="D110" i="12" s="1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W87" i="12"/>
  <c r="O87" i="12"/>
  <c r="P87" i="12" s="1"/>
  <c r="Q87" i="12" s="1"/>
  <c r="R87" i="12" s="1"/>
  <c r="S87" i="12" s="1"/>
  <c r="T87" i="12" s="1"/>
  <c r="U87" i="12" s="1"/>
  <c r="V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T86" i="12"/>
  <c r="U86" i="12" s="1"/>
  <c r="V86" i="12" s="1"/>
  <c r="W86" i="12" s="1"/>
  <c r="O86" i="12"/>
  <c r="P86" i="12" s="1"/>
  <c r="Q86" i="12" s="1"/>
  <c r="R86" i="12" s="1"/>
  <c r="S86" i="12" s="1"/>
  <c r="AH85" i="12"/>
  <c r="X85" i="12"/>
  <c r="K85" i="12"/>
  <c r="AH83" i="12"/>
  <c r="Z83" i="12"/>
  <c r="AA83" i="12" s="1"/>
  <c r="Y83" i="12"/>
  <c r="Y85" i="12" s="1"/>
  <c r="X83" i="12"/>
  <c r="N83" i="12"/>
  <c r="N85" i="12" s="1"/>
  <c r="M83" i="12"/>
  <c r="M85" i="12" s="1"/>
  <c r="L83" i="12"/>
  <c r="L85" i="12" s="1"/>
  <c r="F83" i="12"/>
  <c r="F85" i="12" s="1"/>
  <c r="D83" i="12"/>
  <c r="D85" i="12" s="1"/>
  <c r="AH82" i="12"/>
  <c r="AH84" i="12" s="1"/>
  <c r="Y82" i="12"/>
  <c r="X82" i="12"/>
  <c r="X84" i="12" s="1"/>
  <c r="N82" i="12"/>
  <c r="K83" i="12" s="1"/>
  <c r="M82" i="12"/>
  <c r="M84" i="12" s="1"/>
  <c r="L82" i="12"/>
  <c r="L84" i="12" s="1"/>
  <c r="K82" i="12"/>
  <c r="K84" i="12" s="1"/>
  <c r="J82" i="12"/>
  <c r="J84" i="12" s="1"/>
  <c r="I82" i="12"/>
  <c r="I84" i="12" s="1"/>
  <c r="H82" i="12"/>
  <c r="H84" i="12" s="1"/>
  <c r="G82" i="12"/>
  <c r="G84" i="12" s="1"/>
  <c r="N79" i="12"/>
  <c r="N77" i="12"/>
  <c r="C72" i="12"/>
  <c r="C67" i="12"/>
  <c r="D67" i="12" s="1"/>
  <c r="C61" i="12"/>
  <c r="C53" i="12"/>
  <c r="D53" i="12" s="1"/>
  <c r="C52" i="12"/>
  <c r="C51" i="12"/>
  <c r="AB35" i="12"/>
  <c r="AC35" i="12" s="1"/>
  <c r="AD35" i="12" s="1"/>
  <c r="AE35" i="12" s="1"/>
  <c r="AF35" i="12" s="1"/>
  <c r="AG35" i="12" s="1"/>
  <c r="Y35" i="12"/>
  <c r="Z35" i="12" s="1"/>
  <c r="AA35" i="12" s="1"/>
  <c r="O35" i="12"/>
  <c r="P35" i="12" s="1"/>
  <c r="Q35" i="12" s="1"/>
  <c r="R35" i="12" s="1"/>
  <c r="S35" i="12" s="1"/>
  <c r="T35" i="12" s="1"/>
  <c r="U35" i="12" s="1"/>
  <c r="V35" i="12" s="1"/>
  <c r="W35" i="12" s="1"/>
  <c r="M35" i="12"/>
  <c r="L35" i="12"/>
  <c r="K35" i="12"/>
  <c r="J35" i="12"/>
  <c r="I35" i="12"/>
  <c r="H35" i="12"/>
  <c r="G35" i="12"/>
  <c r="F35" i="12"/>
  <c r="E35" i="12"/>
  <c r="D35" i="12"/>
  <c r="AF34" i="12"/>
  <c r="AG34" i="12" s="1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O33" i="12"/>
  <c r="P33" i="12" s="1"/>
  <c r="Q33" i="12" s="1"/>
  <c r="R33" i="12" s="1"/>
  <c r="S33" i="12" s="1"/>
  <c r="T33" i="12" s="1"/>
  <c r="U33" i="12" s="1"/>
  <c r="V33" i="12" s="1"/>
  <c r="M33" i="12"/>
  <c r="L33" i="12"/>
  <c r="K33" i="12"/>
  <c r="J33" i="12"/>
  <c r="I33" i="12"/>
  <c r="H33" i="12"/>
  <c r="G33" i="12"/>
  <c r="F33" i="12"/>
  <c r="E33" i="12"/>
  <c r="D33" i="12"/>
  <c r="AC32" i="12"/>
  <c r="AD32" i="12" s="1"/>
  <c r="AE32" i="12" s="1"/>
  <c r="AF32" i="12" s="1"/>
  <c r="AG32" i="12" s="1"/>
  <c r="AB32" i="12"/>
  <c r="Y32" i="12"/>
  <c r="Z32" i="12" s="1"/>
  <c r="AA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Y29" i="12"/>
  <c r="Y31" i="12" s="1"/>
  <c r="N29" i="12"/>
  <c r="M29" i="12" s="1"/>
  <c r="M31" i="12" s="1"/>
  <c r="I29" i="12"/>
  <c r="I31" i="12" s="1"/>
  <c r="AH27" i="12"/>
  <c r="AH29" i="12" s="1"/>
  <c r="AH31" i="12" s="1"/>
  <c r="X27" i="12"/>
  <c r="X29" i="12" s="1"/>
  <c r="X31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J27" i="12"/>
  <c r="H27" i="12"/>
  <c r="G27" i="12"/>
  <c r="F27" i="12"/>
  <c r="E27" i="12"/>
  <c r="D27" i="12"/>
  <c r="AH26" i="12"/>
  <c r="AH28" i="12" s="1"/>
  <c r="AH30" i="12" s="1"/>
  <c r="X26" i="12"/>
  <c r="N26" i="12"/>
  <c r="L26" i="12"/>
  <c r="K26" i="12"/>
  <c r="J26" i="12"/>
  <c r="F26" i="12"/>
  <c r="N21" i="12"/>
  <c r="N22" i="12" s="1"/>
  <c r="N20" i="12"/>
  <c r="D16" i="12"/>
  <c r="N16" i="12" s="1"/>
  <c r="C13" i="12"/>
  <c r="C16" i="12" s="1"/>
  <c r="C17" i="12" s="1"/>
  <c r="B119" i="11"/>
  <c r="C24" i="11"/>
  <c r="B19" i="11"/>
  <c r="B17" i="11"/>
  <c r="B14" i="11"/>
  <c r="J11" i="11"/>
  <c r="J10" i="11"/>
  <c r="J2" i="11" s="1"/>
  <c r="N7" i="11"/>
  <c r="I7" i="11"/>
  <c r="E3" i="11"/>
  <c r="I2" i="11"/>
  <c r="E2" i="11"/>
  <c r="B71" i="10"/>
  <c r="B61" i="10"/>
  <c r="C50" i="10"/>
  <c r="B44" i="10"/>
  <c r="B39" i="10"/>
  <c r="D36" i="10"/>
  <c r="B36" i="10"/>
  <c r="B35" i="10"/>
  <c r="B32" i="10"/>
  <c r="B29" i="10"/>
  <c r="B26" i="10"/>
  <c r="D26" i="10" s="1"/>
  <c r="B24" i="10"/>
  <c r="D12" i="10"/>
  <c r="B12" i="10"/>
  <c r="B10" i="10"/>
  <c r="D7" i="10"/>
  <c r="B7" i="10"/>
  <c r="E26" i="9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O17" i="9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E17" i="9"/>
  <c r="F17" i="9" s="1"/>
  <c r="G17" i="9" s="1"/>
  <c r="H17" i="9" s="1"/>
  <c r="I17" i="9" s="1"/>
  <c r="J17" i="9" s="1"/>
  <c r="K17" i="9" s="1"/>
  <c r="L17" i="9" s="1"/>
  <c r="M17" i="9" s="1"/>
  <c r="R16" i="9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Q16" i="9"/>
  <c r="P16" i="9"/>
  <c r="O16" i="9"/>
  <c r="F16" i="9"/>
  <c r="G16" i="9" s="1"/>
  <c r="H16" i="9" s="1"/>
  <c r="I16" i="9" s="1"/>
  <c r="J16" i="9" s="1"/>
  <c r="K16" i="9" s="1"/>
  <c r="L16" i="9" s="1"/>
  <c r="M16" i="9" s="1"/>
  <c r="E16" i="9"/>
  <c r="C12" i="9"/>
  <c r="C13" i="9" s="1"/>
  <c r="N7" i="9"/>
  <c r="AH6" i="9"/>
  <c r="AH7" i="9" s="1"/>
  <c r="N6" i="9"/>
  <c r="C6" i="9"/>
  <c r="D6" i="9" s="1"/>
  <c r="AH5" i="9"/>
  <c r="O5" i="9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N5" i="9"/>
  <c r="E5" i="9" s="1"/>
  <c r="F5" i="9" s="1"/>
  <c r="G5" i="9" s="1"/>
  <c r="H5" i="9" s="1"/>
  <c r="I5" i="9" s="1"/>
  <c r="J5" i="9" s="1"/>
  <c r="K5" i="9" s="1"/>
  <c r="L5" i="9" s="1"/>
  <c r="M5" i="9" s="1"/>
  <c r="D5" i="9"/>
  <c r="B65" i="7"/>
  <c r="B63" i="7"/>
  <c r="B60" i="7"/>
  <c r="B40" i="7"/>
  <c r="B39" i="7"/>
  <c r="B38" i="7"/>
  <c r="B29" i="7"/>
  <c r="B24" i="7"/>
  <c r="B25" i="7" s="1"/>
  <c r="B23" i="7"/>
  <c r="B28" i="7" s="1"/>
  <c r="B30" i="7" s="1"/>
  <c r="BL7" i="7"/>
  <c r="AH7" i="7"/>
  <c r="AI6" i="7"/>
  <c r="AI7" i="7" s="1"/>
  <c r="B5" i="7"/>
  <c r="AJ3" i="7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B2" i="7"/>
  <c r="BC2" i="7" s="1"/>
  <c r="BD2" i="7" s="1"/>
  <c r="BE2" i="7" s="1"/>
  <c r="BF2" i="7" s="1"/>
  <c r="AR2" i="7"/>
  <c r="AJ2" i="7" s="1"/>
  <c r="AK2" i="7" s="1"/>
  <c r="AL2" i="7" s="1"/>
  <c r="AM2" i="7" s="1"/>
  <c r="AN2" i="7" s="1"/>
  <c r="AO2" i="7" s="1"/>
  <c r="AP2" i="7" s="1"/>
  <c r="AQ2" i="7" s="1"/>
  <c r="C22" i="6"/>
  <c r="AG19" i="6"/>
  <c r="M19" i="6"/>
  <c r="AG18" i="6"/>
  <c r="M18" i="6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AG17" i="6"/>
  <c r="M17" i="6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R12" i="6"/>
  <c r="AC7" i="6"/>
  <c r="AD7" i="6" s="1"/>
  <c r="AE7" i="6" s="1"/>
  <c r="AF7" i="6" s="1"/>
  <c r="X7" i="6"/>
  <c r="Y7" i="6" s="1"/>
  <c r="Z7" i="6" s="1"/>
  <c r="AA7" i="6" s="1"/>
  <c r="S7" i="6"/>
  <c r="T7" i="6" s="1"/>
  <c r="U7" i="6" s="1"/>
  <c r="V7" i="6" s="1"/>
  <c r="N7" i="6"/>
  <c r="O7" i="6" s="1"/>
  <c r="P7" i="6" s="1"/>
  <c r="Q7" i="6" s="1"/>
  <c r="I7" i="6"/>
  <c r="J7" i="6" s="1"/>
  <c r="K7" i="6" s="1"/>
  <c r="L7" i="6" s="1"/>
  <c r="X6" i="6"/>
  <c r="Y6" i="6" s="1"/>
  <c r="Z6" i="6" s="1"/>
  <c r="AA6" i="6" s="1"/>
  <c r="AB6" i="6" s="1"/>
  <c r="AC6" i="6" s="1"/>
  <c r="AD6" i="6" s="1"/>
  <c r="AE6" i="6" s="1"/>
  <c r="AF6" i="6" s="1"/>
  <c r="N6" i="6"/>
  <c r="O6" i="6" s="1"/>
  <c r="P6" i="6" s="1"/>
  <c r="Q6" i="6" s="1"/>
  <c r="R6" i="6" s="1"/>
  <c r="S6" i="6" s="1"/>
  <c r="T6" i="6" s="1"/>
  <c r="U6" i="6" s="1"/>
  <c r="V6" i="6" s="1"/>
  <c r="I6" i="6"/>
  <c r="J6" i="6" s="1"/>
  <c r="K6" i="6" s="1"/>
  <c r="L6" i="6" s="1"/>
  <c r="E6" i="6"/>
  <c r="F6" i="6" s="1"/>
  <c r="G6" i="6" s="1"/>
  <c r="D6" i="6"/>
  <c r="X4" i="6"/>
  <c r="Y4" i="6" s="1"/>
  <c r="Z4" i="6" s="1"/>
  <c r="AA4" i="6" s="1"/>
  <c r="AB4" i="6" s="1"/>
  <c r="AC4" i="6" s="1"/>
  <c r="AD4" i="6" s="1"/>
  <c r="AE4" i="6" s="1"/>
  <c r="AF4" i="6" s="1"/>
  <c r="N4" i="6"/>
  <c r="O4" i="6" s="1"/>
  <c r="P4" i="6" s="1"/>
  <c r="Q4" i="6" s="1"/>
  <c r="R4" i="6" s="1"/>
  <c r="S4" i="6" s="1"/>
  <c r="T4" i="6" s="1"/>
  <c r="U4" i="6" s="1"/>
  <c r="V4" i="6" s="1"/>
  <c r="I4" i="6"/>
  <c r="J4" i="6" s="1"/>
  <c r="K4" i="6" s="1"/>
  <c r="L4" i="6" s="1"/>
  <c r="X3" i="6"/>
  <c r="Y3" i="6" s="1"/>
  <c r="Z3" i="6" s="1"/>
  <c r="AA3" i="6" s="1"/>
  <c r="AB3" i="6" s="1"/>
  <c r="AC3" i="6" s="1"/>
  <c r="AD3" i="6" s="1"/>
  <c r="AE3" i="6" s="1"/>
  <c r="AF3" i="6" s="1"/>
  <c r="N3" i="6"/>
  <c r="O3" i="6" s="1"/>
  <c r="P3" i="6" s="1"/>
  <c r="Q3" i="6" s="1"/>
  <c r="R3" i="6" s="1"/>
  <c r="S3" i="6" s="1"/>
  <c r="T3" i="6" s="1"/>
  <c r="U3" i="6" s="1"/>
  <c r="V3" i="6" s="1"/>
  <c r="I3" i="6"/>
  <c r="J3" i="6" s="1"/>
  <c r="K3" i="6" s="1"/>
  <c r="L3" i="6" s="1"/>
  <c r="X2" i="6"/>
  <c r="Y2" i="6" s="1"/>
  <c r="Z2" i="6" s="1"/>
  <c r="AA2" i="6" s="1"/>
  <c r="AB2" i="6" s="1"/>
  <c r="AC2" i="6" s="1"/>
  <c r="AD2" i="6" s="1"/>
  <c r="AE2" i="6" s="1"/>
  <c r="AF2" i="6" s="1"/>
  <c r="N2" i="6"/>
  <c r="O2" i="6" s="1"/>
  <c r="P2" i="6" s="1"/>
  <c r="Q2" i="6" s="1"/>
  <c r="R2" i="6" s="1"/>
  <c r="S2" i="6" s="1"/>
  <c r="T2" i="6" s="1"/>
  <c r="U2" i="6" s="1"/>
  <c r="V2" i="6" s="1"/>
  <c r="I2" i="6"/>
  <c r="J2" i="6" s="1"/>
  <c r="K2" i="6" s="1"/>
  <c r="L2" i="6" s="1"/>
  <c r="C22" i="3"/>
  <c r="B11" i="3"/>
  <c r="AJ10" i="7" l="1"/>
  <c r="AK10" i="7" s="1"/>
  <c r="AL10" i="7"/>
  <c r="AK11" i="7"/>
  <c r="AK12" i="7" s="1"/>
  <c r="AK13" i="7" s="1"/>
  <c r="AJ11" i="7"/>
  <c r="AJ12" i="7" s="1"/>
  <c r="AJ13" i="7" s="1"/>
  <c r="AH8" i="7"/>
  <c r="AH9" i="7" s="1"/>
  <c r="AI8" i="7"/>
  <c r="AI9" i="7" s="1"/>
  <c r="AJ6" i="7"/>
  <c r="AJ7" i="7" s="1"/>
  <c r="AJ8" i="7" s="1"/>
  <c r="AJ9" i="7" s="1"/>
  <c r="X12" i="6"/>
  <c r="Z12" i="6"/>
  <c r="D12" i="6"/>
  <c r="AA12" i="6"/>
  <c r="C12" i="6"/>
  <c r="F12" i="6"/>
  <c r="AB12" i="6"/>
  <c r="J12" i="6"/>
  <c r="AD12" i="6"/>
  <c r="V12" i="6"/>
  <c r="L12" i="6"/>
  <c r="K12" i="6"/>
  <c r="O12" i="6"/>
  <c r="N12" i="6"/>
  <c r="P12" i="6"/>
  <c r="N19" i="6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Q12" i="6"/>
  <c r="AC12" i="6"/>
  <c r="G12" i="6"/>
  <c r="S12" i="6"/>
  <c r="AE12" i="6"/>
  <c r="H12" i="6"/>
  <c r="T12" i="6"/>
  <c r="AF12" i="6"/>
  <c r="I12" i="6"/>
  <c r="U12" i="6"/>
  <c r="AG12" i="6"/>
  <c r="W12" i="6"/>
  <c r="M12" i="6"/>
  <c r="Y12" i="6"/>
  <c r="E19" i="6"/>
  <c r="F19" i="6" s="1"/>
  <c r="G19" i="6" s="1"/>
  <c r="H19" i="6" s="1"/>
  <c r="I19" i="6" s="1"/>
  <c r="J19" i="6" s="1"/>
  <c r="K19" i="6" s="1"/>
  <c r="L19" i="6" s="1"/>
  <c r="N17" i="12"/>
  <c r="AH16" i="12"/>
  <c r="AH17" i="12" s="1"/>
  <c r="Q111" i="12"/>
  <c r="R109" i="12"/>
  <c r="E17" i="6"/>
  <c r="F17" i="6" s="1"/>
  <c r="G17" i="6" s="1"/>
  <c r="H17" i="6" s="1"/>
  <c r="I17" i="6" s="1"/>
  <c r="J17" i="6" s="1"/>
  <c r="K17" i="6" s="1"/>
  <c r="L17" i="6" s="1"/>
  <c r="E18" i="6"/>
  <c r="F18" i="6" s="1"/>
  <c r="G18" i="6" s="1"/>
  <c r="H18" i="6" s="1"/>
  <c r="I18" i="6" s="1"/>
  <c r="J18" i="6" s="1"/>
  <c r="K18" i="6" s="1"/>
  <c r="L18" i="6" s="1"/>
  <c r="E16" i="12"/>
  <c r="E26" i="12"/>
  <c r="X28" i="12"/>
  <c r="Y26" i="12"/>
  <c r="Z26" i="12" s="1"/>
  <c r="AA26" i="12" s="1"/>
  <c r="AB26" i="12" s="1"/>
  <c r="AC26" i="12" s="1"/>
  <c r="AD26" i="12" s="1"/>
  <c r="AE26" i="12" s="1"/>
  <c r="AF26" i="12" s="1"/>
  <c r="AG26" i="12" s="1"/>
  <c r="M26" i="12"/>
  <c r="J7" i="11"/>
  <c r="D17" i="12"/>
  <c r="Y21" i="13"/>
  <c r="X25" i="13"/>
  <c r="Q22" i="13"/>
  <c r="P26" i="13"/>
  <c r="O6" i="9"/>
  <c r="L29" i="12"/>
  <c r="L31" i="12" s="1"/>
  <c r="K29" i="12"/>
  <c r="K31" i="12" s="1"/>
  <c r="J29" i="12"/>
  <c r="J31" i="12" s="1"/>
  <c r="H29" i="12"/>
  <c r="G29" i="12"/>
  <c r="N31" i="12"/>
  <c r="F29" i="12"/>
  <c r="E29" i="12"/>
  <c r="D29" i="12"/>
  <c r="O29" i="12"/>
  <c r="D68" i="12"/>
  <c r="N67" i="12"/>
  <c r="E67" i="12"/>
  <c r="Y110" i="12"/>
  <c r="Z108" i="12"/>
  <c r="AA85" i="12"/>
  <c r="AB83" i="12"/>
  <c r="BL8" i="7"/>
  <c r="BL9" i="7" s="1"/>
  <c r="E6" i="9"/>
  <c r="D7" i="9"/>
  <c r="I26" i="12"/>
  <c r="Z29" i="12"/>
  <c r="AS2" i="7"/>
  <c r="AT2" i="7" s="1"/>
  <c r="AU2" i="7" s="1"/>
  <c r="AV2" i="7" s="1"/>
  <c r="AW2" i="7" s="1"/>
  <c r="AX2" i="7" s="1"/>
  <c r="AY2" i="7" s="1"/>
  <c r="AZ2" i="7" s="1"/>
  <c r="BA2" i="7" s="1"/>
  <c r="D96" i="12"/>
  <c r="N95" i="12"/>
  <c r="Z67" i="13"/>
  <c r="Y69" i="13"/>
  <c r="N53" i="12"/>
  <c r="D54" i="12"/>
  <c r="K19" i="13"/>
  <c r="J19" i="13"/>
  <c r="I19" i="13"/>
  <c r="H19" i="13"/>
  <c r="G19" i="13"/>
  <c r="E19" i="13"/>
  <c r="O26" i="13"/>
  <c r="J67" i="13"/>
  <c r="J69" i="13" s="1"/>
  <c r="I67" i="13"/>
  <c r="I69" i="13" s="1"/>
  <c r="H67" i="13"/>
  <c r="H69" i="13" s="1"/>
  <c r="G67" i="13"/>
  <c r="G69" i="13" s="1"/>
  <c r="F67" i="13"/>
  <c r="F69" i="13" s="1"/>
  <c r="E67" i="13"/>
  <c r="E69" i="13" s="1"/>
  <c r="N69" i="13"/>
  <c r="D67" i="13"/>
  <c r="D69" i="13" s="1"/>
  <c r="O83" i="12"/>
  <c r="O67" i="13"/>
  <c r="K108" i="12"/>
  <c r="K110" i="12" s="1"/>
  <c r="D109" i="12"/>
  <c r="D111" i="12" s="1"/>
  <c r="Z103" i="13"/>
  <c r="O26" i="12"/>
  <c r="P26" i="12" s="1"/>
  <c r="Q26" i="12" s="1"/>
  <c r="R26" i="12" s="1"/>
  <c r="S26" i="12" s="1"/>
  <c r="T26" i="12" s="1"/>
  <c r="U26" i="12" s="1"/>
  <c r="V26" i="12" s="1"/>
  <c r="W26" i="12" s="1"/>
  <c r="Y84" i="12"/>
  <c r="Z82" i="12"/>
  <c r="Z85" i="12"/>
  <c r="L108" i="12"/>
  <c r="L110" i="12" s="1"/>
  <c r="E109" i="12"/>
  <c r="E111" i="12" s="1"/>
  <c r="N110" i="12"/>
  <c r="X26" i="13"/>
  <c r="Y22" i="13"/>
  <c r="F22" i="13"/>
  <c r="F26" i="13" s="1"/>
  <c r="P53" i="13"/>
  <c r="D26" i="12"/>
  <c r="I27" i="12"/>
  <c r="N28" i="12"/>
  <c r="M108" i="12"/>
  <c r="M110" i="12" s="1"/>
  <c r="N21" i="13"/>
  <c r="P68" i="13"/>
  <c r="N105" i="13"/>
  <c r="I108" i="12"/>
  <c r="I110" i="12" s="1"/>
  <c r="M109" i="12"/>
  <c r="M111" i="12" s="1"/>
  <c r="H108" i="12"/>
  <c r="H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H109" i="12"/>
  <c r="H111" i="12" s="1"/>
  <c r="O108" i="12"/>
  <c r="G109" i="12"/>
  <c r="G111" i="12" s="1"/>
  <c r="I22" i="13"/>
  <c r="I26" i="13" s="1"/>
  <c r="G26" i="12"/>
  <c r="L27" i="12"/>
  <c r="H26" i="12"/>
  <c r="Y27" i="12"/>
  <c r="Z27" i="12" s="1"/>
  <c r="AA27" i="12" s="1"/>
  <c r="AB27" i="12" s="1"/>
  <c r="AC27" i="12" s="1"/>
  <c r="AD27" i="12" s="1"/>
  <c r="AE27" i="12" s="1"/>
  <c r="AF27" i="12" s="1"/>
  <c r="AG27" i="12" s="1"/>
  <c r="D19" i="13"/>
  <c r="M22" i="13"/>
  <c r="M26" i="13" s="1"/>
  <c r="L22" i="13"/>
  <c r="L26" i="13" s="1"/>
  <c r="K22" i="13"/>
  <c r="K26" i="13" s="1"/>
  <c r="J22" i="13"/>
  <c r="J26" i="13" s="1"/>
  <c r="H22" i="13"/>
  <c r="H26" i="13" s="1"/>
  <c r="L103" i="13"/>
  <c r="L105" i="13" s="1"/>
  <c r="K103" i="13"/>
  <c r="K105" i="13" s="1"/>
  <c r="J103" i="13"/>
  <c r="J105" i="13" s="1"/>
  <c r="I103" i="13"/>
  <c r="I105" i="13" s="1"/>
  <c r="H103" i="13"/>
  <c r="H105" i="13" s="1"/>
  <c r="G103" i="13"/>
  <c r="G105" i="13" s="1"/>
  <c r="F103" i="13"/>
  <c r="F105" i="13" s="1"/>
  <c r="F19" i="13"/>
  <c r="K67" i="13"/>
  <c r="K69" i="13" s="1"/>
  <c r="O103" i="13"/>
  <c r="J4" i="15"/>
  <c r="L4" i="15" s="1"/>
  <c r="F4" i="15"/>
  <c r="H4" i="15" s="1"/>
  <c r="E83" i="12"/>
  <c r="E85" i="12" s="1"/>
  <c r="I68" i="13"/>
  <c r="I70" i="13" s="1"/>
  <c r="K104" i="13"/>
  <c r="K106" i="13" s="1"/>
  <c r="G83" i="12"/>
  <c r="G85" i="12" s="1"/>
  <c r="K68" i="13"/>
  <c r="K70" i="13" s="1"/>
  <c r="M104" i="13"/>
  <c r="M106" i="13" s="1"/>
  <c r="Y104" i="13"/>
  <c r="O82" i="12"/>
  <c r="H83" i="12"/>
  <c r="H85" i="12" s="1"/>
  <c r="D82" i="12"/>
  <c r="D84" i="12" s="1"/>
  <c r="I83" i="12"/>
  <c r="I85" i="12" s="1"/>
  <c r="N84" i="12"/>
  <c r="Y68" i="13"/>
  <c r="O104" i="13"/>
  <c r="E82" i="12"/>
  <c r="E84" i="12" s="1"/>
  <c r="J83" i="12"/>
  <c r="J85" i="12" s="1"/>
  <c r="Y109" i="12"/>
  <c r="O20" i="13"/>
  <c r="P20" i="13" s="1"/>
  <c r="Q20" i="13" s="1"/>
  <c r="R20" i="13" s="1"/>
  <c r="S20" i="13" s="1"/>
  <c r="T20" i="13" s="1"/>
  <c r="U20" i="13" s="1"/>
  <c r="V20" i="13" s="1"/>
  <c r="W20" i="13" s="1"/>
  <c r="X70" i="13"/>
  <c r="D104" i="13"/>
  <c r="D106" i="13" s="1"/>
  <c r="N106" i="13"/>
  <c r="F82" i="12"/>
  <c r="F84" i="12" s="1"/>
  <c r="D20" i="13"/>
  <c r="AM10" i="7" l="1"/>
  <c r="AL11" i="7"/>
  <c r="AL12" i="7" s="1"/>
  <c r="AL13" i="7" s="1"/>
  <c r="AK6" i="7"/>
  <c r="O105" i="13"/>
  <c r="P103" i="13"/>
  <c r="Z84" i="12"/>
  <c r="AA82" i="12"/>
  <c r="AH53" i="12"/>
  <c r="AH54" i="12" s="1"/>
  <c r="N54" i="12"/>
  <c r="AK7" i="7"/>
  <c r="AK8" i="7" s="1"/>
  <c r="AK9" i="7" s="1"/>
  <c r="AL6" i="7"/>
  <c r="G28" i="12"/>
  <c r="F28" i="12"/>
  <c r="E28" i="12"/>
  <c r="O28" i="12"/>
  <c r="M28" i="12"/>
  <c r="M30" i="12" s="1"/>
  <c r="L28" i="12"/>
  <c r="L30" i="12" s="1"/>
  <c r="N30" i="12"/>
  <c r="K28" i="12"/>
  <c r="K30" i="12" s="1"/>
  <c r="J28" i="12"/>
  <c r="J30" i="12" s="1"/>
  <c r="H28" i="12"/>
  <c r="I28" i="12"/>
  <c r="I30" i="12" s="1"/>
  <c r="D28" i="12"/>
  <c r="E53" i="12"/>
  <c r="O31" i="12"/>
  <c r="P29" i="12"/>
  <c r="E17" i="12"/>
  <c r="F16" i="12"/>
  <c r="E7" i="9"/>
  <c r="F6" i="9"/>
  <c r="R22" i="13"/>
  <c r="Q26" i="13"/>
  <c r="Z105" i="13"/>
  <c r="AA103" i="13"/>
  <c r="P54" i="13"/>
  <c r="Q53" i="13"/>
  <c r="Z69" i="13"/>
  <c r="AA67" i="13"/>
  <c r="Y25" i="13"/>
  <c r="Z21" i="13"/>
  <c r="Y106" i="13"/>
  <c r="Z104" i="13"/>
  <c r="AH95" i="12"/>
  <c r="AH96" i="12" s="1"/>
  <c r="N96" i="12"/>
  <c r="O95" i="12"/>
  <c r="Z22" i="13"/>
  <c r="Y26" i="13"/>
  <c r="O69" i="13"/>
  <c r="P67" i="13"/>
  <c r="E95" i="12"/>
  <c r="AC83" i="12"/>
  <c r="AB85" i="12"/>
  <c r="R111" i="12"/>
  <c r="S109" i="12"/>
  <c r="O84" i="12"/>
  <c r="P82" i="12"/>
  <c r="O85" i="12"/>
  <c r="P83" i="12"/>
  <c r="Z109" i="12"/>
  <c r="Y111" i="12"/>
  <c r="AA108" i="12"/>
  <c r="Z110" i="12"/>
  <c r="O106" i="13"/>
  <c r="P104" i="13"/>
  <c r="Y70" i="13"/>
  <c r="Z68" i="13"/>
  <c r="P70" i="13"/>
  <c r="Q68" i="13"/>
  <c r="F67" i="12"/>
  <c r="E68" i="12"/>
  <c r="O16" i="12"/>
  <c r="O110" i="12"/>
  <c r="P108" i="12"/>
  <c r="I21" i="13"/>
  <c r="I25" i="13" s="1"/>
  <c r="H21" i="13"/>
  <c r="H25" i="13" s="1"/>
  <c r="G21" i="13"/>
  <c r="G25" i="13" s="1"/>
  <c r="F21" i="13"/>
  <c r="F25" i="13" s="1"/>
  <c r="E21" i="13"/>
  <c r="E25" i="13" s="1"/>
  <c r="O21" i="13"/>
  <c r="M21" i="13"/>
  <c r="M25" i="13" s="1"/>
  <c r="L21" i="13"/>
  <c r="L25" i="13" s="1"/>
  <c r="K21" i="13"/>
  <c r="K25" i="13" s="1"/>
  <c r="J21" i="13"/>
  <c r="J25" i="13" s="1"/>
  <c r="N25" i="13"/>
  <c r="D21" i="13"/>
  <c r="D25" i="13" s="1"/>
  <c r="Z31" i="12"/>
  <c r="AA29" i="12"/>
  <c r="AH67" i="12"/>
  <c r="AH68" i="12" s="1"/>
  <c r="N68" i="12"/>
  <c r="O67" i="12"/>
  <c r="P6" i="9"/>
  <c r="O7" i="9"/>
  <c r="Y28" i="12"/>
  <c r="X30" i="12"/>
  <c r="AN10" i="7" l="1"/>
  <c r="AM11" i="7"/>
  <c r="AM12" i="7" s="1"/>
  <c r="AM13" i="7" s="1"/>
  <c r="E96" i="12"/>
  <c r="F95" i="12"/>
  <c r="AA69" i="13"/>
  <c r="AB67" i="13"/>
  <c r="P31" i="12"/>
  <c r="Q29" i="12"/>
  <c r="P69" i="13"/>
  <c r="Q67" i="13"/>
  <c r="Q54" i="13"/>
  <c r="R53" i="13"/>
  <c r="F53" i="12"/>
  <c r="E54" i="12"/>
  <c r="AA109" i="12"/>
  <c r="Z111" i="12"/>
  <c r="AM6" i="7"/>
  <c r="AL7" i="7"/>
  <c r="AL8" i="7" s="1"/>
  <c r="AL9" i="7" s="1"/>
  <c r="AB103" i="13"/>
  <c r="AA105" i="13"/>
  <c r="P110" i="12"/>
  <c r="Q108" i="12"/>
  <c r="G67" i="12"/>
  <c r="F68" i="12"/>
  <c r="O96" i="12"/>
  <c r="P95" i="12"/>
  <c r="R68" i="13"/>
  <c r="Q70" i="13"/>
  <c r="P84" i="12"/>
  <c r="Q82" i="12"/>
  <c r="Z28" i="12"/>
  <c r="Y30" i="12"/>
  <c r="O25" i="13"/>
  <c r="P21" i="13"/>
  <c r="R26" i="13"/>
  <c r="S22" i="13"/>
  <c r="O53" i="12"/>
  <c r="O17" i="12"/>
  <c r="P16" i="12"/>
  <c r="AA68" i="13"/>
  <c r="Z70" i="13"/>
  <c r="T109" i="12"/>
  <c r="S111" i="12"/>
  <c r="Z106" i="13"/>
  <c r="AA104" i="13"/>
  <c r="F7" i="9"/>
  <c r="G6" i="9"/>
  <c r="AA84" i="12"/>
  <c r="AB82" i="12"/>
  <c r="Q83" i="12"/>
  <c r="P85" i="12"/>
  <c r="Q6" i="9"/>
  <c r="P7" i="9"/>
  <c r="AA110" i="12"/>
  <c r="AB108" i="12"/>
  <c r="Z26" i="13"/>
  <c r="AA22" i="13"/>
  <c r="O68" i="12"/>
  <c r="P67" i="12"/>
  <c r="Q104" i="13"/>
  <c r="P106" i="13"/>
  <c r="Z25" i="13"/>
  <c r="AA21" i="13"/>
  <c r="F17" i="12"/>
  <c r="G16" i="12"/>
  <c r="P105" i="13"/>
  <c r="Q103" i="13"/>
  <c r="AA31" i="12"/>
  <c r="AB29" i="12"/>
  <c r="AC85" i="12"/>
  <c r="AD83" i="12"/>
  <c r="O30" i="12"/>
  <c r="P28" i="12"/>
  <c r="AO10" i="7" l="1"/>
  <c r="AN11" i="7"/>
  <c r="AN12" i="7" s="1"/>
  <c r="AN13" i="7" s="1"/>
  <c r="Q85" i="12"/>
  <c r="R83" i="12"/>
  <c r="F54" i="12"/>
  <c r="G53" i="12"/>
  <c r="Q106" i="13"/>
  <c r="R104" i="13"/>
  <c r="R54" i="13"/>
  <c r="S53" i="13"/>
  <c r="H67" i="12"/>
  <c r="G68" i="12"/>
  <c r="Q69" i="13"/>
  <c r="R67" i="13"/>
  <c r="AA106" i="13"/>
  <c r="AB104" i="13"/>
  <c r="P96" i="12"/>
  <c r="Q95" i="12"/>
  <c r="R29" i="12"/>
  <c r="Q31" i="12"/>
  <c r="Q28" i="12"/>
  <c r="P30" i="12"/>
  <c r="Q110" i="12"/>
  <c r="R108" i="12"/>
  <c r="AB110" i="12"/>
  <c r="AC108" i="12"/>
  <c r="AA28" i="12"/>
  <c r="Z30" i="12"/>
  <c r="AB105" i="13"/>
  <c r="AC103" i="13"/>
  <c r="P53" i="12"/>
  <c r="O54" i="12"/>
  <c r="P68" i="12"/>
  <c r="Q67" i="12"/>
  <c r="AA26" i="13"/>
  <c r="AB22" i="13"/>
  <c r="T111" i="12"/>
  <c r="U109" i="12"/>
  <c r="AB69" i="13"/>
  <c r="AC67" i="13"/>
  <c r="S26" i="13"/>
  <c r="T22" i="13"/>
  <c r="P25" i="13"/>
  <c r="Q21" i="13"/>
  <c r="G17" i="12"/>
  <c r="H16" i="12"/>
  <c r="AN6" i="7"/>
  <c r="AM7" i="7"/>
  <c r="AM8" i="7" s="1"/>
  <c r="AM9" i="7" s="1"/>
  <c r="AB84" i="12"/>
  <c r="AC82" i="12"/>
  <c r="G7" i="9"/>
  <c r="H6" i="9"/>
  <c r="AB31" i="12"/>
  <c r="AC29" i="12"/>
  <c r="Q105" i="13"/>
  <c r="R103" i="13"/>
  <c r="Q7" i="9"/>
  <c r="R6" i="9"/>
  <c r="AA70" i="13"/>
  <c r="AB68" i="13"/>
  <c r="G95" i="12"/>
  <c r="F96" i="12"/>
  <c r="AD85" i="12"/>
  <c r="AE83" i="12"/>
  <c r="R82" i="12"/>
  <c r="Q84" i="12"/>
  <c r="AA25" i="13"/>
  <c r="AB21" i="13"/>
  <c r="P17" i="12"/>
  <c r="Q16" i="12"/>
  <c r="S68" i="13"/>
  <c r="R70" i="13"/>
  <c r="AB109" i="12"/>
  <c r="AA111" i="12"/>
  <c r="AP10" i="7" l="1"/>
  <c r="AO11" i="7"/>
  <c r="AO12" i="7" s="1"/>
  <c r="AO13" i="7" s="1"/>
  <c r="AC110" i="12"/>
  <c r="AD108" i="12"/>
  <c r="R69" i="13"/>
  <c r="S67" i="13"/>
  <c r="AB26" i="13"/>
  <c r="AC22" i="13"/>
  <c r="R110" i="12"/>
  <c r="S108" i="12"/>
  <c r="AO6" i="7"/>
  <c r="AN7" i="7"/>
  <c r="AN8" i="7" s="1"/>
  <c r="AN9" i="7" s="1"/>
  <c r="I67" i="12"/>
  <c r="H68" i="12"/>
  <c r="T53" i="13"/>
  <c r="S54" i="13"/>
  <c r="H95" i="12"/>
  <c r="G96" i="12"/>
  <c r="R28" i="12"/>
  <c r="Q30" i="12"/>
  <c r="AC109" i="12"/>
  <c r="AB111" i="12"/>
  <c r="S70" i="13"/>
  <c r="T68" i="13"/>
  <c r="R106" i="13"/>
  <c r="S104" i="13"/>
  <c r="U111" i="12"/>
  <c r="V109" i="12"/>
  <c r="R7" i="9"/>
  <c r="S6" i="9"/>
  <c r="R31" i="12"/>
  <c r="S29" i="12"/>
  <c r="I16" i="12"/>
  <c r="H17" i="12"/>
  <c r="AD29" i="12"/>
  <c r="AC31" i="12"/>
  <c r="AC105" i="13"/>
  <c r="AD103" i="13"/>
  <c r="Q96" i="12"/>
  <c r="R95" i="12"/>
  <c r="G54" i="12"/>
  <c r="H53" i="12"/>
  <c r="AB70" i="13"/>
  <c r="AC68" i="13"/>
  <c r="Q17" i="12"/>
  <c r="R16" i="12"/>
  <c r="Q25" i="13"/>
  <c r="R21" i="13"/>
  <c r="S82" i="12"/>
  <c r="R84" i="12"/>
  <c r="R105" i="13"/>
  <c r="S103" i="13"/>
  <c r="Q53" i="12"/>
  <c r="P54" i="12"/>
  <c r="AE85" i="12"/>
  <c r="AF83" i="12"/>
  <c r="AC69" i="13"/>
  <c r="AD67" i="13"/>
  <c r="AC104" i="13"/>
  <c r="AB106" i="13"/>
  <c r="R85" i="12"/>
  <c r="S83" i="12"/>
  <c r="AD82" i="12"/>
  <c r="AC84" i="12"/>
  <c r="Q68" i="12"/>
  <c r="R67" i="12"/>
  <c r="AB25" i="13"/>
  <c r="AC21" i="13"/>
  <c r="T26" i="13"/>
  <c r="U22" i="13"/>
  <c r="I6" i="9"/>
  <c r="H7" i="9"/>
  <c r="AA30" i="12"/>
  <c r="AB28" i="12"/>
  <c r="AQ10" i="7" l="1"/>
  <c r="AP11" i="7"/>
  <c r="AP12" i="7" s="1"/>
  <c r="AP13" i="7" s="1"/>
  <c r="AD105" i="13"/>
  <c r="AE103" i="13"/>
  <c r="J67" i="12"/>
  <c r="I68" i="12"/>
  <c r="AP6" i="7"/>
  <c r="AO7" i="7"/>
  <c r="AO8" i="7" s="1"/>
  <c r="AO9" i="7" s="1"/>
  <c r="S85" i="12"/>
  <c r="T83" i="12"/>
  <c r="S110" i="12"/>
  <c r="T108" i="12"/>
  <c r="AD31" i="12"/>
  <c r="AE29" i="12"/>
  <c r="J16" i="12"/>
  <c r="I17" i="12"/>
  <c r="AD109" i="12"/>
  <c r="AC111" i="12"/>
  <c r="AD104" i="13"/>
  <c r="AC106" i="13"/>
  <c r="AF85" i="12"/>
  <c r="AG83" i="12"/>
  <c r="AG85" i="12" s="1"/>
  <c r="AC26" i="13"/>
  <c r="AD22" i="13"/>
  <c r="T70" i="13"/>
  <c r="U68" i="13"/>
  <c r="R17" i="12"/>
  <c r="S16" i="12"/>
  <c r="S28" i="12"/>
  <c r="R30" i="12"/>
  <c r="I7" i="9"/>
  <c r="J6" i="9"/>
  <c r="AD69" i="13"/>
  <c r="AE67" i="13"/>
  <c r="T6" i="9"/>
  <c r="S7" i="9"/>
  <c r="S69" i="13"/>
  <c r="T67" i="13"/>
  <c r="S106" i="13"/>
  <c r="T104" i="13"/>
  <c r="R25" i="13"/>
  <c r="S21" i="13"/>
  <c r="AC70" i="13"/>
  <c r="AD68" i="13"/>
  <c r="R53" i="12"/>
  <c r="Q54" i="12"/>
  <c r="I95" i="12"/>
  <c r="H96" i="12"/>
  <c r="S84" i="12"/>
  <c r="T82" i="12"/>
  <c r="U26" i="13"/>
  <c r="V22" i="13"/>
  <c r="S31" i="12"/>
  <c r="T29" i="12"/>
  <c r="R68" i="12"/>
  <c r="S67" i="12"/>
  <c r="S105" i="13"/>
  <c r="T103" i="13"/>
  <c r="V111" i="12"/>
  <c r="W109" i="12"/>
  <c r="W111" i="12" s="1"/>
  <c r="AD110" i="12"/>
  <c r="AE108" i="12"/>
  <c r="AC28" i="12"/>
  <c r="AB30" i="12"/>
  <c r="AC25" i="13"/>
  <c r="AD21" i="13"/>
  <c r="H54" i="12"/>
  <c r="I53" i="12"/>
  <c r="S95" i="12"/>
  <c r="R96" i="12"/>
  <c r="AE82" i="12"/>
  <c r="AD84" i="12"/>
  <c r="U53" i="13"/>
  <c r="T54" i="13"/>
  <c r="AQ11" i="7" l="1"/>
  <c r="AQ12" i="7" s="1"/>
  <c r="AQ13" i="7" s="1"/>
  <c r="AR10" i="7"/>
  <c r="U70" i="13"/>
  <c r="V68" i="13"/>
  <c r="AE31" i="12"/>
  <c r="AF29" i="12"/>
  <c r="AE110" i="12"/>
  <c r="AF108" i="12"/>
  <c r="AD26" i="13"/>
  <c r="AE22" i="13"/>
  <c r="U108" i="12"/>
  <c r="T110" i="12"/>
  <c r="U6" i="9"/>
  <c r="T7" i="9"/>
  <c r="T85" i="12"/>
  <c r="U83" i="12"/>
  <c r="J95" i="12"/>
  <c r="I96" i="12"/>
  <c r="R54" i="12"/>
  <c r="S53" i="12"/>
  <c r="I54" i="12"/>
  <c r="J53" i="12"/>
  <c r="T84" i="12"/>
  <c r="U82" i="12"/>
  <c r="AE104" i="13"/>
  <c r="AD106" i="13"/>
  <c r="AQ6" i="7"/>
  <c r="AP7" i="7"/>
  <c r="AP8" i="7" s="1"/>
  <c r="AP9" i="7" s="1"/>
  <c r="T69" i="13"/>
  <c r="U67" i="13"/>
  <c r="AE69" i="13"/>
  <c r="AF67" i="13"/>
  <c r="J7" i="9"/>
  <c r="K6" i="9"/>
  <c r="S25" i="13"/>
  <c r="T21" i="13"/>
  <c r="AF82" i="12"/>
  <c r="AE84" i="12"/>
  <c r="T95" i="12"/>
  <c r="S96" i="12"/>
  <c r="AD70" i="13"/>
  <c r="AE68" i="13"/>
  <c r="AD25" i="13"/>
  <c r="AE21" i="13"/>
  <c r="T28" i="12"/>
  <c r="S30" i="12"/>
  <c r="AD111" i="12"/>
  <c r="AE109" i="12"/>
  <c r="K67" i="12"/>
  <c r="J68" i="12"/>
  <c r="V53" i="13"/>
  <c r="U54" i="13"/>
  <c r="T67" i="12"/>
  <c r="S68" i="12"/>
  <c r="T106" i="13"/>
  <c r="U104" i="13"/>
  <c r="AE105" i="13"/>
  <c r="AF103" i="13"/>
  <c r="T105" i="13"/>
  <c r="U103" i="13"/>
  <c r="T31" i="12"/>
  <c r="U29" i="12"/>
  <c r="V26" i="13"/>
  <c r="W22" i="13"/>
  <c r="W26" i="13" s="1"/>
  <c r="S17" i="12"/>
  <c r="T16" i="12"/>
  <c r="AD28" i="12"/>
  <c r="AC30" i="12"/>
  <c r="K16" i="12"/>
  <c r="J17" i="12"/>
  <c r="AR11" i="7" l="1"/>
  <c r="AR12" i="7" s="1"/>
  <c r="AR13" i="7" s="1"/>
  <c r="AS10" i="7"/>
  <c r="U7" i="9"/>
  <c r="V6" i="9"/>
  <c r="U105" i="13"/>
  <c r="V103" i="13"/>
  <c r="U84" i="12"/>
  <c r="V82" i="12"/>
  <c r="V108" i="12"/>
  <c r="U110" i="12"/>
  <c r="J54" i="12"/>
  <c r="K53" i="12"/>
  <c r="AE26" i="13"/>
  <c r="AF22" i="13"/>
  <c r="AF109" i="12"/>
  <c r="AE111" i="12"/>
  <c r="T30" i="12"/>
  <c r="U28" i="12"/>
  <c r="K68" i="12"/>
  <c r="L67" i="12"/>
  <c r="AF69" i="13"/>
  <c r="AG67" i="13"/>
  <c r="AG69" i="13" s="1"/>
  <c r="S54" i="12"/>
  <c r="T53" i="12"/>
  <c r="AG108" i="12"/>
  <c r="AG110" i="12" s="1"/>
  <c r="AF110" i="12"/>
  <c r="AG82" i="12"/>
  <c r="AG84" i="12" s="1"/>
  <c r="AF84" i="12"/>
  <c r="AE28" i="12"/>
  <c r="AD30" i="12"/>
  <c r="AE106" i="13"/>
  <c r="AF104" i="13"/>
  <c r="AF105" i="13"/>
  <c r="AG103" i="13"/>
  <c r="AG105" i="13" s="1"/>
  <c r="AE70" i="13"/>
  <c r="AF68" i="13"/>
  <c r="V67" i="13"/>
  <c r="U69" i="13"/>
  <c r="AF31" i="12"/>
  <c r="AG29" i="12"/>
  <c r="AG31" i="12" s="1"/>
  <c r="K17" i="12"/>
  <c r="L16" i="12"/>
  <c r="U67" i="12"/>
  <c r="T68" i="12"/>
  <c r="K95" i="12"/>
  <c r="J96" i="12"/>
  <c r="L6" i="9"/>
  <c r="K7" i="9"/>
  <c r="U106" i="13"/>
  <c r="V104" i="13"/>
  <c r="U16" i="12"/>
  <c r="T17" i="12"/>
  <c r="U85" i="12"/>
  <c r="V83" i="12"/>
  <c r="V70" i="13"/>
  <c r="W68" i="13"/>
  <c r="W70" i="13" s="1"/>
  <c r="V29" i="12"/>
  <c r="U31" i="12"/>
  <c r="U21" i="13"/>
  <c r="T25" i="13"/>
  <c r="AE25" i="13"/>
  <c r="AF21" i="13"/>
  <c r="W53" i="13"/>
  <c r="V54" i="13"/>
  <c r="U95" i="12"/>
  <c r="T96" i="12"/>
  <c r="AQ7" i="7"/>
  <c r="AQ8" i="7" s="1"/>
  <c r="AQ9" i="7" s="1"/>
  <c r="AR6" i="7"/>
  <c r="AS11" i="7" l="1"/>
  <c r="AS12" i="7" s="1"/>
  <c r="AS13" i="7" s="1"/>
  <c r="AT10" i="7"/>
  <c r="V106" i="13"/>
  <c r="W104" i="13"/>
  <c r="W106" i="13" s="1"/>
  <c r="AF26" i="13"/>
  <c r="AG22" i="13"/>
  <c r="AG26" i="13" s="1"/>
  <c r="W67" i="13"/>
  <c r="W69" i="13" s="1"/>
  <c r="V69" i="13"/>
  <c r="K54" i="12"/>
  <c r="L53" i="12"/>
  <c r="W29" i="12"/>
  <c r="W31" i="12" s="1"/>
  <c r="V31" i="12"/>
  <c r="W108" i="12"/>
  <c r="W110" i="12" s="1"/>
  <c r="V110" i="12"/>
  <c r="L68" i="12"/>
  <c r="M67" i="12"/>
  <c r="M68" i="12" s="1"/>
  <c r="V84" i="12"/>
  <c r="W82" i="12"/>
  <c r="W84" i="12" s="1"/>
  <c r="AG21" i="13"/>
  <c r="AG25" i="13" s="1"/>
  <c r="AF25" i="13"/>
  <c r="V21" i="13"/>
  <c r="U25" i="13"/>
  <c r="V67" i="12"/>
  <c r="U68" i="12"/>
  <c r="M6" i="9"/>
  <c r="M7" i="9" s="1"/>
  <c r="L7" i="9"/>
  <c r="L95" i="12"/>
  <c r="K96" i="12"/>
  <c r="M16" i="12"/>
  <c r="M17" i="12" s="1"/>
  <c r="L17" i="12"/>
  <c r="U30" i="12"/>
  <c r="V28" i="12"/>
  <c r="V105" i="13"/>
  <c r="W103" i="13"/>
  <c r="W105" i="13" s="1"/>
  <c r="T54" i="12"/>
  <c r="U53" i="12"/>
  <c r="AF106" i="13"/>
  <c r="AG104" i="13"/>
  <c r="AG106" i="13" s="1"/>
  <c r="V95" i="12"/>
  <c r="U96" i="12"/>
  <c r="AE30" i="12"/>
  <c r="AF28" i="12"/>
  <c r="V7" i="9"/>
  <c r="W6" i="9"/>
  <c r="AF70" i="13"/>
  <c r="AG68" i="13"/>
  <c r="AG70" i="13" s="1"/>
  <c r="AR7" i="7"/>
  <c r="AR8" i="7" s="1"/>
  <c r="AR9" i="7" s="1"/>
  <c r="AS6" i="7"/>
  <c r="W83" i="12"/>
  <c r="W85" i="12" s="1"/>
  <c r="V85" i="12"/>
  <c r="X53" i="13"/>
  <c r="W54" i="13"/>
  <c r="V16" i="12"/>
  <c r="U17" i="12"/>
  <c r="AF111" i="12"/>
  <c r="AG109" i="12"/>
  <c r="AG111" i="12" s="1"/>
  <c r="AT11" i="7" l="1"/>
  <c r="AT12" i="7" s="1"/>
  <c r="AT13" i="7" s="1"/>
  <c r="AU10" i="7"/>
  <c r="AT6" i="7"/>
  <c r="AS7" i="7"/>
  <c r="AS8" i="7" s="1"/>
  <c r="AS9" i="7" s="1"/>
  <c r="M53" i="12"/>
  <c r="M54" i="12" s="1"/>
  <c r="L54" i="12"/>
  <c r="W21" i="13"/>
  <c r="W25" i="13" s="1"/>
  <c r="V25" i="13"/>
  <c r="U54" i="12"/>
  <c r="V53" i="12"/>
  <c r="W7" i="9"/>
  <c r="X6" i="9"/>
  <c r="W67" i="12"/>
  <c r="V68" i="12"/>
  <c r="V30" i="12"/>
  <c r="W28" i="12"/>
  <c r="W30" i="12" s="1"/>
  <c r="AF30" i="12"/>
  <c r="AG28" i="12"/>
  <c r="AG30" i="12" s="1"/>
  <c r="W16" i="12"/>
  <c r="V17" i="12"/>
  <c r="Y53" i="13"/>
  <c r="X54" i="13"/>
  <c r="W95" i="12"/>
  <c r="V96" i="12"/>
  <c r="L96" i="12"/>
  <c r="M95" i="12"/>
  <c r="M96" i="12" s="1"/>
  <c r="AV10" i="7" l="1"/>
  <c r="AU11" i="7"/>
  <c r="AU12" i="7" s="1"/>
  <c r="AU13" i="7" s="1"/>
  <c r="Y6" i="9"/>
  <c r="X7" i="9"/>
  <c r="Y54" i="13"/>
  <c r="Z53" i="13"/>
  <c r="W96" i="12"/>
  <c r="X95" i="12"/>
  <c r="W17" i="12"/>
  <c r="X16" i="12"/>
  <c r="W68" i="12"/>
  <c r="X67" i="12"/>
  <c r="V54" i="12"/>
  <c r="W53" i="12"/>
  <c r="AT7" i="7"/>
  <c r="AT8" i="7" s="1"/>
  <c r="AT9" i="7" s="1"/>
  <c r="AU6" i="7"/>
  <c r="AW10" i="7" l="1"/>
  <c r="AV11" i="7"/>
  <c r="AV12" i="7" s="1"/>
  <c r="AV13" i="7" s="1"/>
  <c r="X68" i="12"/>
  <c r="Y67" i="12"/>
  <c r="W54" i="12"/>
  <c r="X53" i="12"/>
  <c r="X96" i="12"/>
  <c r="Y95" i="12"/>
  <c r="Y16" i="12"/>
  <c r="X17" i="12"/>
  <c r="AU7" i="7"/>
  <c r="AU8" i="7" s="1"/>
  <c r="AU9" i="7" s="1"/>
  <c r="AV6" i="7"/>
  <c r="Z54" i="13"/>
  <c r="AA53" i="13"/>
  <c r="Z6" i="9"/>
  <c r="Y7" i="9"/>
  <c r="AX10" i="7" l="1"/>
  <c r="AW11" i="7"/>
  <c r="AW12" i="7" s="1"/>
  <c r="AW13" i="7" s="1"/>
  <c r="AV7" i="7"/>
  <c r="AV8" i="7" s="1"/>
  <c r="AV9" i="7" s="1"/>
  <c r="AW6" i="7"/>
  <c r="Y53" i="12"/>
  <c r="X54" i="12"/>
  <c r="Y96" i="12"/>
  <c r="Z95" i="12"/>
  <c r="AA54" i="13"/>
  <c r="AB53" i="13"/>
  <c r="Z16" i="12"/>
  <c r="Y17" i="12"/>
  <c r="Y68" i="12"/>
  <c r="Z67" i="12"/>
  <c r="AA6" i="9"/>
  <c r="Z7" i="9"/>
  <c r="AY10" i="7" l="1"/>
  <c r="AX11" i="7"/>
  <c r="AX12" i="7" s="1"/>
  <c r="AX13" i="7" s="1"/>
  <c r="AA16" i="12"/>
  <c r="Z17" i="12"/>
  <c r="Z96" i="12"/>
  <c r="AA95" i="12"/>
  <c r="Z53" i="12"/>
  <c r="Y54" i="12"/>
  <c r="AB54" i="13"/>
  <c r="AC53" i="13"/>
  <c r="AW7" i="7"/>
  <c r="AW8" i="7" s="1"/>
  <c r="AW9" i="7" s="1"/>
  <c r="AX6" i="7"/>
  <c r="Z68" i="12"/>
  <c r="AA67" i="12"/>
  <c r="AB6" i="9"/>
  <c r="AA7" i="9"/>
  <c r="AZ10" i="7" l="1"/>
  <c r="AY11" i="7"/>
  <c r="AY12" i="7" s="1"/>
  <c r="AY13" i="7" s="1"/>
  <c r="AC54" i="13"/>
  <c r="AD53" i="13"/>
  <c r="AA68" i="12"/>
  <c r="AB67" i="12"/>
  <c r="AA53" i="12"/>
  <c r="Z54" i="12"/>
  <c r="AY6" i="7"/>
  <c r="AX7" i="7"/>
  <c r="AX8" i="7" s="1"/>
  <c r="AX9" i="7" s="1"/>
  <c r="AA96" i="12"/>
  <c r="AB95" i="12"/>
  <c r="AC6" i="9"/>
  <c r="AB7" i="9"/>
  <c r="AA17" i="12"/>
  <c r="AB16" i="12"/>
  <c r="BA10" i="7" l="1"/>
  <c r="AZ11" i="7"/>
  <c r="AZ12" i="7" s="1"/>
  <c r="AZ13" i="7" s="1"/>
  <c r="AC7" i="9"/>
  <c r="AD6" i="9"/>
  <c r="AB96" i="12"/>
  <c r="AC95" i="12"/>
  <c r="AB53" i="12"/>
  <c r="AA54" i="12"/>
  <c r="AD54" i="13"/>
  <c r="AE53" i="13"/>
  <c r="AZ6" i="7"/>
  <c r="AY7" i="7"/>
  <c r="AY8" i="7" s="1"/>
  <c r="AY9" i="7" s="1"/>
  <c r="AB68" i="12"/>
  <c r="AC67" i="12"/>
  <c r="AB17" i="12"/>
  <c r="AC16" i="12"/>
  <c r="BA11" i="7" l="1"/>
  <c r="BA12" i="7" s="1"/>
  <c r="BA13" i="7" s="1"/>
  <c r="BB10" i="7"/>
  <c r="BA6" i="7"/>
  <c r="AZ7" i="7"/>
  <c r="AZ8" i="7" s="1"/>
  <c r="AZ9" i="7" s="1"/>
  <c r="AD67" i="12"/>
  <c r="AC68" i="12"/>
  <c r="AC53" i="12"/>
  <c r="AB54" i="12"/>
  <c r="AF53" i="13"/>
  <c r="AE54" i="13"/>
  <c r="AD7" i="9"/>
  <c r="AE6" i="9"/>
  <c r="AC96" i="12"/>
  <c r="AD95" i="12"/>
  <c r="AC17" i="12"/>
  <c r="AD16" i="12"/>
  <c r="BC10" i="7" l="1"/>
  <c r="BB11" i="7"/>
  <c r="BB12" i="7" s="1"/>
  <c r="BB13" i="7" s="1"/>
  <c r="AD53" i="12"/>
  <c r="AC54" i="12"/>
  <c r="AE95" i="12"/>
  <c r="AD96" i="12"/>
  <c r="AG53" i="13"/>
  <c r="AG54" i="13" s="1"/>
  <c r="AF54" i="13"/>
  <c r="AE67" i="12"/>
  <c r="AD68" i="12"/>
  <c r="AF6" i="9"/>
  <c r="AE7" i="9"/>
  <c r="AD17" i="12"/>
  <c r="AE16" i="12"/>
  <c r="BB6" i="7"/>
  <c r="BA7" i="7"/>
  <c r="BA8" i="7" s="1"/>
  <c r="BA9" i="7" s="1"/>
  <c r="BC11" i="7" l="1"/>
  <c r="BC12" i="7" s="1"/>
  <c r="BC13" i="7" s="1"/>
  <c r="BD10" i="7"/>
  <c r="AE17" i="12"/>
  <c r="AF16" i="12"/>
  <c r="AE68" i="12"/>
  <c r="AF67" i="12"/>
  <c r="AF95" i="12"/>
  <c r="AE96" i="12"/>
  <c r="AG6" i="9"/>
  <c r="AG7" i="9" s="1"/>
  <c r="AF7" i="9"/>
  <c r="BC6" i="7"/>
  <c r="BB7" i="7"/>
  <c r="BB8" i="7" s="1"/>
  <c r="BB9" i="7" s="1"/>
  <c r="AD54" i="12"/>
  <c r="AE53" i="12"/>
  <c r="BD11" i="7" l="1"/>
  <c r="BD12" i="7" s="1"/>
  <c r="BD13" i="7" s="1"/>
  <c r="BE10" i="7"/>
  <c r="AE54" i="12"/>
  <c r="AF53" i="12"/>
  <c r="BC7" i="7"/>
  <c r="BC8" i="7" s="1"/>
  <c r="BC9" i="7" s="1"/>
  <c r="BD6" i="7"/>
  <c r="AG95" i="12"/>
  <c r="AG96" i="12" s="1"/>
  <c r="AF96" i="12"/>
  <c r="AG67" i="12"/>
  <c r="AG68" i="12" s="1"/>
  <c r="AF68" i="12"/>
  <c r="AG16" i="12"/>
  <c r="AF17" i="12"/>
  <c r="AG17" i="12" s="1"/>
  <c r="BE11" i="7" l="1"/>
  <c r="BE12" i="7" s="1"/>
  <c r="BE13" i="7" s="1"/>
  <c r="BF10" i="7"/>
  <c r="BD7" i="7"/>
  <c r="BD8" i="7" s="1"/>
  <c r="BD9" i="7" s="1"/>
  <c r="BE6" i="7"/>
  <c r="AF54" i="12"/>
  <c r="AG53" i="12"/>
  <c r="AG54" i="12" s="1"/>
  <c r="BF11" i="7" l="1"/>
  <c r="BF12" i="7" s="1"/>
  <c r="BF13" i="7" s="1"/>
  <c r="BG10" i="7"/>
  <c r="BE7" i="7"/>
  <c r="BE8" i="7" s="1"/>
  <c r="BE9" i="7" s="1"/>
  <c r="BF6" i="7"/>
  <c r="BH10" i="7" l="1"/>
  <c r="BG11" i="7"/>
  <c r="BG12" i="7" s="1"/>
  <c r="BG13" i="7" s="1"/>
  <c r="BF7" i="7"/>
  <c r="BF8" i="7" s="1"/>
  <c r="BF9" i="7" s="1"/>
  <c r="BG6" i="7"/>
  <c r="BI10" i="7" l="1"/>
  <c r="BH11" i="7"/>
  <c r="BH12" i="7" s="1"/>
  <c r="BH13" i="7" s="1"/>
  <c r="BG7" i="7"/>
  <c r="BG8" i="7" s="1"/>
  <c r="BG9" i="7" s="1"/>
  <c r="BH6" i="7"/>
  <c r="BJ10" i="7" l="1"/>
  <c r="BI11" i="7"/>
  <c r="BI12" i="7" s="1"/>
  <c r="BI13" i="7" s="1"/>
  <c r="BH7" i="7"/>
  <c r="BH8" i="7" s="1"/>
  <c r="BH9" i="7" s="1"/>
  <c r="BI6" i="7"/>
  <c r="BK10" i="7" l="1"/>
  <c r="BK11" i="7" s="1"/>
  <c r="BK12" i="7" s="1"/>
  <c r="BK13" i="7" s="1"/>
  <c r="BJ11" i="7"/>
  <c r="BJ12" i="7" s="1"/>
  <c r="BJ13" i="7" s="1"/>
  <c r="BI7" i="7"/>
  <c r="BI8" i="7" s="1"/>
  <c r="BI9" i="7" s="1"/>
  <c r="BJ6" i="7"/>
  <c r="BK6" i="7" l="1"/>
  <c r="BK7" i="7" s="1"/>
  <c r="BK8" i="7" s="1"/>
  <c r="BK9" i="7" s="1"/>
  <c r="BJ7" i="7"/>
  <c r="BJ8" i="7" s="1"/>
  <c r="BJ9" i="7" s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<sst xmlns="http://schemas.openxmlformats.org/spreadsheetml/2006/main" count="4913" uniqueCount="2441">
  <si>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</si>
  <si>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</si>
  <si>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</si>
  <si>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</si>
  <si>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</si>
  <si>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</si>
  <si>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</si>
  <si>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</si>
  <si>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</si>
  <si>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</si>
  <si>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</si>
  <si>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</si>
  <si>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</si>
  <si>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</si>
  <si>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</si>
  <si>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</si>
  <si>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Howart, Bauer, DOE, IPCC 2021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</si>
  <si>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</si>
  <si>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</si>
  <si>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</si>
  <si>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</si>
  <si>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IPCC 2021</t>
  </si>
  <si>
    <t>https://www.ipcc.ch/report/ar6/wg1/downloads/report/IPCC_AR6_WGI_Chapter07.pdf</t>
  </si>
  <si>
    <t>Equinor 2022</t>
  </si>
  <si>
    <t>Blue hydrogen must be done properly</t>
  </si>
  <si>
    <t>https://doi.org/10.1002/ese3.1232</t>
  </si>
  <si>
    <t>LCOH RES</t>
  </si>
  <si>
    <t>Cost tool</t>
  </si>
  <si>
    <t>in $_2019/kg H2</t>
  </si>
  <si>
    <t>LCOH NGR</t>
  </si>
  <si>
    <t>IEA 2021</t>
  </si>
  <si>
    <t>Hydrogen in North-Western Europe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</si>
  <si>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</si>
  <si>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</si>
  <si>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</si>
  <si>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</si>
  <si>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</si>
  <si>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</si>
  <si>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</si>
  <si>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</si>
  <si>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</si>
  <si>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</si>
  <si>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</si>
  <si>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</si>
  <si>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</si>
  <si>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</si>
  <si>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</si>
  <si>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</si>
  <si>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</si>
  <si>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</si>
  <si>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</si>
  <si>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</si>
  <si>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</si>
  <si>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</si>
  <si>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</si>
  <si>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</si>
  <si>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</si>
  <si>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</si>
  <si>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</si>
  <si>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</si>
  <si>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</si>
  <si>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</si>
  <si>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</si>
  <si>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</si>
  <si>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</si>
  <si>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</si>
  <si>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</si>
  <si>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</si>
  <si>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</si>
  <si>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</si>
  <si>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</si>
  <si>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</si>
  <si>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</si>
  <si>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https://www.exchangerates.org.uk/USD-EUR-spot-exchange-rates-history-2021.html</t>
  </si>
  <si>
    <t>Average exchange rate 2020 [€/$]</t>
  </si>
  <si>
    <t>0,877 </t>
  </si>
  <si>
    <t>Average exchange rate 2019 [€/$]</t>
  </si>
  <si>
    <t> 0,8931</t>
  </si>
  <si>
    <t>https://www.exchangerates.org.uk/USD-EUR-spot-exchange-rates-history-2019.html</t>
  </si>
  <si>
    <t>Average exchange rate 2018 [€/$]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</si>
  <si>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</si>
  <si>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</si>
  <si>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</si>
  <si>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</si>
  <si>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</si>
  <si>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</si>
  <si>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</si>
  <si>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</si>
  <si>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</si>
  <si>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</si>
  <si>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</si>
  <si>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</si>
  <si>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</si>
  <si>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</si>
  <si>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Mbtu/MWh</t>
  </si>
  <si>
    <t>MWh/GJ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</si>
  <si>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</si>
  <si>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</si>
  <si>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</si>
  <si>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</si>
  <si>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</si>
  <si>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</si>
  <si>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</si>
  <si>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</si>
  <si>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</si>
  <si>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</si>
  <si>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</si>
  <si>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</si>
  <si>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</si>
  <si>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</si>
  <si>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</si>
  <si>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</si>
  <si>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</si>
  <si>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</si>
  <si>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</si>
  <si>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</si>
  <si>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</si>
  <si>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</si>
  <si>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</si>
  <si>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</si>
  <si>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</si>
  <si>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</si>
  <si>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</si>
  <si>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</si>
  <si>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</si>
  <si>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</si>
  <si>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</si>
  <si>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</si>
  <si>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</si>
  <si>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</si>
  <si>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</si>
  <si>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</si>
  <si>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</si>
  <si>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</si>
  <si>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</si>
  <si>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</si>
  <si>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</si>
  <si>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</si>
  <si>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</si>
  <si>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</si>
  <si>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</si>
  <si>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</si>
  <si>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</si>
  <si>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</si>
  <si>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</si>
  <si>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</si>
  <si>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</si>
  <si>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</si>
  <si>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</si>
  <si>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</si>
  <si>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</si>
  <si>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</si>
  <si>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</si>
  <si>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</si>
  <si>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</si>
  <si>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</si>
  <si>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</si>
  <si>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</si>
  <si>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</si>
  <si>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</si>
  <si>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</si>
  <si>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</si>
  <si>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</si>
  <si>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</si>
  <si>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</si>
  <si>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</si>
  <si>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</si>
  <si>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</si>
  <si>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</si>
  <si>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</si>
  <si>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</si>
  <si>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</si>
  <si>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</si>
  <si>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</si>
  <si>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</si>
  <si>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</si>
  <si>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</si>
  <si>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</si>
  <si>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</si>
  <si>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</si>
  <si>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</si>
  <si>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</si>
  <si>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</si>
  <si>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</si>
  <si>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</si>
  <si>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</si>
  <si>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 xml:space="preserve">ca 2500 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</si>
  <si>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</si>
  <si>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</si>
  <si>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</si>
  <si>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</si>
  <si>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</si>
  <si>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</si>
  <si>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</si>
  <si>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</si>
  <si>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</si>
  <si>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</si>
  <si>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</si>
  <si>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</si>
  <si>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</si>
  <si>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</si>
  <si>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</si>
  <si>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</si>
  <si>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</si>
  <si>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</si>
  <si>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</si>
  <si>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</si>
  <si>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</si>
  <si>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</si>
  <si>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</si>
  <si>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</si>
  <si>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</si>
  <si>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</si>
  <si>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</si>
  <si>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</si>
  <si>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</si>
  <si>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</si>
  <si>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</si>
  <si>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</si>
  <si>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</si>
  <si>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</si>
  <si>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</si>
  <si>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</si>
  <si>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</si>
  <si>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</si>
  <si>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Commodity</t>
  </si>
  <si>
    <t>Electricity prices in Germany [€_2020/MWh] high</t>
  </si>
  <si>
    <t>Prognos 2022</t>
  </si>
  <si>
    <t>Electricity prices in Germany [€_2020/MWh] medium</t>
  </si>
  <si>
    <t>Electricity prices in Germany [€_2020/MWh] low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</si>
  <si>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</si>
  <si>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</si>
  <si>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</si>
  <si>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</si>
  <si>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</si>
  <si>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Prognos</t>
  </si>
  <si>
    <t>CO2 prices global [USD_2021/t CO2]</t>
  </si>
  <si>
    <t xml:space="preserve">Gas prices in Germany [€_2020/MWh] </t>
  </si>
  <si>
    <t>Gas prices in Germany [€_2020/MWh] medium</t>
  </si>
  <si>
    <t>Gas prices in Canada [€_2020/MWh]</t>
  </si>
  <si>
    <t>https://www2.deloitte.com/content/dam/Deloitte/ca/Documents/energy-resources/ca-en-energy-and-resources-oil-and-gas-price-forecast-q3_AODA.pdf</t>
  </si>
  <si>
    <t>Gas prices EU USD_2021/Mbtu NZE</t>
  </si>
  <si>
    <t>Gas prices EU USD_2021/Mbtu APS</t>
  </si>
  <si>
    <t>Gas prices EU USD_2021/Mbtu StePs</t>
  </si>
  <si>
    <t>Gas prices EU [€/MWh] NZE</t>
  </si>
  <si>
    <t>Gas prices EU [€/MWh] APS</t>
  </si>
  <si>
    <t>Gas prices EU [€/MWh] STEPS</t>
  </si>
  <si>
    <t>Gas prices production and profits [€/MWh]</t>
  </si>
  <si>
    <t>Cloehte</t>
  </si>
  <si>
    <t>Pipeline costs to GER [€/kW/year]</t>
  </si>
  <si>
    <t>Pipeline costs to GER [€/MWh]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</si>
  <si>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</si>
  <si>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</si>
  <si>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</si>
  <si>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</si>
  <si>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</si>
  <si>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</si>
  <si>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</si>
  <si>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</si>
  <si>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</si>
  <si>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</si>
  <si>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</si>
  <si>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</si>
  <si>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</si>
  <si>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</si>
  <si>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</si>
  <si>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</si>
  <si>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</si>
  <si>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</si>
  <si>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</si>
  <si>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</si>
  <si>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>Bauer; IPCC 2021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</si>
  <si>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</si>
  <si>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</si>
  <si>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</si>
  <si>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</si>
  <si>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</si>
  <si>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</si>
  <si>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</si>
  <si>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</si>
  <si>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</si>
  <si>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</si>
  <si>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</si>
  <si>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</si>
  <si>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</si>
  <si>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</si>
  <si>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NOR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</si>
  <si>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</si>
  <si>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</si>
  <si>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</si>
  <si>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</si>
  <si>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</si>
  <si>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</si>
  <si>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</si>
  <si>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</si>
  <si>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</si>
  <si>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</si>
  <si>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</si>
  <si>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</si>
  <si>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</si>
  <si>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</si>
  <si>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</si>
  <si>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</si>
  <si>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</si>
  <si>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</si>
  <si>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</si>
  <si>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</si>
  <si>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</si>
  <si>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</si>
  <si>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</si>
  <si>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</si>
  <si>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</si>
  <si>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</si>
  <si>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</si>
  <si>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</si>
  <si>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</si>
  <si>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</si>
  <si>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</si>
  <si>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</si>
  <si>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</si>
  <si>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</si>
  <si>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</si>
  <si>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</si>
  <si>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</si>
  <si>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</si>
  <si>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</si>
  <si>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</si>
  <si>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</si>
  <si>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</si>
  <si>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</si>
  <si>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</si>
  <si>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</si>
  <si>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</si>
  <si>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</si>
  <si>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</si>
  <si>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</si>
  <si>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</si>
  <si>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</si>
  <si>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</si>
  <si>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</si>
  <si>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</si>
  <si>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</si>
  <si>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</si>
  <si>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</si>
  <si>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</si>
  <si>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</si>
  <si>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</si>
  <si>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</si>
  <si>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</si>
  <si>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</si>
  <si>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</si>
  <si>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</si>
  <si>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</si>
  <si>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</si>
  <si>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</si>
  <si>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</si>
  <si>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</si>
  <si>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</si>
  <si>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</si>
  <si>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</si>
  <si>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</si>
  <si>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</si>
  <si>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</si>
  <si>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</si>
  <si>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</si>
  <si>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</si>
  <si>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</si>
  <si>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</si>
  <si>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</si>
  <si>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</si>
  <si>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</si>
  <si>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</si>
  <si>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</si>
  <si>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</si>
  <si>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</si>
  <si>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</si>
  <si>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</si>
  <si>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</si>
  <si>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</si>
  <si>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</si>
  <si>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</si>
  <si>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</si>
  <si>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</si>
  <si>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</si>
  <si>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</si>
  <si>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</si>
  <si>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</si>
  <si>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</si>
  <si>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</si>
  <si>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</si>
  <si>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</si>
  <si>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</si>
  <si>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</si>
  <si>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</si>
  <si>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</si>
  <si>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</si>
  <si>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</si>
  <si>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</si>
  <si>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</si>
  <si>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</si>
  <si>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</si>
  <si>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</si>
  <si>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</si>
  <si>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</si>
  <si>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</si>
  <si>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</si>
  <si>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</si>
  <si>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</si>
  <si>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</si>
  <si>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</si>
  <si>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</si>
  <si>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</si>
  <si>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</si>
  <si>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</si>
  <si>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</si>
  <si>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</si>
  <si>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</si>
  <si>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</si>
  <si>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</si>
  <si>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</si>
  <si>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</si>
  <si>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</si>
  <si>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</si>
  <si>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</si>
  <si>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</si>
  <si>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</si>
  <si>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</si>
  <si>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</si>
  <si>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</si>
  <si>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</si>
  <si>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</si>
  <si>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</si>
  <si>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</si>
  <si>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</si>
  <si>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</si>
  <si>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</si>
  <si>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</si>
  <si>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</si>
  <si>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</si>
  <si>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</si>
  <si>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</si>
  <si>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</si>
  <si>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</si>
  <si>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</si>
  <si>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</si>
  <si>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</si>
  <si>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</si>
  <si>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</si>
  <si>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</si>
  <si>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</si>
  <si>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</si>
  <si>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</si>
  <si>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</si>
  <si>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</si>
  <si>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</si>
  <si>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</si>
  <si>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</si>
  <si>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</si>
  <si>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</si>
  <si>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</si>
  <si>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</si>
  <si>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</si>
  <si>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</si>
  <si>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</si>
  <si>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</si>
  <si>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</si>
  <si>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</si>
  <si>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</si>
  <si>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</si>
  <si>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</si>
  <si>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</si>
  <si>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</si>
  <si>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</si>
  <si>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</si>
  <si>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</si>
  <si>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</si>
  <si>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</si>
  <si>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</si>
  <si>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</si>
  <si>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</si>
  <si>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</si>
  <si>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</si>
  <si>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</si>
  <si>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</si>
  <si>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</si>
  <si>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</si>
  <si>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</si>
  <si>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</si>
  <si>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</si>
  <si>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</si>
  <si>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</si>
  <si>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</si>
  <si>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</si>
  <si>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</si>
  <si>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</si>
  <si>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</si>
  <si>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</si>
  <si>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</si>
  <si>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</si>
  <si>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</si>
  <si>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</si>
  <si>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</si>
  <si>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</si>
  <si>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</si>
  <si>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</si>
  <si>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</si>
  <si>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</si>
  <si>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</si>
  <si>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</si>
  <si>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</si>
  <si>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</si>
  <si>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</si>
  <si>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</si>
  <si>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</si>
  <si>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</si>
  <si>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</si>
  <si>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</si>
  <si>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</si>
  <si>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</si>
  <si>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</si>
  <si>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</si>
  <si>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</si>
  <si>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</si>
  <si>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</si>
  <si>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</si>
  <si>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</si>
  <si>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</si>
  <si>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</si>
  <si>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</si>
  <si>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</si>
  <si>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</si>
  <si>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</si>
  <si>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</si>
  <si>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</si>
  <si>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</si>
  <si>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</si>
  <si>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</si>
  <si>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</si>
  <si>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</si>
  <si>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</si>
  <si>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</si>
  <si>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</si>
  <si>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</si>
  <si>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</si>
  <si>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</si>
  <si>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</si>
  <si>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</si>
  <si>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</si>
  <si>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</si>
  <si>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</si>
  <si>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</si>
  <si>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</si>
  <si>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</si>
  <si>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</si>
  <si>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</si>
  <si>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</si>
  <si>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</si>
  <si>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</si>
  <si>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</si>
  <si>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</si>
  <si>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</si>
  <si>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</si>
  <si>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</si>
  <si>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</si>
  <si>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</si>
  <si>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</si>
  <si>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</si>
  <si>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</si>
  <si>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</si>
  <si>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</si>
  <si>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</si>
  <si>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</si>
  <si>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</si>
  <si>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</si>
  <si>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</si>
  <si>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</si>
  <si>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</si>
  <si>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</si>
  <si>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</si>
  <si>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</si>
  <si>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</si>
  <si>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</si>
  <si>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</si>
  <si>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</si>
  <si>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</si>
  <si>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</si>
  <si>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</si>
  <si>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</si>
  <si>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</si>
  <si>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</si>
  <si>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</si>
  <si>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</si>
  <si>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</si>
  <si>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</si>
  <si>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</si>
  <si>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</si>
  <si>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</si>
  <si>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</si>
  <si>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</si>
  <si>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</si>
  <si>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</si>
  <si>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</si>
  <si>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</si>
  <si>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</si>
  <si>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</si>
  <si>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</si>
  <si>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</si>
  <si>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</si>
  <si>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</si>
  <si>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</si>
  <si>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</si>
  <si>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</si>
  <si>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</si>
  <si>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</si>
  <si>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</si>
  <si>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</si>
  <si>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</si>
  <si>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</si>
  <si>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</si>
  <si>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</si>
  <si>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</si>
  <si>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</si>
  <si>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</si>
  <si>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</si>
  <si>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</si>
  <si>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</si>
  <si>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</si>
  <si>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</si>
  <si>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</si>
  <si>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</si>
  <si>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</si>
  <si>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</si>
  <si>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</si>
  <si>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</si>
  <si>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</si>
  <si>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</si>
  <si>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</si>
  <si>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</si>
  <si>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</si>
  <si>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</si>
  <si>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</si>
  <si>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</si>
  <si>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</si>
  <si>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</si>
  <si>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</si>
  <si>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</si>
  <si>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</si>
  <si>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</si>
  <si>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</si>
  <si>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</si>
  <si>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</si>
  <si>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</si>
  <si>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</si>
  <si>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</si>
  <si>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</si>
  <si>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</si>
  <si>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</si>
  <si>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</si>
  <si>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</si>
  <si>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</si>
  <si>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</si>
  <si>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</si>
  <si>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</si>
  <si>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</si>
  <si>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</si>
  <si>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</si>
  <si>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</si>
  <si>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</si>
  <si>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</si>
  <si>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</si>
  <si>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</si>
  <si>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</si>
  <si>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</si>
  <si>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</si>
  <si>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</si>
  <si>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</si>
  <si>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</si>
  <si>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</si>
  <si>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</si>
  <si>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</si>
  <si>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</si>
  <si>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</si>
  <si>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</si>
  <si>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</si>
  <si>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</si>
  <si>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</si>
  <si>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</si>
  <si>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</si>
  <si>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</si>
  <si>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</si>
  <si>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</si>
  <si>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</si>
  <si>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</si>
  <si>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</si>
  <si>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</si>
  <si>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</si>
  <si>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</si>
  <si>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</si>
  <si>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</si>
  <si>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</si>
  <si>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</si>
  <si>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</si>
  <si>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</si>
  <si>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</si>
  <si>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</si>
  <si>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</si>
  <si>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</si>
  <si>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</si>
  <si>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</si>
  <si>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</si>
  <si>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</si>
  <si>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</si>
  <si>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</si>
  <si>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</si>
  <si>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</si>
  <si>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</si>
  <si>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</si>
  <si>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</si>
  <si>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</si>
  <si>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</si>
  <si>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</si>
  <si>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</si>
  <si>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</si>
  <si>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</si>
  <si>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</si>
  <si>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</si>
  <si>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</si>
  <si>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</si>
  <si>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</si>
  <si>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</si>
  <si>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</si>
  <si>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</si>
  <si>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</si>
  <si>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</si>
  <si>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</si>
  <si>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</si>
  <si>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</si>
  <si>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</si>
  <si>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</si>
  <si>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</si>
  <si>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</si>
  <si>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</si>
  <si>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</si>
  <si>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</si>
  <si>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</si>
  <si>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</si>
  <si>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</si>
  <si>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</si>
  <si>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</si>
  <si>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</si>
  <si>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</si>
  <si>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</si>
  <si>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</si>
  <si>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</si>
  <si>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</si>
  <si>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</si>
  <si>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</si>
  <si>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</si>
  <si>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</si>
  <si>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</si>
  <si>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</si>
  <si>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</si>
  <si>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</si>
  <si>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</si>
  <si>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</si>
  <si>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</si>
  <si>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</si>
  <si>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</si>
  <si>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</si>
  <si>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</si>
  <si>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</si>
  <si>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</si>
  <si>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</si>
  <si>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</si>
  <si>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</si>
  <si>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</si>
  <si>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</si>
  <si>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</si>
  <si>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</si>
  <si>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</si>
  <si>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</si>
  <si>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</si>
  <si>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</si>
  <si>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</si>
  <si>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</si>
  <si>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</si>
  <si>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</si>
  <si>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</si>
  <si>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</si>
  <si>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</si>
  <si>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</si>
  <si>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</si>
  <si>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</si>
  <si>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</si>
  <si>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</si>
  <si>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</si>
  <si>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</si>
  <si>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</si>
  <si>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</si>
  <si>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</si>
  <si>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</si>
  <si>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</si>
  <si>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</si>
  <si>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</si>
  <si>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</si>
  <si>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</si>
  <si>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</si>
  <si>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</si>
  <si>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</si>
  <si>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</si>
  <si>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</si>
  <si>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</si>
  <si>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</si>
  <si>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</si>
  <si>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</si>
  <si>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</si>
  <si>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</si>
  <si>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</si>
  <si>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</si>
  <si>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</si>
  <si>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</si>
  <si>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</si>
  <si>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</si>
  <si>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</si>
  <si>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</si>
  <si>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</si>
  <si>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</si>
  <si>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</si>
  <si>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</si>
  <si>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</si>
  <si>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</si>
  <si>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</si>
  <si>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</si>
  <si>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</si>
  <si>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</si>
  <si>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</si>
  <si>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</si>
  <si>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</si>
  <si>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</si>
  <si>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</si>
  <si>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</si>
  <si>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</si>
  <si>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</si>
  <si>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</si>
  <si>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</si>
  <si>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</si>
  <si>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</si>
  <si>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</si>
  <si>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</si>
  <si>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</si>
  <si>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</si>
  <si>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</si>
  <si>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</si>
  <si>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</si>
  <si>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</si>
  <si>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</si>
  <si>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</si>
  <si>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</si>
  <si>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</si>
  <si>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</si>
  <si>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</si>
  <si>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</si>
  <si>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</si>
  <si>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</si>
  <si>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</si>
  <si>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</si>
  <si>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</si>
  <si>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</si>
  <si>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</si>
  <si>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</si>
  <si>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</si>
  <si>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</si>
  <si>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</si>
  <si>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</si>
  <si>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</si>
  <si>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</si>
  <si>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</si>
  <si>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</si>
  <si>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</si>
  <si>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</si>
  <si>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</si>
  <si>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</si>
  <si>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</si>
  <si>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</si>
  <si>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</si>
  <si>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</si>
  <si>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</si>
  <si>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</si>
  <si>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</si>
  <si>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</si>
  <si>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</si>
  <si>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</si>
  <si>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</si>
  <si>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</si>
  <si>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</si>
  <si>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</si>
  <si>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</si>
  <si>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</si>
  <si>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</si>
  <si>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</si>
  <si>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</si>
  <si>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</si>
  <si>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</si>
  <si>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</si>
  <si>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</si>
  <si>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</si>
  <si>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</si>
  <si>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</si>
  <si>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</si>
  <si>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</si>
  <si>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</si>
  <si>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</si>
  <si>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</si>
  <si>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</si>
  <si>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</si>
  <si>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</si>
  <si>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</si>
  <si>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</si>
  <si>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</si>
  <si>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</si>
  <si>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</si>
  <si>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</si>
  <si>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</si>
  <si>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</si>
  <si>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</si>
  <si>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</si>
  <si>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</si>
  <si>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</si>
  <si>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</si>
  <si>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</si>
  <si>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</si>
  <si>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</si>
  <si>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</si>
  <si>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</si>
  <si>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</si>
  <si>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</si>
  <si>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</si>
  <si>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</si>
  <si>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</si>
  <si>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</si>
  <si>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</si>
  <si>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</si>
  <si>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</si>
  <si>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</si>
  <si>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</si>
  <si>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</si>
  <si>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</si>
  <si>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</si>
  <si>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</si>
  <si>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</si>
  <si>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</si>
  <si>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</si>
  <si>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</si>
  <si>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</si>
  <si>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</si>
  <si>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</si>
  <si>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</si>
  <si>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</si>
  <si>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</si>
  <si>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</si>
  <si>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</si>
  <si>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</si>
  <si>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</si>
  <si>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</si>
  <si>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</si>
  <si>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</si>
  <si>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</si>
  <si>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</si>
  <si>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</si>
  <si>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</si>
  <si>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</si>
  <si>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</si>
  <si>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</si>
  <si>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</si>
  <si>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</si>
  <si>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</si>
  <si>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</si>
  <si>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</si>
  <si>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</si>
  <si>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</si>
  <si>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</si>
  <si>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</si>
  <si>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</si>
  <si>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</si>
  <si>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</si>
  <si>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</si>
  <si>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</si>
  <si>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</si>
  <si>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</si>
  <si>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</si>
  <si>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</si>
  <si>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</si>
  <si>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</si>
  <si>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</si>
  <si>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</si>
  <si>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</si>
  <si>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</si>
  <si>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</si>
  <si>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</si>
  <si>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</si>
  <si>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</si>
  <si>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</si>
  <si>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</si>
  <si>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</si>
  <si>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</si>
  <si>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</si>
  <si>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</si>
  <si>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</si>
  <si>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</si>
  <si>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</si>
  <si>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</si>
  <si>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</si>
  <si>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</si>
  <si>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</si>
  <si>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</si>
  <si>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</si>
  <si>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</si>
  <si>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</si>
  <si>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</si>
  <si>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</si>
  <si>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</si>
  <si>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</si>
  <si>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</si>
  <si>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</si>
  <si>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</si>
  <si>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</si>
  <si>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</si>
  <si>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</si>
  <si>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</si>
  <si>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</si>
  <si>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</si>
  <si>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</si>
  <si>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</si>
  <si>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</si>
  <si>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</si>
  <si>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</si>
  <si>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</si>
  <si>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</si>
  <si>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</si>
  <si>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</si>
  <si>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</si>
  <si>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</si>
  <si>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</si>
  <si>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</si>
  <si>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</si>
  <si>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</si>
  <si>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</si>
  <si>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</si>
  <si>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</si>
  <si>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</si>
  <si>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</si>
  <si>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</si>
  <si>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</si>
  <si>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</si>
  <si>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</si>
  <si>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</si>
  <si>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</si>
  <si>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</si>
  <si>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</si>
  <si>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</si>
  <si>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</si>
  <si>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</si>
  <si>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</si>
  <si>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</si>
  <si>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</si>
  <si>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</si>
  <si>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</si>
  <si>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</si>
  <si>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</si>
  <si>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</si>
  <si>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</si>
  <si>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</si>
  <si>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</si>
  <si>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</si>
  <si>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</si>
  <si>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</si>
  <si>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</si>
  <si>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</si>
  <si>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</si>
  <si>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</si>
  <si>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</si>
  <si>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</si>
  <si>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</si>
  <si>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</si>
  <si>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</si>
  <si>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</si>
  <si>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</si>
  <si>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</si>
  <si>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</si>
  <si>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</si>
  <si>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</si>
  <si>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</si>
  <si>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</si>
  <si>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</si>
  <si>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</si>
  <si>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</si>
  <si>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</si>
  <si>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</si>
  <si>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</si>
  <si>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</si>
  <si>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</si>
  <si>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</si>
  <si>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</si>
  <si>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</si>
  <si>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</si>
  <si>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</si>
  <si>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</si>
  <si>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</si>
  <si>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</si>
  <si>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</si>
  <si>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</si>
  <si>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</si>
  <si>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</si>
  <si>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</si>
  <si>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</si>
  <si>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</si>
  <si>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</si>
  <si>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</si>
  <si>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</si>
  <si>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</si>
  <si>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</si>
  <si>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</si>
  <si>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</si>
  <si>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</si>
  <si>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</si>
  <si>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</si>
  <si>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</si>
  <si>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</si>
  <si>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</si>
  <si>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</si>
  <si>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</si>
  <si>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</si>
  <si>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</si>
  <si>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</si>
  <si>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</si>
  <si>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</si>
  <si>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</si>
  <si>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</si>
  <si>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</si>
  <si>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</si>
  <si>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</si>
  <si>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</si>
  <si>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</si>
  <si>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</si>
  <si>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</si>
  <si>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</si>
  <si>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</si>
  <si>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</si>
  <si>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</si>
  <si>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</si>
  <si>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</si>
  <si>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</si>
  <si>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</si>
  <si>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</si>
  <si>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</si>
  <si>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</si>
  <si>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</si>
  <si>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</si>
  <si>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</si>
  <si>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</si>
  <si>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</si>
  <si>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</si>
  <si>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</si>
  <si>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</si>
  <si>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</si>
  <si>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</si>
  <si>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</si>
  <si>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</si>
  <si>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</si>
  <si>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</si>
  <si>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</si>
  <si>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</si>
  <si>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</si>
  <si>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</si>
  <si>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</si>
  <si>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</si>
  <si>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</si>
  <si>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</si>
  <si>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</si>
  <si>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</si>
  <si>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</si>
  <si>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</si>
  <si>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</si>
  <si>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</si>
  <si>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</si>
  <si>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</si>
  <si>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</si>
  <si>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</si>
  <si>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</si>
  <si>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</si>
  <si>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</si>
  <si>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</si>
  <si>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</si>
  <si>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</si>
  <si>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</si>
  <si>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</si>
  <si>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</si>
  <si>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</si>
  <si>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</si>
  <si>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</si>
  <si>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</si>
  <si>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</si>
  <si>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</si>
  <si>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</si>
  <si>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</si>
  <si>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</si>
  <si>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</si>
  <si>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</si>
  <si>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</si>
  <si>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</si>
  <si>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</si>
  <si>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</si>
  <si>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</si>
  <si>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</si>
  <si>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</si>
  <si>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</si>
  <si>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</si>
  <si>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</si>
  <si>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</si>
  <si>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</si>
  <si>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</si>
  <si>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</si>
  <si>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</si>
  <si>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</si>
  <si>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</si>
  <si>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</si>
  <si>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</si>
  <si>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</si>
  <si>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</si>
  <si>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</si>
  <si>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</si>
  <si>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</si>
  <si>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</si>
  <si>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</si>
  <si>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</si>
  <si>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</si>
  <si>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</si>
  <si>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</si>
  <si>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</si>
  <si>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</si>
  <si>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</si>
  <si>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</si>
  <si>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</si>
  <si>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</si>
  <si>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</si>
  <si>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</si>
  <si>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</si>
  <si>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</si>
  <si>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</si>
  <si>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</si>
  <si>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</si>
  <si>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</si>
  <si>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</si>
  <si>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</si>
  <si>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</si>
  <si>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</si>
  <si>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</si>
  <si>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</si>
  <si>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</si>
  <si>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</si>
  <si>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</si>
  <si>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</si>
  <si>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</si>
  <si>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</si>
  <si>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</si>
  <si>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</si>
  <si>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</si>
  <si>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</si>
  <si>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</si>
  <si>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</si>
  <si>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</si>
  <si>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</si>
  <si>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</si>
  <si>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</si>
  <si>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</si>
  <si>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</si>
  <si>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</si>
  <si>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</si>
  <si>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</si>
  <si>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</si>
  <si>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</si>
  <si>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</si>
  <si>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</si>
  <si>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</si>
  <si>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</si>
  <si>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</si>
  <si>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</si>
  <si>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</si>
  <si>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</si>
  <si>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</si>
  <si>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</si>
  <si>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</si>
  <si>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</si>
  <si>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</si>
  <si>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</si>
  <si>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</si>
  <si>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</si>
  <si>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</si>
  <si>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</si>
  <si>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</si>
  <si>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</si>
  <si>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</si>
  <si>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</si>
  <si>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</si>
  <si>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</si>
  <si>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</si>
  <si>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</si>
  <si>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</si>
  <si>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</si>
  <si>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</si>
  <si>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</si>
  <si>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</si>
  <si>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</si>
  <si>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</si>
  <si>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</si>
  <si>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</si>
  <si>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</si>
  <si>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</si>
  <si>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</si>
  <si>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</si>
  <si>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</si>
  <si>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</si>
  <si>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</si>
  <si>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</si>
  <si>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</si>
  <si>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</si>
  <si>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</si>
  <si>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</si>
  <si>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</si>
  <si>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</si>
  <si>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</si>
  <si>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</si>
  <si>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</si>
  <si>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</si>
  <si>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</si>
  <si>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</si>
  <si>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</si>
  <si>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</si>
  <si>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</si>
  <si>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</si>
  <si>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</si>
  <si>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</si>
  <si>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</si>
  <si>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</si>
  <si>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</si>
  <si>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</si>
  <si>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</si>
  <si>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</si>
  <si>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</si>
  <si>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</si>
  <si>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</si>
  <si>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</si>
  <si>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</si>
  <si>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</si>
  <si>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</si>
  <si>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</si>
  <si>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</si>
  <si>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</si>
  <si>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</si>
  <si>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</si>
  <si>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</si>
  <si>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</si>
  <si>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</si>
  <si>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</si>
  <si>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</si>
  <si>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</si>
  <si>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</si>
  <si>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</si>
  <si>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</si>
  <si>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</si>
  <si>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</si>
  <si>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</si>
  <si>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</si>
  <si>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</si>
  <si>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</si>
  <si>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</si>
  <si>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</si>
  <si>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</si>
  <si>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</si>
  <si>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</si>
  <si>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</si>
  <si>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</si>
  <si>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</si>
  <si>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</si>
  <si>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</si>
  <si>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</si>
  <si>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</si>
  <si>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</si>
  <si>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</si>
  <si>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</si>
  <si>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</si>
  <si>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</si>
  <si>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</si>
  <si>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</si>
  <si>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</si>
  <si>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</si>
  <si>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</si>
  <si>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</si>
  <si>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</si>
  <si>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</si>
  <si>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</si>
  <si>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</si>
  <si>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</si>
  <si>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</si>
  <si>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</si>
  <si>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</si>
  <si>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</si>
  <si>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</si>
  <si>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</si>
  <si>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</si>
  <si>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</si>
  <si>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</si>
  <si>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</si>
  <si>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</si>
  <si>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</si>
  <si>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</si>
  <si>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</si>
  <si>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</si>
  <si>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</si>
  <si>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</si>
  <si>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</si>
  <si>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</si>
  <si>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</si>
  <si>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</si>
  <si>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</si>
  <si>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</si>
  <si>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</si>
  <si>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</si>
  <si>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</si>
  <si>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</si>
  <si>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</si>
  <si>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</si>
  <si>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</si>
  <si>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</si>
  <si>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</si>
  <si>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</si>
  <si>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</si>
  <si>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</si>
  <si>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</si>
  <si>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</si>
  <si>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</si>
  <si>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</si>
  <si>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</si>
  <si>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</si>
  <si>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</si>
  <si>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</si>
  <si>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</si>
  <si>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</si>
  <si>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</si>
  <si>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</si>
  <si>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</si>
  <si>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</si>
  <si>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</si>
  <si>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</si>
  <si>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</si>
  <si>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</si>
  <si>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</si>
  <si>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</si>
  <si>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</si>
  <si>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</si>
  <si>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</si>
  <si>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</si>
  <si>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</si>
  <si>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</si>
  <si>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</si>
  <si>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</si>
  <si>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</si>
  <si>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</si>
  <si>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</si>
  <si>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</si>
  <si>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</si>
  <si>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</si>
  <si>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</si>
  <si>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</si>
  <si>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</si>
  <si>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</si>
  <si>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</si>
  <si>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</si>
  <si>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</si>
  <si>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</si>
  <si>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</si>
  <si>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</si>
  <si>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</si>
  <si>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</si>
  <si>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</si>
  <si>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</si>
  <si>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</si>
  <si>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</si>
  <si>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</si>
  <si>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</si>
  <si>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</si>
  <si>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</si>
  <si>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</si>
  <si>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</si>
  <si>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</si>
  <si>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</si>
  <si>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</si>
  <si>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</si>
  <si>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</si>
  <si>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</si>
  <si>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</si>
  <si>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</si>
  <si>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</si>
  <si>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</si>
  <si>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</si>
  <si>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</si>
  <si>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</si>
  <si>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</si>
  <si>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</si>
  <si>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</si>
  <si>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</si>
  <si>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</si>
  <si>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</si>
  <si>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</si>
  <si>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</si>
  <si>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</si>
  <si>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</si>
  <si>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</si>
  <si>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</si>
  <si>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</si>
  <si>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</si>
  <si>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</si>
  <si>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</si>
  <si>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</si>
  <si>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</si>
  <si>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</si>
  <si>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</si>
  <si>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</si>
  <si>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</si>
  <si>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</si>
  <si>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</si>
  <si>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</si>
  <si>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</si>
  <si>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</si>
  <si>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</si>
  <si>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</si>
  <si>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</si>
  <si>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</si>
  <si>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</si>
  <si>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</si>
  <si>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</si>
  <si>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</si>
  <si>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</si>
  <si>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</si>
  <si>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</si>
  <si>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</si>
  <si>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</si>
  <si>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</si>
  <si>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</si>
  <si>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</si>
  <si>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</si>
  <si>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</si>
  <si>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</si>
  <si>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</si>
  <si>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</si>
  <si>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</si>
  <si>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</si>
  <si>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</si>
  <si>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</si>
  <si>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</si>
  <si>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</si>
  <si>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</si>
  <si>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</si>
  <si>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</si>
  <si>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</si>
  <si>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</si>
  <si>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</si>
  <si>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</si>
  <si>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</si>
  <si>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</si>
  <si>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</si>
  <si>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</si>
  <si>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</si>
  <si>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</si>
  <si>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</si>
  <si>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</si>
  <si>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</si>
  <si>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</si>
  <si>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</si>
  <si>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</si>
  <si>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</si>
  <si>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</si>
  <si>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</si>
  <si>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</si>
  <si>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</si>
  <si>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</si>
  <si>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</si>
  <si>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</si>
  <si>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</si>
  <si>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</si>
  <si>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</si>
  <si>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</si>
  <si>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</si>
  <si>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</si>
  <si>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</si>
  <si>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</si>
  <si>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</si>
  <si>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</si>
  <si>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</si>
  <si>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</si>
  <si>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</si>
  <si>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</si>
  <si>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</si>
  <si>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</si>
  <si>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</si>
  <si>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</si>
  <si>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</si>
  <si>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</si>
  <si>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</si>
  <si>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</si>
  <si>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</si>
  <si>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</si>
  <si>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</si>
  <si>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</si>
  <si>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</si>
  <si>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</si>
  <si>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</si>
  <si>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</si>
  <si>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</si>
  <si>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</si>
  <si>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</si>
  <si>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</si>
  <si>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</si>
  <si>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</si>
  <si>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</si>
  <si>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</si>
  <si>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</si>
  <si>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</si>
  <si>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</si>
  <si>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</si>
  <si>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</si>
  <si>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</si>
  <si>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</si>
  <si>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</si>
  <si>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</si>
  <si>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</si>
  <si>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</si>
  <si>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</si>
  <si>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</si>
  <si>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</si>
  <si>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</si>
  <si>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</si>
  <si>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</si>
  <si>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</si>
  <si>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</si>
  <si>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</si>
  <si>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</si>
  <si>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</si>
  <si>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</si>
  <si>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</si>
  <si>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</si>
  <si>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</si>
  <si>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</si>
  <si>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</si>
  <si>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</si>
  <si>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</si>
  <si>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</si>
  <si>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</si>
  <si>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</si>
  <si>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</si>
  <si>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</si>
  <si>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</si>
  <si>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</si>
  <si>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</si>
  <si>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</si>
  <si>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</si>
  <si>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</si>
  <si>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</si>
  <si>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</si>
  <si>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</si>
  <si>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</si>
  <si>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</si>
  <si>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</si>
  <si>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</si>
  <si>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</si>
  <si>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</si>
  <si>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</si>
  <si>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</si>
  <si>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</si>
  <si>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</si>
  <si>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</si>
  <si>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</si>
  <si>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</si>
  <si>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</si>
  <si>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</si>
  <si>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</si>
  <si>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</si>
  <si>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</si>
  <si>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</si>
  <si>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</si>
  <si>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</si>
  <si>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</si>
  <si>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</si>
  <si>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</si>
  <si>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</si>
  <si>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</si>
  <si>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</si>
  <si>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</si>
  <si>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</si>
  <si>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</si>
  <si>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</si>
  <si>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</si>
  <si>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</si>
  <si>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</si>
  <si>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</si>
  <si>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</si>
  <si>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</si>
  <si>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</si>
  <si>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</si>
  <si>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</si>
  <si>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</si>
  <si>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</si>
  <si>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</si>
  <si>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</si>
  <si>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</si>
  <si>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</si>
  <si>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</si>
  <si>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</si>
  <si>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</si>
  <si>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</si>
  <si>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</si>
  <si>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</si>
  <si>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</si>
  <si>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</si>
  <si>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</si>
  <si>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</si>
  <si>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</si>
  <si>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</si>
  <si>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</si>
  <si>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</si>
  <si>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</si>
  <si>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</si>
  <si>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</si>
  <si>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</si>
  <si>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</si>
  <si>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</si>
  <si>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</si>
  <si>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</si>
  <si>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</si>
  <si>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</si>
  <si>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</si>
  <si>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</si>
  <si>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</si>
  <si>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</si>
  <si>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</si>
  <si>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</si>
  <si>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</si>
  <si>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</si>
  <si>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</si>
  <si>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</si>
  <si>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</si>
  <si>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</si>
  <si>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</si>
  <si>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</si>
  <si>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</si>
  <si>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</si>
  <si>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</si>
  <si>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</si>
  <si>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</si>
  <si>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</si>
  <si>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</si>
  <si>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</si>
  <si>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</si>
  <si>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</si>
  <si>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</si>
  <si>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</si>
  <si>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</si>
  <si>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</si>
  <si>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</si>
  <si>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</si>
  <si>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</si>
  <si>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</si>
  <si>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</si>
  <si>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</si>
  <si>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</si>
  <si>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</si>
  <si>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</si>
  <si>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</si>
  <si>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</si>
  <si>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</si>
  <si>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</si>
  <si>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</si>
  <si>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</si>
  <si>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</si>
  <si>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</si>
  <si>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</si>
  <si>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</si>
  <si>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</si>
  <si>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</si>
  <si>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</si>
  <si>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</si>
  <si>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</si>
  <si>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</si>
  <si>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</si>
  <si>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</si>
  <si>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</si>
  <si>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</si>
  <si>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</si>
  <si>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</si>
  <si>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</si>
  <si>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</si>
  <si>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</si>
  <si>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</si>
  <si>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</si>
  <si>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</si>
  <si>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</si>
  <si>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</si>
  <si>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</si>
  <si>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</si>
  <si>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</si>
  <si>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</si>
  <si>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</si>
  <si>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</si>
  <si>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</si>
  <si>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</si>
  <si>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</si>
  <si>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</si>
  <si>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</si>
  <si>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</si>
  <si>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</si>
  <si>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</si>
  <si>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</si>
  <si>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</si>
  <si>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</si>
  <si>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</si>
  <si>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</si>
  <si>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</si>
  <si>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</si>
  <si>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</si>
  <si>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</si>
  <si>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</si>
  <si>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</si>
  <si>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</si>
  <si>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</si>
  <si>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</si>
  <si>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</si>
  <si>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</si>
  <si>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</si>
  <si>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</si>
  <si>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</si>
  <si>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</si>
  <si>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</si>
  <si>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</si>
  <si>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</si>
  <si>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</si>
  <si>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</si>
  <si>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</si>
  <si>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</si>
  <si>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</si>
  <si>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</si>
  <si>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</si>
  <si>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</si>
  <si>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</si>
  <si>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</si>
  <si>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</si>
  <si>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</si>
  <si>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</si>
  <si>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</si>
  <si>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</si>
  <si>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</si>
  <si>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</si>
  <si>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</si>
  <si>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</si>
  <si>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</si>
  <si>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</si>
  <si>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</si>
  <si>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</si>
  <si>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</si>
  <si>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</si>
  <si>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</si>
  <si>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</si>
  <si>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</si>
  <si>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</si>
  <si>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</si>
  <si>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</si>
  <si>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</si>
  <si>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</si>
  <si>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</si>
  <si>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</si>
  <si>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</si>
  <si>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</si>
  <si>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</si>
  <si>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</si>
  <si>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</si>
  <si>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</si>
  <si>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</si>
  <si>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</si>
  <si>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</si>
  <si>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</si>
  <si>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</si>
  <si>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</si>
  <si>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</si>
  <si>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</si>
  <si>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</si>
  <si>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</si>
  <si>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</si>
  <si>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</si>
  <si>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</si>
  <si>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</si>
  <si>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</si>
  <si>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</si>
  <si>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</si>
  <si>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</si>
  <si>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</si>
  <si>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</si>
  <si>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</si>
  <si>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</si>
  <si>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</si>
  <si>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</si>
  <si>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</si>
  <si>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</si>
  <si>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</si>
  <si>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</si>
  <si>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</si>
  <si>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</si>
  <si>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</si>
  <si>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</si>
  <si>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</si>
  <si>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</si>
  <si>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</si>
  <si>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</si>
  <si>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</si>
  <si>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</si>
  <si>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</si>
  <si>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</si>
  <si>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</si>
  <si>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</si>
  <si>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</si>
  <si>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</si>
  <si>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</si>
  <si>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</si>
  <si>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</si>
  <si>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</si>
  <si>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</si>
  <si>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</si>
  <si>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</si>
  <si>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</si>
  <si>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</si>
  <si>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</si>
  <si>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</si>
  <si>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</si>
  <si>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</si>
  <si>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</si>
  <si>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</si>
  <si>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</si>
  <si>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</si>
  <si>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</si>
  <si>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</si>
  <si>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</si>
  <si>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</si>
  <si>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</si>
  <si>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</si>
  <si>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</si>
  <si>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</si>
  <si>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</si>
  <si>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</si>
  <si>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</si>
  <si>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</si>
  <si>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</si>
  <si>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</si>
  <si>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</si>
  <si>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</si>
  <si>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</si>
  <si>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</si>
  <si>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</si>
  <si>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</si>
  <si>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</si>
  <si>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</si>
  <si>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</si>
  <si>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</si>
  <si>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</si>
  <si>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</si>
  <si>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</si>
  <si>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</si>
  <si>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</si>
  <si>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</si>
  <si>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</si>
  <si>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</si>
  <si>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</si>
  <si>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</si>
  <si>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</si>
  <si>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</si>
  <si>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</si>
  <si>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</si>
  <si>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</si>
  <si>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</si>
  <si>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</si>
  <si>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</si>
  <si>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</si>
  <si>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</si>
  <si>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</si>
  <si>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</si>
  <si>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</si>
  <si>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</si>
  <si>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</si>
  <si>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</si>
  <si>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</si>
  <si>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</si>
  <si>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</si>
  <si>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</si>
  <si>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</si>
  <si>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</si>
  <si>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</si>
  <si>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CO2 transport and storage cost pess. [€/t CO2]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</si>
  <si>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</si>
  <si>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</si>
  <si>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</si>
  <si>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</si>
  <si>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</si>
  <si>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</si>
  <si>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</si>
  <si>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</si>
  <si>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</si>
  <si>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</si>
  <si>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</si>
  <si>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</si>
  <si>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</si>
  <si>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</si>
  <si>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</si>
  <si>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</si>
  <si>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</si>
  <si>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</si>
  <si>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</si>
  <si>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</si>
  <si>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</si>
  <si>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</si>
  <si>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</si>
  <si>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</si>
  <si>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</si>
  <si>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</si>
  <si>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</si>
  <si>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</si>
  <si>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</si>
  <si>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</si>
  <si>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</si>
  <si>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</si>
  <si>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</si>
  <si>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</si>
  <si>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</si>
  <si>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</si>
  <si>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</si>
  <si>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</si>
  <si>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</si>
  <si>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</si>
  <si>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</si>
  <si>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</si>
  <si>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</si>
  <si>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</si>
  <si>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</si>
  <si>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</si>
  <si>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</si>
  <si>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</si>
  <si>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</si>
  <si>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</si>
  <si>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</si>
  <si>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</si>
  <si>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</si>
  <si>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</si>
  <si>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</si>
  <si>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</si>
  <si>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</si>
  <si>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</si>
  <si>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</si>
  <si>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</si>
  <si>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</si>
  <si>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</si>
  <si>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</si>
  <si>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</si>
  <si>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</si>
  <si>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</si>
  <si>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</si>
  <si>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</si>
  <si>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</si>
  <si>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</si>
  <si>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</si>
  <si>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</si>
  <si>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</si>
  <si>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</si>
  <si>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</si>
  <si>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</si>
  <si>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</si>
  <si>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</si>
  <si>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</si>
  <si>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</si>
  <si>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</si>
  <si>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</si>
  <si>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</si>
  <si>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</si>
  <si>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</si>
  <si>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</si>
  <si>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</si>
  <si>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</si>
  <si>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</si>
  <si>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</si>
  <si>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</si>
  <si>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</si>
  <si>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</si>
  <si>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</si>
  <si>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</si>
  <si>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</si>
  <si>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</si>
  <si>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</si>
  <si>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</si>
  <si>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</si>
  <si>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</si>
  <si>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</si>
  <si>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</si>
  <si>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</si>
  <si>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</si>
  <si>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</si>
  <si>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</si>
  <si>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</si>
  <si>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</si>
  <si>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</si>
  <si>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</si>
  <si>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</si>
  <si>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</si>
  <si>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</si>
  <si>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</si>
  <si>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</si>
  <si>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</si>
  <si>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</si>
  <si>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</si>
  <si>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</si>
  <si>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</si>
  <si>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</si>
  <si>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</si>
  <si>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</si>
  <si>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</si>
  <si>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</si>
  <si>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</si>
  <si>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</si>
  <si>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</si>
  <si>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</si>
  <si>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</si>
  <si>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</si>
  <si>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</si>
  <si>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</si>
  <si>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</si>
  <si>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</si>
  <si>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</si>
  <si>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</si>
  <si>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</si>
  <si>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</si>
  <si>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</si>
  <si>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</si>
  <si>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</si>
  <si>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</si>
  <si>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</si>
  <si>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</si>
  <si>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</si>
  <si>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</si>
  <si>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</si>
  <si>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</si>
  <si>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</si>
  <si>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</si>
  <si>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</si>
  <si>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</si>
  <si>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</si>
  <si>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</si>
  <si>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</si>
  <si>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</si>
  <si>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</si>
  <si>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</si>
  <si>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</si>
  <si>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</si>
  <si>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</si>
  <si>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</si>
  <si>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</si>
  <si>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</si>
  <si>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</si>
  <si>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</si>
  <si>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</si>
  <si>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</si>
  <si>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</si>
  <si>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</si>
  <si>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</si>
  <si>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</si>
  <si>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</si>
  <si>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</si>
  <si>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</si>
  <si>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</si>
  <si>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</si>
  <si>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</si>
  <si>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</si>
  <si>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</si>
  <si>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</si>
  <si>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</si>
  <si>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</si>
  <si>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</si>
  <si>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</si>
  <si>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</si>
  <si>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</si>
  <si>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</si>
  <si>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</si>
  <si>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</si>
  <si>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</si>
  <si>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</si>
  <si>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</si>
  <si>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</si>
  <si>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</si>
  <si>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</si>
  <si>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</si>
  <si>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</si>
  <si>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</si>
  <si>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</si>
  <si>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</si>
  <si>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</si>
  <si>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</si>
  <si>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</si>
  <si>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</si>
  <si>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</si>
  <si>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</si>
  <si>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</si>
  <si>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</si>
  <si>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</si>
  <si>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</si>
  <si>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Shipping - Capacity/ship [tH2]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</si>
  <si>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</si>
  <si>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</si>
  <si>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</si>
  <si>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</si>
  <si>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</si>
  <si>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</si>
  <si>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</si>
  <si>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</si>
  <si>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</si>
  <si>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</si>
  <si>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</si>
  <si>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</si>
  <si>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</si>
  <si>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</si>
  <si>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</si>
  <si>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</si>
  <si>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</si>
  <si>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</si>
  <si>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</si>
  <si>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</si>
  <si>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</si>
  <si>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</si>
  <si>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</si>
  <si>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</si>
  <si>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</si>
  <si>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</si>
  <si>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</si>
  <si>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</si>
  <si>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</si>
  <si>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</si>
  <si>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</si>
  <si>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</si>
  <si>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</si>
  <si>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</si>
  <si>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</si>
  <si>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</si>
  <si>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</si>
  <si>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</si>
  <si>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</si>
  <si>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</si>
  <si>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</si>
  <si>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</si>
  <si>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</si>
  <si>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</si>
  <si>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</si>
  <si>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</si>
  <si>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</si>
  <si>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</si>
  <si>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</si>
  <si>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</si>
  <si>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</si>
  <si>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</si>
  <si>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</si>
  <si>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</si>
  <si>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</si>
  <si>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</si>
  <si>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</si>
  <si>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</si>
  <si>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</si>
  <si>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</si>
  <si>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</si>
  <si>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</si>
  <si>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</si>
  <si>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</si>
  <si>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</si>
  <si>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</si>
  <si>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</si>
  <si>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</si>
  <si>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</si>
  <si>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</si>
  <si>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</si>
  <si>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</si>
  <si>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</si>
  <si>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</si>
  <si>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</si>
  <si>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</si>
  <si>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</si>
  <si>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</si>
  <si>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</si>
  <si>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</si>
  <si>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</si>
  <si>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</si>
  <si>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</si>
  <si>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</si>
  <si>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</si>
  <si>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</si>
  <si>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</si>
  <si>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</si>
  <si>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</si>
  <si>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</si>
  <si>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</si>
  <si>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</si>
  <si>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</si>
  <si>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</si>
  <si>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</si>
  <si>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</si>
  <si>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</si>
  <si>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</si>
  <si>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</si>
  <si>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</si>
  <si>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</si>
  <si>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</si>
  <si>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</si>
  <si>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</si>
  <si>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</si>
  <si>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</si>
  <si>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</si>
  <si>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</si>
  <si>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</si>
  <si>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</si>
  <si>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</si>
  <si>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</si>
  <si>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</si>
  <si>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</si>
  <si>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</si>
  <si>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</si>
  <si>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</si>
  <si>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</si>
  <si>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</si>
  <si>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</si>
  <si>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</si>
  <si>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</si>
  <si>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</si>
  <si>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</si>
  <si>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</si>
  <si>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</si>
  <si>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</si>
  <si>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</si>
  <si>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</si>
  <si>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</si>
  <si>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</si>
  <si>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</si>
  <si>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</si>
  <si>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</si>
  <si>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</si>
  <si>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</si>
  <si>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</si>
  <si>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</si>
  <si>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</si>
  <si>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</si>
  <si>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</si>
  <si>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</si>
  <si>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</si>
  <si>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</si>
  <si>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</si>
  <si>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</si>
  <si>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</si>
  <si>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</si>
  <si>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</si>
  <si>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</si>
  <si>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</si>
  <si>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</si>
  <si>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</si>
  <si>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</si>
  <si>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</si>
  <si>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</si>
  <si>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</si>
  <si>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</si>
  <si>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</si>
  <si>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</si>
  <si>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</si>
  <si>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</si>
  <si>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</si>
  <si>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</si>
  <si>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</si>
  <si>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</si>
  <si>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</si>
  <si>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</si>
  <si>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</si>
  <si>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</si>
  <si>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</si>
  <si>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</si>
  <si>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</si>
  <si>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</si>
  <si>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</si>
  <si>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</si>
  <si>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</si>
  <si>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</si>
  <si>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</si>
  <si>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</si>
  <si>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</si>
  <si>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</si>
  <si>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</si>
  <si>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</si>
  <si>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</si>
  <si>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</si>
  <si>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</si>
  <si>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</si>
  <si>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</si>
  <si>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</si>
  <si>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</si>
  <si>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</si>
  <si>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</si>
  <si>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</si>
  <si>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</si>
  <si>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</si>
  <si>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</si>
  <si>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</si>
  <si>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</si>
  <si>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</si>
  <si>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</si>
  <si>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</si>
  <si>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</si>
  <si>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</si>
  <si>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</si>
  <si>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</si>
  <si>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</si>
  <si>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</si>
  <si>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</si>
  <si>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</si>
  <si>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</si>
  <si>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</si>
  <si>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</si>
  <si>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Leakage rates</t>
  </si>
  <si>
    <t>Total_Emissions [g CO2eq/MJ H2]</t>
  </si>
  <si>
    <t>Gas prices in NOR [€_2020/MWh] high</t>
  </si>
  <si>
    <t>Cloethe et al.</t>
  </si>
  <si>
    <t>https://www.sciencedirect.com/science/article/pii/S0959652622019515?via%3Dihub</t>
  </si>
  <si>
    <t>Gas prices in NOR [€_2020/MWh] medium</t>
  </si>
  <si>
    <t>Blue hydrogen emissions [kg CO2/kg H2] - Norway - low capture</t>
  </si>
  <si>
    <t>Captured emissions [kg CO2/kg H2] - low capture</t>
  </si>
  <si>
    <t>Blue hydrogen emissions [g CO2/MJ H2] - Norway - low capture</t>
  </si>
  <si>
    <t>Resulting system capture rate 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</si>
</sst>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5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23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0" fontId="54" fillId="0" borderId="24" xfId="0" applyFont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7-4D63-AA63-DD2DEFB88663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7-4D63-AA63-DD2DEFB8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845-8CB6-14CC396DD612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845-8CB6-14CC396DD612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A-4845-8CB6-14CC396DD612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A-4845-8CB6-14CC396D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ese3.1232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5" Type="http://schemas.openxmlformats.org/officeDocument/2006/relationships/hyperlink" Target="https://sci-hub.st/10.1016/j.egyr.2020.07.013" TargetMode="External"/><Relationship Id="rId4" Type="http://schemas.openxmlformats.org/officeDocument/2006/relationships/hyperlink" Target="https://www.hydrogen.energy.gov/pdfs/19001_hydrogen_liquefaction_cos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5"/>
  <cols>
    <col min="1" max="1" width="62" style="118" customWidth="1"/>
    <col min="2" max="2" width="18.58203125" style="118" bestFit="1" customWidth="1"/>
    <col min="3" max="3" width="18.58203125" style="118" customWidth="1"/>
    <col min="4" max="4" width="11.08203125" style="118" bestFit="1" customWidth="1"/>
  </cols>
  <sheetData>
    <row r="1" spans="1:4">
      <c r="A1" t="s">
        <v>251</v>
      </c>
      <c r="B1" t="s">
        <v>66</v>
      </c>
      <c r="C1" s="64" t="s">
        <v>3</v>
      </c>
      <c r="D1" s="18">
        <v>2020</v>
      </c>
    </row>
    <row r="2" spans="1:4">
      <c r="A2" s="48" t="s">
        <v>1989</v>
      </c>
      <c r="B2">
        <v>0.05</v>
      </c>
    </row>
    <row r="3" spans="1:4">
      <c r="A3" s="64" t="s">
        <v>2014</v>
      </c>
      <c r="B3">
        <v>1.7</v>
      </c>
      <c r="C3" t="s">
        <v>2015</v>
      </c>
    </row>
    <row r="4" spans="1:4">
      <c r="A4" s="65" t="s">
        <v>2016</v>
      </c>
      <c r="B4">
        <v>1.7000000000000001E-2</v>
      </c>
    </row>
    <row r="5" spans="1:4">
      <c r="A5" s="65" t="s">
        <v>2017</v>
      </c>
      <c r="B5">
        <v>8.9999999999999993E-3</v>
      </c>
    </row>
    <row r="6" spans="1:4">
      <c r="A6" s="63" t="s">
        <v>311</v>
      </c>
      <c r="B6">
        <v>190</v>
      </c>
      <c r="C6" s="56" t="s">
        <v>312</v>
      </c>
    </row>
    <row r="7" spans="1:4" ht="17.149999999999999" customHeight="1">
      <c r="A7" s="63" t="s">
        <v>313</v>
      </c>
      <c r="B7">
        <f>(B6+B8)/2</f>
        <v>260</v>
      </c>
      <c r="C7" s="56" t="s">
        <v>312</v>
      </c>
      <c r="D7">
        <f>13000000/33.33*8760/1000</f>
        <v>3416741.674167417</v>
      </c>
    </row>
    <row r="8" spans="1:4">
      <c r="A8" s="63" t="s">
        <v>314</v>
      </c>
      <c r="B8">
        <v>330</v>
      </c>
      <c r="C8" s="56" t="s">
        <v>312</v>
      </c>
    </row>
    <row r="9" spans="1:4">
      <c r="A9" s="63" t="s">
        <v>315</v>
      </c>
      <c r="B9">
        <v>5000</v>
      </c>
      <c r="C9" s="56" t="s">
        <v>312</v>
      </c>
    </row>
    <row r="10" spans="1:4">
      <c r="A10" s="63" t="s">
        <v>316</v>
      </c>
      <c r="B10">
        <f>B9/8760</f>
        <v>0.57077625570776258</v>
      </c>
      <c r="C10" s="56" t="s">
        <v>312</v>
      </c>
    </row>
    <row r="11" spans="1:4">
      <c r="A11" s="63" t="s">
        <v>317</v>
      </c>
      <c r="B11">
        <v>13</v>
      </c>
      <c r="C11" s="56"/>
    </row>
    <row r="12" spans="1:4">
      <c r="A12" s="63" t="s">
        <v>318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1990</v>
      </c>
      <c r="B13">
        <v>40</v>
      </c>
      <c r="C13" s="56"/>
    </row>
    <row r="14" spans="1:4">
      <c r="A14" s="63" t="s">
        <v>319</v>
      </c>
      <c r="B14">
        <v>0.75</v>
      </c>
      <c r="C14" s="65" t="s">
        <v>49</v>
      </c>
    </row>
    <row r="15" spans="1:4">
      <c r="A15" s="63"/>
      <c r="B15" s="3" t="s">
        <v>2018</v>
      </c>
      <c r="C15" s="56"/>
    </row>
    <row r="16" spans="1:4">
      <c r="A16" s="64" t="s">
        <v>2019</v>
      </c>
      <c r="B16">
        <v>2.8</v>
      </c>
      <c r="C16" s="56"/>
    </row>
    <row r="17" spans="1:4">
      <c r="A17" t="s">
        <v>2020</v>
      </c>
      <c r="B17">
        <v>0.62</v>
      </c>
      <c r="C17" s="56"/>
    </row>
    <row r="18" spans="1:4">
      <c r="A18" t="s">
        <v>2021</v>
      </c>
      <c r="B18">
        <v>0.19</v>
      </c>
      <c r="C18" s="56"/>
    </row>
    <row r="19" spans="1:4">
      <c r="A19" s="63"/>
      <c r="B19" s="3" t="s">
        <v>2022</v>
      </c>
      <c r="C19" s="56"/>
    </row>
    <row r="20" spans="1:4">
      <c r="A20" s="65" t="s">
        <v>2023</v>
      </c>
      <c r="B20">
        <v>0.5</v>
      </c>
      <c r="C20" s="56"/>
    </row>
    <row r="21" spans="1:4">
      <c r="A21" t="s">
        <v>2024</v>
      </c>
      <c r="B21">
        <v>0.62</v>
      </c>
      <c r="C21" s="56"/>
    </row>
    <row r="22" spans="1:4">
      <c r="B22" s="3" t="s">
        <v>2025</v>
      </c>
      <c r="C22" s="14"/>
    </row>
    <row r="23" spans="1:4">
      <c r="A23" t="s">
        <v>2026</v>
      </c>
      <c r="B23">
        <v>40</v>
      </c>
    </row>
    <row r="24" spans="1:4">
      <c r="A24" t="s">
        <v>2027</v>
      </c>
      <c r="B24">
        <f>'Pipeline Transport'!$B$2/(1-(1+'Pipeline Transport'!$B$2)^-'Pipeline Transport'!$B$31)</f>
        <v>5.8278161166035E-2</v>
      </c>
    </row>
    <row r="25" spans="1:4">
      <c r="A25" t="s">
        <v>2028</v>
      </c>
      <c r="B25">
        <v>340</v>
      </c>
    </row>
    <row r="26" spans="1:4">
      <c r="A26" t="s">
        <v>2029</v>
      </c>
      <c r="B26">
        <f>1.33*0.89</f>
        <v>1.1837</v>
      </c>
      <c r="D26">
        <f>$B$26/$B$28</f>
        <v>1.5782666666666667</v>
      </c>
    </row>
    <row r="27" spans="1:4">
      <c r="A27" t="s">
        <v>2030</v>
      </c>
      <c r="B27">
        <v>0.05</v>
      </c>
    </row>
    <row r="28" spans="1:4">
      <c r="A28" t="s">
        <v>2031</v>
      </c>
      <c r="B28">
        <v>0.75</v>
      </c>
    </row>
    <row r="29" spans="1:4">
      <c r="A29" t="s">
        <v>2032</v>
      </c>
      <c r="B29" s="12">
        <f>0.238*0.89</f>
        <v>0.21181999999999998</v>
      </c>
      <c r="C29" s="12"/>
    </row>
    <row r="30" spans="1:4">
      <c r="B30" s="3" t="s">
        <v>2033</v>
      </c>
      <c r="C30" s="14"/>
    </row>
    <row r="31" spans="1:4">
      <c r="A31" t="s">
        <v>2034</v>
      </c>
      <c r="B31">
        <v>40</v>
      </c>
    </row>
    <row r="32" spans="1:4">
      <c r="A32" t="s">
        <v>2035</v>
      </c>
      <c r="B32">
        <f>'Pipeline Transport'!$B$2/(1-(1+'Pipeline Transport'!$B$2)^-'Pipeline Transport'!$B$31)</f>
        <v>5.8278161166035E-2</v>
      </c>
    </row>
    <row r="33" spans="1:4">
      <c r="A33" t="s">
        <v>2036</v>
      </c>
      <c r="B33">
        <v>340</v>
      </c>
    </row>
    <row r="34" spans="1:4">
      <c r="A34" t="s">
        <v>2037</v>
      </c>
      <c r="B34">
        <v>15</v>
      </c>
    </row>
    <row r="35" spans="1:4">
      <c r="A35" t="s">
        <v>2038</v>
      </c>
      <c r="B35">
        <f>1.21*0.89</f>
        <v>1.0769</v>
      </c>
    </row>
    <row r="36" spans="1:4">
      <c r="A36" t="s">
        <v>2039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2040</v>
      </c>
      <c r="B37">
        <v>0.05</v>
      </c>
    </row>
    <row r="38" spans="1:4">
      <c r="A38" t="s">
        <v>2041</v>
      </c>
      <c r="B38">
        <v>0.75</v>
      </c>
    </row>
    <row r="39" spans="1:4">
      <c r="A39" t="s">
        <v>2042</v>
      </c>
      <c r="B39">
        <f>(B32+B37)*B35/(B33*B38)*1000</f>
        <v>0.45727353631256112</v>
      </c>
    </row>
    <row r="40" spans="1:4">
      <c r="B40" s="3" t="s">
        <v>2043</v>
      </c>
      <c r="C40" s="3"/>
    </row>
    <row r="41" spans="1:4">
      <c r="A41" t="s">
        <v>2044</v>
      </c>
      <c r="B41">
        <v>40</v>
      </c>
    </row>
    <row r="42" spans="1:4">
      <c r="A42" t="s">
        <v>2045</v>
      </c>
      <c r="B42">
        <v>13</v>
      </c>
    </row>
    <row r="43" spans="1:4">
      <c r="A43" t="s">
        <v>2046</v>
      </c>
      <c r="B43" s="12">
        <v>4.3</v>
      </c>
      <c r="C43" s="12"/>
    </row>
    <row r="44" spans="1:4">
      <c r="A44" t="s">
        <v>2047</v>
      </c>
      <c r="B44">
        <f>1.7+0.8</f>
        <v>2.5</v>
      </c>
    </row>
    <row r="45" spans="1:4">
      <c r="A45" t="s">
        <v>2048</v>
      </c>
      <c r="B45">
        <v>0.75</v>
      </c>
    </row>
    <row r="46" spans="1:4">
      <c r="B46" s="3" t="s">
        <v>2049</v>
      </c>
      <c r="C46" s="14"/>
    </row>
    <row r="47" spans="1:4">
      <c r="A47" t="s">
        <v>2050</v>
      </c>
      <c r="B47">
        <v>40</v>
      </c>
    </row>
    <row r="48" spans="1:4">
      <c r="A48" t="s">
        <v>2051</v>
      </c>
      <c r="B48">
        <v>13</v>
      </c>
    </row>
    <row r="49" spans="1:4">
      <c r="A49" t="s">
        <v>2052</v>
      </c>
      <c r="B49">
        <v>4.8</v>
      </c>
    </row>
    <row r="50" spans="1:4">
      <c r="A50" s="64" t="s">
        <v>2053</v>
      </c>
      <c r="B50">
        <v>4.8</v>
      </c>
      <c r="C50">
        <f>B50+B51</f>
        <v>5.8599999999999994</v>
      </c>
    </row>
    <row r="51" spans="1:4">
      <c r="A51" t="s">
        <v>2054</v>
      </c>
      <c r="B51">
        <v>1.06</v>
      </c>
    </row>
    <row r="52" spans="1:4">
      <c r="A52" s="64" t="s">
        <v>2055</v>
      </c>
      <c r="B52">
        <v>1.7000000000000001E-2</v>
      </c>
    </row>
    <row r="53" spans="1:4">
      <c r="A53" t="s">
        <v>2056</v>
      </c>
      <c r="B53">
        <v>0.75</v>
      </c>
    </row>
    <row r="54" spans="1:4">
      <c r="A54" t="s">
        <v>2057</v>
      </c>
      <c r="B54">
        <v>0.32</v>
      </c>
    </row>
    <row r="55" spans="1:4">
      <c r="B55" s="3" t="s">
        <v>2058</v>
      </c>
      <c r="C55" s="14"/>
    </row>
    <row r="56" spans="1:4">
      <c r="A56" t="s">
        <v>2059</v>
      </c>
      <c r="B56">
        <v>40</v>
      </c>
    </row>
    <row r="57" spans="1:4">
      <c r="A57" t="s">
        <v>2060</v>
      </c>
      <c r="B57">
        <v>13</v>
      </c>
    </row>
    <row r="58" spans="1:4">
      <c r="A58" t="s">
        <v>2061</v>
      </c>
      <c r="B58">
        <v>5.8</v>
      </c>
    </row>
    <row r="59" spans="1:4">
      <c r="A59" t="s">
        <v>2062</v>
      </c>
      <c r="B59">
        <v>4.8</v>
      </c>
    </row>
    <row r="60" spans="1:4">
      <c r="A60" t="s">
        <v>2063</v>
      </c>
      <c r="B60">
        <v>1.06</v>
      </c>
    </row>
    <row r="61" spans="1:4">
      <c r="A61" t="s">
        <v>2064</v>
      </c>
      <c r="B61">
        <f>1.7+1</f>
        <v>2.7</v>
      </c>
    </row>
    <row r="62" spans="1:4">
      <c r="A62" t="s">
        <v>2065</v>
      </c>
      <c r="B62">
        <v>0.75</v>
      </c>
    </row>
    <row r="63" spans="1:4">
      <c r="B63" s="3" t="s">
        <v>2066</v>
      </c>
      <c r="C63" s="14"/>
      <c r="D63" s="12"/>
    </row>
    <row r="64" spans="1:4">
      <c r="A64" t="s">
        <v>2067</v>
      </c>
      <c r="B64">
        <v>40</v>
      </c>
    </row>
    <row r="65" spans="1:3">
      <c r="A65" t="s">
        <v>2068</v>
      </c>
      <c r="B65">
        <v>8.386016150058534E-2</v>
      </c>
    </row>
    <row r="66" spans="1:3">
      <c r="A66" t="s">
        <v>2069</v>
      </c>
      <c r="B66">
        <v>340</v>
      </c>
    </row>
    <row r="67" spans="1:3">
      <c r="A67" t="s">
        <v>2070</v>
      </c>
      <c r="B67">
        <v>0.73341462388397538</v>
      </c>
    </row>
    <row r="68" spans="1:3">
      <c r="A68" t="s">
        <v>2071</v>
      </c>
      <c r="B68" t="s">
        <v>2072</v>
      </c>
    </row>
    <row r="69" spans="1:3">
      <c r="A69" t="s">
        <v>2073</v>
      </c>
      <c r="B69">
        <v>0.05</v>
      </c>
    </row>
    <row r="70" spans="1:3">
      <c r="A70" t="s">
        <v>2074</v>
      </c>
      <c r="B70">
        <v>0.75</v>
      </c>
    </row>
    <row r="71" spans="1:3">
      <c r="A71" t="s">
        <v>2075</v>
      </c>
      <c r="B71">
        <f>0.1309*0.89</f>
        <v>0.11650099999999999</v>
      </c>
    </row>
    <row r="72" spans="1:3">
      <c r="B72" s="3" t="s">
        <v>2076</v>
      </c>
      <c r="C72" s="14"/>
    </row>
    <row r="73" spans="1:3">
      <c r="A73" t="s">
        <v>2077</v>
      </c>
      <c r="B73" s="12">
        <v>40</v>
      </c>
      <c r="C73" s="12"/>
    </row>
    <row r="74" spans="1:3">
      <c r="A74" t="s">
        <v>2078</v>
      </c>
      <c r="B74">
        <v>0.4</v>
      </c>
    </row>
    <row r="75" spans="1:3">
      <c r="B75" s="3" t="s">
        <v>2079</v>
      </c>
      <c r="C75" s="14"/>
    </row>
    <row r="76" spans="1:3">
      <c r="A76" t="s">
        <v>2080</v>
      </c>
      <c r="B76" s="12">
        <v>40</v>
      </c>
      <c r="C76" s="12"/>
    </row>
    <row r="77" spans="1:3">
      <c r="A77" t="s">
        <v>2081</v>
      </c>
      <c r="B77">
        <v>13</v>
      </c>
    </row>
    <row r="78" spans="1:3">
      <c r="A78" t="s">
        <v>2082</v>
      </c>
      <c r="B78">
        <v>0.5</v>
      </c>
    </row>
    <row r="79" spans="1:3">
      <c r="A79" t="s">
        <v>2083</v>
      </c>
      <c r="B79">
        <v>0.5</v>
      </c>
    </row>
    <row r="80" spans="1:3">
      <c r="A80" t="s">
        <v>2084</v>
      </c>
      <c r="B80">
        <v>1.06</v>
      </c>
    </row>
    <row r="81" spans="1:3">
      <c r="A81" t="s">
        <v>2085</v>
      </c>
      <c r="B81">
        <v>0.75</v>
      </c>
    </row>
    <row r="82" spans="1:3">
      <c r="A82" t="s">
        <v>2086</v>
      </c>
      <c r="B82">
        <v>0.14000000000000001</v>
      </c>
    </row>
    <row r="83" spans="1:3">
      <c r="B83" s="3" t="s">
        <v>2087</v>
      </c>
      <c r="C83" s="14"/>
    </row>
    <row r="84" spans="1:3">
      <c r="A84" t="s">
        <v>2088</v>
      </c>
      <c r="B84" s="12">
        <v>40</v>
      </c>
      <c r="C84" s="12"/>
    </row>
    <row r="85" spans="1:3">
      <c r="A85" t="s">
        <v>2089</v>
      </c>
      <c r="B85">
        <v>13</v>
      </c>
    </row>
    <row r="86" spans="1:3">
      <c r="A86" t="s">
        <v>2090</v>
      </c>
      <c r="B86">
        <v>0.6</v>
      </c>
    </row>
    <row r="87" spans="1:3">
      <c r="A87" t="s">
        <v>2091</v>
      </c>
      <c r="B87">
        <v>1.06</v>
      </c>
    </row>
    <row r="91" spans="1:3">
      <c r="B91" s="48" t="s">
        <v>2092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5"/>
  <cols>
    <col min="1" max="1" width="50.83203125" style="118" customWidth="1"/>
    <col min="2" max="2" width="20" style="118" bestFit="1" customWidth="1"/>
    <col min="3" max="3" width="24.08203125" style="118" customWidth="1"/>
    <col min="4" max="4" width="18.58203125" style="118" customWidth="1"/>
    <col min="5" max="5" width="31.83203125" style="118" bestFit="1" customWidth="1"/>
    <col min="6" max="6" width="33.83203125" style="118" bestFit="1" customWidth="1"/>
    <col min="7" max="7" width="31.5" style="118" bestFit="1" customWidth="1"/>
    <col min="8" max="8" width="28.58203125" style="118" bestFit="1" customWidth="1"/>
    <col min="9" max="9" width="27" style="118" bestFit="1" customWidth="1"/>
    <col min="10" max="10" width="28" style="118" bestFit="1" customWidth="1"/>
    <col min="11" max="11" width="31.5" style="118" bestFit="1" customWidth="1"/>
    <col min="12" max="12" width="28.5" style="118" bestFit="1" customWidth="1"/>
    <col min="13" max="13" width="24.5" style="118" bestFit="1" customWidth="1"/>
    <col min="14" max="14" width="30" style="118" bestFit="1" customWidth="1"/>
    <col min="15" max="15" width="33.58203125" style="118" bestFit="1" customWidth="1"/>
    <col min="16" max="16" width="30.5" style="118" bestFit="1" customWidth="1"/>
  </cols>
  <sheetData>
    <row r="1" spans="1:17">
      <c r="A1" s="3" t="s">
        <v>262</v>
      </c>
      <c r="B1" t="s">
        <v>66</v>
      </c>
      <c r="C1" s="64" t="s">
        <v>3</v>
      </c>
      <c r="D1" s="3" t="s">
        <v>2093</v>
      </c>
      <c r="E1" s="3" t="s">
        <v>2094</v>
      </c>
      <c r="F1" s="3" t="s">
        <v>2018</v>
      </c>
      <c r="G1" s="3" t="s">
        <v>2022</v>
      </c>
      <c r="H1" s="3" t="s">
        <v>2049</v>
      </c>
      <c r="I1" s="3" t="s">
        <v>2025</v>
      </c>
      <c r="J1" s="3" t="s">
        <v>2033</v>
      </c>
      <c r="K1" s="3" t="s">
        <v>2043</v>
      </c>
      <c r="L1" s="3" t="s">
        <v>2049</v>
      </c>
      <c r="M1" s="3" t="s">
        <v>2058</v>
      </c>
      <c r="N1" s="3" t="s">
        <v>2066</v>
      </c>
      <c r="O1" s="3" t="s">
        <v>2076</v>
      </c>
      <c r="P1" s="3" t="s">
        <v>2079</v>
      </c>
      <c r="Q1" s="3" t="s">
        <v>2087</v>
      </c>
    </row>
    <row r="2" spans="1:17">
      <c r="A2" s="89" t="s">
        <v>2095</v>
      </c>
      <c r="C2" s="64"/>
      <c r="D2" s="64"/>
      <c r="E2" s="72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2096</v>
      </c>
      <c r="C3" s="64"/>
      <c r="D3" s="64"/>
      <c r="E3" s="74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2097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2098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2099</v>
      </c>
      <c r="C6" s="64"/>
      <c r="D6" s="64"/>
      <c r="E6" s="64">
        <v>10</v>
      </c>
    </row>
    <row r="7" spans="1:17">
      <c r="A7" t="s">
        <v>2100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49999999999999" customHeight="1">
      <c r="A8" s="89" t="s">
        <v>2016</v>
      </c>
      <c r="B8">
        <v>1.7</v>
      </c>
      <c r="C8" t="s">
        <v>49</v>
      </c>
      <c r="E8" s="73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89" t="s">
        <v>2017</v>
      </c>
      <c r="B9">
        <v>0.9</v>
      </c>
      <c r="C9" t="s">
        <v>49</v>
      </c>
      <c r="E9" s="76">
        <v>0.04</v>
      </c>
      <c r="N9">
        <v>0.73341462388397538</v>
      </c>
    </row>
    <row r="10" spans="1:17">
      <c r="A10" s="48" t="s">
        <v>1989</v>
      </c>
      <c r="B10">
        <v>0.08</v>
      </c>
      <c r="E10" s="73">
        <v>0.05</v>
      </c>
      <c r="J10">
        <f>1.21*0.89</f>
        <v>1.0769</v>
      </c>
    </row>
    <row r="11" spans="1:17">
      <c r="A11" s="64" t="s">
        <v>2014</v>
      </c>
      <c r="B11">
        <v>1.7</v>
      </c>
      <c r="C11" t="s">
        <v>49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311</v>
      </c>
      <c r="B13">
        <v>190</v>
      </c>
      <c r="C13" s="56" t="s">
        <v>312</v>
      </c>
      <c r="D13" s="56"/>
      <c r="I13">
        <v>0.75</v>
      </c>
    </row>
    <row r="14" spans="1:17">
      <c r="A14" s="63" t="s">
        <v>313</v>
      </c>
      <c r="B14">
        <f>(B13+B15)/2</f>
        <v>260</v>
      </c>
      <c r="C14" s="56" t="s">
        <v>312</v>
      </c>
      <c r="D14" s="56"/>
    </row>
    <row r="15" spans="1:17">
      <c r="A15" s="63" t="s">
        <v>314</v>
      </c>
      <c r="B15">
        <v>330</v>
      </c>
      <c r="C15" s="56" t="s">
        <v>312</v>
      </c>
      <c r="D15" s="56"/>
      <c r="I15">
        <v>15</v>
      </c>
    </row>
    <row r="16" spans="1:17">
      <c r="A16" s="63" t="s">
        <v>315</v>
      </c>
      <c r="B16">
        <v>5000</v>
      </c>
      <c r="C16" s="56" t="s">
        <v>312</v>
      </c>
      <c r="D16" s="56"/>
    </row>
    <row r="17" spans="1:5">
      <c r="A17" s="63" t="s">
        <v>316</v>
      </c>
      <c r="B17">
        <f>B16/8760</f>
        <v>0.57077625570776258</v>
      </c>
      <c r="C17" s="56" t="s">
        <v>312</v>
      </c>
      <c r="D17" s="56"/>
    </row>
    <row r="18" spans="1:5">
      <c r="A18" s="63" t="s">
        <v>317</v>
      </c>
      <c r="B18">
        <v>13</v>
      </c>
      <c r="C18" s="56"/>
      <c r="D18" s="56"/>
    </row>
    <row r="19" spans="1:5">
      <c r="A19" s="63" t="s">
        <v>318</v>
      </c>
      <c r="B19">
        <f>B18*1000000/33.33*8760</f>
        <v>3416741674.167417</v>
      </c>
      <c r="C19" s="56"/>
      <c r="D19" s="56"/>
    </row>
    <row r="20" spans="1:5">
      <c r="A20" s="63" t="s">
        <v>1990</v>
      </c>
      <c r="B20">
        <v>40</v>
      </c>
      <c r="C20" s="56"/>
      <c r="D20" s="56"/>
    </row>
    <row r="21" spans="1:5">
      <c r="A21" s="63" t="s">
        <v>319</v>
      </c>
      <c r="B21">
        <v>0.75</v>
      </c>
      <c r="C21" s="65" t="s">
        <v>49</v>
      </c>
      <c r="D21" s="65"/>
    </row>
    <row r="23" spans="1:5">
      <c r="A23" t="s">
        <v>2101</v>
      </c>
      <c r="B23" s="119">
        <v>3750000</v>
      </c>
      <c r="C23" s="72">
        <v>43828181.354466401</v>
      </c>
      <c r="D23" s="72"/>
    </row>
    <row r="24" spans="1:5" ht="17.149999999999999" customHeight="1" thickBot="1">
      <c r="A24" s="75" t="s">
        <v>2102</v>
      </c>
      <c r="B24" s="79">
        <v>60651.567508012798</v>
      </c>
      <c r="C24" s="78">
        <f>B24*40000</f>
        <v>2426062700.3205118</v>
      </c>
      <c r="D24" s="90" t="s">
        <v>2103</v>
      </c>
    </row>
    <row r="25" spans="1:5" ht="17.149999999999999" customHeight="1" thickTop="1">
      <c r="A25" t="s">
        <v>2104</v>
      </c>
      <c r="B25">
        <v>10</v>
      </c>
      <c r="C25" s="77"/>
    </row>
    <row r="26" spans="1:5">
      <c r="A26" t="s">
        <v>2105</v>
      </c>
      <c r="B26">
        <v>1</v>
      </c>
    </row>
    <row r="27" spans="1:5">
      <c r="A27" t="s">
        <v>2106</v>
      </c>
      <c r="B27">
        <v>10</v>
      </c>
    </row>
    <row r="28" spans="1:5">
      <c r="A28" t="s">
        <v>2107</v>
      </c>
      <c r="B28">
        <v>1000</v>
      </c>
      <c r="E28" s="71"/>
    </row>
    <row r="29" spans="1:5">
      <c r="A29" t="s">
        <v>2108</v>
      </c>
      <c r="B29">
        <v>9.9999999999999995E-7</v>
      </c>
    </row>
    <row r="30" spans="1:5">
      <c r="A30" t="s">
        <v>2109</v>
      </c>
      <c r="B30">
        <v>48</v>
      </c>
    </row>
    <row r="31" spans="1:5" ht="17.149999999999999" customHeight="1"/>
    <row r="32" spans="1:5">
      <c r="A32" s="3" t="s">
        <v>2110</v>
      </c>
      <c r="B32" t="s">
        <v>2111</v>
      </c>
      <c r="C32" s="72"/>
    </row>
    <row r="33" spans="1:5" ht="17.149999999999999" customHeight="1" thickBot="1">
      <c r="A33" s="81" t="s">
        <v>2112</v>
      </c>
      <c r="B33" s="80"/>
      <c r="C33" s="80"/>
      <c r="D33" s="80"/>
      <c r="E33" s="80"/>
    </row>
    <row r="34" spans="1:5">
      <c r="A34" s="84"/>
      <c r="B34" s="85" t="s">
        <v>2113</v>
      </c>
      <c r="C34" s="85" t="s">
        <v>2114</v>
      </c>
      <c r="D34" s="85" t="s">
        <v>2115</v>
      </c>
      <c r="E34" s="85" t="s">
        <v>2116</v>
      </c>
    </row>
    <row r="35" spans="1:5">
      <c r="A35" s="82"/>
      <c r="B35" s="121" t="s">
        <v>2117</v>
      </c>
      <c r="C35" s="122"/>
      <c r="D35" s="117" t="s">
        <v>2118</v>
      </c>
      <c r="E35" s="117" t="s">
        <v>2119</v>
      </c>
    </row>
    <row r="36" spans="1:5" ht="17.149999999999999" customHeight="1" thickBot="1">
      <c r="A36" s="83" t="s">
        <v>2120</v>
      </c>
      <c r="B36" s="120">
        <v>0.54214897444208532</v>
      </c>
      <c r="C36" s="88">
        <v>0.05</v>
      </c>
      <c r="D36" s="86">
        <v>0.75</v>
      </c>
      <c r="E36" s="87">
        <v>55</v>
      </c>
    </row>
    <row r="37" spans="1:5">
      <c r="A37" s="71"/>
      <c r="C37" s="72"/>
      <c r="D37" s="72"/>
    </row>
    <row r="38" spans="1:5">
      <c r="A38" s="71"/>
      <c r="B38" s="72"/>
      <c r="C38" s="72"/>
      <c r="D38" s="72"/>
    </row>
    <row r="39" spans="1:5">
      <c r="A39" s="89" t="s">
        <v>2121</v>
      </c>
      <c r="B39" s="72">
        <v>4.63</v>
      </c>
      <c r="C39" s="91" t="s">
        <v>2122</v>
      </c>
      <c r="D39" s="72"/>
    </row>
    <row r="40" spans="1:5">
      <c r="A40" s="71"/>
      <c r="B40" s="72"/>
      <c r="C40" s="72"/>
      <c r="D40" s="72"/>
    </row>
    <row r="41" spans="1:5">
      <c r="C41" s="72"/>
      <c r="D41" s="72"/>
    </row>
    <row r="42" spans="1:5">
      <c r="A42" s="71"/>
      <c r="B42" s="73"/>
      <c r="C42" s="72"/>
      <c r="D42" s="72"/>
    </row>
    <row r="43" spans="1:5">
      <c r="A43" s="71"/>
      <c r="B43" s="73"/>
      <c r="D43" s="72"/>
    </row>
    <row r="44" spans="1:5">
      <c r="D44" s="72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2075</v>
      </c>
      <c r="B119">
        <f>0.1309*0.89</f>
        <v>0.11650099999999999</v>
      </c>
    </row>
    <row r="120" spans="1:4" ht="17.149999999999999" customHeight="1">
      <c r="B120" s="3" t="s">
        <v>2076</v>
      </c>
      <c r="C120" s="14"/>
    </row>
    <row r="121" spans="1:4">
      <c r="A121" t="s">
        <v>2077</v>
      </c>
      <c r="B121" s="12">
        <v>40</v>
      </c>
      <c r="C121" s="12"/>
    </row>
    <row r="122" spans="1:4">
      <c r="A122" t="s">
        <v>2123</v>
      </c>
      <c r="D122" s="14"/>
    </row>
    <row r="123" spans="1:4">
      <c r="A123" t="s">
        <v>2124</v>
      </c>
      <c r="D123" s="12"/>
    </row>
    <row r="124" spans="1:4">
      <c r="A124" t="s">
        <v>2125</v>
      </c>
    </row>
    <row r="125" spans="1:4">
      <c r="A125" t="s">
        <v>2126</v>
      </c>
    </row>
    <row r="126" spans="1:4">
      <c r="A126" t="s">
        <v>2078</v>
      </c>
      <c r="B126">
        <v>0.4</v>
      </c>
    </row>
    <row r="127" spans="1:4">
      <c r="A127" t="s">
        <v>2127</v>
      </c>
    </row>
    <row r="128" spans="1:4">
      <c r="A128" t="s">
        <v>2128</v>
      </c>
    </row>
    <row r="129" spans="1:5">
      <c r="A129" t="s">
        <v>2129</v>
      </c>
    </row>
    <row r="130" spans="1:5">
      <c r="A130" t="s">
        <v>2130</v>
      </c>
    </row>
    <row r="131" spans="1:5">
      <c r="A131" t="s">
        <v>2131</v>
      </c>
    </row>
    <row r="132" spans="1:5">
      <c r="A132" t="s">
        <v>2132</v>
      </c>
    </row>
    <row r="133" spans="1:5">
      <c r="B133" s="3" t="s">
        <v>2079</v>
      </c>
      <c r="C133" s="14"/>
    </row>
    <row r="134" spans="1:5">
      <c r="A134" t="s">
        <v>2080</v>
      </c>
      <c r="B134" s="12">
        <v>40</v>
      </c>
      <c r="C134" s="12"/>
    </row>
    <row r="135" spans="1:5">
      <c r="A135" t="s">
        <v>2133</v>
      </c>
      <c r="D135" s="14"/>
    </row>
    <row r="136" spans="1:5">
      <c r="A136" t="s">
        <v>2134</v>
      </c>
      <c r="D136" s="12"/>
    </row>
    <row r="137" spans="1:5">
      <c r="A137" t="s">
        <v>2081</v>
      </c>
      <c r="B137">
        <v>13</v>
      </c>
    </row>
    <row r="138" spans="1:5">
      <c r="A138" t="s">
        <v>2135</v>
      </c>
      <c r="E138" s="12"/>
    </row>
    <row r="139" spans="1:5">
      <c r="A139" t="s">
        <v>2082</v>
      </c>
      <c r="B139">
        <v>0.5</v>
      </c>
    </row>
    <row r="140" spans="1:5">
      <c r="A140" t="s">
        <v>2136</v>
      </c>
    </row>
    <row r="141" spans="1:5">
      <c r="A141" t="s">
        <v>2083</v>
      </c>
      <c r="B141">
        <v>0.5</v>
      </c>
    </row>
    <row r="142" spans="1:5">
      <c r="A142" t="s">
        <v>2084</v>
      </c>
      <c r="B142">
        <v>1.06</v>
      </c>
    </row>
    <row r="143" spans="1:5">
      <c r="A143" t="s">
        <v>2137</v>
      </c>
    </row>
    <row r="144" spans="1:5">
      <c r="A144" t="s">
        <v>2085</v>
      </c>
      <c r="B144">
        <v>0.75</v>
      </c>
    </row>
    <row r="145" spans="1:4">
      <c r="A145" t="s">
        <v>2086</v>
      </c>
      <c r="B145">
        <v>0.14000000000000001</v>
      </c>
    </row>
    <row r="146" spans="1:4">
      <c r="B146" s="3" t="s">
        <v>2087</v>
      </c>
      <c r="C146" s="14"/>
    </row>
    <row r="147" spans="1:4">
      <c r="A147" t="s">
        <v>2088</v>
      </c>
      <c r="B147" s="12">
        <v>40</v>
      </c>
      <c r="C147" s="12"/>
    </row>
    <row r="148" spans="1:4">
      <c r="A148" t="s">
        <v>2138</v>
      </c>
      <c r="D148" s="14"/>
    </row>
    <row r="149" spans="1:4">
      <c r="A149" t="s">
        <v>2139</v>
      </c>
      <c r="D149" s="12"/>
    </row>
    <row r="150" spans="1:4">
      <c r="A150" t="s">
        <v>2089</v>
      </c>
      <c r="B150">
        <v>13</v>
      </c>
    </row>
    <row r="151" spans="1:4">
      <c r="A151" t="s">
        <v>2140</v>
      </c>
    </row>
    <row r="152" spans="1:4">
      <c r="A152" t="s">
        <v>2090</v>
      </c>
      <c r="B152">
        <v>0.6</v>
      </c>
    </row>
    <row r="153" spans="1:4">
      <c r="A153" t="s">
        <v>2141</v>
      </c>
    </row>
    <row r="154" spans="1:4">
      <c r="A154" t="s">
        <v>2142</v>
      </c>
    </row>
    <row r="155" spans="1:4">
      <c r="A155" t="s">
        <v>2091</v>
      </c>
      <c r="B155">
        <v>1.06</v>
      </c>
    </row>
    <row r="156" spans="1:4">
      <c r="A156" t="s">
        <v>2143</v>
      </c>
    </row>
    <row r="157" spans="1:4">
      <c r="A157" t="s">
        <v>2144</v>
      </c>
    </row>
    <row r="158" spans="1:4">
      <c r="A158" t="s">
        <v>2145</v>
      </c>
    </row>
    <row r="162" spans="2:4">
      <c r="B162" s="48" t="s">
        <v>2092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zoomScaleNormal="100" workbookViewId="0">
      <pane ySplit="1" topLeftCell="A50" activePane="bottomLeft" state="frozen"/>
      <selection pane="bottomLeft" activeCell="E70" sqref="E70"/>
    </sheetView>
  </sheetViews>
  <sheetFormatPr baseColWidth="10" defaultColWidth="10.58203125" defaultRowHeight="15.5"/>
  <cols>
    <col min="1" max="1" width="48.83203125" style="18" customWidth="1"/>
    <col min="2" max="2" width="11.5" style="18" customWidth="1"/>
    <col min="3" max="3" width="13" style="18" customWidth="1"/>
    <col min="4" max="4" width="13.08203125" style="18" bestFit="1" customWidth="1"/>
    <col min="5" max="23" width="12.08203125" style="18" bestFit="1" customWidth="1"/>
    <col min="24" max="24" width="16" style="18" bestFit="1" customWidth="1"/>
    <col min="25" max="33" width="12.08203125" style="18" bestFit="1" customWidth="1"/>
    <col min="34" max="34" width="12.08203125" style="12" bestFit="1" customWidth="1"/>
    <col min="35" max="57" width="10.58203125" style="18" customWidth="1"/>
    <col min="58" max="16384" width="10.58203125" style="18"/>
  </cols>
  <sheetData>
    <row r="1" spans="1:34" s="17" customFormat="1">
      <c r="A1" s="17" t="s">
        <v>262</v>
      </c>
      <c r="B1" s="17" t="s">
        <v>68</v>
      </c>
      <c r="C1" s="17" t="s">
        <v>34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2146</v>
      </c>
      <c r="B2" s="18" t="s">
        <v>59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2147</v>
      </c>
      <c r="B3" s="18" t="s">
        <v>59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2148</v>
      </c>
      <c r="B4" s="18" t="s">
        <v>1988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2149</v>
      </c>
      <c r="B5" s="28" t="s">
        <v>2150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2151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2152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2153</v>
      </c>
      <c r="B9" s="18" t="s">
        <v>46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2154</v>
      </c>
      <c r="B10" s="18" t="s">
        <v>46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2155</v>
      </c>
      <c r="B11" s="18" t="s">
        <v>46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2156</v>
      </c>
      <c r="B12" s="18" t="s">
        <v>46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2157</v>
      </c>
      <c r="B13" s="18" t="s">
        <v>46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2158</v>
      </c>
      <c r="B14" s="18" t="s">
        <v>46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2159</v>
      </c>
      <c r="B15" s="18" t="s">
        <v>46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2160</v>
      </c>
      <c r="B16" s="18" t="s">
        <v>2161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2162</v>
      </c>
      <c r="B17" s="18" t="s">
        <v>46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2163</v>
      </c>
      <c r="B18" s="18" t="s">
        <v>46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2164</v>
      </c>
      <c r="B20" s="18" t="s">
        <v>52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2165</v>
      </c>
      <c r="B21" s="18" t="s">
        <v>52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2166</v>
      </c>
      <c r="B22" s="18" t="s">
        <v>52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2167</v>
      </c>
      <c r="B23" s="18" t="s">
        <v>2168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2169</v>
      </c>
      <c r="B24" s="18" t="s">
        <v>54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2170</v>
      </c>
      <c r="B25" s="18" t="s">
        <v>54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2171</v>
      </c>
      <c r="B26" s="18" t="s">
        <v>54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2172</v>
      </c>
      <c r="B27" s="18" t="s">
        <v>54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2173</v>
      </c>
      <c r="B28" s="18" t="s">
        <v>54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2174</v>
      </c>
      <c r="B29" s="18" t="s">
        <v>54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2175</v>
      </c>
      <c r="B30" s="18" t="s">
        <v>54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2176</v>
      </c>
      <c r="B31" s="18" t="s">
        <v>54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2177</v>
      </c>
      <c r="B32" s="18" t="s">
        <v>54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2178</v>
      </c>
      <c r="B33" s="18" t="s">
        <v>54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2179</v>
      </c>
      <c r="B34" s="18" t="s">
        <v>54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2180</v>
      </c>
      <c r="B35" s="18" t="s">
        <v>54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2181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2182</v>
      </c>
      <c r="B37" s="18" t="s">
        <v>2183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2184</v>
      </c>
      <c r="B38" s="18" t="s">
        <v>46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2185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2186</v>
      </c>
      <c r="B40" s="18" t="s">
        <v>46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2187</v>
      </c>
      <c r="B41" s="18" t="s">
        <v>46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2188</v>
      </c>
      <c r="B42" s="18" t="s">
        <v>46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2189</v>
      </c>
      <c r="B43" s="18" t="s">
        <v>46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2190</v>
      </c>
      <c r="B44" s="18" t="s">
        <v>46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2191</v>
      </c>
      <c r="B45" s="18" t="s">
        <v>46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2192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2193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5" customHeight="1">
      <c r="A48" s="18" t="s">
        <v>2194</v>
      </c>
      <c r="B48" s="29" t="s">
        <v>2195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2196</v>
      </c>
      <c r="B49" s="18" t="s">
        <v>46</v>
      </c>
      <c r="C49" s="18" t="s">
        <v>2197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2198</v>
      </c>
      <c r="B50" s="18" t="s">
        <v>2199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2200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8" customHeight="1">
      <c r="A52" s="18" t="s">
        <v>2201</v>
      </c>
      <c r="B52" s="29" t="s">
        <v>2195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2202</v>
      </c>
      <c r="B53" s="18" t="s">
        <v>46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2203</v>
      </c>
      <c r="B54" s="18" t="s">
        <v>46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2204</v>
      </c>
      <c r="B55" s="18" t="s">
        <v>46</v>
      </c>
      <c r="C55" s="18" t="s">
        <v>2205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2206</v>
      </c>
      <c r="B56" s="18" t="s">
        <v>54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2207</v>
      </c>
      <c r="B57" s="18" t="s">
        <v>54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2208</v>
      </c>
      <c r="B58" s="18" t="s">
        <v>46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2209</v>
      </c>
      <c r="B59" s="18" t="s">
        <v>54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2210</v>
      </c>
      <c r="B60" s="18" t="s">
        <v>54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2211</v>
      </c>
      <c r="B61" s="18" t="s">
        <v>2212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2213</v>
      </c>
      <c r="B62" s="18" t="s">
        <v>46</v>
      </c>
      <c r="C62" s="18" t="s">
        <v>2214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2215</v>
      </c>
      <c r="B63" s="17" t="s">
        <v>68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2216</v>
      </c>
      <c r="B64" s="18" t="s">
        <v>46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2217</v>
      </c>
      <c r="B65" s="18" t="s">
        <v>46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2218</v>
      </c>
      <c r="B66" s="18" t="s">
        <v>2219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2220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2221</v>
      </c>
      <c r="B67" s="18" t="s">
        <v>46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2222</v>
      </c>
      <c r="B68" s="18" t="s">
        <v>46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2223</v>
      </c>
      <c r="B69" s="18" t="s">
        <v>46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2224</v>
      </c>
      <c r="B70" s="23" t="s">
        <v>2225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2226</v>
      </c>
      <c r="B71" s="18" t="s">
        <v>46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2227</v>
      </c>
      <c r="B72" s="18" t="s">
        <v>46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2228</v>
      </c>
      <c r="B73" s="18" t="s">
        <v>46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2229</v>
      </c>
      <c r="B74" s="18" t="s">
        <v>59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2230</v>
      </c>
      <c r="B75" s="18" t="s">
        <v>46</v>
      </c>
      <c r="C75" s="18" t="s">
        <v>2231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2232</v>
      </c>
      <c r="B76" s="18" t="s">
        <v>2233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2234</v>
      </c>
      <c r="B77" s="18" t="s">
        <v>2233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2235</v>
      </c>
      <c r="B78" s="18" t="s">
        <v>2233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2234</v>
      </c>
      <c r="B79" s="18" t="s">
        <v>2233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2236</v>
      </c>
      <c r="B80" s="18" t="s">
        <v>2237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2238</v>
      </c>
      <c r="B81" s="18" t="s">
        <v>2237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2239</v>
      </c>
      <c r="B82" s="18" t="s">
        <v>2237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2240</v>
      </c>
      <c r="B83" s="18" t="s">
        <v>2237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2241</v>
      </c>
      <c r="B84" s="18" t="s">
        <v>2237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2242</v>
      </c>
      <c r="B85" s="18" t="s">
        <v>2237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2243</v>
      </c>
      <c r="B86" s="18" t="s">
        <v>2237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2244</v>
      </c>
      <c r="B87" s="18" t="s">
        <v>2237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2245</v>
      </c>
      <c r="B88" s="17" t="s">
        <v>68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2246</v>
      </c>
      <c r="B89" s="18" t="s">
        <v>46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2247</v>
      </c>
      <c r="B90" s="18" t="s">
        <v>46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2248</v>
      </c>
      <c r="B91" s="18" t="s">
        <v>46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2249</v>
      </c>
      <c r="B92" s="18" t="s">
        <v>46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2250</v>
      </c>
      <c r="B93" s="18" t="s">
        <v>46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2251</v>
      </c>
      <c r="B94" s="18" t="s">
        <v>46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2252</v>
      </c>
      <c r="B95" s="18" t="s">
        <v>46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2253</v>
      </c>
      <c r="B96" s="18" t="s">
        <v>46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2254</v>
      </c>
      <c r="B97" s="18" t="s">
        <v>46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2255</v>
      </c>
      <c r="B98" s="18" t="s">
        <v>2256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2257</v>
      </c>
      <c r="B99" s="18" t="s">
        <v>46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2258</v>
      </c>
      <c r="B100" s="18" t="s">
        <v>46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2209</v>
      </c>
      <c r="B101" s="18" t="s">
        <v>54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2210</v>
      </c>
      <c r="B102" s="18" t="s">
        <v>54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2259</v>
      </c>
      <c r="B103" s="18" t="s">
        <v>54</v>
      </c>
      <c r="C103" s="20" t="s">
        <v>2260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2261</v>
      </c>
      <c r="B104" s="18" t="s">
        <v>54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2262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2263</v>
      </c>
      <c r="B106" s="18" t="s">
        <v>54</v>
      </c>
      <c r="N106" s="18">
        <v>365.6</v>
      </c>
      <c r="X106" s="18">
        <v>150.5</v>
      </c>
      <c r="AH106" s="41">
        <v>60.4</v>
      </c>
    </row>
    <row r="107" spans="1:34">
      <c r="A107" s="18" t="s">
        <v>2264</v>
      </c>
      <c r="B107" s="18" t="s">
        <v>54</v>
      </c>
      <c r="N107" s="18">
        <v>933.3</v>
      </c>
      <c r="X107" s="18">
        <v>384.1</v>
      </c>
      <c r="AH107" s="41">
        <v>190.5</v>
      </c>
    </row>
    <row r="108" spans="1:34">
      <c r="A108" s="18" t="s">
        <v>2265</v>
      </c>
      <c r="B108" s="18" t="s">
        <v>54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2266</v>
      </c>
      <c r="B109" s="18" t="s">
        <v>54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 ht="15" customHeight="1">
      <c r="A110" s="18" t="s">
        <v>2267</v>
      </c>
      <c r="B110" s="18" t="s">
        <v>54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2268</v>
      </c>
      <c r="B111" s="18" t="s">
        <v>54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2269</v>
      </c>
      <c r="B112" s="18" t="s">
        <v>54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2270</v>
      </c>
      <c r="B113" s="18" t="s">
        <v>54</v>
      </c>
      <c r="C113" s="18">
        <v>0.04</v>
      </c>
    </row>
    <row r="114" spans="1:36">
      <c r="A114" s="18" t="s">
        <v>2271</v>
      </c>
      <c r="B114" s="18" t="s">
        <v>54</v>
      </c>
      <c r="C114" s="18">
        <v>0.98</v>
      </c>
    </row>
    <row r="115" spans="1:36">
      <c r="A115" s="18" t="s">
        <v>2272</v>
      </c>
      <c r="B115" s="18" t="s">
        <v>54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2273</v>
      </c>
      <c r="B116" s="18" t="s">
        <v>54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2274</v>
      </c>
      <c r="B117" s="18" t="s">
        <v>2275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2276</v>
      </c>
      <c r="B118" s="18" t="s">
        <v>2275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2277</v>
      </c>
      <c r="B119" s="18" t="s">
        <v>2275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2278</v>
      </c>
      <c r="B120" s="18" t="s">
        <v>2275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2115</v>
      </c>
      <c r="B121" s="18" t="s">
        <v>2275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2279</v>
      </c>
      <c r="B122" s="18" t="s">
        <v>2275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71" activePane="bottomLeft" state="frozen"/>
      <selection pane="bottomLeft" activeCell="B111" sqref="B111"/>
    </sheetView>
  </sheetViews>
  <sheetFormatPr baseColWidth="10" defaultColWidth="10.58203125" defaultRowHeight="15.5"/>
  <cols>
    <col min="1" max="1" width="50.5" style="18" customWidth="1"/>
    <col min="2" max="2" width="9.83203125" style="18" customWidth="1"/>
    <col min="3" max="7" width="8" style="18" customWidth="1"/>
    <col min="8" max="8" width="12.08203125" style="18" bestFit="1" customWidth="1"/>
    <col min="9" max="9" width="12.08203125" style="118" bestFit="1" customWidth="1"/>
    <col min="10" max="13" width="12.08203125" style="18" bestFit="1" customWidth="1"/>
    <col min="14" max="14" width="8.33203125" style="18" bestFit="1" customWidth="1"/>
    <col min="15" max="23" width="12.08203125" style="18" bestFit="1" customWidth="1"/>
    <col min="24" max="24" width="12.08203125" style="118" bestFit="1" customWidth="1"/>
    <col min="25" max="33" width="12.08203125" style="18" bestFit="1" customWidth="1"/>
    <col min="34" max="34" width="8.08203125" style="18" customWidth="1"/>
    <col min="35" max="57" width="10.58203125" style="18" customWidth="1"/>
    <col min="58" max="16384" width="10.58203125" style="18"/>
  </cols>
  <sheetData>
    <row r="1" spans="1:34">
      <c r="A1" s="17" t="s">
        <v>262</v>
      </c>
      <c r="B1" s="17" t="s">
        <v>68</v>
      </c>
      <c r="C1" s="17" t="s">
        <v>2280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2146</v>
      </c>
      <c r="C2" s="18">
        <v>682.8</v>
      </c>
    </row>
    <row r="3" spans="1:34">
      <c r="A3" s="18" t="s">
        <v>2281</v>
      </c>
      <c r="B3" s="18" t="s">
        <v>59</v>
      </c>
      <c r="C3" s="18">
        <v>18.600000000000001</v>
      </c>
    </row>
    <row r="4" spans="1:34">
      <c r="A4" s="18" t="s">
        <v>2148</v>
      </c>
      <c r="B4" s="18" t="s">
        <v>1988</v>
      </c>
      <c r="C4" s="25">
        <v>5.17</v>
      </c>
      <c r="D4" s="25"/>
      <c r="E4" s="25"/>
      <c r="F4" s="25"/>
      <c r="G4" s="25"/>
      <c r="H4" s="25"/>
    </row>
    <row r="5" spans="1:34">
      <c r="A5" s="18" t="s">
        <v>2149</v>
      </c>
      <c r="B5" s="28" t="s">
        <v>2150</v>
      </c>
      <c r="C5" s="27">
        <v>3730</v>
      </c>
      <c r="D5" s="27"/>
      <c r="E5" s="27"/>
      <c r="F5" s="27"/>
      <c r="G5" s="27"/>
      <c r="H5" s="27"/>
    </row>
    <row r="6" spans="1:34">
      <c r="A6" s="18" t="s">
        <v>2151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2282</v>
      </c>
      <c r="B7" s="18">
        <v>33.33</v>
      </c>
      <c r="C7" s="18">
        <f>B7/C4</f>
        <v>6.4468085106382977</v>
      </c>
    </row>
    <row r="8" spans="1:34">
      <c r="A8" s="17" t="s">
        <v>2181</v>
      </c>
      <c r="F8" s="18" t="s">
        <v>2283</v>
      </c>
      <c r="N8" s="17"/>
      <c r="X8" s="18"/>
    </row>
    <row r="9" spans="1:34">
      <c r="A9" s="18" t="s">
        <v>2284</v>
      </c>
      <c r="C9" s="18">
        <v>0.05</v>
      </c>
      <c r="N9" s="17"/>
      <c r="X9" s="18"/>
    </row>
    <row r="10" spans="1:34">
      <c r="A10" s="18" t="s">
        <v>2285</v>
      </c>
      <c r="B10" s="18" t="s">
        <v>2286</v>
      </c>
      <c r="C10" s="18">
        <v>30</v>
      </c>
      <c r="N10" s="17"/>
      <c r="X10" s="18"/>
    </row>
    <row r="11" spans="1:34">
      <c r="A11" s="18" t="s">
        <v>2182</v>
      </c>
      <c r="B11" s="18" t="s">
        <v>2183</v>
      </c>
      <c r="C11" s="18">
        <v>1000</v>
      </c>
      <c r="X11" s="18"/>
    </row>
    <row r="12" spans="1:34">
      <c r="A12" s="18" t="s">
        <v>2184</v>
      </c>
      <c r="B12" s="18" t="s">
        <v>46</v>
      </c>
      <c r="C12" s="18">
        <f>C13*C11/1000000</f>
        <v>0.6</v>
      </c>
      <c r="X12" s="18"/>
    </row>
    <row r="13" spans="1:34">
      <c r="A13" s="18" t="s">
        <v>2185</v>
      </c>
      <c r="C13" s="18">
        <v>600</v>
      </c>
      <c r="X13" s="18"/>
    </row>
    <row r="14" spans="1:34">
      <c r="A14" s="18" t="s">
        <v>2186</v>
      </c>
      <c r="B14" s="18" t="s">
        <v>46</v>
      </c>
      <c r="C14" s="18">
        <v>0.04</v>
      </c>
      <c r="X14" s="18"/>
    </row>
    <row r="15" spans="1:34">
      <c r="A15" s="18" t="s">
        <v>2187</v>
      </c>
      <c r="B15" s="18" t="s">
        <v>46</v>
      </c>
      <c r="X15" s="18"/>
    </row>
    <row r="16" spans="1:34">
      <c r="A16" s="18" t="s">
        <v>2188</v>
      </c>
      <c r="B16" s="18" t="s">
        <v>46</v>
      </c>
      <c r="X16" s="18"/>
    </row>
    <row r="17" spans="1:34" ht="17.25" customHeight="1">
      <c r="A17" s="18" t="s">
        <v>2287</v>
      </c>
      <c r="B17" s="18" t="s">
        <v>54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2288</v>
      </c>
      <c r="B18" s="18" t="s">
        <v>54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2289</v>
      </c>
      <c r="B19" s="18" t="s">
        <v>54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2290</v>
      </c>
      <c r="B20" s="18" t="s">
        <v>54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2291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2292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2293</v>
      </c>
      <c r="B23" s="18" t="s">
        <v>54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2294</v>
      </c>
      <c r="B24" s="18" t="s">
        <v>54</v>
      </c>
      <c r="C24" s="20">
        <v>0.04</v>
      </c>
      <c r="X24" s="18"/>
    </row>
    <row r="25" spans="1:34" ht="19.5" customHeight="1">
      <c r="A25" s="18" t="s">
        <v>2295</v>
      </c>
      <c r="B25" s="18" t="s">
        <v>54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2296</v>
      </c>
      <c r="B26" s="18" t="s">
        <v>54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2297</v>
      </c>
      <c r="B27" s="18" t="s">
        <v>54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2298</v>
      </c>
      <c r="B28" s="18" t="s">
        <v>54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2299</v>
      </c>
      <c r="B29" s="18" t="s">
        <v>54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2300</v>
      </c>
      <c r="B30" s="18" t="s">
        <v>54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2192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2193</v>
      </c>
      <c r="B32" s="17"/>
      <c r="C32" s="18">
        <v>30</v>
      </c>
      <c r="X32" s="18"/>
    </row>
    <row r="33" spans="1:34" ht="69" customHeight="1">
      <c r="A33" s="18" t="s">
        <v>2194</v>
      </c>
      <c r="B33" s="29" t="s">
        <v>2195</v>
      </c>
      <c r="C33" s="18">
        <v>34100</v>
      </c>
      <c r="X33" s="18"/>
    </row>
    <row r="34" spans="1:34" ht="32.15" customHeight="1">
      <c r="A34" s="18" t="s">
        <v>2301</v>
      </c>
      <c r="B34" s="29" t="s">
        <v>2302</v>
      </c>
      <c r="C34" s="18">
        <v>701</v>
      </c>
      <c r="D34" s="18">
        <v>701</v>
      </c>
      <c r="X34" s="18"/>
    </row>
    <row r="35" spans="1:34" ht="32.15" customHeight="1">
      <c r="A35" s="18" t="s">
        <v>2303</v>
      </c>
      <c r="B35" s="29" t="s">
        <v>2302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9" customHeight="1">
      <c r="A36" s="18" t="s">
        <v>2304</v>
      </c>
      <c r="B36" s="29" t="s">
        <v>2302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2198</v>
      </c>
      <c r="B37" s="18" t="s">
        <v>2199</v>
      </c>
      <c r="C37" s="18">
        <v>7</v>
      </c>
      <c r="X37" s="18"/>
    </row>
    <row r="38" spans="1:34">
      <c r="A38" s="18" t="s">
        <v>2200</v>
      </c>
      <c r="C38" s="18">
        <f>365/C37*C33</f>
        <v>1778071.4285714286</v>
      </c>
      <c r="X38" s="18"/>
    </row>
    <row r="39" spans="1:34" ht="27" customHeight="1">
      <c r="A39" s="18" t="s">
        <v>2305</v>
      </c>
      <c r="B39" s="29" t="s">
        <v>2195</v>
      </c>
      <c r="C39" s="18">
        <f>68*0.89</f>
        <v>60.52</v>
      </c>
      <c r="X39" s="18"/>
    </row>
    <row r="40" spans="1:34">
      <c r="A40" s="18" t="s">
        <v>2306</v>
      </c>
      <c r="C40" s="18">
        <f>C39*1000000/C33</f>
        <v>1774.7800586510264</v>
      </c>
      <c r="X40" s="18"/>
    </row>
    <row r="41" spans="1:34">
      <c r="A41" s="18" t="s">
        <v>2307</v>
      </c>
      <c r="B41" s="18" t="s">
        <v>46</v>
      </c>
      <c r="C41" s="18">
        <v>0.04</v>
      </c>
      <c r="X41" s="18"/>
    </row>
    <row r="42" spans="1:34">
      <c r="A42" s="18" t="s">
        <v>2204</v>
      </c>
      <c r="B42" s="18" t="s">
        <v>46</v>
      </c>
      <c r="C42" s="18" t="s">
        <v>2308</v>
      </c>
      <c r="X42" s="18"/>
    </row>
    <row r="43" spans="1:34">
      <c r="A43" s="18" t="s">
        <v>2208</v>
      </c>
      <c r="B43" s="18" t="s">
        <v>54</v>
      </c>
      <c r="C43" s="18">
        <f>0.04/100</f>
        <v>4.0000000000000002E-4</v>
      </c>
      <c r="F43" s="18" t="s">
        <v>2283</v>
      </c>
      <c r="X43" s="18"/>
    </row>
    <row r="44" spans="1:34">
      <c r="A44" s="18" t="s">
        <v>2309</v>
      </c>
      <c r="B44" s="18" t="s">
        <v>2310</v>
      </c>
      <c r="C44" s="18">
        <v>3.78E-2</v>
      </c>
      <c r="X44" s="18"/>
    </row>
    <row r="45" spans="1:34">
      <c r="A45" s="17" t="s">
        <v>2215</v>
      </c>
      <c r="B45" s="17" t="s">
        <v>68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2216</v>
      </c>
      <c r="B46" s="18" t="s">
        <v>46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2311</v>
      </c>
      <c r="B47" s="18" t="s">
        <v>46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2218</v>
      </c>
      <c r="B48" s="18" t="s">
        <v>2219</v>
      </c>
      <c r="C48" s="19">
        <v>85</v>
      </c>
      <c r="D48" s="19"/>
      <c r="E48" s="19"/>
      <c r="F48" s="19"/>
      <c r="G48" s="19"/>
      <c r="H48" s="19"/>
      <c r="X48" s="18"/>
      <c r="AH48" s="18" t="s">
        <v>2220</v>
      </c>
    </row>
    <row r="49" spans="1:34">
      <c r="A49" s="18" t="s">
        <v>2221</v>
      </c>
      <c r="B49" s="18" t="s">
        <v>46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2223</v>
      </c>
      <c r="B50" s="18" t="s">
        <v>46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2224</v>
      </c>
      <c r="B51" s="23" t="s">
        <v>2312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2222</v>
      </c>
      <c r="B52" s="18" t="s">
        <v>54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2226</v>
      </c>
      <c r="B53" s="18" t="s">
        <v>2313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2314</v>
      </c>
      <c r="B54" s="18" t="s">
        <v>46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2315</v>
      </c>
      <c r="B55" s="18" t="s">
        <v>2316</v>
      </c>
      <c r="C55" s="18">
        <v>0.12</v>
      </c>
      <c r="I55" s="18"/>
      <c r="X55" s="18"/>
    </row>
    <row r="56" spans="1:34" ht="15" customHeight="1">
      <c r="A56" s="18" t="s">
        <v>2317</v>
      </c>
      <c r="B56" s="18" t="s">
        <v>2316</v>
      </c>
      <c r="C56" s="18">
        <f>C55/C3</f>
        <v>6.4516129032258056E-3</v>
      </c>
      <c r="I56" s="18"/>
      <c r="X56" s="18"/>
    </row>
    <row r="57" spans="1:34">
      <c r="A57" s="18" t="s">
        <v>2228</v>
      </c>
      <c r="B57" s="18" t="s">
        <v>59</v>
      </c>
      <c r="C57" s="18">
        <v>2.5000000000000001E-2</v>
      </c>
      <c r="O57" s="22"/>
      <c r="X57" s="18"/>
    </row>
    <row r="58" spans="1:34">
      <c r="A58" s="18" t="s">
        <v>2318</v>
      </c>
      <c r="B58" s="18" t="s">
        <v>59</v>
      </c>
      <c r="O58" s="22"/>
      <c r="X58" s="18"/>
      <c r="AH58" s="34"/>
    </row>
    <row r="59" spans="1:34">
      <c r="A59" s="18" t="s">
        <v>2230</v>
      </c>
      <c r="B59" s="18" t="s">
        <v>46</v>
      </c>
      <c r="N59" s="18" t="s">
        <v>2319</v>
      </c>
      <c r="O59" s="22"/>
      <c r="X59" s="18"/>
    </row>
    <row r="60" spans="1:34">
      <c r="O60" s="22"/>
    </row>
    <row r="61" spans="1:34">
      <c r="A61" s="18" t="s">
        <v>2232</v>
      </c>
      <c r="B61" s="18" t="s">
        <v>2233</v>
      </c>
      <c r="N61" s="22">
        <v>279</v>
      </c>
      <c r="O61" s="22"/>
      <c r="X61" s="18"/>
    </row>
    <row r="62" spans="1:34">
      <c r="A62" s="18" t="s">
        <v>2234</v>
      </c>
      <c r="B62" s="18" t="s">
        <v>2233</v>
      </c>
      <c r="N62" s="22"/>
      <c r="O62" s="22"/>
      <c r="X62" s="18"/>
    </row>
    <row r="63" spans="1:34">
      <c r="A63" s="18" t="s">
        <v>2235</v>
      </c>
      <c r="B63" s="18" t="s">
        <v>2233</v>
      </c>
      <c r="N63" s="22">
        <v>155</v>
      </c>
      <c r="O63" s="22"/>
      <c r="X63" s="18"/>
    </row>
    <row r="64" spans="1:34">
      <c r="A64" s="18" t="s">
        <v>2234</v>
      </c>
      <c r="B64" s="18" t="s">
        <v>2233</v>
      </c>
      <c r="N64" s="22"/>
      <c r="O64" s="22"/>
      <c r="X64" s="18"/>
    </row>
    <row r="65" spans="1:34">
      <c r="A65" s="18" t="s">
        <v>2236</v>
      </c>
      <c r="B65" s="18" t="s">
        <v>2237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2238</v>
      </c>
      <c r="B66" s="18" t="s">
        <v>2237</v>
      </c>
      <c r="N66" s="22">
        <v>5294</v>
      </c>
      <c r="O66" s="22"/>
      <c r="X66" s="18">
        <v>1750</v>
      </c>
      <c r="AH66" s="18">
        <v>1750</v>
      </c>
    </row>
    <row r="67" spans="1:34" ht="17.149999999999999" customHeight="1">
      <c r="A67" s="18" t="s">
        <v>2239</v>
      </c>
      <c r="B67" s="18" t="s">
        <v>2237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.149999999999999" customHeight="1">
      <c r="A68" s="18" t="s">
        <v>2240</v>
      </c>
      <c r="B68" s="18" t="s">
        <v>2237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.149999999999999" customHeight="1">
      <c r="A69" s="18" t="s">
        <v>2241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49999999999999" customHeight="1">
      <c r="A70" s="18" t="s">
        <v>2320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2237</v>
      </c>
      <c r="N71" s="22">
        <v>47</v>
      </c>
      <c r="X71" s="18">
        <v>50</v>
      </c>
      <c r="AH71" s="18">
        <v>52</v>
      </c>
    </row>
    <row r="72" spans="1:34">
      <c r="B72" s="18" t="s">
        <v>2237</v>
      </c>
      <c r="N72" s="18">
        <v>47</v>
      </c>
      <c r="X72" s="18">
        <v>50</v>
      </c>
      <c r="AH72" s="18">
        <v>52</v>
      </c>
    </row>
    <row r="73" spans="1:34">
      <c r="A73" s="17" t="s">
        <v>2321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2246</v>
      </c>
      <c r="B74" s="18" t="s">
        <v>46</v>
      </c>
      <c r="C74" s="18">
        <v>30</v>
      </c>
      <c r="X74" s="18"/>
    </row>
    <row r="75" spans="1:34">
      <c r="A75" s="18" t="s">
        <v>2247</v>
      </c>
      <c r="B75" s="18" t="s">
        <v>46</v>
      </c>
      <c r="X75" s="18"/>
    </row>
    <row r="76" spans="1:34">
      <c r="A76" s="18" t="s">
        <v>2248</v>
      </c>
      <c r="B76" s="18" t="s">
        <v>46</v>
      </c>
      <c r="C76" s="18">
        <v>56700</v>
      </c>
      <c r="X76" s="18"/>
    </row>
    <row r="77" spans="1:34" ht="68.150000000000006" customHeight="1">
      <c r="A77" s="18" t="s">
        <v>2322</v>
      </c>
      <c r="B77" s="29" t="s">
        <v>2302</v>
      </c>
      <c r="C77" s="18">
        <v>701</v>
      </c>
      <c r="X77" s="18"/>
    </row>
    <row r="78" spans="1:34" ht="32.15" customHeight="1">
      <c r="A78" s="18" t="s">
        <v>2323</v>
      </c>
      <c r="B78" s="29" t="s">
        <v>2302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150000000000006" customHeight="1">
      <c r="A79" s="18" t="s">
        <v>2324</v>
      </c>
      <c r="B79" s="29" t="s">
        <v>2302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2249</v>
      </c>
      <c r="B80" s="18" t="s">
        <v>46</v>
      </c>
      <c r="C80" s="18">
        <v>7</v>
      </c>
      <c r="X80" s="18"/>
    </row>
    <row r="81" spans="1:24">
      <c r="A81" s="18" t="s">
        <v>2250</v>
      </c>
      <c r="B81" s="18" t="s">
        <v>46</v>
      </c>
      <c r="X81" s="18"/>
    </row>
    <row r="82" spans="1:24">
      <c r="A82" s="18" t="s">
        <v>2325</v>
      </c>
      <c r="B82" s="18" t="s">
        <v>46</v>
      </c>
      <c r="C82" s="18">
        <v>97</v>
      </c>
      <c r="X82" s="18"/>
    </row>
    <row r="83" spans="1:24">
      <c r="A83" s="18" t="s">
        <v>2326</v>
      </c>
      <c r="B83" s="18" t="s">
        <v>46</v>
      </c>
      <c r="C83" s="18">
        <f>C82/C76*1000</f>
        <v>1.7107583774250441</v>
      </c>
      <c r="X83" s="18"/>
    </row>
    <row r="84" spans="1:24">
      <c r="A84" s="18" t="s">
        <v>2254</v>
      </c>
      <c r="B84" s="18" t="s">
        <v>46</v>
      </c>
      <c r="X84" s="18"/>
    </row>
    <row r="85" spans="1:24">
      <c r="A85" s="18" t="s">
        <v>2255</v>
      </c>
      <c r="B85" s="18" t="s">
        <v>46</v>
      </c>
      <c r="C85" s="18" t="s">
        <v>2327</v>
      </c>
      <c r="X85" s="18"/>
    </row>
    <row r="86" spans="1:24">
      <c r="A86" s="18" t="s">
        <v>2257</v>
      </c>
      <c r="B86" s="18" t="s">
        <v>46</v>
      </c>
      <c r="X86" s="18"/>
    </row>
    <row r="87" spans="1:24">
      <c r="A87" s="18" t="s">
        <v>2258</v>
      </c>
      <c r="B87" s="18" t="s">
        <v>2237</v>
      </c>
      <c r="C87" s="18">
        <f>0.04/100</f>
        <v>4.0000000000000002E-4</v>
      </c>
      <c r="X87" s="18"/>
    </row>
    <row r="88" spans="1:24">
      <c r="A88" s="18" t="s">
        <v>2328</v>
      </c>
      <c r="B88" s="18" t="s">
        <v>2310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2329</v>
      </c>
      <c r="B89" s="17" t="s">
        <v>68</v>
      </c>
      <c r="C89" s="17" t="s">
        <v>35</v>
      </c>
      <c r="D89" s="17"/>
      <c r="E89" s="17"/>
      <c r="F89" s="17"/>
      <c r="G89" s="17"/>
      <c r="H89" s="17"/>
      <c r="X89" s="18"/>
    </row>
    <row r="90" spans="1:24">
      <c r="A90" s="18" t="s">
        <v>2279</v>
      </c>
      <c r="B90" s="17"/>
      <c r="C90" s="18">
        <v>25</v>
      </c>
      <c r="X90" s="18"/>
    </row>
    <row r="91" spans="1:24">
      <c r="A91" s="18" t="s">
        <v>2330</v>
      </c>
      <c r="B91" s="18" t="s">
        <v>46</v>
      </c>
      <c r="C91" s="18" t="s">
        <v>2331</v>
      </c>
      <c r="X91" s="18"/>
    </row>
    <row r="92" spans="1:24">
      <c r="A92" s="18" t="s">
        <v>2332</v>
      </c>
      <c r="B92" s="18" t="s">
        <v>46</v>
      </c>
      <c r="C92" s="18" t="s">
        <v>2333</v>
      </c>
      <c r="X92" s="18"/>
    </row>
    <row r="93" spans="1:24">
      <c r="A93" s="18" t="s">
        <v>2334</v>
      </c>
      <c r="B93" s="18" t="s">
        <v>46</v>
      </c>
      <c r="C93" s="20">
        <v>0.04</v>
      </c>
      <c r="X93" s="18"/>
    </row>
    <row r="94" spans="1:24">
      <c r="A94" s="18" t="s">
        <v>2335</v>
      </c>
      <c r="B94" s="18" t="s">
        <v>2237</v>
      </c>
      <c r="C94" s="20">
        <v>0.03</v>
      </c>
      <c r="X94" s="18"/>
    </row>
    <row r="95" spans="1:24">
      <c r="A95" s="18" t="s">
        <v>2336</v>
      </c>
      <c r="B95" s="18" t="s">
        <v>46</v>
      </c>
      <c r="C95" s="18" t="s">
        <v>2337</v>
      </c>
      <c r="X95" s="18"/>
    </row>
    <row r="96" spans="1:24">
      <c r="A96" s="18" t="s">
        <v>2338</v>
      </c>
      <c r="B96" s="18" t="s">
        <v>46</v>
      </c>
      <c r="C96" s="18" t="s">
        <v>2319</v>
      </c>
      <c r="X96" s="18"/>
    </row>
    <row r="97" spans="1:34">
      <c r="A97" s="18" t="s">
        <v>2339</v>
      </c>
      <c r="B97" s="18" t="s">
        <v>46</v>
      </c>
      <c r="C97" s="18" t="s">
        <v>2340</v>
      </c>
      <c r="X97" s="18"/>
    </row>
    <row r="98" spans="1:34">
      <c r="A98" s="18" t="s">
        <v>2341</v>
      </c>
      <c r="B98" s="18" t="s">
        <v>46</v>
      </c>
      <c r="C98" s="18" t="s">
        <v>2342</v>
      </c>
      <c r="X98" s="18"/>
    </row>
    <row r="99" spans="1:34">
      <c r="A99" s="18" t="s">
        <v>2343</v>
      </c>
      <c r="B99" s="18" t="s">
        <v>46</v>
      </c>
      <c r="C99" s="18" t="s">
        <v>2344</v>
      </c>
      <c r="X99" s="18"/>
    </row>
    <row r="100" spans="1:34">
      <c r="A100" s="18" t="s">
        <v>2345</v>
      </c>
      <c r="B100" s="18" t="s">
        <v>48</v>
      </c>
      <c r="N100" s="18">
        <v>783.4</v>
      </c>
      <c r="X100">
        <v>310.8</v>
      </c>
      <c r="AH100" s="18">
        <v>199.1</v>
      </c>
    </row>
    <row r="101" spans="1:34">
      <c r="A101" s="18" t="s">
        <v>2263</v>
      </c>
      <c r="B101" s="18" t="s">
        <v>54</v>
      </c>
      <c r="N101" s="18">
        <v>1524.7</v>
      </c>
      <c r="X101">
        <v>604.9</v>
      </c>
      <c r="AH101" s="18">
        <v>354</v>
      </c>
    </row>
    <row r="102" spans="1:34">
      <c r="A102" s="18" t="s">
        <v>2264</v>
      </c>
      <c r="B102" s="18" t="s">
        <v>54</v>
      </c>
      <c r="N102" s="18">
        <v>235</v>
      </c>
    </row>
    <row r="103" spans="1:34">
      <c r="A103" s="18" t="s">
        <v>2265</v>
      </c>
      <c r="B103" s="18" t="s">
        <v>54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2266</v>
      </c>
      <c r="B104" s="18" t="s">
        <v>54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 ht="15" customHeight="1">
      <c r="A105" s="18" t="s">
        <v>2267</v>
      </c>
      <c r="B105" s="18" t="s">
        <v>54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2268</v>
      </c>
      <c r="B106" s="18" t="s">
        <v>54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2271</v>
      </c>
      <c r="B107" s="18" t="s">
        <v>54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2272</v>
      </c>
      <c r="B108" s="18" t="s">
        <v>54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2273</v>
      </c>
      <c r="B109" s="18" t="s">
        <v>54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2346</v>
      </c>
      <c r="B110" s="18" t="s">
        <v>54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2347</v>
      </c>
      <c r="B111" s="18" t="s">
        <v>54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5"/>
  <cols>
    <col min="1" max="1" width="35.33203125" style="118" bestFit="1" customWidth="1"/>
    <col min="2" max="2" width="19.83203125" style="118" customWidth="1"/>
    <col min="3" max="3" width="7.83203125" style="118" bestFit="1" customWidth="1"/>
  </cols>
  <sheetData>
    <row r="1" spans="1:4">
      <c r="A1" s="3" t="s">
        <v>262</v>
      </c>
      <c r="B1" s="3" t="s">
        <v>68</v>
      </c>
      <c r="C1" s="3">
        <v>2030</v>
      </c>
    </row>
    <row r="2" spans="1:4">
      <c r="A2" t="s">
        <v>2348</v>
      </c>
      <c r="B2" s="16" t="s">
        <v>2349</v>
      </c>
      <c r="C2" t="s">
        <v>2350</v>
      </c>
      <c r="D2" t="s">
        <v>2351</v>
      </c>
    </row>
    <row r="3" spans="1:4">
      <c r="B3" t="s">
        <v>2352</v>
      </c>
    </row>
    <row r="4" spans="1:4">
      <c r="A4" t="s">
        <v>2353</v>
      </c>
      <c r="B4" t="s">
        <v>2354</v>
      </c>
      <c r="C4">
        <v>450</v>
      </c>
    </row>
    <row r="5" spans="1:4">
      <c r="A5" t="s">
        <v>2355</v>
      </c>
      <c r="B5" t="s">
        <v>2356</v>
      </c>
      <c r="C5">
        <v>1100</v>
      </c>
    </row>
    <row r="6" spans="1:4">
      <c r="A6" s="71" t="s">
        <v>2357</v>
      </c>
      <c r="B6" s="71" t="s">
        <v>2358</v>
      </c>
      <c r="C6">
        <v>4.9000000000000004</v>
      </c>
    </row>
    <row r="7" spans="1:4">
      <c r="A7" s="71" t="s">
        <v>2359</v>
      </c>
      <c r="C7">
        <v>10</v>
      </c>
    </row>
    <row r="8" spans="1:4">
      <c r="A8" s="71" t="s">
        <v>2360</v>
      </c>
      <c r="C8">
        <v>16.600000000000001</v>
      </c>
    </row>
    <row r="9" spans="1:4">
      <c r="A9" s="71" t="s">
        <v>2361</v>
      </c>
      <c r="C9">
        <v>1.4</v>
      </c>
    </row>
    <row r="10" spans="1:4">
      <c r="A10" s="71" t="s">
        <v>2362</v>
      </c>
      <c r="C10">
        <v>3</v>
      </c>
    </row>
    <row r="11" spans="1:4">
      <c r="A11" s="71" t="s">
        <v>2363</v>
      </c>
      <c r="C11">
        <v>1184495</v>
      </c>
    </row>
    <row r="12" spans="1:4">
      <c r="A12" s="71" t="s">
        <v>2364</v>
      </c>
    </row>
    <row r="13" spans="1:4">
      <c r="A13" s="71" t="s">
        <v>2365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5"/>
  <cols>
    <col min="1" max="1" width="28.58203125" style="118" bestFit="1" customWidth="1"/>
    <col min="2" max="2" width="9.83203125" style="118" bestFit="1" customWidth="1"/>
    <col min="3" max="3" width="12" style="118" customWidth="1"/>
    <col min="4" max="4" width="32" style="118" bestFit="1" customWidth="1"/>
    <col min="5" max="5" width="9.08203125" style="118" bestFit="1" customWidth="1"/>
    <col min="6" max="6" width="17.58203125" style="118" bestFit="1" customWidth="1"/>
    <col min="7" max="7" width="9.83203125" style="118" bestFit="1" customWidth="1"/>
    <col min="8" max="8" width="33.08203125" style="118" customWidth="1"/>
    <col min="9" max="9" width="11" style="118" bestFit="1" customWidth="1"/>
    <col min="10" max="10" width="16.83203125" style="118" bestFit="1" customWidth="1"/>
    <col min="11" max="11" width="12.08203125" style="118" bestFit="1" customWidth="1"/>
    <col min="12" max="12" width="16.83203125" style="118" bestFit="1" customWidth="1"/>
    <col min="14" max="14" width="19" style="118" bestFit="1" customWidth="1"/>
    <col min="15" max="15" width="6.33203125" style="118" bestFit="1" customWidth="1"/>
    <col min="16" max="16" width="16.5" style="118" bestFit="1" customWidth="1"/>
    <col min="17" max="17" width="5.08203125" style="118" bestFit="1" customWidth="1"/>
    <col min="18" max="18" width="55.08203125" style="118" bestFit="1" customWidth="1"/>
  </cols>
  <sheetData>
    <row r="1" spans="1:18">
      <c r="A1" s="14" t="s">
        <v>43</v>
      </c>
      <c r="B1" s="14" t="s">
        <v>2366</v>
      </c>
      <c r="C1" s="14" t="s">
        <v>68</v>
      </c>
      <c r="D1" s="3" t="s">
        <v>2367</v>
      </c>
      <c r="E1" s="3" t="s">
        <v>2366</v>
      </c>
      <c r="F1" s="3" t="s">
        <v>2368</v>
      </c>
      <c r="G1" s="3" t="s">
        <v>2366</v>
      </c>
      <c r="H1" s="3" t="s">
        <v>2369</v>
      </c>
      <c r="I1" s="14" t="s">
        <v>2366</v>
      </c>
      <c r="J1" s="14" t="s">
        <v>2370</v>
      </c>
      <c r="K1" s="14" t="s">
        <v>2366</v>
      </c>
      <c r="L1" s="14" t="s">
        <v>2370</v>
      </c>
      <c r="N1" s="12" t="s">
        <v>2371</v>
      </c>
      <c r="P1" s="31" t="s">
        <v>2372</v>
      </c>
      <c r="Q1" s="31">
        <v>29.8</v>
      </c>
      <c r="R1" t="s">
        <v>2373</v>
      </c>
    </row>
    <row r="2" spans="1:18">
      <c r="A2" s="15" t="s">
        <v>2374</v>
      </c>
      <c r="P2" s="31" t="s">
        <v>2375</v>
      </c>
      <c r="Q2">
        <v>82.5</v>
      </c>
    </row>
    <row r="3" spans="1:18">
      <c r="A3" t="s">
        <v>285</v>
      </c>
      <c r="B3" s="12" t="s">
        <v>2376</v>
      </c>
      <c r="C3" t="s">
        <v>56</v>
      </c>
      <c r="D3" s="13">
        <f>1.3</f>
        <v>1.3</v>
      </c>
      <c r="E3" s="31" t="s">
        <v>2377</v>
      </c>
      <c r="F3" s="31">
        <f>D3/$O$6</f>
        <v>5.2000000000000005E-2</v>
      </c>
      <c r="G3" s="12" t="s">
        <v>2376</v>
      </c>
      <c r="H3" s="31">
        <f>F3*$Q$1</f>
        <v>1.5496000000000001</v>
      </c>
      <c r="I3" s="12" t="s">
        <v>2378</v>
      </c>
      <c r="J3" s="13">
        <f>D3/$P$3</f>
        <v>0.3611111111111111</v>
      </c>
      <c r="K3" s="12" t="s">
        <v>2379</v>
      </c>
      <c r="L3" s="13">
        <f>J3*33.33</f>
        <v>12.035833333333333</v>
      </c>
      <c r="O3" s="12" t="s">
        <v>2380</v>
      </c>
      <c r="P3" s="12">
        <v>3.6</v>
      </c>
      <c r="Q3" s="12" t="s">
        <v>2381</v>
      </c>
    </row>
    <row r="4" spans="1:18">
      <c r="A4" t="s">
        <v>2382</v>
      </c>
      <c r="B4" t="s">
        <v>2376</v>
      </c>
      <c r="C4" t="s">
        <v>56</v>
      </c>
      <c r="D4" s="13">
        <f>0.16</f>
        <v>0.16</v>
      </c>
      <c r="E4" s="31" t="s">
        <v>2377</v>
      </c>
      <c r="F4" s="31">
        <f>D4/$O$6</f>
        <v>6.4000000000000003E-3</v>
      </c>
      <c r="G4" t="s">
        <v>2376</v>
      </c>
      <c r="H4" s="31">
        <f>F4*$Q$1</f>
        <v>0.19072</v>
      </c>
      <c r="I4" s="12" t="s">
        <v>2378</v>
      </c>
      <c r="J4" s="13">
        <f>D4/$P$3</f>
        <v>4.4444444444444446E-2</v>
      </c>
      <c r="K4" s="12" t="s">
        <v>2379</v>
      </c>
      <c r="L4" s="13">
        <f>J4*33.33</f>
        <v>1.4813333333333334</v>
      </c>
      <c r="O4" s="12" t="s">
        <v>2383</v>
      </c>
      <c r="P4" s="12">
        <f>1/3.6</f>
        <v>0.27777777777777779</v>
      </c>
      <c r="Q4" s="12" t="s">
        <v>2384</v>
      </c>
    </row>
    <row r="5" spans="1:18">
      <c r="A5" s="12" t="s">
        <v>2385</v>
      </c>
      <c r="B5" s="12" t="s">
        <v>2376</v>
      </c>
      <c r="C5" t="s">
        <v>56</v>
      </c>
      <c r="D5">
        <v>0.9</v>
      </c>
      <c r="E5" s="31" t="s">
        <v>2377</v>
      </c>
      <c r="F5" s="31">
        <f>D5/$O$6</f>
        <v>3.6000000000000004E-2</v>
      </c>
      <c r="G5" s="12" t="s">
        <v>2376</v>
      </c>
      <c r="H5" s="31">
        <f>F5*$Q$1</f>
        <v>1.0728000000000002</v>
      </c>
      <c r="I5" s="12" t="s">
        <v>2378</v>
      </c>
      <c r="J5" s="13">
        <f>D5/$P$3</f>
        <v>0.25</v>
      </c>
      <c r="K5" s="12" t="s">
        <v>2379</v>
      </c>
      <c r="L5" s="13">
        <f>J5*33.33</f>
        <v>8.3324999999999996</v>
      </c>
    </row>
    <row r="6" spans="1:18">
      <c r="I6" s="12"/>
      <c r="K6" s="12"/>
      <c r="L6" s="13"/>
      <c r="N6" s="31" t="s">
        <v>2386</v>
      </c>
      <c r="O6">
        <v>25</v>
      </c>
    </row>
    <row r="7" spans="1:18">
      <c r="A7" s="15" t="s">
        <v>2387</v>
      </c>
      <c r="B7" s="12"/>
      <c r="I7" s="12"/>
      <c r="K7" s="12"/>
      <c r="L7" s="13"/>
    </row>
    <row r="8" spans="1:18">
      <c r="A8" s="12" t="s">
        <v>285</v>
      </c>
      <c r="B8" t="s">
        <v>2376</v>
      </c>
      <c r="C8" t="s">
        <v>56</v>
      </c>
      <c r="D8">
        <v>3.8</v>
      </c>
      <c r="I8" s="12" t="s">
        <v>2378</v>
      </c>
      <c r="J8" s="13">
        <f>D8/$P$3</f>
        <v>1.0555555555555556</v>
      </c>
      <c r="K8" s="12" t="s">
        <v>2379</v>
      </c>
      <c r="L8" s="13">
        <f>J8*33.33</f>
        <v>35.181666666666665</v>
      </c>
    </row>
    <row r="9" spans="1:18">
      <c r="A9" s="12" t="s">
        <v>2382</v>
      </c>
      <c r="B9" s="12" t="s">
        <v>2376</v>
      </c>
      <c r="C9" t="s">
        <v>56</v>
      </c>
      <c r="D9">
        <v>2.9</v>
      </c>
      <c r="I9" s="12" t="s">
        <v>2378</v>
      </c>
      <c r="J9" s="13">
        <f>D9/$P$3</f>
        <v>0.80555555555555547</v>
      </c>
      <c r="K9" s="12" t="s">
        <v>2379</v>
      </c>
      <c r="L9" s="13">
        <f>J9*33.33</f>
        <v>26.849166666666662</v>
      </c>
    </row>
    <row r="10" spans="1:18">
      <c r="A10" s="12" t="s">
        <v>2388</v>
      </c>
      <c r="B10" t="s">
        <v>2376</v>
      </c>
      <c r="C10" t="s">
        <v>56</v>
      </c>
      <c r="D10">
        <v>1.6</v>
      </c>
      <c r="I10" s="12" t="s">
        <v>2378</v>
      </c>
      <c r="J10" s="13">
        <f>D10/$P$3</f>
        <v>0.44444444444444448</v>
      </c>
      <c r="K10" s="12" t="s">
        <v>2379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activeCell="AI38" sqref="AI38"/>
    </sheetView>
  </sheetViews>
  <sheetFormatPr baseColWidth="10" defaultColWidth="8.83203125" defaultRowHeight="15.5"/>
  <cols>
    <col min="1" max="1" width="5.58203125" style="118" bestFit="1" customWidth="1"/>
    <col min="2" max="2" width="36.58203125" style="118" bestFit="1" customWidth="1"/>
    <col min="3" max="3" width="12.08203125" style="118" bestFit="1" customWidth="1"/>
    <col min="4" max="4" width="44.08203125" style="118" bestFit="1" customWidth="1"/>
    <col min="5" max="5" width="21.08203125" style="118" bestFit="1" customWidth="1"/>
    <col min="6" max="6" width="24.33203125" style="118" bestFit="1" customWidth="1"/>
    <col min="7" max="7" width="23.83203125" style="118" bestFit="1" customWidth="1"/>
    <col min="8" max="8" width="27" style="118" bestFit="1" customWidth="1"/>
    <col min="9" max="9" width="20.58203125" style="118" bestFit="1" customWidth="1"/>
    <col min="10" max="10" width="24.08203125" style="118" bestFit="1" customWidth="1"/>
    <col min="11" max="11" width="17.58203125" style="118" bestFit="1" customWidth="1"/>
    <col min="12" max="12" width="24.33203125" style="118" bestFit="1" customWidth="1"/>
    <col min="13" max="13" width="21.83203125" style="118" bestFit="1" customWidth="1"/>
    <col min="14" max="14" width="18.08203125" style="118" bestFit="1" customWidth="1"/>
    <col min="15" max="15" width="21" style="118" bestFit="1" customWidth="1"/>
    <col min="16" max="16" width="25.5" style="118" bestFit="1" customWidth="1"/>
    <col min="17" max="17" width="19" style="118" bestFit="1" customWidth="1"/>
    <col min="18" max="18" width="25.58203125" style="118" bestFit="1" customWidth="1"/>
    <col min="19" max="19" width="23.08203125" style="118" bestFit="1" customWidth="1"/>
    <col min="20" max="20" width="19.5" style="118" bestFit="1" customWidth="1"/>
    <col min="21" max="21" width="23.83203125" style="118" bestFit="1" customWidth="1"/>
    <col min="22" max="22" width="28.33203125" style="118" bestFit="1" customWidth="1"/>
    <col min="23" max="23" width="21.83203125" style="118" bestFit="1" customWidth="1"/>
    <col min="24" max="24" width="28.5" style="118" bestFit="1" customWidth="1"/>
    <col min="25" max="25" width="25.83203125" style="118" bestFit="1" customWidth="1"/>
    <col min="26" max="26" width="22.33203125" style="118" bestFit="1" customWidth="1"/>
    <col min="27" max="27" width="24.33203125" style="118" bestFit="1" customWidth="1"/>
    <col min="28" max="28" width="28.83203125" style="118" bestFit="1" customWidth="1"/>
    <col min="29" max="29" width="22.33203125" style="118" bestFit="1" customWidth="1"/>
    <col min="30" max="30" width="29" style="118" bestFit="1" customWidth="1"/>
    <col min="31" max="31" width="26.33203125" style="118" bestFit="1" customWidth="1"/>
    <col min="32" max="32" width="22.83203125" style="118" bestFit="1" customWidth="1"/>
    <col min="33" max="33" width="17" style="118" bestFit="1" customWidth="1"/>
    <col min="34" max="34" width="25.33203125" style="118" bestFit="1" customWidth="1"/>
    <col min="35" max="35" width="44.08203125" style="118" bestFit="1" customWidth="1"/>
    <col min="36" max="36" width="23.08203125" style="118" bestFit="1" customWidth="1"/>
    <col min="37" max="37" width="20.33203125" style="118" bestFit="1" customWidth="1"/>
    <col min="38" max="38" width="19.08203125" style="118" bestFit="1" customWidth="1"/>
    <col min="39" max="39" width="30" style="118" bestFit="1" customWidth="1"/>
    <col min="40" max="40" width="19.5" style="118" bestFit="1" customWidth="1"/>
    <col min="41" max="41" width="18.33203125" style="118" bestFit="1" customWidth="1"/>
  </cols>
  <sheetData>
    <row r="1" spans="1:41" s="3" customFormat="1">
      <c r="A1" s="94" t="s">
        <v>2389</v>
      </c>
      <c r="B1" s="3" t="s">
        <v>828</v>
      </c>
      <c r="C1" s="3" t="s">
        <v>2390</v>
      </c>
      <c r="D1" s="95" t="s">
        <v>259</v>
      </c>
      <c r="E1" s="97" t="s">
        <v>2391</v>
      </c>
      <c r="F1" s="97" t="s">
        <v>2392</v>
      </c>
      <c r="G1" s="97" t="s">
        <v>2393</v>
      </c>
      <c r="H1" s="98" t="s">
        <v>2394</v>
      </c>
      <c r="I1" s="98" t="s">
        <v>2395</v>
      </c>
      <c r="J1" s="98" t="s">
        <v>2396</v>
      </c>
      <c r="K1" s="98" t="s">
        <v>2397</v>
      </c>
      <c r="L1" s="98" t="s">
        <v>2398</v>
      </c>
      <c r="M1" s="98" t="s">
        <v>2399</v>
      </c>
      <c r="N1" s="98" t="s">
        <v>2400</v>
      </c>
      <c r="O1" s="98" t="s">
        <v>2401</v>
      </c>
      <c r="P1" s="98" t="s">
        <v>2402</v>
      </c>
      <c r="Q1" s="98" t="s">
        <v>2403</v>
      </c>
      <c r="R1" s="98" t="s">
        <v>2404</v>
      </c>
      <c r="S1" s="98" t="s">
        <v>2405</v>
      </c>
      <c r="T1" s="98" t="s">
        <v>2406</v>
      </c>
      <c r="U1" s="99" t="s">
        <v>2407</v>
      </c>
      <c r="V1" s="99" t="s">
        <v>2408</v>
      </c>
      <c r="W1" s="99" t="s">
        <v>2409</v>
      </c>
      <c r="X1" s="99" t="s">
        <v>2410</v>
      </c>
      <c r="Y1" s="99" t="s">
        <v>2411</v>
      </c>
      <c r="Z1" s="99" t="s">
        <v>2412</v>
      </c>
      <c r="AA1" s="99" t="s">
        <v>2413</v>
      </c>
      <c r="AB1" s="99" t="s">
        <v>2414</v>
      </c>
      <c r="AC1" s="99" t="s">
        <v>2415</v>
      </c>
      <c r="AD1" s="99" t="s">
        <v>2416</v>
      </c>
      <c r="AE1" s="99" t="s">
        <v>2417</v>
      </c>
      <c r="AF1" s="99" t="s">
        <v>2418</v>
      </c>
      <c r="AG1" s="101" t="s">
        <v>2419</v>
      </c>
      <c r="AH1" s="102" t="s">
        <v>2420</v>
      </c>
      <c r="AI1" s="106" t="s">
        <v>259</v>
      </c>
      <c r="AJ1" s="105" t="s">
        <v>2421</v>
      </c>
      <c r="AK1" s="103" t="s">
        <v>2422</v>
      </c>
      <c r="AL1" s="103" t="s">
        <v>2423</v>
      </c>
      <c r="AM1" s="103" t="s">
        <v>2424</v>
      </c>
      <c r="AN1" s="103" t="s">
        <v>2425</v>
      </c>
      <c r="AO1" s="104" t="s">
        <v>2426</v>
      </c>
    </row>
    <row r="2" spans="1:41" s="107" customFormat="1">
      <c r="A2" s="3">
        <v>2025</v>
      </c>
      <c r="B2" s="107">
        <v>2.0388163982075249</v>
      </c>
      <c r="C2" s="107">
        <v>2.5898200972602741</v>
      </c>
      <c r="D2" s="107">
        <v>4.7513999999999994</v>
      </c>
      <c r="E2" s="107">
        <v>0.36659021700856959</v>
      </c>
      <c r="F2" s="107">
        <v>0.46751821648370551</v>
      </c>
      <c r="G2" s="107">
        <v>0.1018919363964793</v>
      </c>
      <c r="H2" s="107">
        <v>0.13747402759886301</v>
      </c>
      <c r="I2" s="107">
        <v>1.215341091195463</v>
      </c>
      <c r="J2" s="107">
        <v>0.2096032935294618</v>
      </c>
      <c r="K2" s="107">
        <v>0.23568503104545679</v>
      </c>
      <c r="L2" s="107">
        <v>0.19116000811175121</v>
      </c>
      <c r="M2" s="107">
        <v>0.1911635233038925</v>
      </c>
      <c r="N2" s="107">
        <v>2.0429529471860248</v>
      </c>
      <c r="O2" s="107">
        <v>0.2395512991192312</v>
      </c>
      <c r="P2" s="107">
        <v>7.4166119921696153E-2</v>
      </c>
      <c r="Q2" s="107">
        <v>1.4938978339336811E-2</v>
      </c>
      <c r="R2" s="107">
        <v>7.4792997104583342E-2</v>
      </c>
      <c r="S2" s="107">
        <v>0.68958670990044957</v>
      </c>
      <c r="T2" s="107">
        <v>1.093036104385297</v>
      </c>
      <c r="U2" s="107">
        <v>71.350332672413813</v>
      </c>
      <c r="V2" s="107">
        <v>28.32391993965518</v>
      </c>
      <c r="W2" s="107">
        <v>12.411879300703021</v>
      </c>
      <c r="X2" s="107">
        <v>292.27999999999997</v>
      </c>
      <c r="Y2" s="107">
        <v>227.3288888888888</v>
      </c>
      <c r="Z2" s="107">
        <v>744.39028060114981</v>
      </c>
      <c r="AA2" s="107">
        <v>92.971645603448295</v>
      </c>
      <c r="AB2" s="107">
        <v>0.99552231341072073</v>
      </c>
      <c r="AC2" s="107">
        <v>17.892439322769629</v>
      </c>
      <c r="AD2" s="107">
        <v>19.824236655665569</v>
      </c>
      <c r="AE2" s="107">
        <v>4911.927777777777</v>
      </c>
      <c r="AF2" s="107">
        <v>5043.6116216730716</v>
      </c>
      <c r="AG2" s="107">
        <v>10.26909662987716</v>
      </c>
      <c r="AH2" s="107">
        <v>0.1716</v>
      </c>
      <c r="AI2" s="108">
        <v>4.9163999999999994</v>
      </c>
      <c r="AJ2" s="107">
        <v>2.4919924059194289</v>
      </c>
      <c r="AK2" s="107" t="s">
        <v>2427</v>
      </c>
      <c r="AL2" s="107">
        <f t="shared" ref="AL2:AL27" si="0">IF(AK2="Green",AH2,AI2)</f>
        <v>0.1716</v>
      </c>
      <c r="AM2" s="107">
        <v>1.093036104385297</v>
      </c>
      <c r="AN2" s="107" t="s">
        <v>2280</v>
      </c>
      <c r="AO2" s="107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09">
        <v>4.8106800000000014</v>
      </c>
      <c r="AJ3" s="13">
        <v>2.3734467440547942</v>
      </c>
      <c r="AK3" s="13" t="s">
        <v>2428</v>
      </c>
      <c r="AL3" s="13">
        <f t="shared" si="0"/>
        <v>4.8106800000000014</v>
      </c>
      <c r="AM3" s="13">
        <v>1.061460784881177</v>
      </c>
      <c r="AN3" s="13" t="s">
        <v>2280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09">
        <v>4.7049599999999998</v>
      </c>
      <c r="AJ4" s="13">
        <v>2.1557201748493151</v>
      </c>
      <c r="AK4" s="13" t="s">
        <v>2428</v>
      </c>
      <c r="AL4" s="13">
        <f t="shared" si="0"/>
        <v>4.7049599999999998</v>
      </c>
      <c r="AM4" s="13">
        <v>1.0343074698579959</v>
      </c>
      <c r="AN4" s="13" t="s">
        <v>2280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09">
        <v>4.59924</v>
      </c>
      <c r="AJ5" s="13">
        <v>1.8216518896438361</v>
      </c>
      <c r="AK5" s="13" t="s">
        <v>2428</v>
      </c>
      <c r="AL5" s="13">
        <f t="shared" si="0"/>
        <v>4.59924</v>
      </c>
      <c r="AM5" s="13">
        <v>1.0056144792476569</v>
      </c>
      <c r="AN5" s="13" t="s">
        <v>2280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09">
        <v>4.4935199999999993</v>
      </c>
      <c r="AJ6" s="13">
        <v>1.8311958884383559</v>
      </c>
      <c r="AK6" s="13" t="s">
        <v>2428</v>
      </c>
      <c r="AL6" s="13">
        <f t="shared" si="0"/>
        <v>4.4935199999999993</v>
      </c>
      <c r="AM6" s="13">
        <v>0.37230964500856961</v>
      </c>
      <c r="AN6" s="13" t="s">
        <v>2429</v>
      </c>
      <c r="AO6" s="13">
        <f t="shared" si="1"/>
        <v>8.6260411690968156E-3</v>
      </c>
    </row>
    <row r="7" spans="1:41" s="107" customFormat="1">
      <c r="A7" s="17">
        <v>2030</v>
      </c>
      <c r="B7" s="107">
        <v>1.852328596965777</v>
      </c>
      <c r="C7" s="107">
        <v>1.839386671232877</v>
      </c>
      <c r="D7" s="107">
        <v>4.2227999999999994</v>
      </c>
      <c r="E7" s="107">
        <v>0.37373950200856948</v>
      </c>
      <c r="F7" s="107">
        <v>0.47796717148370538</v>
      </c>
      <c r="G7" s="107">
        <v>0.1090412213964793</v>
      </c>
      <c r="H7" s="107">
        <v>0.147922982598863</v>
      </c>
      <c r="I7" s="107">
        <v>1.024984175495296</v>
      </c>
      <c r="J7" s="107">
        <v>0.19932705968364769</v>
      </c>
      <c r="K7" s="107">
        <v>0.17610160343567219</v>
      </c>
      <c r="L7" s="107">
        <v>0.18161801352704651</v>
      </c>
      <c r="M7" s="107">
        <v>0.14920763772648751</v>
      </c>
      <c r="N7" s="107">
        <v>1.7312384898681501</v>
      </c>
      <c r="O7" s="107">
        <v>0.2196044948401174</v>
      </c>
      <c r="P7" s="107">
        <v>7.4091398702269065E-2</v>
      </c>
      <c r="Q7" s="107">
        <v>1.104524098671056E-2</v>
      </c>
      <c r="R7" s="107">
        <v>7.46939333237783E-2</v>
      </c>
      <c r="S7" s="107">
        <v>0.57439461349401699</v>
      </c>
      <c r="T7" s="107">
        <v>0.95382968134689228</v>
      </c>
      <c r="U7" s="107">
        <v>57.080266137931083</v>
      </c>
      <c r="V7" s="107">
        <v>22.65913595172416</v>
      </c>
      <c r="W7" s="107">
        <v>11.121748494989481</v>
      </c>
      <c r="X7" s="107">
        <v>205.38</v>
      </c>
      <c r="Y7" s="107">
        <v>136.91999999999999</v>
      </c>
      <c r="Z7" s="107">
        <v>514.64849228581375</v>
      </c>
      <c r="AA7" s="107">
        <v>74.377316482758673</v>
      </c>
      <c r="AB7" s="107">
        <v>0.79641785072857696</v>
      </c>
      <c r="AC7" s="107">
        <v>15.982723080894671</v>
      </c>
      <c r="AD7" s="107">
        <v>13.930141386138621</v>
      </c>
      <c r="AE7" s="107">
        <v>3012.24</v>
      </c>
      <c r="AF7" s="107">
        <v>3117.326598800521</v>
      </c>
      <c r="AG7" s="107">
        <v>8.2152773039017308</v>
      </c>
      <c r="AH7" s="107">
        <v>0.1716</v>
      </c>
      <c r="AI7" s="108">
        <v>4.3877999999999986</v>
      </c>
      <c r="AJ7" s="107">
        <v>1.839386671232877</v>
      </c>
      <c r="AK7" s="107" t="s">
        <v>2428</v>
      </c>
      <c r="AL7" s="107">
        <f t="shared" si="0"/>
        <v>4.3877999999999986</v>
      </c>
      <c r="AM7" s="107">
        <v>0.37373950200856948</v>
      </c>
      <c r="AN7" s="107" t="s">
        <v>2429</v>
      </c>
      <c r="AO7" s="107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09">
        <v>4.2820799999999997</v>
      </c>
      <c r="AJ8" s="13">
        <v>1.8565167630821919</v>
      </c>
      <c r="AK8" s="13" t="s">
        <v>2428</v>
      </c>
      <c r="AL8" s="13">
        <f t="shared" si="0"/>
        <v>4.2820799999999997</v>
      </c>
      <c r="AM8" s="13">
        <v>0.37380449550856959</v>
      </c>
      <c r="AN8" s="13" t="s">
        <v>2429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09">
        <v>4.1763599999999999</v>
      </c>
      <c r="AJ9" s="13">
        <v>1.872222648339041</v>
      </c>
      <c r="AK9" s="13" t="s">
        <v>2428</v>
      </c>
      <c r="AL9" s="13">
        <f t="shared" si="0"/>
        <v>4.1763599999999999</v>
      </c>
      <c r="AM9" s="13">
        <v>0.37386948900856959</v>
      </c>
      <c r="AN9" s="13" t="s">
        <v>2429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09">
        <v>4.0706399999999991</v>
      </c>
      <c r="AJ10" s="13">
        <v>1.8865015333330479</v>
      </c>
      <c r="AK10" s="13" t="s">
        <v>2428</v>
      </c>
      <c r="AL10" s="13">
        <f t="shared" si="0"/>
        <v>4.0706399999999991</v>
      </c>
      <c r="AM10" s="13">
        <v>0.37393448250856959</v>
      </c>
      <c r="AN10" s="13" t="s">
        <v>2429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09">
        <v>3.9649200000000002</v>
      </c>
      <c r="AJ11" s="13">
        <v>1.8993507640773539</v>
      </c>
      <c r="AK11" s="13" t="s">
        <v>2428</v>
      </c>
      <c r="AL11" s="13">
        <f t="shared" si="0"/>
        <v>3.9649200000000002</v>
      </c>
      <c r="AM11" s="13">
        <v>0.37399947600856948</v>
      </c>
      <c r="AN11" s="13" t="s">
        <v>2429</v>
      </c>
      <c r="AO11" s="13">
        <f t="shared" si="1"/>
        <v>6.5722218431213857E-3</v>
      </c>
    </row>
    <row r="12" spans="1:41" s="107" customFormat="1">
      <c r="A12" s="3">
        <v>2035</v>
      </c>
      <c r="B12" s="107">
        <v>1.6556399514014171</v>
      </c>
      <c r="C12" s="107">
        <v>1.9107678192844459</v>
      </c>
      <c r="D12" s="107">
        <v>3.6941999999999999</v>
      </c>
      <c r="E12" s="107">
        <v>0.37406446950856959</v>
      </c>
      <c r="F12" s="107">
        <v>0.47844212398370539</v>
      </c>
      <c r="G12" s="107">
        <v>0.1093661888964793</v>
      </c>
      <c r="H12" s="107">
        <v>0.14839793509886301</v>
      </c>
      <c r="I12" s="107">
        <v>0.85941856041512321</v>
      </c>
      <c r="J12" s="107">
        <v>0.18290968805235069</v>
      </c>
      <c r="K12" s="107">
        <v>0.1184949133972111</v>
      </c>
      <c r="L12" s="107">
        <v>0.1647544333981833</v>
      </c>
      <c r="M12" s="107">
        <v>0.1091208838471084</v>
      </c>
      <c r="N12" s="107">
        <v>1.4346984791099771</v>
      </c>
      <c r="O12" s="107">
        <v>0.1921233099086585</v>
      </c>
      <c r="P12" s="107">
        <v>7.4158911966328553E-2</v>
      </c>
      <c r="Q12" s="107">
        <v>9.9352568505444716E-3</v>
      </c>
      <c r="R12" s="107">
        <v>7.4783440952849431E-2</v>
      </c>
      <c r="S12" s="107">
        <v>0.50028036417743871</v>
      </c>
      <c r="T12" s="107">
        <v>0.85128128385581969</v>
      </c>
      <c r="U12" s="107">
        <v>42.810199603448318</v>
      </c>
      <c r="V12" s="107">
        <v>16.994351963793122</v>
      </c>
      <c r="W12" s="107">
        <v>9.831617689275939</v>
      </c>
      <c r="X12" s="107">
        <v>137.898</v>
      </c>
      <c r="Y12" s="107">
        <v>76.609999999999957</v>
      </c>
      <c r="Z12" s="107">
        <v>338.75802592857752</v>
      </c>
      <c r="AA12" s="107">
        <v>49.296593482758688</v>
      </c>
      <c r="AB12" s="107">
        <v>0.59731338804643297</v>
      </c>
      <c r="AC12" s="107">
        <v>13.984024293622779</v>
      </c>
      <c r="AD12" s="107">
        <v>9.353094930693068</v>
      </c>
      <c r="AE12" s="107">
        <v>1727.555499999999</v>
      </c>
      <c r="AF12" s="107">
        <v>1800.7865260951201</v>
      </c>
      <c r="AG12" s="107">
        <v>6.1614579779263003</v>
      </c>
      <c r="AH12" s="107">
        <v>0.1716</v>
      </c>
      <c r="AI12" s="108">
        <v>3.8592</v>
      </c>
      <c r="AJ12" s="107">
        <v>1.9107678192844451</v>
      </c>
      <c r="AK12" s="107" t="s">
        <v>2428</v>
      </c>
      <c r="AL12" s="107">
        <f t="shared" si="0"/>
        <v>3.8592</v>
      </c>
      <c r="AM12" s="107">
        <v>0.1093661888964793</v>
      </c>
      <c r="AN12" s="107" t="s">
        <v>2430</v>
      </c>
      <c r="AO12" s="107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09">
        <v>3.7534800000000001</v>
      </c>
      <c r="AJ13" s="13">
        <v>1.9207503037311819</v>
      </c>
      <c r="AK13" s="13" t="s">
        <v>2428</v>
      </c>
      <c r="AL13" s="13">
        <f t="shared" si="0"/>
        <v>3.7534800000000001</v>
      </c>
      <c r="AM13" s="13">
        <v>0.1094311823964793</v>
      </c>
      <c r="AN13" s="13" t="s">
        <v>2430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09">
        <v>3.647759999999999</v>
      </c>
      <c r="AJ14" s="13">
        <v>1.929295941955582</v>
      </c>
      <c r="AK14" s="13" t="s">
        <v>2428</v>
      </c>
      <c r="AL14" s="13">
        <f t="shared" si="0"/>
        <v>3.647759999999999</v>
      </c>
      <c r="AM14" s="13">
        <v>0.10949617589647929</v>
      </c>
      <c r="AN14" s="13" t="s">
        <v>2430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09">
        <v>3.5420400000000001</v>
      </c>
      <c r="AJ15" s="13">
        <v>1.908207820227787</v>
      </c>
      <c r="AK15" s="13" t="s">
        <v>2427</v>
      </c>
      <c r="AL15" s="13">
        <f t="shared" si="0"/>
        <v>0.1716</v>
      </c>
      <c r="AM15" s="13">
        <v>0.10956116939647929</v>
      </c>
      <c r="AN15" s="13" t="s">
        <v>2430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09">
        <v>3.4363199999999998</v>
      </c>
      <c r="AJ16" s="13">
        <v>1.8711123070760971</v>
      </c>
      <c r="AK16" s="13" t="s">
        <v>2427</v>
      </c>
      <c r="AL16" s="13">
        <f t="shared" si="0"/>
        <v>0.1716</v>
      </c>
      <c r="AM16" s="13">
        <v>0.10962616289647931</v>
      </c>
      <c r="AN16" s="13" t="s">
        <v>2430</v>
      </c>
      <c r="AO16" s="13">
        <f t="shared" si="1"/>
        <v>4.5184025171459558E-3</v>
      </c>
    </row>
    <row r="17" spans="1:41" s="107" customFormat="1">
      <c r="A17" s="17">
        <v>2040</v>
      </c>
      <c r="B17" s="107">
        <v>1.496898912017643</v>
      </c>
      <c r="C17" s="107">
        <v>1.9462906974239269</v>
      </c>
      <c r="D17" s="107">
        <v>3.1656</v>
      </c>
      <c r="E17" s="107">
        <v>0.37438943700856958</v>
      </c>
      <c r="F17" s="107">
        <v>0.47891707648370552</v>
      </c>
      <c r="G17" s="107">
        <v>0.10969115639647931</v>
      </c>
      <c r="H17" s="107">
        <v>0.148872887598863</v>
      </c>
      <c r="I17" s="107">
        <v>0.69407201221735537</v>
      </c>
      <c r="J17" s="107">
        <v>0.16680771911062051</v>
      </c>
      <c r="K17" s="107">
        <v>6.0805143271951058E-2</v>
      </c>
      <c r="L17" s="107">
        <v>0.14810754214001479</v>
      </c>
      <c r="M17" s="107">
        <v>6.8837177932327284E-2</v>
      </c>
      <c r="N17" s="107">
        <v>1.1386295946722691</v>
      </c>
      <c r="O17" s="107">
        <v>0.16397035983563751</v>
      </c>
      <c r="P17" s="107">
        <v>7.4237510928124889E-2</v>
      </c>
      <c r="Q17" s="107">
        <v>8.6978371126531159E-3</v>
      </c>
      <c r="R17" s="107">
        <v>7.4887645760835647E-2</v>
      </c>
      <c r="S17" s="107">
        <v>0.42277205110897897</v>
      </c>
      <c r="T17" s="107">
        <v>0.74456540474623023</v>
      </c>
      <c r="U17" s="107">
        <v>28.540133068965559</v>
      </c>
      <c r="V17" s="107">
        <v>11.329567975862091</v>
      </c>
      <c r="W17" s="107">
        <v>8.5414868835623974</v>
      </c>
      <c r="X17" s="107">
        <v>70.416000000000011</v>
      </c>
      <c r="Y17" s="107">
        <v>31.295999999999999</v>
      </c>
      <c r="Z17" s="107">
        <v>182.19799264055229</v>
      </c>
      <c r="AA17" s="107">
        <v>28.540133068965559</v>
      </c>
      <c r="AB17" s="107">
        <v>0.39820892536428881</v>
      </c>
      <c r="AC17" s="107">
        <v>12.011322779071071</v>
      </c>
      <c r="AD17" s="107">
        <v>4.7760484752475252</v>
      </c>
      <c r="AE17" s="107">
        <v>731.54399999999987</v>
      </c>
      <c r="AF17" s="107">
        <v>777.26971324864826</v>
      </c>
      <c r="AG17" s="107">
        <v>4.107638651950869</v>
      </c>
      <c r="AH17" s="107">
        <v>0.1716</v>
      </c>
      <c r="AI17" s="108">
        <v>3.3306</v>
      </c>
      <c r="AJ17" s="107">
        <v>1.834075921835056</v>
      </c>
      <c r="AK17" s="107" t="s">
        <v>2427</v>
      </c>
      <c r="AL17" s="107">
        <f t="shared" si="0"/>
        <v>0.1716</v>
      </c>
      <c r="AM17" s="107">
        <v>0.10969115639647931</v>
      </c>
      <c r="AN17" s="107" t="s">
        <v>2430</v>
      </c>
      <c r="AO17" s="107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09">
        <v>3.2248799999999989</v>
      </c>
      <c r="AJ18" s="13">
        <v>1.8017823291700561</v>
      </c>
      <c r="AK18" s="13" t="s">
        <v>2427</v>
      </c>
      <c r="AL18" s="13">
        <f t="shared" si="0"/>
        <v>0.1716</v>
      </c>
      <c r="AM18" s="13">
        <v>0.1089762278964793</v>
      </c>
      <c r="AN18" s="13" t="s">
        <v>2430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09">
        <v>3.119159999999999</v>
      </c>
      <c r="AJ19" s="13">
        <v>1.770821894776313</v>
      </c>
      <c r="AK19" s="13" t="s">
        <v>2427</v>
      </c>
      <c r="AL19" s="13">
        <f t="shared" si="0"/>
        <v>0.1716</v>
      </c>
      <c r="AM19" s="13">
        <v>0.1082612993964793</v>
      </c>
      <c r="AN19" s="13" t="s">
        <v>2430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09">
        <v>3.0134400000000001</v>
      </c>
      <c r="AJ20" s="13">
        <v>1.7405667032909511</v>
      </c>
      <c r="AK20" s="13" t="s">
        <v>2427</v>
      </c>
      <c r="AL20" s="13">
        <f t="shared" si="0"/>
        <v>0.1716</v>
      </c>
      <c r="AM20" s="13">
        <v>0.1075463708964793</v>
      </c>
      <c r="AN20" s="13" t="s">
        <v>2430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09">
        <v>2.907719999999999</v>
      </c>
      <c r="AJ21" s="13">
        <v>1.714207337461592</v>
      </c>
      <c r="AK21" s="13" t="s">
        <v>2427</v>
      </c>
      <c r="AL21" s="13">
        <f t="shared" si="0"/>
        <v>0.1716</v>
      </c>
      <c r="AM21" s="13">
        <v>0.10683144239647931</v>
      </c>
      <c r="AN21" s="13" t="s">
        <v>2430</v>
      </c>
      <c r="AO21" s="13">
        <f t="shared" si="1"/>
        <v>2.4645831911705241E-3</v>
      </c>
    </row>
    <row r="22" spans="1:41" s="107" customFormat="1">
      <c r="A22" s="3">
        <v>2045</v>
      </c>
      <c r="B22" s="107">
        <v>1.3525226802504611</v>
      </c>
      <c r="C22" s="107">
        <v>1.908778572103081</v>
      </c>
      <c r="D22" s="107">
        <v>2.6369999999999991</v>
      </c>
      <c r="E22" s="107">
        <v>0.37081479450856952</v>
      </c>
      <c r="F22" s="107">
        <v>0.47369259898370542</v>
      </c>
      <c r="G22" s="107">
        <v>0.1061165138964793</v>
      </c>
      <c r="H22" s="107">
        <v>0.14364841009886301</v>
      </c>
      <c r="I22" s="107">
        <v>0.61104493951026573</v>
      </c>
      <c r="J22" s="107">
        <v>0.1549075844532205</v>
      </c>
      <c r="K22" s="107">
        <v>6.0493651553926643E-2</v>
      </c>
      <c r="L22" s="107">
        <v>0.13434740726039379</v>
      </c>
      <c r="M22" s="107">
        <v>5.0561459480815023E-2</v>
      </c>
      <c r="N22" s="107">
        <v>1.0113550422586219</v>
      </c>
      <c r="O22" s="107">
        <v>0.17666901448414951</v>
      </c>
      <c r="P22" s="107">
        <v>7.4463794948917889E-2</v>
      </c>
      <c r="Q22" s="107">
        <v>8.5621905776892566E-3</v>
      </c>
      <c r="R22" s="107">
        <v>7.5187648234127658E-2</v>
      </c>
      <c r="S22" s="107">
        <v>0.37871228388530892</v>
      </c>
      <c r="T22" s="107">
        <v>0.7135949321301932</v>
      </c>
      <c r="U22" s="107">
        <v>14.270066534482799</v>
      </c>
      <c r="V22" s="107">
        <v>5.6647839879310524</v>
      </c>
      <c r="W22" s="107">
        <v>7.2513560778488557</v>
      </c>
      <c r="X22" s="107">
        <v>0</v>
      </c>
      <c r="Y22" s="107">
        <v>0</v>
      </c>
      <c r="Z22" s="107">
        <v>39.97278415443553</v>
      </c>
      <c r="AA22" s="107">
        <v>14.270066534482799</v>
      </c>
      <c r="AB22" s="107">
        <v>0.19910446268214471</v>
      </c>
      <c r="AC22" s="107">
        <v>10.06461853723947</v>
      </c>
      <c r="AD22" s="107">
        <v>0</v>
      </c>
      <c r="AE22" s="107">
        <v>0</v>
      </c>
      <c r="AF22" s="107">
        <v>24.53378953440442</v>
      </c>
      <c r="AG22" s="107">
        <v>2.0538193259754371</v>
      </c>
      <c r="AH22" s="107">
        <v>0.1716</v>
      </c>
      <c r="AI22" s="108">
        <v>2.8019999999999992</v>
      </c>
      <c r="AJ22" s="107">
        <v>1.6595645117814271</v>
      </c>
      <c r="AK22" s="107" t="s">
        <v>2427</v>
      </c>
      <c r="AL22" s="107">
        <f t="shared" si="0"/>
        <v>0.1716</v>
      </c>
      <c r="AM22" s="107">
        <v>0.1061165138964793</v>
      </c>
      <c r="AN22" s="107" t="s">
        <v>2430</v>
      </c>
      <c r="AO22" s="107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09">
        <v>2.6962799999999989</v>
      </c>
      <c r="AJ23" s="13">
        <v>1.6274200600322131</v>
      </c>
      <c r="AK23" s="13" t="s">
        <v>2427</v>
      </c>
      <c r="AL23" s="13">
        <f t="shared" si="0"/>
        <v>0.1716</v>
      </c>
      <c r="AM23" s="13">
        <v>0.1054015853964793</v>
      </c>
      <c r="AN23" s="13" t="s">
        <v>2430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09">
        <v>2.59056</v>
      </c>
      <c r="AJ24" s="13">
        <v>1.596338448007792</v>
      </c>
      <c r="AK24" s="13" t="s">
        <v>2427</v>
      </c>
      <c r="AL24" s="13">
        <f t="shared" si="0"/>
        <v>0.1716</v>
      </c>
      <c r="AM24" s="13">
        <v>0.1046866568964793</v>
      </c>
      <c r="AN24" s="13" t="s">
        <v>2430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09">
        <v>2.4848399999999988</v>
      </c>
      <c r="AJ25" s="13">
        <v>1.5662248230526841</v>
      </c>
      <c r="AK25" s="13" t="s">
        <v>2427</v>
      </c>
      <c r="AL25" s="13">
        <f t="shared" si="0"/>
        <v>0.1716</v>
      </c>
      <c r="AM25" s="13">
        <v>0.10397172839647929</v>
      </c>
      <c r="AN25" s="13" t="s">
        <v>2430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09">
        <v>2.379119999999999</v>
      </c>
      <c r="AJ26" s="13">
        <v>1.536996369576161</v>
      </c>
      <c r="AK26" s="13" t="s">
        <v>2427</v>
      </c>
      <c r="AL26" s="13">
        <f t="shared" si="0"/>
        <v>0.1716</v>
      </c>
      <c r="AM26" s="13">
        <v>0.1032567998964793</v>
      </c>
      <c r="AN26" s="13" t="s">
        <v>2430</v>
      </c>
      <c r="AO26" s="13">
        <f t="shared" si="1"/>
        <v>4.1076386519509241E-4</v>
      </c>
    </row>
    <row r="27" spans="1:41" s="107" customFormat="1">
      <c r="A27" s="3">
        <v>2050</v>
      </c>
      <c r="B27" s="107">
        <v>1.227445406387925</v>
      </c>
      <c r="C27" s="107">
        <v>1.8396297082191779</v>
      </c>
      <c r="D27" s="107">
        <v>2.1084000000000001</v>
      </c>
      <c r="E27" s="107">
        <v>0.36724015200856958</v>
      </c>
      <c r="F27" s="107">
        <v>0.46846812148370542</v>
      </c>
      <c r="G27" s="107">
        <v>0.1025418713964793</v>
      </c>
      <c r="H27" s="107">
        <v>0.13842393259886299</v>
      </c>
      <c r="I27" s="107">
        <v>0.49250577637361892</v>
      </c>
      <c r="J27" s="107">
        <v>0.1363049550348478</v>
      </c>
      <c r="K27" s="107">
        <v>6.0008464640917823E-2</v>
      </c>
      <c r="L27" s="107">
        <v>0.1159825049877382</v>
      </c>
      <c r="M27" s="107">
        <v>3.0279546686419381E-2</v>
      </c>
      <c r="N27" s="107">
        <v>0.83508124772354209</v>
      </c>
      <c r="O27" s="107">
        <v>0.17248352202486761</v>
      </c>
      <c r="P27" s="107">
        <v>7.445450129881355E-2</v>
      </c>
      <c r="Q27" s="107">
        <v>8.262585929023767E-3</v>
      </c>
      <c r="R27" s="107">
        <v>7.5175326913305071E-2</v>
      </c>
      <c r="S27" s="107">
        <v>0.28754074082859898</v>
      </c>
      <c r="T27" s="107">
        <v>0.61791667699460906</v>
      </c>
      <c r="U27" s="107">
        <v>0</v>
      </c>
      <c r="V27" s="107">
        <v>0</v>
      </c>
      <c r="W27" s="107">
        <v>5.9612252721353176</v>
      </c>
      <c r="X27" s="107">
        <v>0</v>
      </c>
      <c r="Y27" s="107">
        <v>0</v>
      </c>
      <c r="Z27" s="107">
        <v>5.9612252721353176</v>
      </c>
      <c r="AA27" s="107">
        <v>0</v>
      </c>
      <c r="AB27" s="107">
        <v>0</v>
      </c>
      <c r="AC27" s="107">
        <v>8.1439115681279084</v>
      </c>
      <c r="AD27" s="107">
        <v>0</v>
      </c>
      <c r="AE27" s="107">
        <v>0</v>
      </c>
      <c r="AF27" s="107">
        <v>8.1439115681279084</v>
      </c>
      <c r="AG27" s="107">
        <v>0</v>
      </c>
      <c r="AH27" s="107">
        <v>0.1716</v>
      </c>
      <c r="AI27" s="108">
        <v>2.2734000000000001</v>
      </c>
      <c r="AJ27" s="107">
        <v>1.508580337440971</v>
      </c>
      <c r="AK27" s="107" t="s">
        <v>2427</v>
      </c>
      <c r="AL27" s="107">
        <f t="shared" si="0"/>
        <v>0.1716</v>
      </c>
      <c r="AM27" s="107">
        <v>0.1025418713964793</v>
      </c>
      <c r="AN27" s="107" t="s">
        <v>2430</v>
      </c>
      <c r="AO27" s="107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3" workbookViewId="0">
      <selection activeCell="K18" sqref="K18"/>
    </sheetView>
  </sheetViews>
  <sheetFormatPr baseColWidth="10" defaultRowHeight="15.5"/>
  <sheetData>
    <row r="1" spans="1:2">
      <c r="A1" t="s">
        <v>2431</v>
      </c>
      <c r="B1" s="110" t="s">
        <v>2432</v>
      </c>
    </row>
    <row r="2" spans="1:2">
      <c r="B2">
        <v>13.018202367424241</v>
      </c>
    </row>
    <row r="3" spans="1:2">
      <c r="B3">
        <v>20.150747180875729</v>
      </c>
    </row>
    <row r="4" spans="1:2">
      <c r="B4">
        <v>27.283291994327222</v>
      </c>
    </row>
    <row r="5" spans="1:2">
      <c r="B5">
        <v>34.41583680777871</v>
      </c>
    </row>
    <row r="6" spans="1:2">
      <c r="B6">
        <v>41.548381621230199</v>
      </c>
    </row>
    <row r="7" spans="1:2">
      <c r="B7">
        <v>48.680926434681687</v>
      </c>
    </row>
    <row r="8" spans="1:2">
      <c r="B8">
        <v>55.813471248133183</v>
      </c>
    </row>
    <row r="9" spans="1:2">
      <c r="B9">
        <v>62.946016061584672</v>
      </c>
    </row>
    <row r="10" spans="1:2">
      <c r="B10">
        <v>70.078560875036146</v>
      </c>
    </row>
    <row r="11" spans="1:2">
      <c r="B11">
        <v>77.211105688487635</v>
      </c>
    </row>
    <row r="12" spans="1:2">
      <c r="B12">
        <v>84.343650501939123</v>
      </c>
    </row>
    <row r="13" spans="1:2">
      <c r="B13">
        <v>91.476195315390612</v>
      </c>
    </row>
    <row r="14" spans="1:2">
      <c r="B14">
        <v>98.608740128842101</v>
      </c>
    </row>
    <row r="15" spans="1:2">
      <c r="B15">
        <v>105.7412849422936</v>
      </c>
    </row>
    <row r="16" spans="1:2">
      <c r="B16">
        <v>112.87382975574511</v>
      </c>
    </row>
    <row r="17" spans="2:2">
      <c r="B17">
        <v>120.00637456919659</v>
      </c>
    </row>
    <row r="18" spans="2:2">
      <c r="B18">
        <v>127.1389193826481</v>
      </c>
    </row>
    <row r="19" spans="2:2">
      <c r="B19">
        <v>134.2714641960996</v>
      </c>
    </row>
    <row r="20" spans="2:2">
      <c r="B20">
        <v>141.404009009551</v>
      </c>
    </row>
    <row r="21" spans="2:2">
      <c r="B21">
        <v>148.53655382300249</v>
      </c>
    </row>
    <row r="22" spans="2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B1" zoomScale="130" zoomScaleNormal="130" workbookViewId="0">
      <selection activeCell="H12" sqref="H12"/>
    </sheetView>
  </sheetViews>
  <sheetFormatPr baseColWidth="10" defaultRowHeight="15.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89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0" t="s">
        <v>12</v>
      </c>
      <c r="I4" s="3"/>
      <c r="J4" s="100" t="s">
        <v>13</v>
      </c>
      <c r="K4" s="16" t="s">
        <v>14</v>
      </c>
    </row>
    <row r="5" spans="1:13">
      <c r="A5" s="2"/>
      <c r="B5" s="2"/>
      <c r="C5" s="2"/>
      <c r="D5" s="2"/>
      <c r="E5" s="2"/>
      <c r="G5" s="3" t="s">
        <v>15</v>
      </c>
      <c r="H5" s="100" t="s">
        <v>16</v>
      </c>
      <c r="I5" s="3"/>
      <c r="J5" s="66" t="s">
        <v>17</v>
      </c>
      <c r="K5" s="16" t="s">
        <v>18</v>
      </c>
      <c r="L5" s="100" t="s">
        <v>19</v>
      </c>
      <c r="M5" s="100" t="s">
        <v>20</v>
      </c>
    </row>
    <row r="6" spans="1:13">
      <c r="A6" s="2"/>
      <c r="B6" s="2"/>
      <c r="C6" s="2"/>
      <c r="D6" s="2"/>
      <c r="E6" s="2"/>
      <c r="H6" s="100" t="s">
        <v>21</v>
      </c>
      <c r="K6" t="s">
        <v>22</v>
      </c>
    </row>
    <row r="7" spans="1:13">
      <c r="A7" s="2"/>
      <c r="B7" s="2"/>
      <c r="C7" s="2"/>
      <c r="D7" s="2"/>
      <c r="E7" s="2"/>
      <c r="H7" s="100" t="s">
        <v>23</v>
      </c>
      <c r="I7" t="s">
        <v>24</v>
      </c>
      <c r="K7" s="16" t="s">
        <v>25</v>
      </c>
    </row>
    <row r="8" spans="1:13">
      <c r="A8" s="2"/>
      <c r="B8" s="2"/>
      <c r="C8" s="2"/>
      <c r="D8" s="2"/>
      <c r="E8" s="2"/>
      <c r="G8" s="3" t="s">
        <v>26</v>
      </c>
      <c r="H8" s="48" t="s">
        <v>9</v>
      </c>
      <c r="I8" s="48" t="s">
        <v>27</v>
      </c>
      <c r="J8" s="48" t="s">
        <v>28</v>
      </c>
      <c r="K8" s="3"/>
    </row>
    <row r="9" spans="1:13">
      <c r="A9" s="2"/>
      <c r="B9" s="2"/>
      <c r="C9" s="2"/>
      <c r="D9" s="2"/>
      <c r="E9" s="2"/>
      <c r="G9" s="3" t="s">
        <v>29</v>
      </c>
      <c r="H9" s="100" t="s">
        <v>30</v>
      </c>
      <c r="I9" t="s">
        <v>31</v>
      </c>
      <c r="J9" s="89" t="s">
        <v>32</v>
      </c>
    </row>
    <row r="10" spans="1:13">
      <c r="A10" s="2"/>
      <c r="B10" s="2"/>
      <c r="C10" s="2"/>
      <c r="D10" s="2"/>
      <c r="E10" s="2"/>
      <c r="G10" s="3" t="s">
        <v>33</v>
      </c>
    </row>
    <row r="11" spans="1:13">
      <c r="A11" s="2"/>
      <c r="B11" s="2"/>
      <c r="C11" s="2"/>
      <c r="D11" s="2"/>
      <c r="E11" s="2"/>
      <c r="G11" s="3" t="s">
        <v>34</v>
      </c>
    </row>
    <row r="12" spans="1:13">
      <c r="A12" s="2"/>
      <c r="B12" s="2"/>
      <c r="C12" s="2"/>
      <c r="D12" s="2"/>
      <c r="E12" s="2"/>
      <c r="G12" s="3" t="s">
        <v>35</v>
      </c>
    </row>
    <row r="13" spans="1:13">
      <c r="A13" s="2"/>
      <c r="B13" s="2"/>
      <c r="C13" s="2"/>
      <c r="D13" s="2"/>
      <c r="E13" s="2"/>
      <c r="G13" s="3" t="s">
        <v>36</v>
      </c>
    </row>
    <row r="14" spans="1:13">
      <c r="A14" s="2"/>
      <c r="B14" s="2"/>
      <c r="C14" s="2"/>
      <c r="D14" s="2"/>
      <c r="E14" s="2"/>
      <c r="H14" t="s">
        <v>2434</v>
      </c>
      <c r="K14" t="s">
        <v>2435</v>
      </c>
    </row>
    <row r="15" spans="1:13">
      <c r="A15" s="93"/>
      <c r="B15" s="93"/>
      <c r="C15" s="93"/>
      <c r="D15" s="93"/>
      <c r="E15" s="93"/>
    </row>
    <row r="16" spans="1:13">
      <c r="A16" s="93"/>
      <c r="B16" s="93"/>
      <c r="C16" s="93"/>
      <c r="D16" s="93"/>
      <c r="E16" s="93"/>
    </row>
    <row r="17" spans="1:11">
      <c r="A17" s="93"/>
      <c r="B17" s="93"/>
      <c r="C17" s="93"/>
      <c r="D17" s="93"/>
      <c r="E17" s="93"/>
    </row>
    <row r="18" spans="1:11">
      <c r="A18" s="93"/>
      <c r="B18" s="93"/>
      <c r="C18" s="93"/>
      <c r="D18" s="93"/>
      <c r="E18" s="93"/>
    </row>
    <row r="20" spans="1:11">
      <c r="G20" s="48" t="s">
        <v>8</v>
      </c>
      <c r="H20" s="48" t="s">
        <v>9</v>
      </c>
      <c r="I20" t="s">
        <v>37</v>
      </c>
    </row>
    <row r="21" spans="1:11">
      <c r="G21" s="66" t="s">
        <v>38</v>
      </c>
      <c r="H21" s="66" t="s">
        <v>39</v>
      </c>
      <c r="J21" s="66" t="s">
        <v>40</v>
      </c>
      <c r="K21" t="s">
        <v>41</v>
      </c>
    </row>
    <row r="22" spans="1:11">
      <c r="H22" s="66" t="s">
        <v>42</v>
      </c>
      <c r="J22" s="66" t="s">
        <v>43</v>
      </c>
      <c r="K22" t="s">
        <v>44</v>
      </c>
    </row>
    <row r="23" spans="1:11">
      <c r="G23" s="66" t="s">
        <v>45</v>
      </c>
    </row>
    <row r="27" spans="1:11">
      <c r="H27" t="s">
        <v>46</v>
      </c>
      <c r="K27" t="s">
        <v>47</v>
      </c>
    </row>
    <row r="28" spans="1:11">
      <c r="H28" t="s">
        <v>48</v>
      </c>
    </row>
    <row r="29" spans="1:11">
      <c r="H29" t="s">
        <v>49</v>
      </c>
      <c r="J29" t="s">
        <v>50</v>
      </c>
      <c r="K29" t="s">
        <v>51</v>
      </c>
    </row>
    <row r="30" spans="1:11">
      <c r="H30" t="s">
        <v>52</v>
      </c>
      <c r="K30" s="16" t="s">
        <v>53</v>
      </c>
    </row>
    <row r="31" spans="1:11">
      <c r="H31" t="s">
        <v>54</v>
      </c>
      <c r="K31" t="s">
        <v>55</v>
      </c>
    </row>
    <row r="32" spans="1:11">
      <c r="H32" s="30" t="s">
        <v>56</v>
      </c>
    </row>
    <row r="33" spans="8:11">
      <c r="H33" s="30" t="s">
        <v>57</v>
      </c>
      <c r="K33" t="s">
        <v>58</v>
      </c>
    </row>
    <row r="34" spans="8:11">
      <c r="H34" s="31" t="s">
        <v>59</v>
      </c>
      <c r="K34" s="16" t="s">
        <v>60</v>
      </c>
    </row>
    <row r="35" spans="8:11">
      <c r="H35" s="31" t="s">
        <v>30</v>
      </c>
      <c r="I35" s="31" t="s">
        <v>61</v>
      </c>
      <c r="J35" s="31" t="s">
        <v>62</v>
      </c>
      <c r="K35" t="s">
        <v>63</v>
      </c>
    </row>
    <row r="36" spans="8:11">
      <c r="H36" s="48" t="s">
        <v>64</v>
      </c>
      <c r="K36" t="s">
        <v>65</v>
      </c>
    </row>
  </sheetData>
  <hyperlinks>
    <hyperlink ref="K4" r:id="rId1"/>
    <hyperlink ref="K5" r:id="rId2"/>
    <hyperlink ref="K7" r:id="rId3"/>
    <hyperlink ref="K30" r:id="rId4"/>
    <hyperlink ref="K34" r:id="rId5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10" zoomScaleNormal="110" workbookViewId="0">
      <selection activeCell="B23" sqref="B23"/>
    </sheetView>
  </sheetViews>
  <sheetFormatPr baseColWidth="10" defaultRowHeight="15.5"/>
  <cols>
    <col min="1" max="1" width="29.08203125" style="118" bestFit="1" customWidth="1"/>
    <col min="2" max="2" width="10.6640625" style="112" customWidth="1"/>
  </cols>
  <sheetData>
    <row r="1" spans="1:4" s="3" customFormat="1">
      <c r="A1" s="3" t="s">
        <v>66</v>
      </c>
      <c r="B1" s="111" t="s">
        <v>67</v>
      </c>
      <c r="C1" s="3" t="s">
        <v>68</v>
      </c>
      <c r="D1" s="3" t="s">
        <v>5</v>
      </c>
    </row>
    <row r="2" spans="1:4">
      <c r="A2" s="56" t="s">
        <v>69</v>
      </c>
      <c r="B2" s="112">
        <v>0.08</v>
      </c>
    </row>
    <row r="4" spans="1:4">
      <c r="A4" s="64" t="s">
        <v>70</v>
      </c>
      <c r="B4" s="113">
        <v>0.94620000000000004</v>
      </c>
      <c r="C4" s="16" t="s">
        <v>71</v>
      </c>
    </row>
    <row r="5" spans="1:4">
      <c r="A5" s="64" t="s">
        <v>72</v>
      </c>
      <c r="B5" s="114">
        <v>0.8458</v>
      </c>
      <c r="C5" t="s">
        <v>73</v>
      </c>
    </row>
    <row r="6" spans="1:4">
      <c r="A6" s="64" t="s">
        <v>74</v>
      </c>
      <c r="B6" s="116" t="s">
        <v>75</v>
      </c>
    </row>
    <row r="7" spans="1:4">
      <c r="A7" s="64" t="s">
        <v>76</v>
      </c>
      <c r="B7" s="116" t="s">
        <v>77</v>
      </c>
      <c r="C7" t="s">
        <v>78</v>
      </c>
    </row>
    <row r="8" spans="1:4">
      <c r="A8" s="64" t="s">
        <v>79</v>
      </c>
      <c r="B8" s="114">
        <v>0.84750000000000003</v>
      </c>
      <c r="C8" t="s">
        <v>80</v>
      </c>
    </row>
    <row r="9" spans="1:4">
      <c r="A9" s="71" t="s">
        <v>81</v>
      </c>
      <c r="B9" s="115">
        <v>1.1301000000000001</v>
      </c>
      <c r="C9" t="s">
        <v>82</v>
      </c>
    </row>
    <row r="11" spans="1:4">
      <c r="A11" s="3" t="s">
        <v>83</v>
      </c>
      <c r="B11" s="57">
        <f ca="1">YEAR(TODAY())</f>
        <v>2022</v>
      </c>
      <c r="D11" s="89" t="s">
        <v>84</v>
      </c>
    </row>
    <row r="12" spans="1:4">
      <c r="A12" s="89" t="s">
        <v>85</v>
      </c>
      <c r="B12" s="112">
        <v>7</v>
      </c>
      <c r="D12" s="89"/>
    </row>
    <row r="13" spans="1:4">
      <c r="A13" s="89" t="s">
        <v>86</v>
      </c>
      <c r="B13" s="112">
        <v>13</v>
      </c>
      <c r="D13" s="89" t="s">
        <v>87</v>
      </c>
    </row>
    <row r="14" spans="1:4">
      <c r="A14" s="89" t="s">
        <v>88</v>
      </c>
      <c r="B14" s="112">
        <v>7</v>
      </c>
    </row>
    <row r="15" spans="1:4">
      <c r="A15" s="89" t="s">
        <v>89</v>
      </c>
      <c r="B15" s="112">
        <v>7</v>
      </c>
    </row>
    <row r="16" spans="1:4">
      <c r="A16" s="89" t="s">
        <v>90</v>
      </c>
      <c r="B16" s="112">
        <v>3</v>
      </c>
      <c r="D16" s="89" t="s">
        <v>91</v>
      </c>
    </row>
    <row r="17" spans="1:3">
      <c r="A17" s="89" t="s">
        <v>92</v>
      </c>
      <c r="B17" s="112">
        <v>3</v>
      </c>
      <c r="C17" s="89" t="s">
        <v>93</v>
      </c>
    </row>
    <row r="20" spans="1:3">
      <c r="A20" t="s">
        <v>94</v>
      </c>
      <c r="B20" s="112">
        <v>0.29307106999999999</v>
      </c>
    </row>
    <row r="21" spans="1:3">
      <c r="A21" t="s">
        <v>95</v>
      </c>
      <c r="B21" s="112">
        <v>3.6</v>
      </c>
    </row>
    <row r="22" spans="1:3">
      <c r="B22" s="112">
        <v>8</v>
      </c>
      <c r="C22">
        <f>B22*B21</f>
        <v>28.8</v>
      </c>
    </row>
  </sheetData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F961"/>
  <sheetViews>
    <sheetView zoomScale="120" zoomScaleNormal="120" workbookViewId="0">
      <selection activeCell="E78" sqref="E78"/>
    </sheetView>
  </sheetViews>
  <sheetFormatPr baseColWidth="10" defaultRowHeight="15.5"/>
  <sheetData>
    <row r="1" spans="1:6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hidden="1">
      <c r="A2" t="s">
        <v>102</v>
      </c>
      <c r="B2" t="s">
        <v>103</v>
      </c>
      <c r="C2">
        <v>12443.1</v>
      </c>
    </row>
    <row r="3" spans="1:6" hidden="1">
      <c r="A3" t="s">
        <v>104</v>
      </c>
      <c r="B3" t="s">
        <v>103</v>
      </c>
      <c r="C3">
        <v>9809.65</v>
      </c>
    </row>
    <row r="4" spans="1:6" hidden="1">
      <c r="A4" t="s">
        <v>105</v>
      </c>
      <c r="B4" t="s">
        <v>103</v>
      </c>
      <c r="C4">
        <v>14063.9</v>
      </c>
    </row>
    <row r="5" spans="1:6" hidden="1">
      <c r="A5" t="s">
        <v>106</v>
      </c>
      <c r="B5" t="s">
        <v>103</v>
      </c>
      <c r="C5">
        <v>6005.96</v>
      </c>
      <c r="D5">
        <v>500</v>
      </c>
      <c r="E5">
        <v>0</v>
      </c>
    </row>
    <row r="6" spans="1:6" hidden="1">
      <c r="A6" t="s">
        <v>107</v>
      </c>
      <c r="B6" t="s">
        <v>103</v>
      </c>
      <c r="C6">
        <v>21212.1</v>
      </c>
    </row>
    <row r="7" spans="1:6" hidden="1">
      <c r="A7" t="s">
        <v>108</v>
      </c>
      <c r="B7" t="s">
        <v>103</v>
      </c>
      <c r="C7">
        <v>6601.17</v>
      </c>
    </row>
    <row r="8" spans="1:6" hidden="1">
      <c r="A8" t="s">
        <v>109</v>
      </c>
      <c r="B8" t="s">
        <v>103</v>
      </c>
      <c r="C8">
        <v>1630.63</v>
      </c>
      <c r="D8">
        <v>1300</v>
      </c>
      <c r="F8" t="s">
        <v>110</v>
      </c>
    </row>
    <row r="9" spans="1:6" hidden="1">
      <c r="A9" t="s">
        <v>111</v>
      </c>
      <c r="B9" t="s">
        <v>103</v>
      </c>
      <c r="C9">
        <v>15544.3</v>
      </c>
    </row>
    <row r="10" spans="1:6" hidden="1">
      <c r="A10" t="s">
        <v>112</v>
      </c>
      <c r="B10" t="s">
        <v>103</v>
      </c>
      <c r="C10">
        <v>435.90699999999998</v>
      </c>
      <c r="D10">
        <v>450</v>
      </c>
      <c r="E10">
        <v>0</v>
      </c>
    </row>
    <row r="11" spans="1:6" hidden="1">
      <c r="A11" t="s">
        <v>113</v>
      </c>
      <c r="B11" t="s">
        <v>103</v>
      </c>
      <c r="C11">
        <v>6144.55</v>
      </c>
    </row>
    <row r="12" spans="1:6" hidden="1">
      <c r="A12" t="s">
        <v>114</v>
      </c>
      <c r="B12" t="s">
        <v>103</v>
      </c>
      <c r="C12">
        <v>12917.1</v>
      </c>
    </row>
    <row r="13" spans="1:6" hidden="1">
      <c r="A13" t="s">
        <v>115</v>
      </c>
      <c r="B13" t="s">
        <v>103</v>
      </c>
      <c r="C13">
        <v>17577.5</v>
      </c>
    </row>
    <row r="14" spans="1:6" hidden="1">
      <c r="A14" t="s">
        <v>116</v>
      </c>
      <c r="B14" t="s">
        <v>103</v>
      </c>
      <c r="C14">
        <v>12511.9</v>
      </c>
    </row>
    <row r="15" spans="1:6" hidden="1">
      <c r="A15" t="s">
        <v>117</v>
      </c>
      <c r="B15" t="s">
        <v>103</v>
      </c>
      <c r="C15">
        <v>10409.299999999999</v>
      </c>
    </row>
    <row r="16" spans="1:6" hidden="1">
      <c r="A16" t="s">
        <v>118</v>
      </c>
      <c r="B16" t="s">
        <v>103</v>
      </c>
      <c r="C16">
        <v>1408.05</v>
      </c>
      <c r="D16">
        <v>1000</v>
      </c>
      <c r="F16" t="s">
        <v>119</v>
      </c>
    </row>
    <row r="17" spans="1:6" hidden="1">
      <c r="A17" t="s">
        <v>120</v>
      </c>
      <c r="B17" t="s">
        <v>103</v>
      </c>
      <c r="C17">
        <v>5417.07</v>
      </c>
    </row>
    <row r="18" spans="1:6" hidden="1">
      <c r="A18" t="s">
        <v>121</v>
      </c>
      <c r="B18" t="s">
        <v>103</v>
      </c>
      <c r="C18">
        <v>3769.58</v>
      </c>
      <c r="D18">
        <v>550</v>
      </c>
      <c r="E18">
        <v>0</v>
      </c>
    </row>
    <row r="19" spans="1:6" hidden="1">
      <c r="A19" t="s">
        <v>122</v>
      </c>
      <c r="B19" t="s">
        <v>103</v>
      </c>
      <c r="C19">
        <v>12510.5</v>
      </c>
    </row>
    <row r="20" spans="1:6" hidden="1">
      <c r="A20" t="s">
        <v>123</v>
      </c>
      <c r="B20" t="s">
        <v>103</v>
      </c>
      <c r="C20">
        <v>20484.5</v>
      </c>
    </row>
    <row r="21" spans="1:6" hidden="1">
      <c r="A21" t="s">
        <v>124</v>
      </c>
      <c r="B21" t="s">
        <v>103</v>
      </c>
      <c r="C21">
        <v>6879.01</v>
      </c>
    </row>
    <row r="22" spans="1:6" hidden="1">
      <c r="A22" t="s">
        <v>125</v>
      </c>
      <c r="B22" t="s">
        <v>103</v>
      </c>
      <c r="C22">
        <v>0</v>
      </c>
      <c r="D22">
        <v>500</v>
      </c>
      <c r="E22">
        <v>0</v>
      </c>
    </row>
    <row r="23" spans="1:6" hidden="1">
      <c r="A23" t="s">
        <v>103</v>
      </c>
      <c r="B23" t="s">
        <v>103</v>
      </c>
      <c r="C23">
        <v>0</v>
      </c>
    </row>
    <row r="24" spans="1:6" hidden="1">
      <c r="A24" t="s">
        <v>126</v>
      </c>
      <c r="B24" t="s">
        <v>103</v>
      </c>
      <c r="C24">
        <v>813.91399999999999</v>
      </c>
      <c r="D24">
        <v>550</v>
      </c>
      <c r="E24">
        <v>0</v>
      </c>
    </row>
    <row r="25" spans="1:6" hidden="1">
      <c r="A25" t="s">
        <v>127</v>
      </c>
      <c r="B25" t="s">
        <v>103</v>
      </c>
      <c r="C25">
        <v>5798.5</v>
      </c>
    </row>
    <row r="26" spans="1:6" hidden="1">
      <c r="A26" t="s">
        <v>128</v>
      </c>
      <c r="B26" t="s">
        <v>103</v>
      </c>
      <c r="C26">
        <v>3173.57</v>
      </c>
      <c r="D26">
        <v>2400</v>
      </c>
      <c r="E26">
        <v>375</v>
      </c>
    </row>
    <row r="27" spans="1:6" hidden="1">
      <c r="A27" t="s">
        <v>129</v>
      </c>
      <c r="B27" t="s">
        <v>103</v>
      </c>
      <c r="C27">
        <v>6629.51</v>
      </c>
    </row>
    <row r="28" spans="1:6" hidden="1">
      <c r="A28" t="s">
        <v>130</v>
      </c>
      <c r="B28" t="s">
        <v>103</v>
      </c>
      <c r="C28">
        <v>2697.2</v>
      </c>
      <c r="D28">
        <v>1400</v>
      </c>
      <c r="F28" t="s">
        <v>131</v>
      </c>
    </row>
    <row r="29" spans="1:6" hidden="1">
      <c r="A29" t="s">
        <v>132</v>
      </c>
      <c r="B29" t="s">
        <v>103</v>
      </c>
      <c r="C29">
        <v>1646.96</v>
      </c>
      <c r="D29">
        <v>800</v>
      </c>
      <c r="E29">
        <v>140</v>
      </c>
    </row>
    <row r="30" spans="1:6" hidden="1">
      <c r="A30" t="s">
        <v>133</v>
      </c>
      <c r="B30" t="s">
        <v>103</v>
      </c>
      <c r="C30">
        <v>3768.47</v>
      </c>
      <c r="D30">
        <v>600</v>
      </c>
      <c r="F30" t="s">
        <v>134</v>
      </c>
    </row>
    <row r="31" spans="1:6" hidden="1">
      <c r="A31" t="s">
        <v>135</v>
      </c>
      <c r="B31" t="s">
        <v>103</v>
      </c>
      <c r="C31">
        <v>7592.95</v>
      </c>
    </row>
    <row r="32" spans="1:6" hidden="1">
      <c r="A32" t="s">
        <v>136</v>
      </c>
      <c r="B32" t="s">
        <v>103</v>
      </c>
      <c r="C32">
        <v>6880.24</v>
      </c>
    </row>
    <row r="33" spans="1:6" hidden="1">
      <c r="A33" t="s">
        <v>137</v>
      </c>
      <c r="B33" t="s">
        <v>103</v>
      </c>
      <c r="C33">
        <v>8648.2000000000007</v>
      </c>
    </row>
    <row r="34" spans="1:6" hidden="1">
      <c r="A34" t="s">
        <v>138</v>
      </c>
      <c r="B34" t="s">
        <v>103</v>
      </c>
      <c r="C34">
        <v>5499.86</v>
      </c>
      <c r="D34">
        <v>1700</v>
      </c>
      <c r="F34" t="s">
        <v>139</v>
      </c>
    </row>
    <row r="35" spans="1:6" hidden="1">
      <c r="A35" t="s">
        <v>140</v>
      </c>
      <c r="B35" t="s">
        <v>103</v>
      </c>
      <c r="C35">
        <v>6005.96</v>
      </c>
      <c r="D35">
        <v>500</v>
      </c>
      <c r="F35" t="s">
        <v>141</v>
      </c>
    </row>
    <row r="36" spans="1:6" hidden="1">
      <c r="A36" t="s">
        <v>142</v>
      </c>
      <c r="B36" t="s">
        <v>103</v>
      </c>
      <c r="C36">
        <v>16946.900000000001</v>
      </c>
    </row>
    <row r="37" spans="1:6" hidden="1">
      <c r="A37" t="s">
        <v>143</v>
      </c>
      <c r="B37" t="s">
        <v>103</v>
      </c>
      <c r="C37">
        <v>1418.95</v>
      </c>
      <c r="D37">
        <v>1000</v>
      </c>
      <c r="E37">
        <v>200</v>
      </c>
      <c r="F37" t="s">
        <v>144</v>
      </c>
    </row>
    <row r="38" spans="1:6" hidden="1">
      <c r="A38" t="s">
        <v>145</v>
      </c>
      <c r="B38" t="s">
        <v>103</v>
      </c>
      <c r="C38">
        <v>12687.3</v>
      </c>
    </row>
    <row r="39" spans="1:6" hidden="1">
      <c r="A39" t="s">
        <v>146</v>
      </c>
      <c r="B39" t="s">
        <v>103</v>
      </c>
      <c r="C39">
        <v>13377.2</v>
      </c>
    </row>
    <row r="40" spans="1:6" hidden="1">
      <c r="A40" t="s">
        <v>147</v>
      </c>
      <c r="B40" t="s">
        <v>103</v>
      </c>
      <c r="C40">
        <v>12508.6</v>
      </c>
    </row>
    <row r="41" spans="1:6" hidden="1">
      <c r="A41" t="s">
        <v>148</v>
      </c>
      <c r="B41" t="s">
        <v>103</v>
      </c>
      <c r="C41">
        <v>4063.66</v>
      </c>
      <c r="D41">
        <v>900</v>
      </c>
      <c r="F41" t="s">
        <v>149</v>
      </c>
    </row>
    <row r="42" spans="1:6" hidden="1">
      <c r="A42" t="s">
        <v>150</v>
      </c>
      <c r="B42" t="s">
        <v>103</v>
      </c>
      <c r="C42">
        <v>21391.200000000001</v>
      </c>
    </row>
    <row r="43" spans="1:6" hidden="1">
      <c r="A43" t="s">
        <v>151</v>
      </c>
      <c r="B43" t="s">
        <v>103</v>
      </c>
      <c r="C43">
        <v>21070.7</v>
      </c>
    </row>
    <row r="44" spans="1:6" hidden="1">
      <c r="A44" t="s">
        <v>152</v>
      </c>
      <c r="B44" t="s">
        <v>103</v>
      </c>
      <c r="C44">
        <v>13352.8</v>
      </c>
    </row>
    <row r="45" spans="1:6" hidden="1">
      <c r="A45" t="s">
        <v>153</v>
      </c>
      <c r="B45" t="s">
        <v>103</v>
      </c>
      <c r="C45">
        <v>6601.17</v>
      </c>
    </row>
    <row r="46" spans="1:6" hidden="1">
      <c r="A46" t="s">
        <v>154</v>
      </c>
      <c r="B46" t="s">
        <v>103</v>
      </c>
      <c r="C46">
        <v>6854.45</v>
      </c>
    </row>
    <row r="47" spans="1:6" hidden="1">
      <c r="A47" t="s">
        <v>155</v>
      </c>
      <c r="B47" t="s">
        <v>103</v>
      </c>
      <c r="C47">
        <v>4760.1400000000003</v>
      </c>
    </row>
    <row r="48" spans="1:6" hidden="1">
      <c r="A48" t="s">
        <v>156</v>
      </c>
      <c r="B48" t="s">
        <v>103</v>
      </c>
      <c r="C48">
        <v>2668.91</v>
      </c>
      <c r="D48">
        <v>2100</v>
      </c>
      <c r="E48">
        <v>50</v>
      </c>
    </row>
    <row r="49" spans="1:6" hidden="1">
      <c r="A49" t="s">
        <v>157</v>
      </c>
      <c r="B49" t="s">
        <v>103</v>
      </c>
      <c r="C49">
        <v>6447.59</v>
      </c>
    </row>
    <row r="50" spans="1:6" hidden="1">
      <c r="A50" t="s">
        <v>158</v>
      </c>
      <c r="B50" t="s">
        <v>103</v>
      </c>
      <c r="C50">
        <v>15461.9</v>
      </c>
    </row>
    <row r="51" spans="1:6" hidden="1">
      <c r="A51" t="s">
        <v>159</v>
      </c>
      <c r="B51" t="s">
        <v>103</v>
      </c>
      <c r="C51">
        <v>10255.799999999999</v>
      </c>
    </row>
    <row r="52" spans="1:6" hidden="1">
      <c r="A52" t="s">
        <v>160</v>
      </c>
      <c r="B52" t="s">
        <v>103</v>
      </c>
      <c r="C52">
        <v>15945.3</v>
      </c>
    </row>
    <row r="53" spans="1:6" hidden="1">
      <c r="A53" t="s">
        <v>161</v>
      </c>
      <c r="B53" t="s">
        <v>103</v>
      </c>
      <c r="C53">
        <v>7951.84</v>
      </c>
    </row>
    <row r="54" spans="1:6" hidden="1">
      <c r="A54" t="s">
        <v>162</v>
      </c>
      <c r="B54" t="s">
        <v>103</v>
      </c>
      <c r="C54">
        <v>403.13400000000001</v>
      </c>
      <c r="D54">
        <v>600</v>
      </c>
      <c r="E54">
        <v>0</v>
      </c>
    </row>
    <row r="55" spans="1:6">
      <c r="A55" t="s">
        <v>43</v>
      </c>
      <c r="B55" t="s">
        <v>103</v>
      </c>
      <c r="C55">
        <v>602.40300000000002</v>
      </c>
      <c r="D55">
        <v>300</v>
      </c>
      <c r="E55">
        <v>650</v>
      </c>
    </row>
    <row r="56" spans="1:6" hidden="1">
      <c r="A56" t="s">
        <v>163</v>
      </c>
      <c r="B56" t="s">
        <v>103</v>
      </c>
      <c r="C56">
        <v>10799.4</v>
      </c>
    </row>
    <row r="57" spans="1:6" hidden="1">
      <c r="A57" t="s">
        <v>164</v>
      </c>
      <c r="B57" t="s">
        <v>103</v>
      </c>
      <c r="C57">
        <v>9104.2199999999993</v>
      </c>
    </row>
    <row r="58" spans="1:6" hidden="1">
      <c r="A58" t="s">
        <v>165</v>
      </c>
      <c r="B58" t="s">
        <v>103</v>
      </c>
      <c r="C58">
        <v>12201.6</v>
      </c>
    </row>
    <row r="59" spans="1:6" hidden="1">
      <c r="A59" t="s">
        <v>166</v>
      </c>
      <c r="B59" t="s">
        <v>103</v>
      </c>
      <c r="C59">
        <v>1166.3</v>
      </c>
      <c r="D59">
        <v>1000</v>
      </c>
    </row>
    <row r="60" spans="1:6" hidden="1">
      <c r="A60" t="s">
        <v>167</v>
      </c>
      <c r="B60" t="s">
        <v>103</v>
      </c>
      <c r="C60">
        <v>2033.13</v>
      </c>
      <c r="D60">
        <v>1900</v>
      </c>
      <c r="F60" t="s">
        <v>168</v>
      </c>
    </row>
    <row r="61" spans="1:6" hidden="1">
      <c r="A61" t="s">
        <v>169</v>
      </c>
      <c r="B61" t="s">
        <v>103</v>
      </c>
      <c r="C61">
        <v>12830.8</v>
      </c>
    </row>
    <row r="62" spans="1:6" hidden="1">
      <c r="A62" t="s">
        <v>170</v>
      </c>
      <c r="B62" t="s">
        <v>103</v>
      </c>
      <c r="C62">
        <v>6447.1</v>
      </c>
      <c r="D62">
        <v>1100</v>
      </c>
      <c r="F62" t="s">
        <v>171</v>
      </c>
    </row>
    <row r="63" spans="1:6" hidden="1">
      <c r="A63" t="s">
        <v>172</v>
      </c>
      <c r="B63" t="s">
        <v>103</v>
      </c>
      <c r="C63">
        <v>6600.67</v>
      </c>
      <c r="D63">
        <v>1000</v>
      </c>
      <c r="E63">
        <v>2000</v>
      </c>
    </row>
    <row r="64" spans="1:6" hidden="1">
      <c r="A64" t="s">
        <v>172</v>
      </c>
      <c r="B64" t="s">
        <v>103</v>
      </c>
      <c r="C64">
        <v>6600.67</v>
      </c>
    </row>
    <row r="65" spans="1:6" hidden="1">
      <c r="A65" t="s">
        <v>172</v>
      </c>
      <c r="B65" t="s">
        <v>103</v>
      </c>
      <c r="C65">
        <v>6600.67</v>
      </c>
    </row>
    <row r="66" spans="1:6" hidden="1">
      <c r="A66" t="s">
        <v>172</v>
      </c>
      <c r="B66" t="s">
        <v>103</v>
      </c>
      <c r="C66">
        <v>6600.67</v>
      </c>
      <c r="D66">
        <v>6000</v>
      </c>
      <c r="E66">
        <v>0</v>
      </c>
    </row>
    <row r="67" spans="1:6" hidden="1">
      <c r="A67" t="s">
        <v>172</v>
      </c>
      <c r="B67" t="s">
        <v>103</v>
      </c>
      <c r="C67">
        <v>6600.67</v>
      </c>
      <c r="D67">
        <v>6000</v>
      </c>
      <c r="E67">
        <v>0</v>
      </c>
    </row>
    <row r="68" spans="1:6" hidden="1">
      <c r="A68" t="s">
        <v>172</v>
      </c>
      <c r="B68" t="s">
        <v>103</v>
      </c>
      <c r="C68">
        <v>6600.67</v>
      </c>
      <c r="D68">
        <v>6000</v>
      </c>
      <c r="E68">
        <v>0</v>
      </c>
    </row>
    <row r="69" spans="1:6" hidden="1">
      <c r="A69" t="s">
        <v>173</v>
      </c>
      <c r="B69" t="s">
        <v>103</v>
      </c>
      <c r="C69">
        <v>8294.0300000000007</v>
      </c>
    </row>
    <row r="70" spans="1:6" hidden="1">
      <c r="A70" t="s">
        <v>174</v>
      </c>
      <c r="B70" t="s">
        <v>103</v>
      </c>
      <c r="C70">
        <v>601.93799999999999</v>
      </c>
      <c r="D70">
        <v>324</v>
      </c>
      <c r="E70">
        <v>150</v>
      </c>
      <c r="F70" t="s">
        <v>175</v>
      </c>
    </row>
    <row r="71" spans="1:6" hidden="1">
      <c r="A71" t="s">
        <v>176</v>
      </c>
      <c r="B71" t="s">
        <v>103</v>
      </c>
      <c r="C71">
        <v>16294.6</v>
      </c>
    </row>
    <row r="72" spans="1:6" hidden="1">
      <c r="A72" t="s">
        <v>177</v>
      </c>
      <c r="B72" t="s">
        <v>103</v>
      </c>
      <c r="C72">
        <v>6005.38</v>
      </c>
      <c r="D72">
        <v>300</v>
      </c>
      <c r="F72" t="s">
        <v>178</v>
      </c>
    </row>
    <row r="73" spans="1:6" hidden="1">
      <c r="A73" t="s">
        <v>179</v>
      </c>
      <c r="B73" t="s">
        <v>103</v>
      </c>
      <c r="C73">
        <v>6005.96</v>
      </c>
      <c r="D73">
        <v>550</v>
      </c>
      <c r="F73" t="s">
        <v>180</v>
      </c>
    </row>
    <row r="74" spans="1:6" hidden="1">
      <c r="A74" t="s">
        <v>181</v>
      </c>
      <c r="B74" t="s">
        <v>103</v>
      </c>
      <c r="C74">
        <v>6672.62</v>
      </c>
    </row>
    <row r="75" spans="1:6" hidden="1">
      <c r="A75" t="s">
        <v>182</v>
      </c>
      <c r="B75" t="s">
        <v>103</v>
      </c>
      <c r="C75">
        <v>18076.5</v>
      </c>
    </row>
    <row r="76" spans="1:6" hidden="1">
      <c r="A76" t="s">
        <v>183</v>
      </c>
      <c r="B76" t="s">
        <v>103</v>
      </c>
      <c r="C76">
        <v>12508.4</v>
      </c>
    </row>
    <row r="77" spans="1:6" hidden="1">
      <c r="A77" t="s">
        <v>184</v>
      </c>
      <c r="B77" t="s">
        <v>103</v>
      </c>
      <c r="C77">
        <v>4114.71</v>
      </c>
    </row>
    <row r="78" spans="1:6" hidden="1">
      <c r="A78" t="s">
        <v>185</v>
      </c>
      <c r="B78" t="s">
        <v>103</v>
      </c>
      <c r="C78">
        <v>5918.28</v>
      </c>
      <c r="D78" t="s">
        <v>186</v>
      </c>
    </row>
    <row r="79" spans="1:6" hidden="1">
      <c r="A79" t="s">
        <v>187</v>
      </c>
      <c r="B79" t="s">
        <v>103</v>
      </c>
      <c r="C79">
        <v>6279.06</v>
      </c>
    </row>
    <row r="80" spans="1:6" hidden="1">
      <c r="A80" t="s">
        <v>188</v>
      </c>
      <c r="B80" t="s">
        <v>103</v>
      </c>
      <c r="C80">
        <v>19486.099999999999</v>
      </c>
    </row>
    <row r="81" spans="1:6" hidden="1">
      <c r="A81" t="s">
        <v>189</v>
      </c>
      <c r="B81" t="s">
        <v>103</v>
      </c>
      <c r="C81">
        <v>6648.54</v>
      </c>
    </row>
    <row r="82" spans="1:6" hidden="1">
      <c r="A82" t="s">
        <v>190</v>
      </c>
      <c r="B82" t="s">
        <v>103</v>
      </c>
      <c r="C82">
        <v>540.62800000000004</v>
      </c>
      <c r="D82">
        <v>600</v>
      </c>
      <c r="E82">
        <v>80</v>
      </c>
      <c r="F82" t="s">
        <v>191</v>
      </c>
    </row>
    <row r="83" spans="1:6" hidden="1">
      <c r="A83" t="s">
        <v>192</v>
      </c>
      <c r="B83" t="s">
        <v>103</v>
      </c>
      <c r="C83">
        <v>8319.3700000000008</v>
      </c>
    </row>
    <row r="84" spans="1:6" hidden="1">
      <c r="A84" t="s">
        <v>192</v>
      </c>
      <c r="B84" t="s">
        <v>103</v>
      </c>
      <c r="C84">
        <v>8319.3700000000008</v>
      </c>
    </row>
    <row r="85" spans="1:6" hidden="1">
      <c r="A85" t="s">
        <v>192</v>
      </c>
      <c r="B85" t="s">
        <v>103</v>
      </c>
      <c r="C85">
        <v>8319.3700000000008</v>
      </c>
    </row>
    <row r="86" spans="1:6" hidden="1">
      <c r="A86" t="s">
        <v>192</v>
      </c>
      <c r="B86" t="s">
        <v>103</v>
      </c>
      <c r="C86">
        <v>8319.3700000000008</v>
      </c>
    </row>
    <row r="87" spans="1:6" hidden="1">
      <c r="A87" t="s">
        <v>193</v>
      </c>
      <c r="B87" t="s">
        <v>103</v>
      </c>
      <c r="C87">
        <v>12201.8</v>
      </c>
    </row>
    <row r="88" spans="1:6" hidden="1">
      <c r="A88" t="s">
        <v>194</v>
      </c>
      <c r="B88" t="s">
        <v>103</v>
      </c>
      <c r="C88">
        <v>6553.84</v>
      </c>
    </row>
    <row r="89" spans="1:6" hidden="1">
      <c r="A89" t="s">
        <v>195</v>
      </c>
      <c r="B89" t="s">
        <v>103</v>
      </c>
      <c r="C89">
        <v>9768.26</v>
      </c>
    </row>
    <row r="90" spans="1:6" hidden="1">
      <c r="A90" t="s">
        <v>196</v>
      </c>
      <c r="B90" t="s">
        <v>103</v>
      </c>
      <c r="C90">
        <v>5925.71</v>
      </c>
    </row>
    <row r="91" spans="1:6" hidden="1">
      <c r="A91" t="s">
        <v>197</v>
      </c>
      <c r="B91" t="s">
        <v>103</v>
      </c>
      <c r="C91">
        <v>14350.9</v>
      </c>
    </row>
    <row r="92" spans="1:6" hidden="1">
      <c r="A92" t="s">
        <v>198</v>
      </c>
      <c r="B92" t="s">
        <v>103</v>
      </c>
      <c r="C92">
        <v>17589.900000000001</v>
      </c>
    </row>
    <row r="93" spans="1:6" hidden="1">
      <c r="A93" t="s">
        <v>199</v>
      </c>
      <c r="B93" t="s">
        <v>103</v>
      </c>
      <c r="C93">
        <v>18853.3</v>
      </c>
    </row>
    <row r="94" spans="1:6" hidden="1">
      <c r="A94" t="s">
        <v>200</v>
      </c>
      <c r="B94" t="s">
        <v>103</v>
      </c>
      <c r="C94">
        <v>1012.38</v>
      </c>
    </row>
    <row r="95" spans="1:6" hidden="1">
      <c r="A95" t="s">
        <v>201</v>
      </c>
      <c r="B95" t="s">
        <v>103</v>
      </c>
      <c r="C95">
        <v>21143.3</v>
      </c>
    </row>
    <row r="96" spans="1:6" hidden="1">
      <c r="A96" t="s">
        <v>202</v>
      </c>
      <c r="B96" t="s">
        <v>103</v>
      </c>
      <c r="C96">
        <v>8469.23</v>
      </c>
    </row>
    <row r="97" spans="1:6" hidden="1">
      <c r="A97" t="s">
        <v>203</v>
      </c>
      <c r="B97" t="s">
        <v>103</v>
      </c>
      <c r="C97">
        <v>13869.6</v>
      </c>
    </row>
    <row r="98" spans="1:6" hidden="1">
      <c r="A98" t="s">
        <v>102</v>
      </c>
      <c r="B98" t="s">
        <v>130</v>
      </c>
      <c r="C98">
        <v>8993.74</v>
      </c>
    </row>
    <row r="99" spans="1:6" hidden="1">
      <c r="A99" t="s">
        <v>104</v>
      </c>
      <c r="B99" t="s">
        <v>130</v>
      </c>
      <c r="C99">
        <v>7650.75</v>
      </c>
    </row>
    <row r="100" spans="1:6" hidden="1">
      <c r="A100" t="s">
        <v>105</v>
      </c>
      <c r="B100" t="s">
        <v>130</v>
      </c>
      <c r="C100">
        <v>11765.6</v>
      </c>
    </row>
    <row r="101" spans="1:6" hidden="1">
      <c r="A101" t="s">
        <v>106</v>
      </c>
      <c r="B101" t="s">
        <v>130</v>
      </c>
      <c r="C101">
        <v>3131.74</v>
      </c>
      <c r="D101">
        <v>1800</v>
      </c>
      <c r="F101" t="s">
        <v>204</v>
      </c>
    </row>
    <row r="102" spans="1:6" hidden="1">
      <c r="A102" t="s">
        <v>107</v>
      </c>
      <c r="B102" t="s">
        <v>130</v>
      </c>
      <c r="C102">
        <v>17761.3</v>
      </c>
    </row>
    <row r="103" spans="1:6" hidden="1">
      <c r="A103" t="s">
        <v>108</v>
      </c>
      <c r="B103" t="s">
        <v>130</v>
      </c>
      <c r="C103">
        <v>3900.92</v>
      </c>
    </row>
    <row r="104" spans="1:6" hidden="1">
      <c r="A104" t="s">
        <v>109</v>
      </c>
      <c r="B104" t="s">
        <v>130</v>
      </c>
      <c r="C104">
        <v>4115.16</v>
      </c>
      <c r="D104">
        <v>3300</v>
      </c>
      <c r="F104" t="s">
        <v>110</v>
      </c>
    </row>
    <row r="105" spans="1:6" hidden="1">
      <c r="A105" t="s">
        <v>111</v>
      </c>
      <c r="B105" t="s">
        <v>130</v>
      </c>
      <c r="C105">
        <v>12040</v>
      </c>
    </row>
    <row r="106" spans="1:6" hidden="1">
      <c r="A106" t="s">
        <v>112</v>
      </c>
      <c r="B106" t="s">
        <v>130</v>
      </c>
      <c r="C106">
        <v>2442.08</v>
      </c>
      <c r="D106">
        <v>1100</v>
      </c>
      <c r="F106" t="s">
        <v>205</v>
      </c>
    </row>
    <row r="107" spans="1:6" hidden="1">
      <c r="A107" t="s">
        <v>113</v>
      </c>
      <c r="B107" t="s">
        <v>130</v>
      </c>
      <c r="C107">
        <v>3444.88</v>
      </c>
    </row>
    <row r="108" spans="1:6" hidden="1">
      <c r="A108" t="s">
        <v>114</v>
      </c>
      <c r="B108" t="s">
        <v>130</v>
      </c>
      <c r="C108">
        <v>9460.69</v>
      </c>
    </row>
    <row r="109" spans="1:6" hidden="1">
      <c r="A109" t="s">
        <v>115</v>
      </c>
      <c r="B109" t="s">
        <v>130</v>
      </c>
      <c r="C109">
        <v>13807.7</v>
      </c>
    </row>
    <row r="110" spans="1:6" hidden="1">
      <c r="A110" t="s">
        <v>116</v>
      </c>
      <c r="B110" t="s">
        <v>130</v>
      </c>
      <c r="C110">
        <v>13257.8</v>
      </c>
    </row>
    <row r="111" spans="1:6" hidden="1">
      <c r="A111" t="s">
        <v>117</v>
      </c>
      <c r="B111" t="s">
        <v>130</v>
      </c>
      <c r="C111">
        <v>8824.1299999999992</v>
      </c>
    </row>
    <row r="112" spans="1:6" hidden="1">
      <c r="A112" t="s">
        <v>118</v>
      </c>
      <c r="B112" t="s">
        <v>130</v>
      </c>
      <c r="C112">
        <v>4074.55</v>
      </c>
      <c r="D112">
        <v>3000</v>
      </c>
      <c r="F112" t="s">
        <v>119</v>
      </c>
    </row>
    <row r="113" spans="1:6" hidden="1">
      <c r="A113" t="s">
        <v>120</v>
      </c>
      <c r="B113" t="s">
        <v>130</v>
      </c>
      <c r="C113">
        <v>4673.53</v>
      </c>
    </row>
    <row r="114" spans="1:6" hidden="1">
      <c r="A114" t="s">
        <v>121</v>
      </c>
      <c r="B114" t="s">
        <v>130</v>
      </c>
      <c r="C114">
        <v>1069.5999999999999</v>
      </c>
      <c r="D114">
        <v>1200</v>
      </c>
      <c r="F114" t="s">
        <v>206</v>
      </c>
    </row>
    <row r="115" spans="1:6" hidden="1">
      <c r="A115" t="s">
        <v>122</v>
      </c>
      <c r="B115" t="s">
        <v>130</v>
      </c>
      <c r="C115">
        <v>13257.2</v>
      </c>
    </row>
    <row r="116" spans="1:6" hidden="1">
      <c r="A116" t="s">
        <v>123</v>
      </c>
      <c r="B116" t="s">
        <v>130</v>
      </c>
      <c r="C116">
        <v>16838.3</v>
      </c>
    </row>
    <row r="117" spans="1:6" hidden="1">
      <c r="A117" t="s">
        <v>124</v>
      </c>
      <c r="B117" t="s">
        <v>130</v>
      </c>
      <c r="C117">
        <v>7282.7</v>
      </c>
    </row>
    <row r="118" spans="1:6" hidden="1">
      <c r="A118" t="s">
        <v>125</v>
      </c>
      <c r="B118" t="s">
        <v>130</v>
      </c>
      <c r="C118">
        <v>2697.2</v>
      </c>
      <c r="D118">
        <v>1800</v>
      </c>
      <c r="F118" t="s">
        <v>207</v>
      </c>
    </row>
    <row r="119" spans="1:6" hidden="1">
      <c r="A119" t="s">
        <v>103</v>
      </c>
      <c r="B119" t="s">
        <v>130</v>
      </c>
      <c r="C119">
        <v>2697.76</v>
      </c>
      <c r="D119">
        <v>1500</v>
      </c>
      <c r="F119" t="s">
        <v>208</v>
      </c>
    </row>
    <row r="120" spans="1:6" hidden="1">
      <c r="A120" t="s">
        <v>126</v>
      </c>
      <c r="B120" t="s">
        <v>130</v>
      </c>
      <c r="C120">
        <v>3486.93</v>
      </c>
      <c r="D120">
        <v>2000</v>
      </c>
      <c r="F120" t="s">
        <v>209</v>
      </c>
    </row>
    <row r="121" spans="1:6" hidden="1">
      <c r="A121" t="s">
        <v>127</v>
      </c>
      <c r="B121" t="s">
        <v>130</v>
      </c>
      <c r="C121">
        <v>6284.62</v>
      </c>
    </row>
    <row r="122" spans="1:6" hidden="1">
      <c r="A122" t="s">
        <v>128</v>
      </c>
      <c r="B122" t="s">
        <v>130</v>
      </c>
      <c r="C122">
        <v>449.92200000000003</v>
      </c>
      <c r="D122">
        <v>500</v>
      </c>
      <c r="E122">
        <v>300</v>
      </c>
    </row>
    <row r="123" spans="1:6" hidden="1">
      <c r="A123" t="s">
        <v>129</v>
      </c>
      <c r="B123" t="s">
        <v>130</v>
      </c>
      <c r="C123">
        <v>3408.26</v>
      </c>
    </row>
    <row r="124" spans="1:6" hidden="1">
      <c r="A124" t="s">
        <v>130</v>
      </c>
      <c r="B124" t="s">
        <v>130</v>
      </c>
      <c r="C124">
        <v>0</v>
      </c>
    </row>
    <row r="125" spans="1:6" hidden="1">
      <c r="A125" t="s">
        <v>132</v>
      </c>
      <c r="B125" t="s">
        <v>130</v>
      </c>
      <c r="C125">
        <v>4131.43</v>
      </c>
      <c r="D125">
        <v>2000</v>
      </c>
      <c r="E125">
        <v>1000</v>
      </c>
      <c r="F125" t="s">
        <v>210</v>
      </c>
    </row>
    <row r="126" spans="1:6" hidden="1">
      <c r="A126" t="s">
        <v>133</v>
      </c>
      <c r="B126" t="s">
        <v>130</v>
      </c>
      <c r="C126">
        <v>1069.04</v>
      </c>
      <c r="D126">
        <v>500</v>
      </c>
      <c r="F126" t="s">
        <v>134</v>
      </c>
    </row>
    <row r="127" spans="1:6" hidden="1">
      <c r="A127" t="s">
        <v>135</v>
      </c>
      <c r="B127" t="s">
        <v>130</v>
      </c>
      <c r="C127">
        <v>5433.82</v>
      </c>
    </row>
    <row r="128" spans="1:6" hidden="1">
      <c r="A128" t="s">
        <v>136</v>
      </c>
      <c r="B128" t="s">
        <v>130</v>
      </c>
      <c r="C128">
        <v>4180.49</v>
      </c>
    </row>
    <row r="129" spans="1:6" hidden="1">
      <c r="A129" t="s">
        <v>137</v>
      </c>
      <c r="B129" t="s">
        <v>130</v>
      </c>
      <c r="C129">
        <v>6489.14</v>
      </c>
    </row>
    <row r="130" spans="1:6" hidden="1">
      <c r="A130" t="s">
        <v>138</v>
      </c>
      <c r="B130" t="s">
        <v>130</v>
      </c>
      <c r="C130">
        <v>2785.02</v>
      </c>
      <c r="D130">
        <v>2900</v>
      </c>
      <c r="F130" t="s">
        <v>139</v>
      </c>
    </row>
    <row r="131" spans="1:6" hidden="1">
      <c r="A131" t="s">
        <v>140</v>
      </c>
      <c r="B131" t="s">
        <v>130</v>
      </c>
      <c r="C131">
        <v>3131.74</v>
      </c>
      <c r="D131">
        <v>2100</v>
      </c>
      <c r="F131" t="s">
        <v>141</v>
      </c>
    </row>
    <row r="132" spans="1:6" hidden="1">
      <c r="A132" t="s">
        <v>142</v>
      </c>
      <c r="B132" t="s">
        <v>130</v>
      </c>
      <c r="C132">
        <v>13236.9</v>
      </c>
    </row>
    <row r="133" spans="1:6" hidden="1">
      <c r="A133" t="s">
        <v>143</v>
      </c>
      <c r="B133" t="s">
        <v>130</v>
      </c>
      <c r="C133">
        <v>2292.58</v>
      </c>
      <c r="D133">
        <v>1650</v>
      </c>
      <c r="E133">
        <v>150</v>
      </c>
      <c r="F133" t="s">
        <v>144</v>
      </c>
    </row>
    <row r="134" spans="1:6" hidden="1">
      <c r="A134" t="s">
        <v>145</v>
      </c>
      <c r="B134" t="s">
        <v>130</v>
      </c>
      <c r="C134">
        <v>9253.6200000000008</v>
      </c>
    </row>
    <row r="135" spans="1:6" hidden="1">
      <c r="A135" t="s">
        <v>146</v>
      </c>
      <c r="B135" t="s">
        <v>130</v>
      </c>
      <c r="C135">
        <v>9766.4699999999993</v>
      </c>
    </row>
    <row r="136" spans="1:6" hidden="1">
      <c r="A136" t="s">
        <v>147</v>
      </c>
      <c r="B136" t="s">
        <v>130</v>
      </c>
      <c r="C136">
        <v>9043.64</v>
      </c>
    </row>
    <row r="137" spans="1:6" hidden="1">
      <c r="A137" t="s">
        <v>148</v>
      </c>
      <c r="B137" t="s">
        <v>130</v>
      </c>
      <c r="C137">
        <v>1364.21</v>
      </c>
      <c r="D137">
        <v>1500</v>
      </c>
      <c r="F137" t="s">
        <v>211</v>
      </c>
    </row>
    <row r="138" spans="1:6" hidden="1">
      <c r="A138" t="s">
        <v>150</v>
      </c>
      <c r="B138" t="s">
        <v>130</v>
      </c>
      <c r="C138">
        <v>17812.599999999999</v>
      </c>
    </row>
    <row r="139" spans="1:6" hidden="1">
      <c r="A139" t="s">
        <v>151</v>
      </c>
      <c r="B139" t="s">
        <v>130</v>
      </c>
      <c r="C139">
        <v>17509</v>
      </c>
    </row>
    <row r="140" spans="1:6" hidden="1">
      <c r="A140" t="s">
        <v>152</v>
      </c>
      <c r="B140" t="s">
        <v>130</v>
      </c>
      <c r="C140">
        <v>9734.15</v>
      </c>
    </row>
    <row r="141" spans="1:6" hidden="1">
      <c r="A141" t="s">
        <v>153</v>
      </c>
      <c r="B141" t="s">
        <v>130</v>
      </c>
      <c r="C141">
        <v>3900.92</v>
      </c>
    </row>
    <row r="142" spans="1:6" hidden="1">
      <c r="A142" t="s">
        <v>154</v>
      </c>
      <c r="B142" t="s">
        <v>130</v>
      </c>
      <c r="C142">
        <v>3657.96</v>
      </c>
    </row>
    <row r="143" spans="1:6" hidden="1">
      <c r="A143" t="s">
        <v>155</v>
      </c>
      <c r="B143" t="s">
        <v>130</v>
      </c>
      <c r="C143">
        <v>2002.26</v>
      </c>
    </row>
    <row r="144" spans="1:6" hidden="1">
      <c r="A144" t="s">
        <v>156</v>
      </c>
      <c r="B144" t="s">
        <v>130</v>
      </c>
      <c r="C144">
        <v>39.286999999999999</v>
      </c>
      <c r="D144">
        <v>700</v>
      </c>
      <c r="E144">
        <v>50</v>
      </c>
    </row>
    <row r="145" spans="1:6" hidden="1">
      <c r="A145" t="s">
        <v>157</v>
      </c>
      <c r="B145" t="s">
        <v>130</v>
      </c>
      <c r="C145">
        <v>3723.33</v>
      </c>
    </row>
    <row r="146" spans="1:6" hidden="1">
      <c r="A146" t="s">
        <v>158</v>
      </c>
      <c r="B146" t="s">
        <v>130</v>
      </c>
      <c r="C146">
        <v>11798.7</v>
      </c>
    </row>
    <row r="147" spans="1:6" hidden="1">
      <c r="A147" t="s">
        <v>159</v>
      </c>
      <c r="B147" t="s">
        <v>130</v>
      </c>
      <c r="C147">
        <v>10695.4</v>
      </c>
    </row>
    <row r="148" spans="1:6" hidden="1">
      <c r="A148" t="s">
        <v>160</v>
      </c>
      <c r="B148" t="s">
        <v>130</v>
      </c>
      <c r="C148">
        <v>12213.6</v>
      </c>
    </row>
    <row r="149" spans="1:6" hidden="1">
      <c r="A149" t="s">
        <v>161</v>
      </c>
      <c r="B149" t="s">
        <v>130</v>
      </c>
      <c r="C149">
        <v>5792.72</v>
      </c>
    </row>
    <row r="150" spans="1:6" hidden="1">
      <c r="A150" t="s">
        <v>162</v>
      </c>
      <c r="B150" t="s">
        <v>130</v>
      </c>
      <c r="C150">
        <v>2384.29</v>
      </c>
      <c r="D150">
        <v>1300</v>
      </c>
      <c r="F150" t="s">
        <v>212</v>
      </c>
    </row>
    <row r="151" spans="1:6">
      <c r="A151" t="s">
        <v>43</v>
      </c>
      <c r="B151" t="s">
        <v>130</v>
      </c>
      <c r="C151">
        <v>3149.45</v>
      </c>
      <c r="D151">
        <v>2000</v>
      </c>
      <c r="E151">
        <v>800</v>
      </c>
      <c r="F151" t="s">
        <v>213</v>
      </c>
    </row>
    <row r="152" spans="1:6" hidden="1">
      <c r="A152" t="s">
        <v>163</v>
      </c>
      <c r="B152" t="s">
        <v>130</v>
      </c>
      <c r="C152">
        <v>7296.13</v>
      </c>
    </row>
    <row r="153" spans="1:6" hidden="1">
      <c r="A153" t="s">
        <v>164</v>
      </c>
      <c r="B153" t="s">
        <v>130</v>
      </c>
      <c r="C153">
        <v>9663.5499999999993</v>
      </c>
    </row>
    <row r="154" spans="1:6" hidden="1">
      <c r="A154" t="s">
        <v>165</v>
      </c>
      <c r="B154" t="s">
        <v>130</v>
      </c>
      <c r="C154">
        <v>9036.58</v>
      </c>
    </row>
    <row r="155" spans="1:6" hidden="1">
      <c r="A155" t="s">
        <v>166</v>
      </c>
      <c r="B155" t="s">
        <v>130</v>
      </c>
      <c r="C155">
        <v>3891.66</v>
      </c>
      <c r="D155">
        <v>2400</v>
      </c>
      <c r="F155" t="s">
        <v>214</v>
      </c>
    </row>
    <row r="156" spans="1:6" hidden="1">
      <c r="A156" t="s">
        <v>167</v>
      </c>
      <c r="B156" t="s">
        <v>130</v>
      </c>
      <c r="C156">
        <v>525.42899999999997</v>
      </c>
      <c r="D156">
        <v>450</v>
      </c>
      <c r="E156">
        <v>0</v>
      </c>
    </row>
    <row r="157" spans="1:6" hidden="1">
      <c r="A157" t="s">
        <v>169</v>
      </c>
      <c r="B157" t="s">
        <v>130</v>
      </c>
      <c r="C157">
        <v>9407.83</v>
      </c>
    </row>
    <row r="158" spans="1:6" hidden="1">
      <c r="A158" t="s">
        <v>170</v>
      </c>
      <c r="B158" t="s">
        <v>130</v>
      </c>
      <c r="C158">
        <v>3722.97</v>
      </c>
      <c r="D158">
        <v>2400</v>
      </c>
      <c r="F158" t="s">
        <v>171</v>
      </c>
    </row>
    <row r="159" spans="1:6" hidden="1">
      <c r="A159" t="s">
        <v>172</v>
      </c>
      <c r="B159" t="s">
        <v>130</v>
      </c>
      <c r="C159">
        <v>3900.95</v>
      </c>
    </row>
    <row r="160" spans="1:6" hidden="1">
      <c r="A160" t="s">
        <v>172</v>
      </c>
      <c r="B160" t="s">
        <v>130</v>
      </c>
      <c r="C160">
        <v>3900.95</v>
      </c>
    </row>
    <row r="161" spans="1:6" hidden="1">
      <c r="A161" t="s">
        <v>172</v>
      </c>
      <c r="B161" t="s">
        <v>130</v>
      </c>
      <c r="C161">
        <v>3900.95</v>
      </c>
    </row>
    <row r="162" spans="1:6" hidden="1">
      <c r="A162" t="s">
        <v>172</v>
      </c>
      <c r="B162" t="s">
        <v>130</v>
      </c>
      <c r="C162">
        <v>3900.95</v>
      </c>
    </row>
    <row r="163" spans="1:6" hidden="1">
      <c r="A163" t="s">
        <v>172</v>
      </c>
      <c r="B163" t="s">
        <v>130</v>
      </c>
      <c r="C163">
        <v>3900.95</v>
      </c>
    </row>
    <row r="164" spans="1:6" hidden="1">
      <c r="A164" t="s">
        <v>172</v>
      </c>
      <c r="B164" t="s">
        <v>130</v>
      </c>
      <c r="C164">
        <v>3900.95</v>
      </c>
    </row>
    <row r="165" spans="1:6" hidden="1">
      <c r="A165" t="s">
        <v>173</v>
      </c>
      <c r="B165" t="s">
        <v>130</v>
      </c>
      <c r="C165">
        <v>4804.5</v>
      </c>
    </row>
    <row r="166" spans="1:6" hidden="1">
      <c r="A166" t="s">
        <v>174</v>
      </c>
      <c r="B166" t="s">
        <v>130</v>
      </c>
      <c r="C166">
        <v>3105.93</v>
      </c>
      <c r="D166">
        <v>2500</v>
      </c>
      <c r="E166">
        <v>20</v>
      </c>
      <c r="F166" t="s">
        <v>175</v>
      </c>
    </row>
    <row r="167" spans="1:6" hidden="1">
      <c r="A167" t="s">
        <v>176</v>
      </c>
      <c r="B167" t="s">
        <v>130</v>
      </c>
      <c r="C167">
        <v>12555.5</v>
      </c>
    </row>
    <row r="168" spans="1:6" hidden="1">
      <c r="A168" t="s">
        <v>177</v>
      </c>
      <c r="B168" t="s">
        <v>130</v>
      </c>
      <c r="C168">
        <v>3131.42</v>
      </c>
      <c r="D168">
        <v>1600</v>
      </c>
      <c r="F168" t="s">
        <v>178</v>
      </c>
    </row>
    <row r="169" spans="1:6" hidden="1">
      <c r="A169" t="s">
        <v>179</v>
      </c>
      <c r="B169" t="s">
        <v>130</v>
      </c>
      <c r="C169">
        <v>3131.74</v>
      </c>
      <c r="D169">
        <v>2200</v>
      </c>
      <c r="F169" t="s">
        <v>180</v>
      </c>
    </row>
    <row r="170" spans="1:6" hidden="1">
      <c r="A170" t="s">
        <v>181</v>
      </c>
      <c r="B170" t="s">
        <v>130</v>
      </c>
      <c r="C170">
        <v>3760.78</v>
      </c>
    </row>
    <row r="171" spans="1:6" hidden="1">
      <c r="A171" t="s">
        <v>182</v>
      </c>
      <c r="B171" t="s">
        <v>130</v>
      </c>
      <c r="C171">
        <v>14280.1</v>
      </c>
    </row>
    <row r="172" spans="1:6" hidden="1">
      <c r="A172" t="s">
        <v>183</v>
      </c>
      <c r="B172" t="s">
        <v>130</v>
      </c>
      <c r="C172">
        <v>9044.14</v>
      </c>
    </row>
    <row r="173" spans="1:6" hidden="1">
      <c r="A173" t="s">
        <v>184</v>
      </c>
      <c r="B173" t="s">
        <v>130</v>
      </c>
      <c r="C173">
        <v>1415.26</v>
      </c>
    </row>
    <row r="174" spans="1:6" hidden="1">
      <c r="A174" t="s">
        <v>185</v>
      </c>
      <c r="B174" t="s">
        <v>130</v>
      </c>
      <c r="C174">
        <v>3218.65</v>
      </c>
    </row>
    <row r="175" spans="1:6" hidden="1">
      <c r="A175" t="s">
        <v>187</v>
      </c>
      <c r="B175" t="s">
        <v>130</v>
      </c>
      <c r="C175">
        <v>5886.67</v>
      </c>
    </row>
    <row r="176" spans="1:6" hidden="1">
      <c r="A176" t="s">
        <v>188</v>
      </c>
      <c r="B176" t="s">
        <v>130</v>
      </c>
      <c r="C176">
        <v>15795.4</v>
      </c>
    </row>
    <row r="177" spans="1:6" hidden="1">
      <c r="A177" t="s">
        <v>189</v>
      </c>
      <c r="B177" t="s">
        <v>130</v>
      </c>
      <c r="C177">
        <v>3911</v>
      </c>
    </row>
    <row r="178" spans="1:6" hidden="1">
      <c r="A178" t="s">
        <v>190</v>
      </c>
      <c r="B178" t="s">
        <v>130</v>
      </c>
      <c r="C178">
        <v>2125.9499999999998</v>
      </c>
      <c r="D178">
        <v>1300</v>
      </c>
      <c r="E178">
        <v>80</v>
      </c>
      <c r="F178" t="s">
        <v>191</v>
      </c>
    </row>
    <row r="179" spans="1:6" hidden="1">
      <c r="A179" t="s">
        <v>192</v>
      </c>
      <c r="B179" t="s">
        <v>130</v>
      </c>
      <c r="C179">
        <v>8601.06</v>
      </c>
    </row>
    <row r="180" spans="1:6" hidden="1">
      <c r="A180" t="s">
        <v>192</v>
      </c>
      <c r="B180" t="s">
        <v>130</v>
      </c>
      <c r="C180">
        <v>8601.06</v>
      </c>
    </row>
    <row r="181" spans="1:6" hidden="1">
      <c r="A181" t="s">
        <v>192</v>
      </c>
      <c r="B181" t="s">
        <v>130</v>
      </c>
      <c r="C181">
        <v>8601.06</v>
      </c>
    </row>
    <row r="182" spans="1:6" hidden="1">
      <c r="A182" t="s">
        <v>192</v>
      </c>
      <c r="B182" t="s">
        <v>130</v>
      </c>
      <c r="C182">
        <v>8601.06</v>
      </c>
    </row>
    <row r="183" spans="1:6" hidden="1">
      <c r="A183" t="s">
        <v>193</v>
      </c>
      <c r="B183" t="s">
        <v>130</v>
      </c>
      <c r="C183">
        <v>9037.2900000000009</v>
      </c>
    </row>
    <row r="184" spans="1:6" hidden="1">
      <c r="A184" t="s">
        <v>194</v>
      </c>
      <c r="B184" t="s">
        <v>130</v>
      </c>
      <c r="C184">
        <v>6511.98</v>
      </c>
    </row>
    <row r="185" spans="1:6" hidden="1">
      <c r="A185" t="s">
        <v>195</v>
      </c>
      <c r="B185" t="s">
        <v>130</v>
      </c>
      <c r="C185">
        <v>6166.22</v>
      </c>
    </row>
    <row r="186" spans="1:6" hidden="1">
      <c r="A186" t="s">
        <v>196</v>
      </c>
      <c r="B186" t="s">
        <v>130</v>
      </c>
      <c r="C186">
        <v>3067.08</v>
      </c>
    </row>
    <row r="187" spans="1:6" hidden="1">
      <c r="A187" t="s">
        <v>197</v>
      </c>
      <c r="B187" t="s">
        <v>130</v>
      </c>
      <c r="C187">
        <v>12144.1</v>
      </c>
    </row>
    <row r="188" spans="1:6" hidden="1">
      <c r="A188" t="s">
        <v>198</v>
      </c>
      <c r="B188" t="s">
        <v>130</v>
      </c>
      <c r="C188">
        <v>13889.9</v>
      </c>
    </row>
    <row r="189" spans="1:6" hidden="1">
      <c r="A189" t="s">
        <v>199</v>
      </c>
      <c r="B189" t="s">
        <v>130</v>
      </c>
      <c r="C189">
        <v>15122.6</v>
      </c>
    </row>
    <row r="190" spans="1:6" hidden="1">
      <c r="A190" t="s">
        <v>200</v>
      </c>
      <c r="B190" t="s">
        <v>130</v>
      </c>
      <c r="C190">
        <v>3264.17</v>
      </c>
    </row>
    <row r="191" spans="1:6" hidden="1">
      <c r="A191" t="s">
        <v>201</v>
      </c>
      <c r="B191" t="s">
        <v>130</v>
      </c>
      <c r="C191">
        <v>17401.7</v>
      </c>
    </row>
    <row r="192" spans="1:6" hidden="1">
      <c r="A192" t="s">
        <v>202</v>
      </c>
      <c r="B192" t="s">
        <v>130</v>
      </c>
      <c r="C192">
        <v>6310.19</v>
      </c>
    </row>
    <row r="193" spans="1:6" hidden="1">
      <c r="A193" t="s">
        <v>203</v>
      </c>
      <c r="B193" t="s">
        <v>130</v>
      </c>
      <c r="C193">
        <v>11662.8</v>
      </c>
    </row>
    <row r="194" spans="1:6" hidden="1">
      <c r="A194" t="s">
        <v>102</v>
      </c>
      <c r="B194" t="s">
        <v>133</v>
      </c>
      <c r="C194">
        <v>7583.96</v>
      </c>
    </row>
    <row r="195" spans="1:6" hidden="1">
      <c r="A195" t="s">
        <v>104</v>
      </c>
      <c r="B195" t="s">
        <v>133</v>
      </c>
      <c r="C195">
        <v>8722.58</v>
      </c>
    </row>
    <row r="196" spans="1:6" hidden="1">
      <c r="A196" t="s">
        <v>105</v>
      </c>
      <c r="B196" t="s">
        <v>133</v>
      </c>
      <c r="C196">
        <v>13196.7</v>
      </c>
    </row>
    <row r="197" spans="1:6" hidden="1">
      <c r="A197" t="s">
        <v>106</v>
      </c>
      <c r="B197" t="s">
        <v>133</v>
      </c>
      <c r="C197">
        <v>1976.3</v>
      </c>
      <c r="D197">
        <v>700</v>
      </c>
      <c r="F197" t="s">
        <v>204</v>
      </c>
    </row>
    <row r="198" spans="1:6" hidden="1">
      <c r="A198" t="s">
        <v>107</v>
      </c>
      <c r="B198" t="s">
        <v>133</v>
      </c>
      <c r="C198">
        <v>16855.599999999999</v>
      </c>
    </row>
    <row r="199" spans="1:6" hidden="1">
      <c r="A199" t="s">
        <v>108</v>
      </c>
      <c r="B199" t="s">
        <v>133</v>
      </c>
      <c r="C199">
        <v>3529.3</v>
      </c>
    </row>
    <row r="200" spans="1:6" hidden="1">
      <c r="A200" t="s">
        <v>109</v>
      </c>
      <c r="B200" t="s">
        <v>133</v>
      </c>
      <c r="C200">
        <v>5187.04</v>
      </c>
      <c r="D200">
        <v>2100</v>
      </c>
      <c r="F200" t="s">
        <v>215</v>
      </c>
    </row>
    <row r="201" spans="1:6" hidden="1">
      <c r="A201" t="s">
        <v>111</v>
      </c>
      <c r="B201" t="s">
        <v>133</v>
      </c>
      <c r="C201">
        <v>10613</v>
      </c>
    </row>
    <row r="202" spans="1:6" hidden="1">
      <c r="A202" t="s">
        <v>112</v>
      </c>
      <c r="B202" t="s">
        <v>133</v>
      </c>
      <c r="C202">
        <v>3513.9</v>
      </c>
      <c r="D202">
        <v>100</v>
      </c>
      <c r="E202">
        <v>0</v>
      </c>
      <c r="F202" t="s">
        <v>216</v>
      </c>
    </row>
    <row r="203" spans="1:6" hidden="1">
      <c r="A203" t="s">
        <v>113</v>
      </c>
      <c r="B203" t="s">
        <v>133</v>
      </c>
      <c r="C203">
        <v>2582.0100000000002</v>
      </c>
    </row>
    <row r="204" spans="1:6" hidden="1">
      <c r="A204" t="s">
        <v>114</v>
      </c>
      <c r="B204" t="s">
        <v>133</v>
      </c>
      <c r="C204">
        <v>8046.48</v>
      </c>
    </row>
    <row r="205" spans="1:6" hidden="1">
      <c r="A205" t="s">
        <v>115</v>
      </c>
      <c r="B205" t="s">
        <v>133</v>
      </c>
      <c r="C205">
        <v>12257.2</v>
      </c>
    </row>
    <row r="206" spans="1:6" hidden="1">
      <c r="A206" t="s">
        <v>116</v>
      </c>
      <c r="B206" t="s">
        <v>133</v>
      </c>
      <c r="C206">
        <v>14328.9</v>
      </c>
    </row>
    <row r="207" spans="1:6" hidden="1">
      <c r="A207" t="s">
        <v>117</v>
      </c>
      <c r="B207" t="s">
        <v>133</v>
      </c>
      <c r="C207">
        <v>9895.89</v>
      </c>
    </row>
    <row r="208" spans="1:6" hidden="1">
      <c r="A208" t="s">
        <v>118</v>
      </c>
      <c r="B208" t="s">
        <v>133</v>
      </c>
      <c r="C208">
        <v>5156.76</v>
      </c>
      <c r="D208">
        <v>1900</v>
      </c>
      <c r="F208" t="s">
        <v>119</v>
      </c>
    </row>
    <row r="209" spans="1:6" hidden="1">
      <c r="A209" t="s">
        <v>120</v>
      </c>
      <c r="B209" t="s">
        <v>133</v>
      </c>
      <c r="C209">
        <v>6158.92</v>
      </c>
    </row>
    <row r="210" spans="1:6" hidden="1">
      <c r="A210" t="s">
        <v>121</v>
      </c>
      <c r="B210" t="s">
        <v>133</v>
      </c>
      <c r="C210">
        <v>0</v>
      </c>
      <c r="D210">
        <v>600</v>
      </c>
      <c r="E210">
        <v>0</v>
      </c>
    </row>
    <row r="211" spans="1:6" hidden="1">
      <c r="A211" t="s">
        <v>122</v>
      </c>
      <c r="B211" t="s">
        <v>133</v>
      </c>
      <c r="C211">
        <v>14328.9</v>
      </c>
    </row>
    <row r="212" spans="1:6" hidden="1">
      <c r="A212" t="s">
        <v>123</v>
      </c>
      <c r="B212" t="s">
        <v>133</v>
      </c>
      <c r="C212">
        <v>15425.6</v>
      </c>
    </row>
    <row r="213" spans="1:6" hidden="1">
      <c r="A213" t="s">
        <v>124</v>
      </c>
      <c r="B213" t="s">
        <v>133</v>
      </c>
      <c r="C213">
        <v>8354.5499999999993</v>
      </c>
    </row>
    <row r="214" spans="1:6" hidden="1">
      <c r="A214" t="s">
        <v>125</v>
      </c>
      <c r="B214" t="s">
        <v>133</v>
      </c>
      <c r="C214">
        <v>3768.47</v>
      </c>
      <c r="D214">
        <v>700</v>
      </c>
      <c r="F214" t="s">
        <v>207</v>
      </c>
    </row>
    <row r="215" spans="1:6" hidden="1">
      <c r="A215" t="s">
        <v>103</v>
      </c>
      <c r="B215" t="s">
        <v>133</v>
      </c>
      <c r="C215">
        <v>3769.58</v>
      </c>
      <c r="D215">
        <v>700</v>
      </c>
      <c r="E215">
        <v>0</v>
      </c>
    </row>
    <row r="216" spans="1:6" hidden="1">
      <c r="A216" t="s">
        <v>126</v>
      </c>
      <c r="B216" t="s">
        <v>133</v>
      </c>
      <c r="C216">
        <v>4571.1099999999997</v>
      </c>
      <c r="D216">
        <v>900</v>
      </c>
      <c r="F216" t="s">
        <v>209</v>
      </c>
    </row>
    <row r="217" spans="1:6" hidden="1">
      <c r="A217" t="s">
        <v>127</v>
      </c>
      <c r="B217" t="s">
        <v>133</v>
      </c>
      <c r="C217">
        <v>7356.5</v>
      </c>
    </row>
    <row r="218" spans="1:6" hidden="1">
      <c r="A218" t="s">
        <v>128</v>
      </c>
      <c r="B218" t="s">
        <v>133</v>
      </c>
      <c r="C218">
        <v>864.62400000000002</v>
      </c>
      <c r="D218">
        <v>1500</v>
      </c>
      <c r="E218">
        <v>300</v>
      </c>
    </row>
    <row r="219" spans="1:6" hidden="1">
      <c r="A219" t="s">
        <v>129</v>
      </c>
      <c r="B219" t="s">
        <v>133</v>
      </c>
      <c r="C219">
        <v>2025.92</v>
      </c>
    </row>
    <row r="220" spans="1:6" hidden="1">
      <c r="A220" t="s">
        <v>130</v>
      </c>
      <c r="B220" t="s">
        <v>133</v>
      </c>
      <c r="C220">
        <v>1069.5999999999999</v>
      </c>
      <c r="D220">
        <v>500</v>
      </c>
      <c r="E220">
        <v>0</v>
      </c>
      <c r="F220" t="s">
        <v>131</v>
      </c>
    </row>
    <row r="221" spans="1:6" hidden="1">
      <c r="A221" t="s">
        <v>132</v>
      </c>
      <c r="B221" t="s">
        <v>133</v>
      </c>
      <c r="C221">
        <v>5203.3100000000004</v>
      </c>
      <c r="D221">
        <v>1700</v>
      </c>
      <c r="E221">
        <v>140</v>
      </c>
      <c r="F221" t="s">
        <v>217</v>
      </c>
    </row>
    <row r="222" spans="1:6" hidden="1">
      <c r="A222" t="s">
        <v>133</v>
      </c>
      <c r="B222" t="s">
        <v>133</v>
      </c>
      <c r="C222">
        <v>0</v>
      </c>
    </row>
    <row r="223" spans="1:6" hidden="1">
      <c r="A223" t="s">
        <v>135</v>
      </c>
      <c r="B223" t="s">
        <v>133</v>
      </c>
      <c r="C223">
        <v>6505.7</v>
      </c>
    </row>
    <row r="224" spans="1:6" hidden="1">
      <c r="A224" t="s">
        <v>136</v>
      </c>
      <c r="B224" t="s">
        <v>133</v>
      </c>
      <c r="C224">
        <v>3616.44</v>
      </c>
    </row>
    <row r="225" spans="1:6" hidden="1">
      <c r="A225" t="s">
        <v>137</v>
      </c>
      <c r="B225" t="s">
        <v>133</v>
      </c>
      <c r="C225">
        <v>7561.02</v>
      </c>
    </row>
    <row r="226" spans="1:6" hidden="1">
      <c r="A226" t="s">
        <v>138</v>
      </c>
      <c r="B226" t="s">
        <v>133</v>
      </c>
      <c r="C226">
        <v>1600.08</v>
      </c>
      <c r="D226">
        <v>2000</v>
      </c>
      <c r="F226" t="s">
        <v>139</v>
      </c>
    </row>
    <row r="227" spans="1:6" hidden="1">
      <c r="A227" t="s">
        <v>140</v>
      </c>
      <c r="B227" t="s">
        <v>133</v>
      </c>
      <c r="C227">
        <v>1976.3</v>
      </c>
      <c r="D227">
        <v>1200</v>
      </c>
      <c r="F227" t="s">
        <v>141</v>
      </c>
    </row>
    <row r="228" spans="1:6" hidden="1">
      <c r="A228" t="s">
        <v>142</v>
      </c>
      <c r="B228" t="s">
        <v>133</v>
      </c>
      <c r="C228">
        <v>11695.2</v>
      </c>
    </row>
    <row r="229" spans="1:6" hidden="1">
      <c r="A229" t="s">
        <v>143</v>
      </c>
      <c r="B229" t="s">
        <v>133</v>
      </c>
      <c r="C229">
        <v>3481.09</v>
      </c>
      <c r="D229">
        <v>650</v>
      </c>
      <c r="E229">
        <v>200</v>
      </c>
      <c r="F229" t="s">
        <v>144</v>
      </c>
    </row>
    <row r="230" spans="1:6" hidden="1">
      <c r="A230" t="s">
        <v>145</v>
      </c>
      <c r="B230" t="s">
        <v>133</v>
      </c>
      <c r="C230">
        <v>7846.77</v>
      </c>
    </row>
    <row r="231" spans="1:6" hidden="1">
      <c r="A231" t="s">
        <v>146</v>
      </c>
      <c r="B231" t="s">
        <v>133</v>
      </c>
      <c r="C231">
        <v>8279.75</v>
      </c>
    </row>
    <row r="232" spans="1:6" hidden="1">
      <c r="A232" t="s">
        <v>147</v>
      </c>
      <c r="B232" t="s">
        <v>133</v>
      </c>
      <c r="C232">
        <v>7623.29</v>
      </c>
    </row>
    <row r="233" spans="1:6" hidden="1">
      <c r="A233" t="s">
        <v>148</v>
      </c>
      <c r="B233" t="s">
        <v>133</v>
      </c>
      <c r="C233">
        <v>515.53</v>
      </c>
      <c r="D233">
        <v>800</v>
      </c>
      <c r="E233">
        <v>0</v>
      </c>
      <c r="F233" t="s">
        <v>211</v>
      </c>
    </row>
    <row r="234" spans="1:6" hidden="1">
      <c r="A234" t="s">
        <v>150</v>
      </c>
      <c r="B234" t="s">
        <v>133</v>
      </c>
      <c r="C234">
        <v>16455</v>
      </c>
    </row>
    <row r="235" spans="1:6" hidden="1">
      <c r="A235" t="s">
        <v>151</v>
      </c>
      <c r="B235" t="s">
        <v>133</v>
      </c>
      <c r="C235">
        <v>16167.4</v>
      </c>
    </row>
    <row r="236" spans="1:6" hidden="1">
      <c r="A236" t="s">
        <v>152</v>
      </c>
      <c r="B236" t="s">
        <v>133</v>
      </c>
      <c r="C236">
        <v>8248.41</v>
      </c>
    </row>
    <row r="237" spans="1:6" hidden="1">
      <c r="A237" t="s">
        <v>153</v>
      </c>
      <c r="B237" t="s">
        <v>133</v>
      </c>
      <c r="C237">
        <v>3529.3</v>
      </c>
    </row>
    <row r="238" spans="1:6" hidden="1">
      <c r="A238" t="s">
        <v>154</v>
      </c>
      <c r="B238" t="s">
        <v>133</v>
      </c>
      <c r="C238">
        <v>2284.2399999999998</v>
      </c>
    </row>
    <row r="239" spans="1:6" hidden="1">
      <c r="A239" t="s">
        <v>155</v>
      </c>
      <c r="B239" t="s">
        <v>133</v>
      </c>
      <c r="C239">
        <v>1263.52</v>
      </c>
    </row>
    <row r="240" spans="1:6" hidden="1">
      <c r="A240" t="s">
        <v>156</v>
      </c>
      <c r="B240" t="s">
        <v>133</v>
      </c>
      <c r="C240">
        <v>1105.57</v>
      </c>
      <c r="D240">
        <v>1200</v>
      </c>
      <c r="E240">
        <v>50</v>
      </c>
    </row>
    <row r="241" spans="1:6" hidden="1">
      <c r="A241" t="s">
        <v>157</v>
      </c>
      <c r="B241" t="s">
        <v>133</v>
      </c>
      <c r="C241">
        <v>2856.88</v>
      </c>
    </row>
    <row r="242" spans="1:6" hidden="1">
      <c r="A242" t="s">
        <v>158</v>
      </c>
      <c r="B242" t="s">
        <v>133</v>
      </c>
      <c r="C242">
        <v>10279.700000000001</v>
      </c>
    </row>
    <row r="243" spans="1:6" hidden="1">
      <c r="A243" t="s">
        <v>159</v>
      </c>
      <c r="B243" t="s">
        <v>133</v>
      </c>
      <c r="C243">
        <v>11767.1</v>
      </c>
    </row>
    <row r="244" spans="1:6" hidden="1">
      <c r="A244" t="s">
        <v>160</v>
      </c>
      <c r="B244" t="s">
        <v>133</v>
      </c>
      <c r="C244">
        <v>10657</v>
      </c>
    </row>
    <row r="245" spans="1:6" hidden="1">
      <c r="A245" t="s">
        <v>161</v>
      </c>
      <c r="B245" t="s">
        <v>133</v>
      </c>
      <c r="C245">
        <v>6864.6</v>
      </c>
    </row>
    <row r="246" spans="1:6" hidden="1">
      <c r="A246" t="s">
        <v>162</v>
      </c>
      <c r="B246" t="s">
        <v>133</v>
      </c>
      <c r="C246">
        <v>3456.11</v>
      </c>
      <c r="D246">
        <v>250</v>
      </c>
      <c r="F246" t="s">
        <v>212</v>
      </c>
    </row>
    <row r="247" spans="1:6">
      <c r="A247" t="s">
        <v>43</v>
      </c>
      <c r="B247" t="s">
        <v>133</v>
      </c>
      <c r="C247">
        <v>4221.2700000000004</v>
      </c>
      <c r="D247">
        <v>300</v>
      </c>
      <c r="E247">
        <v>1000</v>
      </c>
    </row>
    <row r="248" spans="1:6" hidden="1">
      <c r="A248" t="s">
        <v>163</v>
      </c>
      <c r="B248" t="s">
        <v>133</v>
      </c>
      <c r="C248">
        <v>5856.53</v>
      </c>
    </row>
    <row r="249" spans="1:6" hidden="1">
      <c r="A249" t="s">
        <v>164</v>
      </c>
      <c r="B249" t="s">
        <v>133</v>
      </c>
      <c r="C249">
        <v>10735.3</v>
      </c>
    </row>
    <row r="250" spans="1:6" hidden="1">
      <c r="A250" t="s">
        <v>165</v>
      </c>
      <c r="B250" t="s">
        <v>133</v>
      </c>
      <c r="C250">
        <v>7725.33</v>
      </c>
    </row>
    <row r="251" spans="1:6" hidden="1">
      <c r="A251" t="s">
        <v>166</v>
      </c>
      <c r="B251" t="s">
        <v>133</v>
      </c>
      <c r="C251">
        <v>5013.6400000000003</v>
      </c>
      <c r="D251">
        <v>1150</v>
      </c>
      <c r="F251" t="s">
        <v>214</v>
      </c>
    </row>
    <row r="252" spans="1:6" hidden="1">
      <c r="A252" t="s">
        <v>167</v>
      </c>
      <c r="B252" t="s">
        <v>133</v>
      </c>
      <c r="C252">
        <v>1730.26</v>
      </c>
      <c r="D252">
        <v>900</v>
      </c>
      <c r="F252" t="s">
        <v>168</v>
      </c>
    </row>
    <row r="253" spans="1:6" hidden="1">
      <c r="A253" t="s">
        <v>169</v>
      </c>
      <c r="B253" t="s">
        <v>133</v>
      </c>
      <c r="C253">
        <v>8007.81</v>
      </c>
    </row>
    <row r="254" spans="1:6" hidden="1">
      <c r="A254" t="s">
        <v>170</v>
      </c>
      <c r="B254" t="s">
        <v>133</v>
      </c>
      <c r="C254">
        <v>2857.78</v>
      </c>
      <c r="D254">
        <v>1800</v>
      </c>
      <c r="F254" t="s">
        <v>171</v>
      </c>
    </row>
    <row r="255" spans="1:6" hidden="1">
      <c r="A255" t="s">
        <v>172</v>
      </c>
      <c r="B255" t="s">
        <v>133</v>
      </c>
      <c r="C255">
        <v>3530.2</v>
      </c>
    </row>
    <row r="256" spans="1:6" hidden="1">
      <c r="A256" t="s">
        <v>172</v>
      </c>
      <c r="B256" t="s">
        <v>133</v>
      </c>
      <c r="C256">
        <v>3530.2</v>
      </c>
    </row>
    <row r="257" spans="1:6" hidden="1">
      <c r="A257" t="s">
        <v>172</v>
      </c>
      <c r="B257" t="s">
        <v>133</v>
      </c>
      <c r="C257">
        <v>3530.2</v>
      </c>
    </row>
    <row r="258" spans="1:6" hidden="1">
      <c r="A258" t="s">
        <v>172</v>
      </c>
      <c r="B258" t="s">
        <v>133</v>
      </c>
      <c r="C258">
        <v>3530.2</v>
      </c>
    </row>
    <row r="259" spans="1:6" hidden="1">
      <c r="A259" t="s">
        <v>172</v>
      </c>
      <c r="B259" t="s">
        <v>133</v>
      </c>
      <c r="C259">
        <v>3530.2</v>
      </c>
    </row>
    <row r="260" spans="1:6" hidden="1">
      <c r="A260" t="s">
        <v>172</v>
      </c>
      <c r="B260" t="s">
        <v>133</v>
      </c>
      <c r="C260">
        <v>3530.2</v>
      </c>
    </row>
    <row r="261" spans="1:6" hidden="1">
      <c r="A261" t="s">
        <v>173</v>
      </c>
      <c r="B261" t="s">
        <v>133</v>
      </c>
      <c r="C261">
        <v>3365.38</v>
      </c>
    </row>
    <row r="262" spans="1:6" hidden="1">
      <c r="A262" t="s">
        <v>174</v>
      </c>
      <c r="B262" t="s">
        <v>133</v>
      </c>
      <c r="C262">
        <v>4177.75</v>
      </c>
      <c r="D262">
        <v>1300</v>
      </c>
      <c r="E262">
        <v>150</v>
      </c>
      <c r="F262" t="s">
        <v>175</v>
      </c>
    </row>
    <row r="263" spans="1:6" hidden="1">
      <c r="A263" t="s">
        <v>176</v>
      </c>
      <c r="B263" t="s">
        <v>133</v>
      </c>
      <c r="C263">
        <v>10995.2</v>
      </c>
    </row>
    <row r="264" spans="1:6" hidden="1">
      <c r="A264" t="s">
        <v>177</v>
      </c>
      <c r="B264" t="s">
        <v>133</v>
      </c>
      <c r="C264">
        <v>1977.63</v>
      </c>
      <c r="D264">
        <v>700</v>
      </c>
      <c r="F264" t="s">
        <v>178</v>
      </c>
    </row>
    <row r="265" spans="1:6" hidden="1">
      <c r="A265" t="s">
        <v>179</v>
      </c>
      <c r="B265" t="s">
        <v>133</v>
      </c>
      <c r="C265">
        <v>1976.3</v>
      </c>
      <c r="D265">
        <v>1300</v>
      </c>
      <c r="F265" t="s">
        <v>180</v>
      </c>
    </row>
    <row r="266" spans="1:6" hidden="1">
      <c r="A266" t="s">
        <v>181</v>
      </c>
      <c r="B266" t="s">
        <v>133</v>
      </c>
      <c r="C266">
        <v>2475.2199999999998</v>
      </c>
    </row>
    <row r="267" spans="1:6" hidden="1">
      <c r="A267" t="s">
        <v>182</v>
      </c>
      <c r="B267" t="s">
        <v>133</v>
      </c>
      <c r="C267">
        <v>12690.3</v>
      </c>
    </row>
    <row r="268" spans="1:6" hidden="1">
      <c r="A268" t="s">
        <v>183</v>
      </c>
      <c r="B268" t="s">
        <v>133</v>
      </c>
      <c r="C268">
        <v>7622.01</v>
      </c>
    </row>
    <row r="269" spans="1:6" hidden="1">
      <c r="A269" t="s">
        <v>184</v>
      </c>
      <c r="B269" t="s">
        <v>133</v>
      </c>
      <c r="C269">
        <v>756.38300000000004</v>
      </c>
    </row>
    <row r="270" spans="1:6" hidden="1">
      <c r="A270" t="s">
        <v>185</v>
      </c>
      <c r="B270" t="s">
        <v>133</v>
      </c>
      <c r="C270">
        <v>2433.33</v>
      </c>
    </row>
    <row r="271" spans="1:6" hidden="1">
      <c r="A271" t="s">
        <v>187</v>
      </c>
      <c r="B271" t="s">
        <v>133</v>
      </c>
      <c r="C271">
        <v>6958.55</v>
      </c>
    </row>
    <row r="272" spans="1:6" hidden="1">
      <c r="A272" t="s">
        <v>188</v>
      </c>
      <c r="B272" t="s">
        <v>133</v>
      </c>
      <c r="C272">
        <v>14324.3</v>
      </c>
    </row>
    <row r="273" spans="1:6" hidden="1">
      <c r="A273" t="s">
        <v>189</v>
      </c>
      <c r="B273" t="s">
        <v>133</v>
      </c>
      <c r="C273">
        <v>3170.81</v>
      </c>
    </row>
    <row r="274" spans="1:6" hidden="1">
      <c r="A274" t="s">
        <v>190</v>
      </c>
      <c r="B274" t="s">
        <v>133</v>
      </c>
      <c r="C274">
        <v>3225.52</v>
      </c>
      <c r="D274">
        <v>300</v>
      </c>
      <c r="E274">
        <v>80</v>
      </c>
      <c r="F274" t="s">
        <v>191</v>
      </c>
    </row>
    <row r="275" spans="1:6" hidden="1">
      <c r="A275" t="s">
        <v>192</v>
      </c>
      <c r="B275" t="s">
        <v>133</v>
      </c>
      <c r="C275">
        <v>9672.82</v>
      </c>
    </row>
    <row r="276" spans="1:6" hidden="1">
      <c r="A276" t="s">
        <v>192</v>
      </c>
      <c r="B276" t="s">
        <v>133</v>
      </c>
      <c r="C276">
        <v>9672.82</v>
      </c>
    </row>
    <row r="277" spans="1:6" hidden="1">
      <c r="A277" t="s">
        <v>192</v>
      </c>
      <c r="B277" t="s">
        <v>133</v>
      </c>
      <c r="C277">
        <v>9672.82</v>
      </c>
    </row>
    <row r="278" spans="1:6" hidden="1">
      <c r="A278" t="s">
        <v>192</v>
      </c>
      <c r="B278" t="s">
        <v>133</v>
      </c>
      <c r="C278">
        <v>9672.82</v>
      </c>
    </row>
    <row r="279" spans="1:6" hidden="1">
      <c r="A279" t="s">
        <v>193</v>
      </c>
      <c r="B279" t="s">
        <v>133</v>
      </c>
      <c r="C279">
        <v>7725.39</v>
      </c>
    </row>
    <row r="280" spans="1:6" hidden="1">
      <c r="A280" t="s">
        <v>194</v>
      </c>
      <c r="B280" t="s">
        <v>133</v>
      </c>
      <c r="C280">
        <v>7583.85</v>
      </c>
    </row>
    <row r="281" spans="1:6" hidden="1">
      <c r="A281" t="s">
        <v>195</v>
      </c>
      <c r="B281" t="s">
        <v>133</v>
      </c>
      <c r="C281">
        <v>4675.1499999999996</v>
      </c>
    </row>
    <row r="282" spans="1:6" hidden="1">
      <c r="A282" t="s">
        <v>196</v>
      </c>
      <c r="B282" t="s">
        <v>133</v>
      </c>
      <c r="C282">
        <v>1904.34</v>
      </c>
    </row>
    <row r="283" spans="1:6" hidden="1">
      <c r="A283" t="s">
        <v>197</v>
      </c>
      <c r="B283" t="s">
        <v>133</v>
      </c>
      <c r="C283">
        <v>10559.4</v>
      </c>
    </row>
    <row r="284" spans="1:6" hidden="1">
      <c r="A284" t="s">
        <v>198</v>
      </c>
      <c r="B284" t="s">
        <v>133</v>
      </c>
      <c r="C284">
        <v>12349.5</v>
      </c>
    </row>
    <row r="285" spans="1:6" hidden="1">
      <c r="A285" t="s">
        <v>199</v>
      </c>
      <c r="B285" t="s">
        <v>133</v>
      </c>
      <c r="C285">
        <v>13611.6</v>
      </c>
    </row>
    <row r="286" spans="1:6" hidden="1">
      <c r="A286" t="s">
        <v>200</v>
      </c>
      <c r="B286" t="s">
        <v>133</v>
      </c>
      <c r="C286">
        <v>4582.7299999999996</v>
      </c>
    </row>
    <row r="287" spans="1:6" hidden="1">
      <c r="A287" t="s">
        <v>201</v>
      </c>
      <c r="B287" t="s">
        <v>133</v>
      </c>
      <c r="C287">
        <v>15880.2</v>
      </c>
    </row>
    <row r="288" spans="1:6" hidden="1">
      <c r="A288" t="s">
        <v>202</v>
      </c>
      <c r="B288" t="s">
        <v>133</v>
      </c>
      <c r="C288">
        <v>7382.06</v>
      </c>
    </row>
    <row r="289" spans="1:6" hidden="1">
      <c r="A289" t="s">
        <v>203</v>
      </c>
      <c r="B289" t="s">
        <v>133</v>
      </c>
      <c r="C289">
        <v>10913.4</v>
      </c>
    </row>
    <row r="290" spans="1:6" hidden="1">
      <c r="A290" t="s">
        <v>102</v>
      </c>
      <c r="B290" t="s">
        <v>148</v>
      </c>
      <c r="C290">
        <v>7260.41</v>
      </c>
    </row>
    <row r="291" spans="1:6" hidden="1">
      <c r="A291" t="s">
        <v>104</v>
      </c>
      <c r="B291" t="s">
        <v>148</v>
      </c>
      <c r="C291">
        <v>9016.7000000000007</v>
      </c>
    </row>
    <row r="292" spans="1:6" hidden="1">
      <c r="A292" t="s">
        <v>105</v>
      </c>
      <c r="B292" t="s">
        <v>148</v>
      </c>
      <c r="C292">
        <v>13589.4</v>
      </c>
    </row>
    <row r="293" spans="1:6" hidden="1">
      <c r="A293" t="s">
        <v>106</v>
      </c>
      <c r="B293" t="s">
        <v>148</v>
      </c>
      <c r="C293">
        <v>1608.56</v>
      </c>
      <c r="D293">
        <v>700</v>
      </c>
      <c r="E293">
        <v>0</v>
      </c>
    </row>
    <row r="294" spans="1:6" hidden="1">
      <c r="A294" t="s">
        <v>107</v>
      </c>
      <c r="B294" t="s">
        <v>148</v>
      </c>
      <c r="C294">
        <v>16371.9</v>
      </c>
    </row>
    <row r="295" spans="1:6" hidden="1">
      <c r="A295" t="s">
        <v>108</v>
      </c>
      <c r="B295" t="s">
        <v>148</v>
      </c>
      <c r="C295">
        <v>2906.77</v>
      </c>
    </row>
    <row r="296" spans="1:6" hidden="1">
      <c r="A296" t="s">
        <v>109</v>
      </c>
      <c r="B296" t="s">
        <v>148</v>
      </c>
      <c r="C296">
        <v>5481.36</v>
      </c>
      <c r="D296">
        <v>1900</v>
      </c>
      <c r="F296" t="s">
        <v>218</v>
      </c>
    </row>
    <row r="297" spans="1:6" hidden="1">
      <c r="A297" t="s">
        <v>111</v>
      </c>
      <c r="B297" t="s">
        <v>148</v>
      </c>
      <c r="C297">
        <v>10289.6</v>
      </c>
    </row>
    <row r="298" spans="1:6" hidden="1">
      <c r="A298" t="s">
        <v>112</v>
      </c>
      <c r="B298" t="s">
        <v>148</v>
      </c>
      <c r="C298">
        <v>3808.11</v>
      </c>
      <c r="D298">
        <v>700</v>
      </c>
      <c r="F298" t="s">
        <v>216</v>
      </c>
    </row>
    <row r="299" spans="1:6" hidden="1">
      <c r="A299" t="s">
        <v>113</v>
      </c>
      <c r="B299" t="s">
        <v>148</v>
      </c>
      <c r="C299">
        <v>2198.27</v>
      </c>
    </row>
    <row r="300" spans="1:6" hidden="1">
      <c r="A300" t="s">
        <v>114</v>
      </c>
      <c r="B300" t="s">
        <v>148</v>
      </c>
      <c r="C300">
        <v>7722.94</v>
      </c>
    </row>
    <row r="301" spans="1:6" hidden="1">
      <c r="A301" t="s">
        <v>115</v>
      </c>
      <c r="B301" t="s">
        <v>148</v>
      </c>
      <c r="C301">
        <v>11933.8</v>
      </c>
    </row>
    <row r="302" spans="1:6" hidden="1">
      <c r="A302" t="s">
        <v>116</v>
      </c>
      <c r="B302" t="s">
        <v>148</v>
      </c>
      <c r="C302">
        <v>14624</v>
      </c>
    </row>
    <row r="303" spans="1:6" hidden="1">
      <c r="A303" t="s">
        <v>117</v>
      </c>
      <c r="B303" t="s">
        <v>148</v>
      </c>
      <c r="C303">
        <v>10190</v>
      </c>
    </row>
    <row r="304" spans="1:6" hidden="1">
      <c r="A304" t="s">
        <v>118</v>
      </c>
      <c r="B304" t="s">
        <v>148</v>
      </c>
      <c r="C304">
        <v>5451.98</v>
      </c>
      <c r="D304">
        <v>1600</v>
      </c>
      <c r="F304" t="s">
        <v>119</v>
      </c>
    </row>
    <row r="305" spans="1:6" hidden="1">
      <c r="A305" t="s">
        <v>120</v>
      </c>
      <c r="B305" t="s">
        <v>148</v>
      </c>
      <c r="C305">
        <v>6614.32</v>
      </c>
    </row>
    <row r="306" spans="1:6" hidden="1">
      <c r="A306" t="s">
        <v>121</v>
      </c>
      <c r="B306" t="s">
        <v>148</v>
      </c>
      <c r="C306">
        <v>515.53</v>
      </c>
      <c r="D306">
        <v>450</v>
      </c>
      <c r="E306">
        <v>0</v>
      </c>
    </row>
    <row r="307" spans="1:6" hidden="1">
      <c r="A307" t="s">
        <v>122</v>
      </c>
      <c r="B307" t="s">
        <v>148</v>
      </c>
      <c r="C307">
        <v>14623</v>
      </c>
    </row>
    <row r="308" spans="1:6" hidden="1">
      <c r="A308" t="s">
        <v>123</v>
      </c>
      <c r="B308" t="s">
        <v>148</v>
      </c>
      <c r="C308">
        <v>15102.2</v>
      </c>
    </row>
    <row r="309" spans="1:6" hidden="1">
      <c r="A309" t="s">
        <v>124</v>
      </c>
      <c r="B309" t="s">
        <v>148</v>
      </c>
      <c r="C309">
        <v>8648.7900000000009</v>
      </c>
    </row>
    <row r="310" spans="1:6" hidden="1">
      <c r="A310" t="s">
        <v>125</v>
      </c>
      <c r="B310" t="s">
        <v>148</v>
      </c>
      <c r="C310">
        <v>4063.66</v>
      </c>
      <c r="D310">
        <v>550</v>
      </c>
      <c r="F310" t="s">
        <v>207</v>
      </c>
    </row>
    <row r="311" spans="1:6" hidden="1">
      <c r="A311" t="s">
        <v>103</v>
      </c>
      <c r="B311" t="s">
        <v>148</v>
      </c>
      <c r="C311">
        <v>4063.79</v>
      </c>
      <c r="D311">
        <v>500</v>
      </c>
      <c r="F311" t="s">
        <v>208</v>
      </c>
    </row>
    <row r="312" spans="1:6" hidden="1">
      <c r="A312" t="s">
        <v>126</v>
      </c>
      <c r="B312" t="s">
        <v>148</v>
      </c>
      <c r="C312">
        <v>4865.41</v>
      </c>
      <c r="D312">
        <v>1300</v>
      </c>
      <c r="F312" t="s">
        <v>209</v>
      </c>
    </row>
    <row r="313" spans="1:6" hidden="1">
      <c r="A313" t="s">
        <v>127</v>
      </c>
      <c r="B313" t="s">
        <v>148</v>
      </c>
      <c r="C313">
        <v>7650.82</v>
      </c>
    </row>
    <row r="314" spans="1:6" hidden="1">
      <c r="A314" t="s">
        <v>128</v>
      </c>
      <c r="B314" t="s">
        <v>148</v>
      </c>
      <c r="C314">
        <v>1023.51</v>
      </c>
      <c r="D314">
        <v>700</v>
      </c>
      <c r="E314">
        <v>700</v>
      </c>
      <c r="F314" t="s">
        <v>219</v>
      </c>
    </row>
    <row r="315" spans="1:6" hidden="1">
      <c r="A315" t="s">
        <v>129</v>
      </c>
      <c r="B315" t="s">
        <v>148</v>
      </c>
      <c r="C315">
        <v>1702.44</v>
      </c>
    </row>
    <row r="316" spans="1:6" hidden="1">
      <c r="A316" t="s">
        <v>130</v>
      </c>
      <c r="B316" t="s">
        <v>148</v>
      </c>
      <c r="C316">
        <v>1363.82</v>
      </c>
      <c r="D316">
        <v>1500</v>
      </c>
      <c r="F316" t="s">
        <v>131</v>
      </c>
    </row>
    <row r="317" spans="1:6" hidden="1">
      <c r="A317" t="s">
        <v>132</v>
      </c>
      <c r="B317" t="s">
        <v>148</v>
      </c>
      <c r="C317">
        <v>5497.63</v>
      </c>
      <c r="D317">
        <v>3200</v>
      </c>
      <c r="E317">
        <v>1000</v>
      </c>
      <c r="F317" t="s">
        <v>210</v>
      </c>
    </row>
    <row r="318" spans="1:6" hidden="1">
      <c r="A318" t="s">
        <v>133</v>
      </c>
      <c r="B318" t="s">
        <v>148</v>
      </c>
      <c r="C318">
        <v>513.27499999999998</v>
      </c>
      <c r="D318">
        <v>600</v>
      </c>
      <c r="F318" t="s">
        <v>134</v>
      </c>
    </row>
    <row r="319" spans="1:6" hidden="1">
      <c r="A319" t="s">
        <v>135</v>
      </c>
      <c r="B319" t="s">
        <v>148</v>
      </c>
      <c r="C319">
        <v>6800.02</v>
      </c>
    </row>
    <row r="320" spans="1:6" hidden="1">
      <c r="A320" t="s">
        <v>136</v>
      </c>
      <c r="B320" t="s">
        <v>148</v>
      </c>
      <c r="C320">
        <v>3130.67</v>
      </c>
    </row>
    <row r="321" spans="1:6" hidden="1">
      <c r="A321" t="s">
        <v>137</v>
      </c>
      <c r="B321" t="s">
        <v>148</v>
      </c>
      <c r="C321">
        <v>7855.34</v>
      </c>
    </row>
    <row r="322" spans="1:6" hidden="1">
      <c r="A322" t="s">
        <v>138</v>
      </c>
      <c r="B322" t="s">
        <v>148</v>
      </c>
      <c r="C322">
        <v>1276.6099999999999</v>
      </c>
      <c r="D322">
        <v>1200</v>
      </c>
      <c r="E322">
        <v>200</v>
      </c>
    </row>
    <row r="323" spans="1:6" hidden="1">
      <c r="A323" t="s">
        <v>140</v>
      </c>
      <c r="B323" t="s">
        <v>148</v>
      </c>
      <c r="C323">
        <v>1608.56</v>
      </c>
      <c r="D323">
        <v>550</v>
      </c>
      <c r="F323" t="s">
        <v>141</v>
      </c>
    </row>
    <row r="324" spans="1:6" hidden="1">
      <c r="A324" t="s">
        <v>142</v>
      </c>
      <c r="B324" t="s">
        <v>148</v>
      </c>
      <c r="C324">
        <v>11371.8</v>
      </c>
    </row>
    <row r="325" spans="1:6" hidden="1">
      <c r="A325" t="s">
        <v>143</v>
      </c>
      <c r="B325" t="s">
        <v>148</v>
      </c>
      <c r="C325">
        <v>3853.55</v>
      </c>
      <c r="D325">
        <v>1600</v>
      </c>
      <c r="E325">
        <v>200</v>
      </c>
      <c r="F325" t="s">
        <v>144</v>
      </c>
    </row>
    <row r="326" spans="1:6" hidden="1">
      <c r="A326" t="s">
        <v>145</v>
      </c>
      <c r="B326" t="s">
        <v>148</v>
      </c>
      <c r="C326">
        <v>7523.23</v>
      </c>
    </row>
    <row r="327" spans="1:6" hidden="1">
      <c r="A327" t="s">
        <v>146</v>
      </c>
      <c r="B327" t="s">
        <v>148</v>
      </c>
      <c r="C327">
        <v>7956.24</v>
      </c>
    </row>
    <row r="328" spans="1:6" hidden="1">
      <c r="A328" t="s">
        <v>147</v>
      </c>
      <c r="B328" t="s">
        <v>148</v>
      </c>
      <c r="C328">
        <v>7299.75</v>
      </c>
    </row>
    <row r="329" spans="1:6" hidden="1">
      <c r="A329" t="s">
        <v>148</v>
      </c>
      <c r="B329" t="s">
        <v>148</v>
      </c>
      <c r="C329">
        <v>0</v>
      </c>
    </row>
    <row r="330" spans="1:6" hidden="1">
      <c r="A330" t="s">
        <v>150</v>
      </c>
      <c r="B330" t="s">
        <v>148</v>
      </c>
      <c r="C330">
        <v>16131.7</v>
      </c>
    </row>
    <row r="331" spans="1:6" hidden="1">
      <c r="A331" t="s">
        <v>151</v>
      </c>
      <c r="B331" t="s">
        <v>148</v>
      </c>
      <c r="C331">
        <v>15844.1</v>
      </c>
    </row>
    <row r="332" spans="1:6" hidden="1">
      <c r="A332" t="s">
        <v>152</v>
      </c>
      <c r="B332" t="s">
        <v>148</v>
      </c>
      <c r="C332">
        <v>7924.89</v>
      </c>
    </row>
    <row r="333" spans="1:6" hidden="1">
      <c r="A333" t="s">
        <v>153</v>
      </c>
      <c r="B333" t="s">
        <v>148</v>
      </c>
      <c r="C333">
        <v>2906.77</v>
      </c>
    </row>
    <row r="334" spans="1:6" hidden="1">
      <c r="A334" t="s">
        <v>154</v>
      </c>
      <c r="B334" t="s">
        <v>148</v>
      </c>
      <c r="C334">
        <v>1960.76</v>
      </c>
    </row>
    <row r="335" spans="1:6" hidden="1">
      <c r="A335" t="s">
        <v>155</v>
      </c>
      <c r="B335" t="s">
        <v>148</v>
      </c>
      <c r="C335">
        <v>1015.85</v>
      </c>
      <c r="D335">
        <v>1600</v>
      </c>
      <c r="E335">
        <v>550</v>
      </c>
    </row>
    <row r="336" spans="1:6" hidden="1">
      <c r="A336" t="s">
        <v>156</v>
      </c>
      <c r="B336" t="s">
        <v>148</v>
      </c>
      <c r="C336">
        <v>1399.8</v>
      </c>
    </row>
    <row r="337" spans="1:6" hidden="1">
      <c r="A337" t="s">
        <v>157</v>
      </c>
      <c r="B337" t="s">
        <v>148</v>
      </c>
      <c r="C337">
        <v>2452.2199999999998</v>
      </c>
    </row>
    <row r="338" spans="1:6" hidden="1">
      <c r="A338" t="s">
        <v>158</v>
      </c>
      <c r="B338" t="s">
        <v>148</v>
      </c>
      <c r="C338">
        <v>9956.34</v>
      </c>
    </row>
    <row r="339" spans="1:6" hidden="1">
      <c r="A339" t="s">
        <v>159</v>
      </c>
      <c r="B339" t="s">
        <v>148</v>
      </c>
      <c r="C339">
        <v>12061.2</v>
      </c>
    </row>
    <row r="340" spans="1:6" hidden="1">
      <c r="A340" t="s">
        <v>160</v>
      </c>
      <c r="B340" t="s">
        <v>148</v>
      </c>
      <c r="C340">
        <v>10333.700000000001</v>
      </c>
    </row>
    <row r="341" spans="1:6" hidden="1">
      <c r="A341" t="s">
        <v>161</v>
      </c>
      <c r="B341" t="s">
        <v>148</v>
      </c>
      <c r="C341">
        <v>7158.92</v>
      </c>
    </row>
    <row r="342" spans="1:6" hidden="1">
      <c r="A342" t="s">
        <v>162</v>
      </c>
      <c r="B342" t="s">
        <v>148</v>
      </c>
      <c r="C342">
        <v>3750.32</v>
      </c>
      <c r="D342">
        <v>900</v>
      </c>
      <c r="F342" t="s">
        <v>212</v>
      </c>
    </row>
    <row r="343" spans="1:6">
      <c r="A343" t="s">
        <v>43</v>
      </c>
      <c r="B343" t="s">
        <v>148</v>
      </c>
      <c r="C343">
        <v>4515.51</v>
      </c>
      <c r="D343">
        <v>1300</v>
      </c>
      <c r="E343">
        <v>800</v>
      </c>
      <c r="F343" t="s">
        <v>213</v>
      </c>
    </row>
    <row r="344" spans="1:6" hidden="1">
      <c r="A344" t="s">
        <v>163</v>
      </c>
      <c r="B344" t="s">
        <v>148</v>
      </c>
      <c r="C344">
        <v>5532.99</v>
      </c>
    </row>
    <row r="345" spans="1:6" hidden="1">
      <c r="A345" t="s">
        <v>164</v>
      </c>
      <c r="B345" t="s">
        <v>148</v>
      </c>
      <c r="C345">
        <v>11029.4</v>
      </c>
    </row>
    <row r="346" spans="1:6" hidden="1">
      <c r="A346" t="s">
        <v>165</v>
      </c>
      <c r="B346" t="s">
        <v>148</v>
      </c>
      <c r="C346">
        <v>7401.78</v>
      </c>
    </row>
    <row r="347" spans="1:6" hidden="1">
      <c r="A347" t="s">
        <v>166</v>
      </c>
      <c r="B347" t="s">
        <v>148</v>
      </c>
      <c r="C347">
        <v>5307.97</v>
      </c>
      <c r="D347">
        <v>1100</v>
      </c>
    </row>
    <row r="348" spans="1:6" hidden="1">
      <c r="A348" t="s">
        <v>167</v>
      </c>
      <c r="B348" t="s">
        <v>148</v>
      </c>
      <c r="C348">
        <v>2024.51</v>
      </c>
      <c r="D348">
        <v>1700</v>
      </c>
      <c r="F348" t="s">
        <v>168</v>
      </c>
    </row>
    <row r="349" spans="1:6" hidden="1">
      <c r="A349" t="s">
        <v>169</v>
      </c>
      <c r="B349" t="s">
        <v>148</v>
      </c>
      <c r="C349">
        <v>7684.27</v>
      </c>
    </row>
    <row r="350" spans="1:6" hidden="1">
      <c r="A350" t="s">
        <v>170</v>
      </c>
      <c r="B350" t="s">
        <v>148</v>
      </c>
      <c r="C350">
        <v>2452.1999999999998</v>
      </c>
      <c r="D350">
        <v>1200</v>
      </c>
      <c r="F350" t="s">
        <v>171</v>
      </c>
    </row>
    <row r="351" spans="1:6" hidden="1">
      <c r="A351" t="s">
        <v>172</v>
      </c>
      <c r="B351" t="s">
        <v>148</v>
      </c>
      <c r="C351">
        <v>2906.35</v>
      </c>
    </row>
    <row r="352" spans="1:6" hidden="1">
      <c r="A352" t="s">
        <v>172</v>
      </c>
      <c r="B352" t="s">
        <v>148</v>
      </c>
      <c r="C352">
        <v>2906.35</v>
      </c>
    </row>
    <row r="353" spans="1:6" hidden="1">
      <c r="A353" t="s">
        <v>172</v>
      </c>
      <c r="B353" t="s">
        <v>148</v>
      </c>
      <c r="C353">
        <v>2906.35</v>
      </c>
    </row>
    <row r="354" spans="1:6" hidden="1">
      <c r="A354" t="s">
        <v>172</v>
      </c>
      <c r="B354" t="s">
        <v>148</v>
      </c>
      <c r="C354">
        <v>2906.35</v>
      </c>
    </row>
    <row r="355" spans="1:6" hidden="1">
      <c r="A355" t="s">
        <v>172</v>
      </c>
      <c r="B355" t="s">
        <v>148</v>
      </c>
      <c r="C355">
        <v>2906.35</v>
      </c>
    </row>
    <row r="356" spans="1:6" hidden="1">
      <c r="A356" t="s">
        <v>172</v>
      </c>
      <c r="B356" t="s">
        <v>148</v>
      </c>
      <c r="C356">
        <v>2906.35</v>
      </c>
    </row>
    <row r="357" spans="1:6" hidden="1">
      <c r="A357" t="s">
        <v>173</v>
      </c>
      <c r="B357" t="s">
        <v>148</v>
      </c>
      <c r="C357">
        <v>3041.93</v>
      </c>
    </row>
    <row r="358" spans="1:6" hidden="1">
      <c r="A358" t="s">
        <v>174</v>
      </c>
      <c r="B358" t="s">
        <v>148</v>
      </c>
      <c r="C358">
        <v>4471.99</v>
      </c>
      <c r="D358">
        <v>1900</v>
      </c>
      <c r="E358">
        <v>20</v>
      </c>
      <c r="F358" t="s">
        <v>175</v>
      </c>
    </row>
    <row r="359" spans="1:6" hidden="1">
      <c r="A359" t="s">
        <v>176</v>
      </c>
      <c r="B359" t="s">
        <v>148</v>
      </c>
      <c r="C359">
        <v>10671.8</v>
      </c>
    </row>
    <row r="360" spans="1:6" hidden="1">
      <c r="A360" t="s">
        <v>177</v>
      </c>
      <c r="B360" t="s">
        <v>148</v>
      </c>
      <c r="C360">
        <v>1608.56</v>
      </c>
      <c r="D360">
        <v>450</v>
      </c>
      <c r="E360">
        <v>0</v>
      </c>
    </row>
    <row r="361" spans="1:6" hidden="1">
      <c r="A361" t="s">
        <v>179</v>
      </c>
      <c r="B361" t="s">
        <v>148</v>
      </c>
      <c r="C361">
        <v>1608.56</v>
      </c>
      <c r="D361">
        <v>600</v>
      </c>
      <c r="F361" t="s">
        <v>180</v>
      </c>
    </row>
    <row r="362" spans="1:6" hidden="1">
      <c r="A362" t="s">
        <v>181</v>
      </c>
      <c r="B362" t="s">
        <v>148</v>
      </c>
      <c r="C362">
        <v>2151.75</v>
      </c>
    </row>
    <row r="363" spans="1:6" hidden="1">
      <c r="A363" t="s">
        <v>182</v>
      </c>
      <c r="B363" t="s">
        <v>148</v>
      </c>
      <c r="C363">
        <v>12366.9</v>
      </c>
    </row>
    <row r="364" spans="1:6" hidden="1">
      <c r="A364" t="s">
        <v>183</v>
      </c>
      <c r="B364" t="s">
        <v>148</v>
      </c>
      <c r="C364">
        <v>7299.83</v>
      </c>
    </row>
    <row r="365" spans="1:6" hidden="1">
      <c r="A365" t="s">
        <v>184</v>
      </c>
      <c r="B365" t="s">
        <v>148</v>
      </c>
      <c r="C365">
        <v>574.88800000000003</v>
      </c>
      <c r="D365">
        <v>1300</v>
      </c>
      <c r="E365">
        <v>200</v>
      </c>
    </row>
    <row r="366" spans="1:6" hidden="1">
      <c r="A366" t="s">
        <v>185</v>
      </c>
      <c r="B366" t="s">
        <v>148</v>
      </c>
      <c r="C366">
        <v>2045.8</v>
      </c>
    </row>
    <row r="367" spans="1:6" hidden="1">
      <c r="A367" t="s">
        <v>187</v>
      </c>
      <c r="B367" t="s">
        <v>148</v>
      </c>
      <c r="C367">
        <v>7252.87</v>
      </c>
    </row>
    <row r="368" spans="1:6" hidden="1">
      <c r="A368" t="s">
        <v>188</v>
      </c>
      <c r="B368" t="s">
        <v>148</v>
      </c>
      <c r="C368">
        <v>14001</v>
      </c>
    </row>
    <row r="369" spans="1:6" hidden="1">
      <c r="A369" t="s">
        <v>189</v>
      </c>
      <c r="B369" t="s">
        <v>148</v>
      </c>
      <c r="C369">
        <v>2637.68</v>
      </c>
    </row>
    <row r="370" spans="1:6" hidden="1">
      <c r="A370" t="s">
        <v>190</v>
      </c>
      <c r="B370" t="s">
        <v>148</v>
      </c>
      <c r="C370">
        <v>3519.73</v>
      </c>
      <c r="D370">
        <v>1400</v>
      </c>
      <c r="E370">
        <v>80</v>
      </c>
      <c r="F370" t="s">
        <v>220</v>
      </c>
    </row>
    <row r="371" spans="1:6" hidden="1">
      <c r="A371" t="s">
        <v>192</v>
      </c>
      <c r="B371" t="s">
        <v>148</v>
      </c>
      <c r="C371">
        <v>9966.92</v>
      </c>
    </row>
    <row r="372" spans="1:6" hidden="1">
      <c r="A372" t="s">
        <v>192</v>
      </c>
      <c r="B372" t="s">
        <v>148</v>
      </c>
      <c r="C372">
        <v>9966.92</v>
      </c>
    </row>
    <row r="373" spans="1:6" hidden="1">
      <c r="A373" t="s">
        <v>192</v>
      </c>
      <c r="B373" t="s">
        <v>148</v>
      </c>
      <c r="C373">
        <v>9966.92</v>
      </c>
    </row>
    <row r="374" spans="1:6" hidden="1">
      <c r="A374" t="s">
        <v>192</v>
      </c>
      <c r="B374" t="s">
        <v>148</v>
      </c>
      <c r="C374">
        <v>9966.92</v>
      </c>
    </row>
    <row r="375" spans="1:6" hidden="1">
      <c r="A375" t="s">
        <v>193</v>
      </c>
      <c r="B375" t="s">
        <v>148</v>
      </c>
      <c r="C375">
        <v>7403.21</v>
      </c>
    </row>
    <row r="376" spans="1:6" hidden="1">
      <c r="A376" t="s">
        <v>194</v>
      </c>
      <c r="B376" t="s">
        <v>148</v>
      </c>
      <c r="C376">
        <v>7878.18</v>
      </c>
    </row>
    <row r="377" spans="1:6" hidden="1">
      <c r="A377" t="s">
        <v>195</v>
      </c>
      <c r="B377" t="s">
        <v>148</v>
      </c>
      <c r="C377">
        <v>4351.63</v>
      </c>
    </row>
    <row r="378" spans="1:6" hidden="1">
      <c r="A378" t="s">
        <v>196</v>
      </c>
      <c r="B378" t="s">
        <v>148</v>
      </c>
      <c r="C378">
        <v>1544.36</v>
      </c>
    </row>
    <row r="379" spans="1:6" hidden="1">
      <c r="A379" t="s">
        <v>197</v>
      </c>
      <c r="B379" t="s">
        <v>148</v>
      </c>
      <c r="C379">
        <v>10236</v>
      </c>
    </row>
    <row r="380" spans="1:6" hidden="1">
      <c r="A380" t="s">
        <v>198</v>
      </c>
      <c r="B380" t="s">
        <v>148</v>
      </c>
      <c r="C380">
        <v>12026.2</v>
      </c>
    </row>
    <row r="381" spans="1:6" hidden="1">
      <c r="A381" t="s">
        <v>199</v>
      </c>
      <c r="B381" t="s">
        <v>148</v>
      </c>
      <c r="C381">
        <v>13288.2</v>
      </c>
    </row>
    <row r="382" spans="1:6" hidden="1">
      <c r="A382" t="s">
        <v>200</v>
      </c>
      <c r="B382" t="s">
        <v>148</v>
      </c>
      <c r="C382">
        <v>5015.28</v>
      </c>
    </row>
    <row r="383" spans="1:6" hidden="1">
      <c r="A383" t="s">
        <v>201</v>
      </c>
      <c r="B383" t="s">
        <v>148</v>
      </c>
      <c r="C383">
        <v>15556.8</v>
      </c>
    </row>
    <row r="384" spans="1:6" hidden="1">
      <c r="A384" t="s">
        <v>202</v>
      </c>
      <c r="B384" t="s">
        <v>148</v>
      </c>
      <c r="C384">
        <v>7676.39</v>
      </c>
    </row>
    <row r="385" spans="1:6" hidden="1">
      <c r="A385" t="s">
        <v>203</v>
      </c>
      <c r="B385" t="s">
        <v>148</v>
      </c>
      <c r="C385">
        <v>10590.1</v>
      </c>
    </row>
    <row r="386" spans="1:6" hidden="1">
      <c r="A386" t="s">
        <v>102</v>
      </c>
      <c r="B386" t="s">
        <v>190</v>
      </c>
      <c r="C386">
        <v>11603.8</v>
      </c>
    </row>
    <row r="387" spans="1:6" hidden="1">
      <c r="A387" t="s">
        <v>104</v>
      </c>
      <c r="B387" t="s">
        <v>190</v>
      </c>
      <c r="C387">
        <v>9266.2099999999991</v>
      </c>
    </row>
    <row r="388" spans="1:6" hidden="1">
      <c r="A388" t="s">
        <v>105</v>
      </c>
      <c r="B388" t="s">
        <v>190</v>
      </c>
      <c r="C388">
        <v>13520.5</v>
      </c>
    </row>
    <row r="389" spans="1:6" hidden="1">
      <c r="A389" t="s">
        <v>106</v>
      </c>
      <c r="B389" t="s">
        <v>190</v>
      </c>
      <c r="C389">
        <v>5328.7</v>
      </c>
      <c r="D389">
        <v>1200</v>
      </c>
      <c r="E389">
        <v>80</v>
      </c>
      <c r="F389" t="s">
        <v>204</v>
      </c>
    </row>
    <row r="390" spans="1:6" hidden="1">
      <c r="A390" t="s">
        <v>107</v>
      </c>
      <c r="B390" t="s">
        <v>190</v>
      </c>
      <c r="C390">
        <v>20225.2</v>
      </c>
    </row>
    <row r="391" spans="1:6" hidden="1">
      <c r="A391" t="s">
        <v>108</v>
      </c>
      <c r="B391" t="s">
        <v>190</v>
      </c>
      <c r="C391">
        <v>6057.08</v>
      </c>
    </row>
    <row r="392" spans="1:6" hidden="1">
      <c r="A392" t="s">
        <v>109</v>
      </c>
      <c r="B392" t="s">
        <v>190</v>
      </c>
      <c r="C392">
        <v>2032.33</v>
      </c>
      <c r="D392">
        <v>950</v>
      </c>
      <c r="E392">
        <v>1000</v>
      </c>
      <c r="F392" t="s">
        <v>221</v>
      </c>
    </row>
    <row r="393" spans="1:6" hidden="1">
      <c r="A393" t="s">
        <v>111</v>
      </c>
      <c r="B393" t="s">
        <v>190</v>
      </c>
      <c r="C393">
        <v>14705</v>
      </c>
    </row>
    <row r="394" spans="1:6" hidden="1">
      <c r="A394" t="s">
        <v>112</v>
      </c>
      <c r="B394" t="s">
        <v>190</v>
      </c>
      <c r="C394">
        <v>323.69600000000003</v>
      </c>
      <c r="D394">
        <v>200</v>
      </c>
      <c r="E394">
        <v>80</v>
      </c>
      <c r="F394" t="s">
        <v>216</v>
      </c>
    </row>
    <row r="395" spans="1:6" hidden="1">
      <c r="A395" t="s">
        <v>113</v>
      </c>
      <c r="B395" t="s">
        <v>190</v>
      </c>
      <c r="C395">
        <v>5594.2</v>
      </c>
    </row>
    <row r="396" spans="1:6" hidden="1">
      <c r="A396" t="s">
        <v>114</v>
      </c>
      <c r="B396" t="s">
        <v>190</v>
      </c>
      <c r="C396">
        <v>12077.8</v>
      </c>
    </row>
    <row r="397" spans="1:6" hidden="1">
      <c r="A397" t="s">
        <v>115</v>
      </c>
      <c r="B397" t="s">
        <v>190</v>
      </c>
      <c r="C397">
        <v>16590.5</v>
      </c>
    </row>
    <row r="398" spans="1:6" hidden="1">
      <c r="A398" t="s">
        <v>116</v>
      </c>
      <c r="B398" t="s">
        <v>190</v>
      </c>
      <c r="C398">
        <v>12039.2</v>
      </c>
    </row>
    <row r="399" spans="1:6" hidden="1">
      <c r="A399" t="s">
        <v>117</v>
      </c>
      <c r="B399" t="s">
        <v>190</v>
      </c>
      <c r="C399">
        <v>9938.4500000000007</v>
      </c>
    </row>
    <row r="400" spans="1:6" hidden="1">
      <c r="A400" t="s">
        <v>118</v>
      </c>
      <c r="B400" t="s">
        <v>190</v>
      </c>
      <c r="C400">
        <v>1971.76</v>
      </c>
      <c r="D400">
        <v>2000</v>
      </c>
      <c r="E400">
        <v>80</v>
      </c>
      <c r="F400" t="s">
        <v>119</v>
      </c>
    </row>
    <row r="401" spans="1:6" hidden="1">
      <c r="A401" t="s">
        <v>120</v>
      </c>
      <c r="B401" t="s">
        <v>190</v>
      </c>
      <c r="C401">
        <v>4864.91</v>
      </c>
    </row>
    <row r="402" spans="1:6" hidden="1">
      <c r="A402" t="s">
        <v>121</v>
      </c>
      <c r="B402" t="s">
        <v>190</v>
      </c>
      <c r="C402">
        <v>3225.52</v>
      </c>
      <c r="D402">
        <v>800</v>
      </c>
      <c r="E402">
        <v>80</v>
      </c>
      <c r="F402" t="s">
        <v>206</v>
      </c>
    </row>
    <row r="403" spans="1:6" hidden="1">
      <c r="A403" t="s">
        <v>122</v>
      </c>
      <c r="B403" t="s">
        <v>190</v>
      </c>
      <c r="C403">
        <v>12038.4</v>
      </c>
    </row>
    <row r="404" spans="1:6" hidden="1">
      <c r="A404" t="s">
        <v>123</v>
      </c>
      <c r="B404" t="s">
        <v>190</v>
      </c>
      <c r="C404">
        <v>19497.599999999999</v>
      </c>
    </row>
    <row r="405" spans="1:6" hidden="1">
      <c r="A405" t="s">
        <v>124</v>
      </c>
      <c r="B405" t="s">
        <v>190</v>
      </c>
      <c r="C405">
        <v>6406.76</v>
      </c>
    </row>
    <row r="406" spans="1:6" hidden="1">
      <c r="A406" t="s">
        <v>125</v>
      </c>
      <c r="B406" t="s">
        <v>190</v>
      </c>
      <c r="C406">
        <v>540.62800000000004</v>
      </c>
      <c r="D406">
        <v>1200</v>
      </c>
      <c r="E406">
        <v>80</v>
      </c>
      <c r="F406" t="s">
        <v>207</v>
      </c>
    </row>
    <row r="407" spans="1:6" hidden="1">
      <c r="A407" t="s">
        <v>103</v>
      </c>
      <c r="B407" t="s">
        <v>190</v>
      </c>
      <c r="C407">
        <v>540.24199999999996</v>
      </c>
      <c r="D407">
        <v>700</v>
      </c>
      <c r="E407">
        <v>80</v>
      </c>
      <c r="F407" t="s">
        <v>208</v>
      </c>
    </row>
    <row r="408" spans="1:6" hidden="1">
      <c r="A408" t="s">
        <v>126</v>
      </c>
      <c r="B408" t="s">
        <v>190</v>
      </c>
      <c r="C408">
        <v>1384.2</v>
      </c>
      <c r="D408">
        <v>1000</v>
      </c>
      <c r="E408">
        <v>80</v>
      </c>
      <c r="F408" t="s">
        <v>209</v>
      </c>
    </row>
    <row r="409" spans="1:6" hidden="1">
      <c r="A409" t="s">
        <v>127</v>
      </c>
      <c r="B409" t="s">
        <v>190</v>
      </c>
      <c r="C409">
        <v>5246.34</v>
      </c>
    </row>
    <row r="410" spans="1:6" hidden="1">
      <c r="A410" t="s">
        <v>128</v>
      </c>
      <c r="B410" t="s">
        <v>190</v>
      </c>
      <c r="C410">
        <v>2595.34</v>
      </c>
      <c r="D410">
        <v>2400</v>
      </c>
      <c r="E410">
        <v>562.5</v>
      </c>
    </row>
    <row r="411" spans="1:6" hidden="1">
      <c r="A411" t="s">
        <v>129</v>
      </c>
      <c r="B411" t="s">
        <v>190</v>
      </c>
      <c r="C411">
        <v>5901.43</v>
      </c>
    </row>
    <row r="412" spans="1:6" hidden="1">
      <c r="A412" t="s">
        <v>130</v>
      </c>
      <c r="B412" t="s">
        <v>190</v>
      </c>
      <c r="C412">
        <v>2125.9499999999998</v>
      </c>
      <c r="D412">
        <v>1400</v>
      </c>
      <c r="E412">
        <v>140</v>
      </c>
    </row>
    <row r="413" spans="1:6" hidden="1">
      <c r="A413" t="s">
        <v>132</v>
      </c>
      <c r="B413" t="s">
        <v>190</v>
      </c>
      <c r="C413">
        <v>2048.6</v>
      </c>
      <c r="D413">
        <v>1800</v>
      </c>
      <c r="E413">
        <v>220</v>
      </c>
    </row>
    <row r="414" spans="1:6" hidden="1">
      <c r="A414" t="s">
        <v>133</v>
      </c>
      <c r="B414" t="s">
        <v>190</v>
      </c>
      <c r="C414">
        <v>3224.95</v>
      </c>
      <c r="D414">
        <v>650</v>
      </c>
      <c r="E414">
        <v>80</v>
      </c>
      <c r="F414" t="s">
        <v>134</v>
      </c>
    </row>
    <row r="415" spans="1:6" hidden="1">
      <c r="A415" t="s">
        <v>135</v>
      </c>
      <c r="B415" t="s">
        <v>190</v>
      </c>
      <c r="C415">
        <v>7026.06</v>
      </c>
    </row>
    <row r="416" spans="1:6" hidden="1">
      <c r="A416" t="s">
        <v>136</v>
      </c>
      <c r="B416" t="s">
        <v>190</v>
      </c>
      <c r="C416">
        <v>6336.64</v>
      </c>
    </row>
    <row r="417" spans="1:6" hidden="1">
      <c r="A417" t="s">
        <v>137</v>
      </c>
      <c r="B417" t="s">
        <v>190</v>
      </c>
      <c r="C417">
        <v>8069.81</v>
      </c>
    </row>
    <row r="418" spans="1:6" hidden="1">
      <c r="A418" t="s">
        <v>138</v>
      </c>
      <c r="B418" t="s">
        <v>190</v>
      </c>
      <c r="C418">
        <v>4917.3</v>
      </c>
      <c r="D418">
        <v>2600</v>
      </c>
      <c r="E418">
        <v>80</v>
      </c>
      <c r="F418" t="s">
        <v>139</v>
      </c>
    </row>
    <row r="419" spans="1:6" hidden="1">
      <c r="A419" t="s">
        <v>140</v>
      </c>
      <c r="B419" t="s">
        <v>190</v>
      </c>
      <c r="C419">
        <v>5328.7</v>
      </c>
      <c r="D419">
        <v>1550</v>
      </c>
      <c r="E419">
        <v>80</v>
      </c>
      <c r="F419" t="s">
        <v>141</v>
      </c>
    </row>
    <row r="420" spans="1:6" hidden="1">
      <c r="A420" t="s">
        <v>142</v>
      </c>
      <c r="B420" t="s">
        <v>190</v>
      </c>
      <c r="C420">
        <v>16017.3</v>
      </c>
    </row>
    <row r="421" spans="1:6" hidden="1">
      <c r="A421" t="s">
        <v>143</v>
      </c>
      <c r="B421" t="s">
        <v>190</v>
      </c>
      <c r="C421">
        <v>734.06600000000003</v>
      </c>
      <c r="D421">
        <v>120</v>
      </c>
      <c r="E421">
        <v>120</v>
      </c>
      <c r="F421" t="s">
        <v>144</v>
      </c>
    </row>
    <row r="422" spans="1:6" hidden="1">
      <c r="A422" t="s">
        <v>145</v>
      </c>
      <c r="B422" t="s">
        <v>190</v>
      </c>
      <c r="C422">
        <v>11847.9</v>
      </c>
    </row>
    <row r="423" spans="1:6" hidden="1">
      <c r="A423" t="s">
        <v>146</v>
      </c>
      <c r="B423" t="s">
        <v>190</v>
      </c>
      <c r="C423">
        <v>12487.2</v>
      </c>
    </row>
    <row r="424" spans="1:6" hidden="1">
      <c r="A424" t="s">
        <v>147</v>
      </c>
      <c r="B424" t="s">
        <v>190</v>
      </c>
      <c r="C424">
        <v>11669.3</v>
      </c>
    </row>
    <row r="425" spans="1:6" hidden="1">
      <c r="A425" t="s">
        <v>148</v>
      </c>
      <c r="B425" t="s">
        <v>190</v>
      </c>
      <c r="C425">
        <v>3520.15</v>
      </c>
      <c r="D425">
        <v>1600</v>
      </c>
      <c r="E425">
        <v>80</v>
      </c>
      <c r="F425" t="s">
        <v>211</v>
      </c>
    </row>
    <row r="426" spans="1:6" hidden="1">
      <c r="A426" t="s">
        <v>150</v>
      </c>
      <c r="B426" t="s">
        <v>190</v>
      </c>
      <c r="C426">
        <v>20404.3</v>
      </c>
    </row>
    <row r="427" spans="1:6" hidden="1">
      <c r="A427" t="s">
        <v>151</v>
      </c>
      <c r="B427" t="s">
        <v>190</v>
      </c>
      <c r="C427">
        <v>20083.7</v>
      </c>
    </row>
    <row r="428" spans="1:6" hidden="1">
      <c r="A428" t="s">
        <v>152</v>
      </c>
      <c r="B428" t="s">
        <v>190</v>
      </c>
      <c r="C428">
        <v>12461.5</v>
      </c>
    </row>
    <row r="429" spans="1:6" hidden="1">
      <c r="A429" t="s">
        <v>153</v>
      </c>
      <c r="B429" t="s">
        <v>190</v>
      </c>
      <c r="C429">
        <v>6057.08</v>
      </c>
    </row>
    <row r="430" spans="1:6" hidden="1">
      <c r="A430" t="s">
        <v>154</v>
      </c>
      <c r="B430" t="s">
        <v>190</v>
      </c>
      <c r="C430">
        <v>6134.76</v>
      </c>
    </row>
    <row r="431" spans="1:6" hidden="1">
      <c r="A431" t="s">
        <v>155</v>
      </c>
      <c r="B431" t="s">
        <v>190</v>
      </c>
      <c r="C431">
        <v>4170.58</v>
      </c>
    </row>
    <row r="432" spans="1:6" hidden="1">
      <c r="A432" t="s">
        <v>156</v>
      </c>
      <c r="B432" t="s">
        <v>190</v>
      </c>
      <c r="C432">
        <v>2090.73</v>
      </c>
    </row>
    <row r="433" spans="1:6" hidden="1">
      <c r="A433" t="s">
        <v>157</v>
      </c>
      <c r="B433" t="s">
        <v>190</v>
      </c>
      <c r="C433">
        <v>5854.82</v>
      </c>
    </row>
    <row r="434" spans="1:6" hidden="1">
      <c r="A434" t="s">
        <v>158</v>
      </c>
      <c r="B434" t="s">
        <v>190</v>
      </c>
      <c r="C434">
        <v>14552.4</v>
      </c>
    </row>
    <row r="435" spans="1:6" hidden="1">
      <c r="A435" t="s">
        <v>159</v>
      </c>
      <c r="B435" t="s">
        <v>190</v>
      </c>
      <c r="C435">
        <v>9783.68</v>
      </c>
    </row>
    <row r="436" spans="1:6" hidden="1">
      <c r="A436" t="s">
        <v>160</v>
      </c>
      <c r="B436" t="s">
        <v>190</v>
      </c>
      <c r="C436">
        <v>15002.2</v>
      </c>
    </row>
    <row r="437" spans="1:6" hidden="1">
      <c r="A437" t="s">
        <v>161</v>
      </c>
      <c r="B437" t="s">
        <v>190</v>
      </c>
      <c r="C437">
        <v>7388.72</v>
      </c>
    </row>
    <row r="438" spans="1:6" hidden="1">
      <c r="A438" t="s">
        <v>162</v>
      </c>
      <c r="B438" t="s">
        <v>190</v>
      </c>
      <c r="C438">
        <v>270.41899999999998</v>
      </c>
      <c r="D438">
        <v>500</v>
      </c>
      <c r="E438">
        <v>300</v>
      </c>
    </row>
    <row r="439" spans="1:6">
      <c r="A439" t="s">
        <v>43</v>
      </c>
      <c r="B439" t="s">
        <v>190</v>
      </c>
      <c r="C439">
        <v>1066.73</v>
      </c>
      <c r="D439">
        <v>400</v>
      </c>
      <c r="E439">
        <v>350</v>
      </c>
    </row>
    <row r="440" spans="1:6" hidden="1">
      <c r="A440" t="s">
        <v>163</v>
      </c>
      <c r="B440" t="s">
        <v>190</v>
      </c>
      <c r="C440">
        <v>9960.27</v>
      </c>
    </row>
    <row r="441" spans="1:6" hidden="1">
      <c r="A441" t="s">
        <v>164</v>
      </c>
      <c r="B441" t="s">
        <v>190</v>
      </c>
      <c r="C441">
        <v>8632.0499999999993</v>
      </c>
    </row>
    <row r="442" spans="1:6" hidden="1">
      <c r="A442" t="s">
        <v>165</v>
      </c>
      <c r="B442" t="s">
        <v>190</v>
      </c>
      <c r="C442">
        <v>11451</v>
      </c>
    </row>
    <row r="443" spans="1:6" hidden="1">
      <c r="A443" t="s">
        <v>166</v>
      </c>
      <c r="B443" t="s">
        <v>190</v>
      </c>
      <c r="C443">
        <v>1788.87</v>
      </c>
      <c r="D443">
        <v>1100</v>
      </c>
      <c r="E443">
        <v>200</v>
      </c>
      <c r="F443" t="s">
        <v>214</v>
      </c>
    </row>
    <row r="444" spans="1:6" hidden="1">
      <c r="A444" t="s">
        <v>167</v>
      </c>
      <c r="B444" t="s">
        <v>190</v>
      </c>
      <c r="C444">
        <v>1489.63</v>
      </c>
      <c r="D444">
        <v>1700</v>
      </c>
      <c r="E444">
        <v>140</v>
      </c>
      <c r="F444" t="s">
        <v>168</v>
      </c>
    </row>
    <row r="445" spans="1:6" hidden="1">
      <c r="A445" t="s">
        <v>169</v>
      </c>
      <c r="B445" t="s">
        <v>190</v>
      </c>
      <c r="C445">
        <v>11993.9</v>
      </c>
    </row>
    <row r="446" spans="1:6" hidden="1">
      <c r="A446" t="s">
        <v>170</v>
      </c>
      <c r="B446" t="s">
        <v>190</v>
      </c>
      <c r="C446">
        <v>5854.83</v>
      </c>
      <c r="D446">
        <v>2100</v>
      </c>
      <c r="E446">
        <v>80</v>
      </c>
      <c r="F446" t="s">
        <v>171</v>
      </c>
    </row>
    <row r="447" spans="1:6" hidden="1">
      <c r="A447" t="s">
        <v>172</v>
      </c>
      <c r="B447" t="s">
        <v>190</v>
      </c>
      <c r="C447">
        <v>6057.08</v>
      </c>
    </row>
    <row r="448" spans="1:6" hidden="1">
      <c r="A448" t="s">
        <v>172</v>
      </c>
      <c r="B448" t="s">
        <v>190</v>
      </c>
      <c r="C448">
        <v>6057.08</v>
      </c>
    </row>
    <row r="449" spans="1:6" hidden="1">
      <c r="A449" t="s">
        <v>172</v>
      </c>
      <c r="B449" t="s">
        <v>190</v>
      </c>
      <c r="C449">
        <v>6057.08</v>
      </c>
    </row>
    <row r="450" spans="1:6" hidden="1">
      <c r="A450" t="s">
        <v>172</v>
      </c>
      <c r="B450" t="s">
        <v>190</v>
      </c>
      <c r="C450">
        <v>6057.08</v>
      </c>
    </row>
    <row r="451" spans="1:6" hidden="1">
      <c r="A451" t="s">
        <v>172</v>
      </c>
      <c r="B451" t="s">
        <v>190</v>
      </c>
      <c r="C451">
        <v>6057.08</v>
      </c>
    </row>
    <row r="452" spans="1:6" hidden="1">
      <c r="A452" t="s">
        <v>172</v>
      </c>
      <c r="B452" t="s">
        <v>190</v>
      </c>
      <c r="C452">
        <v>6057.08</v>
      </c>
    </row>
    <row r="453" spans="1:6" hidden="1">
      <c r="A453" t="s">
        <v>173</v>
      </c>
      <c r="B453" t="s">
        <v>190</v>
      </c>
      <c r="C453">
        <v>7462.89</v>
      </c>
    </row>
    <row r="454" spans="1:6" hidden="1">
      <c r="A454" t="s">
        <v>174</v>
      </c>
      <c r="B454" t="s">
        <v>190</v>
      </c>
      <c r="C454">
        <v>1023.22</v>
      </c>
      <c r="D454">
        <v>1400</v>
      </c>
      <c r="E454">
        <v>100</v>
      </c>
    </row>
    <row r="455" spans="1:6" hidden="1">
      <c r="A455" t="s">
        <v>176</v>
      </c>
      <c r="B455" t="s">
        <v>190</v>
      </c>
      <c r="C455">
        <v>15347.8</v>
      </c>
    </row>
    <row r="456" spans="1:6" hidden="1">
      <c r="A456" t="s">
        <v>177</v>
      </c>
      <c r="B456" t="s">
        <v>190</v>
      </c>
      <c r="C456">
        <v>5328.62</v>
      </c>
      <c r="D456">
        <v>1400</v>
      </c>
      <c r="E456">
        <v>80</v>
      </c>
      <c r="F456" t="s">
        <v>178</v>
      </c>
    </row>
    <row r="457" spans="1:6" hidden="1">
      <c r="A457" t="s">
        <v>179</v>
      </c>
      <c r="B457" t="s">
        <v>190</v>
      </c>
      <c r="C457">
        <v>5328.7</v>
      </c>
      <c r="D457">
        <v>1600</v>
      </c>
      <c r="E457">
        <v>80</v>
      </c>
      <c r="F457" t="s">
        <v>180</v>
      </c>
    </row>
    <row r="458" spans="1:6" hidden="1">
      <c r="A458" t="s">
        <v>181</v>
      </c>
      <c r="B458" t="s">
        <v>190</v>
      </c>
      <c r="C458">
        <v>5990.37</v>
      </c>
    </row>
    <row r="459" spans="1:6" hidden="1">
      <c r="A459" t="s">
        <v>182</v>
      </c>
      <c r="B459" t="s">
        <v>190</v>
      </c>
      <c r="C459">
        <v>17100.900000000001</v>
      </c>
    </row>
    <row r="460" spans="1:6" hidden="1">
      <c r="A460" t="s">
        <v>183</v>
      </c>
      <c r="B460" t="s">
        <v>190</v>
      </c>
      <c r="C460">
        <v>11669</v>
      </c>
    </row>
    <row r="461" spans="1:6" hidden="1">
      <c r="A461" t="s">
        <v>184</v>
      </c>
      <c r="B461" t="s">
        <v>190</v>
      </c>
      <c r="C461">
        <v>3571.2</v>
      </c>
    </row>
    <row r="462" spans="1:6" hidden="1">
      <c r="A462" t="s">
        <v>185</v>
      </c>
      <c r="B462" t="s">
        <v>190</v>
      </c>
      <c r="C462">
        <v>5374.68</v>
      </c>
    </row>
    <row r="463" spans="1:6" hidden="1">
      <c r="A463" t="s">
        <v>187</v>
      </c>
      <c r="B463" t="s">
        <v>190</v>
      </c>
      <c r="C463">
        <v>5806.81</v>
      </c>
    </row>
    <row r="464" spans="1:6" hidden="1">
      <c r="A464" t="s">
        <v>188</v>
      </c>
      <c r="B464" t="s">
        <v>190</v>
      </c>
      <c r="C464">
        <v>18499.099999999999</v>
      </c>
    </row>
    <row r="465" spans="1:3" hidden="1">
      <c r="A465" t="s">
        <v>189</v>
      </c>
      <c r="B465" t="s">
        <v>190</v>
      </c>
      <c r="C465">
        <v>6042.87</v>
      </c>
    </row>
    <row r="466" spans="1:3" hidden="1">
      <c r="A466" t="s">
        <v>190</v>
      </c>
      <c r="B466" t="s">
        <v>190</v>
      </c>
      <c r="C466">
        <v>0</v>
      </c>
    </row>
    <row r="467" spans="1:3" hidden="1">
      <c r="A467" t="s">
        <v>192</v>
      </c>
      <c r="B467" t="s">
        <v>190</v>
      </c>
      <c r="C467">
        <v>7767.24</v>
      </c>
    </row>
    <row r="468" spans="1:3" hidden="1">
      <c r="A468" t="s">
        <v>192</v>
      </c>
      <c r="B468" t="s">
        <v>190</v>
      </c>
      <c r="C468">
        <v>7767.24</v>
      </c>
    </row>
    <row r="469" spans="1:3" hidden="1">
      <c r="A469" t="s">
        <v>192</v>
      </c>
      <c r="B469" t="s">
        <v>190</v>
      </c>
      <c r="C469">
        <v>7767.24</v>
      </c>
    </row>
    <row r="470" spans="1:3" hidden="1">
      <c r="A470" t="s">
        <v>192</v>
      </c>
      <c r="B470" t="s">
        <v>190</v>
      </c>
      <c r="C470">
        <v>7767.24</v>
      </c>
    </row>
    <row r="471" spans="1:3" hidden="1">
      <c r="A471" t="s">
        <v>193</v>
      </c>
      <c r="B471" t="s">
        <v>190</v>
      </c>
      <c r="C471">
        <v>11451.6</v>
      </c>
    </row>
    <row r="472" spans="1:3" hidden="1">
      <c r="A472" t="s">
        <v>194</v>
      </c>
      <c r="B472" t="s">
        <v>190</v>
      </c>
      <c r="C472">
        <v>6081.59</v>
      </c>
    </row>
    <row r="473" spans="1:3" hidden="1">
      <c r="A473" t="s">
        <v>195</v>
      </c>
      <c r="B473" t="s">
        <v>190</v>
      </c>
      <c r="C473">
        <v>8889.86</v>
      </c>
    </row>
    <row r="474" spans="1:3" hidden="1">
      <c r="A474" t="s">
        <v>196</v>
      </c>
      <c r="B474" t="s">
        <v>190</v>
      </c>
      <c r="C474">
        <v>5258.93</v>
      </c>
    </row>
    <row r="475" spans="1:3" hidden="1">
      <c r="A475" t="s">
        <v>197</v>
      </c>
      <c r="B475" t="s">
        <v>190</v>
      </c>
      <c r="C475">
        <v>13668.8</v>
      </c>
    </row>
    <row r="476" spans="1:3" hidden="1">
      <c r="A476" t="s">
        <v>198</v>
      </c>
      <c r="B476" t="s">
        <v>190</v>
      </c>
      <c r="C476">
        <v>16662.3</v>
      </c>
    </row>
    <row r="477" spans="1:3" hidden="1">
      <c r="A477" t="s">
        <v>199</v>
      </c>
      <c r="B477" t="s">
        <v>190</v>
      </c>
      <c r="C477">
        <v>17866.3</v>
      </c>
    </row>
    <row r="478" spans="1:3" hidden="1">
      <c r="A478" t="s">
        <v>200</v>
      </c>
      <c r="B478" t="s">
        <v>190</v>
      </c>
      <c r="C478">
        <v>1803.94</v>
      </c>
    </row>
    <row r="479" spans="1:3" hidden="1">
      <c r="A479" t="s">
        <v>201</v>
      </c>
      <c r="B479" t="s">
        <v>190</v>
      </c>
      <c r="C479">
        <v>20156.400000000001</v>
      </c>
    </row>
    <row r="480" spans="1:3" hidden="1">
      <c r="A480" t="s">
        <v>202</v>
      </c>
      <c r="B480" t="s">
        <v>190</v>
      </c>
      <c r="C480">
        <v>7896.47</v>
      </c>
    </row>
    <row r="481" spans="1:6" hidden="1">
      <c r="A481" t="s">
        <v>203</v>
      </c>
      <c r="B481" t="s">
        <v>190</v>
      </c>
      <c r="C481">
        <v>13187.6</v>
      </c>
    </row>
    <row r="482" spans="1:6" hidden="1">
      <c r="A482" t="s">
        <v>102</v>
      </c>
      <c r="B482" t="s">
        <v>162</v>
      </c>
      <c r="C482">
        <v>11977.2</v>
      </c>
    </row>
    <row r="483" spans="1:6" hidden="1">
      <c r="A483" t="s">
        <v>104</v>
      </c>
      <c r="B483" t="s">
        <v>162</v>
      </c>
      <c r="C483">
        <v>9497.1200000000008</v>
      </c>
    </row>
    <row r="484" spans="1:6" hidden="1">
      <c r="A484" t="s">
        <v>105</v>
      </c>
      <c r="B484" t="s">
        <v>162</v>
      </c>
      <c r="C484">
        <v>13751.4</v>
      </c>
    </row>
    <row r="485" spans="1:6" hidden="1">
      <c r="A485" t="s">
        <v>106</v>
      </c>
      <c r="B485" t="s">
        <v>162</v>
      </c>
      <c r="C485">
        <v>5642.98</v>
      </c>
      <c r="D485">
        <v>900</v>
      </c>
      <c r="F485" t="s">
        <v>204</v>
      </c>
    </row>
    <row r="486" spans="1:6" hidden="1">
      <c r="A486" t="s">
        <v>107</v>
      </c>
      <c r="B486" t="s">
        <v>162</v>
      </c>
      <c r="C486">
        <v>20628.400000000001</v>
      </c>
    </row>
    <row r="487" spans="1:6" hidden="1">
      <c r="A487" t="s">
        <v>108</v>
      </c>
      <c r="B487" t="s">
        <v>162</v>
      </c>
      <c r="C487">
        <v>6287.68</v>
      </c>
    </row>
    <row r="488" spans="1:6" hidden="1">
      <c r="A488" t="s">
        <v>109</v>
      </c>
      <c r="B488" t="s">
        <v>162</v>
      </c>
      <c r="C488">
        <v>1827.22</v>
      </c>
      <c r="D488">
        <v>550</v>
      </c>
      <c r="E488">
        <v>800</v>
      </c>
    </row>
    <row r="489" spans="1:6" hidden="1">
      <c r="A489" t="s">
        <v>111</v>
      </c>
      <c r="B489" t="s">
        <v>162</v>
      </c>
      <c r="C489">
        <v>15078.4</v>
      </c>
    </row>
    <row r="490" spans="1:6" hidden="1">
      <c r="A490" t="s">
        <v>112</v>
      </c>
      <c r="B490" t="s">
        <v>162</v>
      </c>
      <c r="C490">
        <v>70.418000000000006</v>
      </c>
      <c r="D490">
        <v>300</v>
      </c>
      <c r="E490">
        <v>0</v>
      </c>
    </row>
    <row r="491" spans="1:6" hidden="1">
      <c r="A491" t="s">
        <v>113</v>
      </c>
      <c r="B491" t="s">
        <v>162</v>
      </c>
      <c r="C491">
        <v>5831.96</v>
      </c>
    </row>
    <row r="492" spans="1:6" hidden="1">
      <c r="A492" t="s">
        <v>114</v>
      </c>
      <c r="B492" t="s">
        <v>162</v>
      </c>
      <c r="C492">
        <v>12451.2</v>
      </c>
    </row>
    <row r="493" spans="1:6" hidden="1">
      <c r="A493" t="s">
        <v>115</v>
      </c>
      <c r="B493" t="s">
        <v>162</v>
      </c>
      <c r="C493">
        <v>16993.7</v>
      </c>
    </row>
    <row r="494" spans="1:6" hidden="1">
      <c r="A494" t="s">
        <v>116</v>
      </c>
      <c r="B494" t="s">
        <v>162</v>
      </c>
      <c r="C494">
        <v>12212.5</v>
      </c>
    </row>
    <row r="495" spans="1:6" hidden="1">
      <c r="A495" t="s">
        <v>117</v>
      </c>
      <c r="B495" t="s">
        <v>162</v>
      </c>
      <c r="C495">
        <v>10110.799999999999</v>
      </c>
    </row>
    <row r="496" spans="1:6" hidden="1">
      <c r="A496" t="s">
        <v>118</v>
      </c>
      <c r="B496" t="s">
        <v>162</v>
      </c>
      <c r="C496">
        <v>1704.92</v>
      </c>
      <c r="D496">
        <v>1600</v>
      </c>
    </row>
    <row r="497" spans="1:6" hidden="1">
      <c r="A497" t="s">
        <v>120</v>
      </c>
      <c r="B497" t="s">
        <v>162</v>
      </c>
      <c r="C497">
        <v>5148.1499999999996</v>
      </c>
    </row>
    <row r="498" spans="1:6" hidden="1">
      <c r="A498" t="s">
        <v>121</v>
      </c>
      <c r="B498" t="s">
        <v>162</v>
      </c>
      <c r="C498">
        <v>3456.11</v>
      </c>
      <c r="D498">
        <v>650</v>
      </c>
      <c r="F498" t="s">
        <v>206</v>
      </c>
    </row>
    <row r="499" spans="1:6" hidden="1">
      <c r="A499" t="s">
        <v>122</v>
      </c>
      <c r="B499" t="s">
        <v>162</v>
      </c>
      <c r="C499">
        <v>12212.1</v>
      </c>
    </row>
    <row r="500" spans="1:6" hidden="1">
      <c r="A500" t="s">
        <v>123</v>
      </c>
      <c r="B500" t="s">
        <v>162</v>
      </c>
      <c r="C500">
        <v>19900.8</v>
      </c>
    </row>
    <row r="501" spans="1:6" hidden="1">
      <c r="A501" t="s">
        <v>124</v>
      </c>
      <c r="B501" t="s">
        <v>162</v>
      </c>
      <c r="C501">
        <v>6580.53</v>
      </c>
    </row>
    <row r="502" spans="1:6" hidden="1">
      <c r="A502" t="s">
        <v>125</v>
      </c>
      <c r="B502" t="s">
        <v>162</v>
      </c>
      <c r="C502">
        <v>403.13400000000001</v>
      </c>
      <c r="D502">
        <v>850</v>
      </c>
      <c r="F502" t="s">
        <v>207</v>
      </c>
    </row>
    <row r="503" spans="1:6" hidden="1">
      <c r="A503" t="s">
        <v>103</v>
      </c>
      <c r="B503" t="s">
        <v>162</v>
      </c>
      <c r="C503">
        <v>403.29399999999998</v>
      </c>
      <c r="D503">
        <v>400</v>
      </c>
      <c r="E503">
        <v>0</v>
      </c>
    </row>
    <row r="504" spans="1:6" hidden="1">
      <c r="A504" t="s">
        <v>126</v>
      </c>
      <c r="B504" t="s">
        <v>162</v>
      </c>
      <c r="C504">
        <v>1116.98</v>
      </c>
      <c r="D504">
        <v>100</v>
      </c>
      <c r="E504">
        <v>250</v>
      </c>
    </row>
    <row r="505" spans="1:6" hidden="1">
      <c r="A505" t="s">
        <v>127</v>
      </c>
      <c r="B505" t="s">
        <v>162</v>
      </c>
      <c r="C505">
        <v>5529.58</v>
      </c>
    </row>
    <row r="506" spans="1:6" hidden="1">
      <c r="A506" t="s">
        <v>128</v>
      </c>
      <c r="B506" t="s">
        <v>162</v>
      </c>
      <c r="C506">
        <v>2861.01</v>
      </c>
      <c r="D506">
        <v>2700</v>
      </c>
      <c r="E506">
        <v>300</v>
      </c>
    </row>
    <row r="507" spans="1:6" hidden="1">
      <c r="A507" t="s">
        <v>129</v>
      </c>
      <c r="B507" t="s">
        <v>162</v>
      </c>
      <c r="C507">
        <v>6261.88</v>
      </c>
    </row>
    <row r="508" spans="1:6" hidden="1">
      <c r="A508" t="s">
        <v>130</v>
      </c>
      <c r="B508" t="s">
        <v>162</v>
      </c>
      <c r="C508">
        <v>2384.64</v>
      </c>
      <c r="D508">
        <v>1700</v>
      </c>
      <c r="F508" t="s">
        <v>131</v>
      </c>
    </row>
    <row r="509" spans="1:6" hidden="1">
      <c r="A509" t="s">
        <v>132</v>
      </c>
      <c r="B509" t="s">
        <v>162</v>
      </c>
      <c r="C509">
        <v>1843.54</v>
      </c>
      <c r="D509">
        <v>1300</v>
      </c>
      <c r="E509">
        <v>140</v>
      </c>
    </row>
    <row r="510" spans="1:6" hidden="1">
      <c r="A510" t="s">
        <v>133</v>
      </c>
      <c r="B510" t="s">
        <v>162</v>
      </c>
      <c r="C510">
        <v>3455.91</v>
      </c>
      <c r="D510">
        <v>750</v>
      </c>
      <c r="F510" t="s">
        <v>134</v>
      </c>
    </row>
    <row r="511" spans="1:6" hidden="1">
      <c r="A511" t="s">
        <v>135</v>
      </c>
      <c r="B511" t="s">
        <v>162</v>
      </c>
      <c r="C511">
        <v>7280.36</v>
      </c>
    </row>
    <row r="512" spans="1:6" hidden="1">
      <c r="A512" t="s">
        <v>136</v>
      </c>
      <c r="B512" t="s">
        <v>162</v>
      </c>
      <c r="C512">
        <v>6567.65</v>
      </c>
    </row>
    <row r="513" spans="1:6" hidden="1">
      <c r="A513" t="s">
        <v>137</v>
      </c>
      <c r="B513" t="s">
        <v>162</v>
      </c>
      <c r="C513">
        <v>8335.65</v>
      </c>
    </row>
    <row r="514" spans="1:6" hidden="1">
      <c r="A514" t="s">
        <v>138</v>
      </c>
      <c r="B514" t="s">
        <v>162</v>
      </c>
      <c r="C514">
        <v>5187.2700000000004</v>
      </c>
      <c r="D514">
        <v>2300</v>
      </c>
      <c r="F514" t="s">
        <v>222</v>
      </c>
    </row>
    <row r="515" spans="1:6" hidden="1">
      <c r="A515" t="s">
        <v>140</v>
      </c>
      <c r="B515" t="s">
        <v>162</v>
      </c>
      <c r="C515">
        <v>5642.98</v>
      </c>
      <c r="D515">
        <v>1250</v>
      </c>
      <c r="F515" t="s">
        <v>141</v>
      </c>
    </row>
    <row r="516" spans="1:6" hidden="1">
      <c r="A516" t="s">
        <v>142</v>
      </c>
      <c r="B516" t="s">
        <v>162</v>
      </c>
      <c r="C516">
        <v>16420.7</v>
      </c>
    </row>
    <row r="517" spans="1:6" hidden="1">
      <c r="A517" t="s">
        <v>143</v>
      </c>
      <c r="B517" t="s">
        <v>162</v>
      </c>
      <c r="C517">
        <v>1107.3399999999999</v>
      </c>
      <c r="D517">
        <v>1100</v>
      </c>
      <c r="E517">
        <v>200</v>
      </c>
      <c r="F517" t="s">
        <v>144</v>
      </c>
    </row>
    <row r="518" spans="1:6" hidden="1">
      <c r="A518" t="s">
        <v>145</v>
      </c>
      <c r="B518" t="s">
        <v>162</v>
      </c>
      <c r="C518">
        <v>12221.3</v>
      </c>
    </row>
    <row r="519" spans="1:6" hidden="1">
      <c r="A519" t="s">
        <v>146</v>
      </c>
      <c r="B519" t="s">
        <v>162</v>
      </c>
      <c r="C519">
        <v>12890.7</v>
      </c>
    </row>
    <row r="520" spans="1:6" hidden="1">
      <c r="A520" t="s">
        <v>147</v>
      </c>
      <c r="B520" t="s">
        <v>162</v>
      </c>
      <c r="C520">
        <v>12042.7</v>
      </c>
    </row>
    <row r="521" spans="1:6" hidden="1">
      <c r="A521" t="s">
        <v>148</v>
      </c>
      <c r="B521" t="s">
        <v>162</v>
      </c>
      <c r="C521">
        <v>3751.1</v>
      </c>
      <c r="D521">
        <v>1500</v>
      </c>
      <c r="F521" t="s">
        <v>149</v>
      </c>
    </row>
    <row r="522" spans="1:6" hidden="1">
      <c r="A522" t="s">
        <v>150</v>
      </c>
      <c r="B522" t="s">
        <v>162</v>
      </c>
      <c r="C522">
        <v>20807.5</v>
      </c>
    </row>
    <row r="523" spans="1:6" hidden="1">
      <c r="A523" t="s">
        <v>151</v>
      </c>
      <c r="B523" t="s">
        <v>162</v>
      </c>
      <c r="C523">
        <v>20486.900000000001</v>
      </c>
    </row>
    <row r="524" spans="1:6" hidden="1">
      <c r="A524" t="s">
        <v>152</v>
      </c>
      <c r="B524" t="s">
        <v>162</v>
      </c>
      <c r="C524">
        <v>12865</v>
      </c>
    </row>
    <row r="525" spans="1:6" hidden="1">
      <c r="A525" t="s">
        <v>153</v>
      </c>
      <c r="B525" t="s">
        <v>162</v>
      </c>
      <c r="C525">
        <v>6287.68</v>
      </c>
    </row>
    <row r="526" spans="1:6" hidden="1">
      <c r="A526" t="s">
        <v>154</v>
      </c>
      <c r="B526" t="s">
        <v>162</v>
      </c>
      <c r="C526">
        <v>6486.82</v>
      </c>
    </row>
    <row r="527" spans="1:6" hidden="1">
      <c r="A527" t="s">
        <v>155</v>
      </c>
      <c r="B527" t="s">
        <v>162</v>
      </c>
      <c r="C527">
        <v>4447.55</v>
      </c>
    </row>
    <row r="528" spans="1:6" hidden="1">
      <c r="A528" t="s">
        <v>156</v>
      </c>
      <c r="B528" t="s">
        <v>162</v>
      </c>
      <c r="C528">
        <v>2356.35</v>
      </c>
    </row>
    <row r="529" spans="1:6" hidden="1">
      <c r="A529" t="s">
        <v>157</v>
      </c>
      <c r="B529" t="s">
        <v>162</v>
      </c>
      <c r="C529">
        <v>6134.1</v>
      </c>
    </row>
    <row r="530" spans="1:6" hidden="1">
      <c r="A530" t="s">
        <v>158</v>
      </c>
      <c r="B530" t="s">
        <v>162</v>
      </c>
      <c r="C530">
        <v>14955.8</v>
      </c>
    </row>
    <row r="531" spans="1:6" hidden="1">
      <c r="A531" t="s">
        <v>159</v>
      </c>
      <c r="B531" t="s">
        <v>162</v>
      </c>
      <c r="C531">
        <v>9957.3799999999992</v>
      </c>
    </row>
    <row r="532" spans="1:6" hidden="1">
      <c r="A532" t="s">
        <v>160</v>
      </c>
      <c r="B532" t="s">
        <v>162</v>
      </c>
      <c r="C532">
        <v>15405.7</v>
      </c>
    </row>
    <row r="533" spans="1:6" hidden="1">
      <c r="A533" t="s">
        <v>161</v>
      </c>
      <c r="B533" t="s">
        <v>162</v>
      </c>
      <c r="C533">
        <v>7639.25</v>
      </c>
    </row>
    <row r="534" spans="1:6" hidden="1">
      <c r="A534" t="s">
        <v>162</v>
      </c>
      <c r="B534" t="s">
        <v>162</v>
      </c>
      <c r="C534">
        <v>0</v>
      </c>
    </row>
    <row r="535" spans="1:6">
      <c r="A535" t="s">
        <v>43</v>
      </c>
      <c r="B535" t="s">
        <v>162</v>
      </c>
      <c r="C535">
        <v>806.74900000000002</v>
      </c>
      <c r="D535">
        <v>150</v>
      </c>
      <c r="E535">
        <v>1000</v>
      </c>
    </row>
    <row r="536" spans="1:6" hidden="1">
      <c r="A536" t="s">
        <v>163</v>
      </c>
      <c r="B536" t="s">
        <v>162</v>
      </c>
      <c r="C536">
        <v>10333.700000000001</v>
      </c>
    </row>
    <row r="537" spans="1:6" hidden="1">
      <c r="A537" t="s">
        <v>164</v>
      </c>
      <c r="B537" t="s">
        <v>162</v>
      </c>
      <c r="C537">
        <v>8805.76</v>
      </c>
    </row>
    <row r="538" spans="1:6" hidden="1">
      <c r="A538" t="s">
        <v>165</v>
      </c>
      <c r="B538" t="s">
        <v>162</v>
      </c>
      <c r="C538">
        <v>11824.4</v>
      </c>
    </row>
    <row r="539" spans="1:6" hidden="1">
      <c r="A539" t="s">
        <v>166</v>
      </c>
      <c r="B539" t="s">
        <v>162</v>
      </c>
      <c r="C539">
        <v>1521.65</v>
      </c>
    </row>
    <row r="540" spans="1:6" hidden="1">
      <c r="A540" t="s">
        <v>167</v>
      </c>
      <c r="B540" t="s">
        <v>162</v>
      </c>
      <c r="C540">
        <v>1720.59</v>
      </c>
      <c r="D540">
        <v>2000</v>
      </c>
      <c r="F540" t="s">
        <v>168</v>
      </c>
    </row>
    <row r="541" spans="1:6" hidden="1">
      <c r="A541" t="s">
        <v>169</v>
      </c>
      <c r="B541" t="s">
        <v>162</v>
      </c>
      <c r="C541">
        <v>12367.3</v>
      </c>
    </row>
    <row r="542" spans="1:6" hidden="1">
      <c r="A542" t="s">
        <v>170</v>
      </c>
      <c r="B542" t="s">
        <v>162</v>
      </c>
      <c r="C542">
        <v>6134.51</v>
      </c>
      <c r="D542">
        <v>1850</v>
      </c>
      <c r="F542" t="s">
        <v>171</v>
      </c>
    </row>
    <row r="543" spans="1:6" hidden="1">
      <c r="A543" t="s">
        <v>172</v>
      </c>
      <c r="B543" t="s">
        <v>162</v>
      </c>
      <c r="C543">
        <v>6288.08</v>
      </c>
    </row>
    <row r="544" spans="1:6" hidden="1">
      <c r="A544" t="s">
        <v>172</v>
      </c>
      <c r="B544" t="s">
        <v>162</v>
      </c>
      <c r="C544">
        <v>6288.08</v>
      </c>
    </row>
    <row r="545" spans="1:6" hidden="1">
      <c r="A545" t="s">
        <v>172</v>
      </c>
      <c r="B545" t="s">
        <v>162</v>
      </c>
      <c r="C545">
        <v>6288.08</v>
      </c>
    </row>
    <row r="546" spans="1:6" hidden="1">
      <c r="A546" t="s">
        <v>172</v>
      </c>
      <c r="B546" t="s">
        <v>162</v>
      </c>
      <c r="C546">
        <v>6288.08</v>
      </c>
    </row>
    <row r="547" spans="1:6" hidden="1">
      <c r="A547" t="s">
        <v>172</v>
      </c>
      <c r="B547" t="s">
        <v>162</v>
      </c>
      <c r="C547">
        <v>6288.08</v>
      </c>
    </row>
    <row r="548" spans="1:6" hidden="1">
      <c r="A548" t="s">
        <v>172</v>
      </c>
      <c r="B548" t="s">
        <v>162</v>
      </c>
      <c r="C548">
        <v>6288.08</v>
      </c>
    </row>
    <row r="549" spans="1:6" hidden="1">
      <c r="A549" t="s">
        <v>173</v>
      </c>
      <c r="B549" t="s">
        <v>162</v>
      </c>
      <c r="C549">
        <v>7836.34</v>
      </c>
    </row>
    <row r="550" spans="1:6" hidden="1">
      <c r="A550" t="s">
        <v>174</v>
      </c>
      <c r="B550" t="s">
        <v>162</v>
      </c>
      <c r="C550">
        <v>821.923</v>
      </c>
      <c r="D550">
        <v>1000</v>
      </c>
      <c r="E550">
        <v>20</v>
      </c>
    </row>
    <row r="551" spans="1:6" hidden="1">
      <c r="A551" t="s">
        <v>176</v>
      </c>
      <c r="B551" t="s">
        <v>162</v>
      </c>
      <c r="C551">
        <v>15751.3</v>
      </c>
    </row>
    <row r="552" spans="1:6" hidden="1">
      <c r="A552" t="s">
        <v>177</v>
      </c>
      <c r="B552" t="s">
        <v>162</v>
      </c>
      <c r="C552">
        <v>5643.24</v>
      </c>
      <c r="D552">
        <v>1100</v>
      </c>
      <c r="F552" t="s">
        <v>178</v>
      </c>
    </row>
    <row r="553" spans="1:6" hidden="1">
      <c r="A553" t="s">
        <v>179</v>
      </c>
      <c r="B553" t="s">
        <v>162</v>
      </c>
      <c r="C553">
        <v>5642.98</v>
      </c>
      <c r="D553">
        <v>1300</v>
      </c>
      <c r="F553" t="s">
        <v>180</v>
      </c>
    </row>
    <row r="554" spans="1:6" hidden="1">
      <c r="A554" t="s">
        <v>181</v>
      </c>
      <c r="B554" t="s">
        <v>162</v>
      </c>
      <c r="C554">
        <v>6304.99</v>
      </c>
    </row>
    <row r="555" spans="1:6" hidden="1">
      <c r="A555" t="s">
        <v>182</v>
      </c>
      <c r="B555" t="s">
        <v>162</v>
      </c>
      <c r="C555">
        <v>17504.099999999999</v>
      </c>
    </row>
    <row r="556" spans="1:6" hidden="1">
      <c r="A556" t="s">
        <v>183</v>
      </c>
      <c r="B556" t="s">
        <v>162</v>
      </c>
      <c r="C556">
        <v>12042.4</v>
      </c>
    </row>
    <row r="557" spans="1:6" hidden="1">
      <c r="A557" t="s">
        <v>184</v>
      </c>
      <c r="B557" t="s">
        <v>162</v>
      </c>
      <c r="C557">
        <v>3802.15</v>
      </c>
    </row>
    <row r="558" spans="1:6" hidden="1">
      <c r="A558" t="s">
        <v>185</v>
      </c>
      <c r="B558" t="s">
        <v>162</v>
      </c>
      <c r="C558">
        <v>5605.69</v>
      </c>
    </row>
    <row r="559" spans="1:6" hidden="1">
      <c r="A559" t="s">
        <v>187</v>
      </c>
      <c r="B559" t="s">
        <v>162</v>
      </c>
      <c r="C559">
        <v>5980.59</v>
      </c>
    </row>
    <row r="560" spans="1:6" hidden="1">
      <c r="A560" t="s">
        <v>188</v>
      </c>
      <c r="B560" t="s">
        <v>162</v>
      </c>
      <c r="C560">
        <v>18902.3</v>
      </c>
    </row>
    <row r="561" spans="1:5" hidden="1">
      <c r="A561" t="s">
        <v>189</v>
      </c>
      <c r="B561" t="s">
        <v>162</v>
      </c>
      <c r="C561">
        <v>6335.95</v>
      </c>
    </row>
    <row r="562" spans="1:5" hidden="1">
      <c r="A562" t="s">
        <v>190</v>
      </c>
      <c r="B562" t="s">
        <v>162</v>
      </c>
      <c r="C562">
        <v>271.74</v>
      </c>
      <c r="D562">
        <v>400</v>
      </c>
      <c r="E562">
        <v>200</v>
      </c>
    </row>
    <row r="563" spans="1:5" hidden="1">
      <c r="A563" t="s">
        <v>192</v>
      </c>
      <c r="B563" t="s">
        <v>162</v>
      </c>
      <c r="C563">
        <v>8050.49</v>
      </c>
    </row>
    <row r="564" spans="1:5" hidden="1">
      <c r="A564" t="s">
        <v>192</v>
      </c>
      <c r="B564" t="s">
        <v>162</v>
      </c>
      <c r="C564">
        <v>8050.49</v>
      </c>
    </row>
    <row r="565" spans="1:5" hidden="1">
      <c r="A565" t="s">
        <v>192</v>
      </c>
      <c r="B565" t="s">
        <v>162</v>
      </c>
      <c r="C565">
        <v>8050.49</v>
      </c>
    </row>
    <row r="566" spans="1:5" hidden="1">
      <c r="A566" t="s">
        <v>192</v>
      </c>
      <c r="B566" t="s">
        <v>162</v>
      </c>
      <c r="C566">
        <v>8050.49</v>
      </c>
    </row>
    <row r="567" spans="1:5" hidden="1">
      <c r="A567" t="s">
        <v>193</v>
      </c>
      <c r="B567" t="s">
        <v>162</v>
      </c>
      <c r="C567">
        <v>11825</v>
      </c>
    </row>
    <row r="568" spans="1:5" hidden="1">
      <c r="A568" t="s">
        <v>194</v>
      </c>
      <c r="B568" t="s">
        <v>162</v>
      </c>
      <c r="C568">
        <v>6255.37</v>
      </c>
    </row>
    <row r="569" spans="1:5" hidden="1">
      <c r="A569" t="s">
        <v>195</v>
      </c>
      <c r="B569" t="s">
        <v>162</v>
      </c>
      <c r="C569">
        <v>9293.34</v>
      </c>
    </row>
    <row r="570" spans="1:5" hidden="1">
      <c r="A570" t="s">
        <v>196</v>
      </c>
      <c r="B570" t="s">
        <v>162</v>
      </c>
      <c r="C570">
        <v>5573.55</v>
      </c>
    </row>
    <row r="571" spans="1:5" hidden="1">
      <c r="A571" t="s">
        <v>197</v>
      </c>
      <c r="B571" t="s">
        <v>162</v>
      </c>
      <c r="C571">
        <v>13983.4</v>
      </c>
    </row>
    <row r="572" spans="1:5" hidden="1">
      <c r="A572" t="s">
        <v>198</v>
      </c>
      <c r="B572" t="s">
        <v>162</v>
      </c>
      <c r="C572">
        <v>17065.5</v>
      </c>
    </row>
    <row r="573" spans="1:5" hidden="1">
      <c r="A573" t="s">
        <v>199</v>
      </c>
      <c r="B573" t="s">
        <v>162</v>
      </c>
      <c r="C573">
        <v>18269.5</v>
      </c>
    </row>
    <row r="574" spans="1:5" hidden="1">
      <c r="A574" t="s">
        <v>200</v>
      </c>
      <c r="B574" t="s">
        <v>162</v>
      </c>
      <c r="C574">
        <v>1450.72</v>
      </c>
    </row>
    <row r="575" spans="1:5" hidden="1">
      <c r="A575" t="s">
        <v>201</v>
      </c>
      <c r="B575" t="s">
        <v>162</v>
      </c>
      <c r="C575">
        <v>20559.599999999999</v>
      </c>
    </row>
    <row r="576" spans="1:5" hidden="1">
      <c r="A576" t="s">
        <v>202</v>
      </c>
      <c r="B576" t="s">
        <v>162</v>
      </c>
      <c r="C576">
        <v>8156.71</v>
      </c>
    </row>
    <row r="577" spans="1:3" hidden="1">
      <c r="A577" t="s">
        <v>203</v>
      </c>
      <c r="B577" t="s">
        <v>162</v>
      </c>
      <c r="C577">
        <v>13502.1</v>
      </c>
    </row>
    <row r="578" spans="1:3" hidden="1">
      <c r="A578" t="s">
        <v>102</v>
      </c>
      <c r="B578" t="s">
        <v>150</v>
      </c>
      <c r="C578">
        <v>11278.8</v>
      </c>
    </row>
    <row r="579" spans="1:3" hidden="1">
      <c r="A579" t="s">
        <v>104</v>
      </c>
      <c r="B579" t="s">
        <v>150</v>
      </c>
      <c r="C579">
        <v>18154.400000000001</v>
      </c>
    </row>
    <row r="580" spans="1:3" hidden="1">
      <c r="A580" t="s">
        <v>105</v>
      </c>
      <c r="B580" t="s">
        <v>150</v>
      </c>
      <c r="C580">
        <v>18849.099999999999</v>
      </c>
    </row>
    <row r="581" spans="1:3" hidden="1">
      <c r="A581" t="s">
        <v>106</v>
      </c>
      <c r="B581" t="s">
        <v>150</v>
      </c>
      <c r="C581">
        <v>16335.4</v>
      </c>
    </row>
    <row r="582" spans="1:3" hidden="1">
      <c r="A582" t="s">
        <v>107</v>
      </c>
      <c r="B582" t="s">
        <v>150</v>
      </c>
      <c r="C582">
        <v>6000</v>
      </c>
    </row>
    <row r="583" spans="1:3" hidden="1">
      <c r="A583" t="s">
        <v>108</v>
      </c>
      <c r="B583" t="s">
        <v>150</v>
      </c>
      <c r="C583">
        <v>2136.6799999999998</v>
      </c>
    </row>
    <row r="584" spans="1:3" hidden="1">
      <c r="A584" t="s">
        <v>109</v>
      </c>
      <c r="B584" t="s">
        <v>150</v>
      </c>
      <c r="C584">
        <v>23179.8</v>
      </c>
    </row>
    <row r="585" spans="1:3" hidden="1">
      <c r="A585" t="s">
        <v>111</v>
      </c>
      <c r="B585" t="s">
        <v>150</v>
      </c>
      <c r="C585">
        <v>8398.1299999999992</v>
      </c>
    </row>
    <row r="586" spans="1:3" hidden="1">
      <c r="A586" t="s">
        <v>112</v>
      </c>
      <c r="B586" t="s">
        <v>150</v>
      </c>
      <c r="C586">
        <v>20879.5</v>
      </c>
    </row>
    <row r="587" spans="1:3" hidden="1">
      <c r="A587" t="s">
        <v>113</v>
      </c>
      <c r="B587" t="s">
        <v>150</v>
      </c>
      <c r="C587">
        <v>15995.4</v>
      </c>
    </row>
    <row r="588" spans="1:3" hidden="1">
      <c r="A588" t="s">
        <v>114</v>
      </c>
      <c r="B588" t="s">
        <v>150</v>
      </c>
      <c r="C588">
        <v>11750.1</v>
      </c>
    </row>
    <row r="589" spans="1:3" hidden="1">
      <c r="A589" t="s">
        <v>115</v>
      </c>
      <c r="B589" t="s">
        <v>150</v>
      </c>
      <c r="C589">
        <v>4149.07</v>
      </c>
    </row>
    <row r="590" spans="1:3" hidden="1">
      <c r="A590" t="s">
        <v>116</v>
      </c>
      <c r="B590" t="s">
        <v>150</v>
      </c>
      <c r="C590">
        <v>16934.8</v>
      </c>
    </row>
    <row r="591" spans="1:3" hidden="1">
      <c r="A591" t="s">
        <v>117</v>
      </c>
      <c r="B591" t="s">
        <v>150</v>
      </c>
      <c r="C591">
        <v>22374.6</v>
      </c>
    </row>
    <row r="592" spans="1:3" hidden="1">
      <c r="A592" t="s">
        <v>118</v>
      </c>
      <c r="B592" t="s">
        <v>150</v>
      </c>
      <c r="C592">
        <v>22711.7</v>
      </c>
    </row>
    <row r="593" spans="1:3" hidden="1">
      <c r="A593" t="s">
        <v>120</v>
      </c>
      <c r="B593" t="s">
        <v>150</v>
      </c>
      <c r="C593">
        <v>8535.4</v>
      </c>
    </row>
    <row r="594" spans="1:3" hidden="1">
      <c r="A594" t="s">
        <v>121</v>
      </c>
      <c r="B594" t="s">
        <v>150</v>
      </c>
      <c r="C594">
        <v>16455</v>
      </c>
    </row>
    <row r="595" spans="1:3" hidden="1">
      <c r="A595" t="s">
        <v>122</v>
      </c>
      <c r="B595" t="s">
        <v>150</v>
      </c>
      <c r="C595">
        <v>16934.900000000001</v>
      </c>
    </row>
    <row r="596" spans="1:3" hidden="1">
      <c r="A596" t="s">
        <v>123</v>
      </c>
      <c r="B596" t="s">
        <v>150</v>
      </c>
      <c r="C596">
        <v>1459.34</v>
      </c>
    </row>
    <row r="597" spans="1:3" hidden="1">
      <c r="A597" t="s">
        <v>124</v>
      </c>
      <c r="B597" t="s">
        <v>150</v>
      </c>
      <c r="C597">
        <v>15390.6</v>
      </c>
    </row>
    <row r="598" spans="1:3" hidden="1">
      <c r="A598" t="s">
        <v>125</v>
      </c>
      <c r="B598" t="s">
        <v>150</v>
      </c>
      <c r="C598">
        <v>21391.200000000001</v>
      </c>
    </row>
    <row r="599" spans="1:3" hidden="1">
      <c r="A599" t="s">
        <v>103</v>
      </c>
      <c r="B599" t="s">
        <v>150</v>
      </c>
      <c r="C599">
        <v>21393.9</v>
      </c>
    </row>
    <row r="600" spans="1:3" hidden="1">
      <c r="A600" t="s">
        <v>126</v>
      </c>
      <c r="B600" t="s">
        <v>150</v>
      </c>
      <c r="C600">
        <v>22116</v>
      </c>
    </row>
    <row r="601" spans="1:3" hidden="1">
      <c r="A601" t="s">
        <v>127</v>
      </c>
      <c r="B601" t="s">
        <v>150</v>
      </c>
      <c r="C601">
        <v>16706</v>
      </c>
    </row>
    <row r="602" spans="1:3" hidden="1">
      <c r="A602" t="s">
        <v>128</v>
      </c>
      <c r="B602" t="s">
        <v>150</v>
      </c>
      <c r="C602">
        <v>17389.2</v>
      </c>
    </row>
    <row r="603" spans="1:3" hidden="1">
      <c r="A603" t="s">
        <v>129</v>
      </c>
      <c r="B603" t="s">
        <v>150</v>
      </c>
      <c r="C603">
        <v>14388</v>
      </c>
    </row>
    <row r="604" spans="1:3" hidden="1">
      <c r="A604" t="s">
        <v>130</v>
      </c>
      <c r="B604" t="s">
        <v>150</v>
      </c>
      <c r="C604">
        <v>17814.3</v>
      </c>
    </row>
    <row r="605" spans="1:3" hidden="1">
      <c r="A605" t="s">
        <v>132</v>
      </c>
      <c r="B605" t="s">
        <v>150</v>
      </c>
      <c r="C605">
        <v>23247.1</v>
      </c>
    </row>
    <row r="606" spans="1:3" hidden="1">
      <c r="A606" t="s">
        <v>133</v>
      </c>
      <c r="B606" t="s">
        <v>150</v>
      </c>
      <c r="C606">
        <v>16454.099999999999</v>
      </c>
    </row>
    <row r="607" spans="1:3" hidden="1">
      <c r="A607" t="s">
        <v>135</v>
      </c>
      <c r="B607" t="s">
        <v>150</v>
      </c>
      <c r="C607">
        <v>21212.2</v>
      </c>
    </row>
    <row r="608" spans="1:3" hidden="1">
      <c r="A608" t="s">
        <v>136</v>
      </c>
      <c r="B608" t="s">
        <v>150</v>
      </c>
      <c r="C608">
        <v>16983.099999999999</v>
      </c>
    </row>
    <row r="609" spans="1:3" hidden="1">
      <c r="A609" t="s">
        <v>137</v>
      </c>
      <c r="B609" t="s">
        <v>150</v>
      </c>
      <c r="C609">
        <v>20450.900000000001</v>
      </c>
    </row>
    <row r="610" spans="1:3" hidden="1">
      <c r="A610" t="s">
        <v>138</v>
      </c>
      <c r="B610" t="s">
        <v>150</v>
      </c>
      <c r="C610">
        <v>15272.7</v>
      </c>
    </row>
    <row r="611" spans="1:3" hidden="1">
      <c r="A611" t="s">
        <v>140</v>
      </c>
      <c r="B611" t="s">
        <v>150</v>
      </c>
      <c r="C611">
        <v>16335.4</v>
      </c>
    </row>
    <row r="612" spans="1:3" hidden="1">
      <c r="A612" t="s">
        <v>142</v>
      </c>
      <c r="B612" t="s">
        <v>150</v>
      </c>
      <c r="C612">
        <v>5809.86</v>
      </c>
    </row>
    <row r="613" spans="1:3" hidden="1">
      <c r="A613" t="s">
        <v>143</v>
      </c>
      <c r="B613" t="s">
        <v>150</v>
      </c>
      <c r="C613">
        <v>20468.599999999999</v>
      </c>
    </row>
    <row r="614" spans="1:3" hidden="1">
      <c r="A614" t="s">
        <v>145</v>
      </c>
      <c r="B614" t="s">
        <v>150</v>
      </c>
      <c r="C614">
        <v>9669.2000000000007</v>
      </c>
    </row>
    <row r="615" spans="1:3" hidden="1">
      <c r="A615" t="s">
        <v>146</v>
      </c>
      <c r="B615" t="s">
        <v>150</v>
      </c>
      <c r="C615">
        <v>12108.8</v>
      </c>
    </row>
    <row r="616" spans="1:3" hidden="1">
      <c r="A616" t="s">
        <v>147</v>
      </c>
      <c r="B616" t="s">
        <v>150</v>
      </c>
      <c r="C616">
        <v>11336.8</v>
      </c>
    </row>
    <row r="617" spans="1:3" hidden="1">
      <c r="A617" t="s">
        <v>148</v>
      </c>
      <c r="B617" t="s">
        <v>150</v>
      </c>
      <c r="C617">
        <v>16132</v>
      </c>
    </row>
    <row r="618" spans="1:3" hidden="1">
      <c r="A618" t="s">
        <v>150</v>
      </c>
      <c r="B618" t="s">
        <v>150</v>
      </c>
      <c r="C618">
        <v>0</v>
      </c>
    </row>
    <row r="619" spans="1:3" hidden="1">
      <c r="A619" t="s">
        <v>151</v>
      </c>
      <c r="B619" t="s">
        <v>150</v>
      </c>
      <c r="C619">
        <v>954.31500000000005</v>
      </c>
    </row>
    <row r="620" spans="1:3" hidden="1">
      <c r="A620" t="s">
        <v>152</v>
      </c>
      <c r="B620" t="s">
        <v>150</v>
      </c>
      <c r="C620">
        <v>12077.5</v>
      </c>
    </row>
    <row r="621" spans="1:3" hidden="1">
      <c r="A621" t="s">
        <v>153</v>
      </c>
      <c r="B621" t="s">
        <v>150</v>
      </c>
      <c r="C621">
        <v>2136.6799999999998</v>
      </c>
    </row>
    <row r="622" spans="1:3" hidden="1">
      <c r="A622" t="s">
        <v>154</v>
      </c>
      <c r="B622" t="s">
        <v>150</v>
      </c>
      <c r="C622">
        <v>14534.6</v>
      </c>
    </row>
    <row r="623" spans="1:3" hidden="1">
      <c r="A623" t="s">
        <v>155</v>
      </c>
      <c r="B623" t="s">
        <v>150</v>
      </c>
      <c r="C623">
        <v>16194.4</v>
      </c>
    </row>
    <row r="624" spans="1:3" hidden="1">
      <c r="A624" t="s">
        <v>156</v>
      </c>
      <c r="B624" t="s">
        <v>150</v>
      </c>
      <c r="C624">
        <v>17894.099999999999</v>
      </c>
    </row>
    <row r="625" spans="1:3" hidden="1">
      <c r="A625" t="s">
        <v>157</v>
      </c>
      <c r="B625" t="s">
        <v>150</v>
      </c>
      <c r="C625">
        <v>16263.6</v>
      </c>
    </row>
    <row r="626" spans="1:3" hidden="1">
      <c r="A626" t="s">
        <v>158</v>
      </c>
      <c r="B626" t="s">
        <v>150</v>
      </c>
      <c r="C626">
        <v>6427.29</v>
      </c>
    </row>
    <row r="627" spans="1:3" hidden="1">
      <c r="A627" t="s">
        <v>159</v>
      </c>
      <c r="B627" t="s">
        <v>150</v>
      </c>
      <c r="C627">
        <v>11861.2</v>
      </c>
    </row>
    <row r="628" spans="1:3" hidden="1">
      <c r="A628" t="s">
        <v>160</v>
      </c>
      <c r="B628" t="s">
        <v>150</v>
      </c>
      <c r="C628">
        <v>5420.26</v>
      </c>
    </row>
    <row r="629" spans="1:3" hidden="1">
      <c r="A629" t="s">
        <v>161</v>
      </c>
      <c r="B629" t="s">
        <v>150</v>
      </c>
      <c r="C629">
        <v>21172.5</v>
      </c>
    </row>
    <row r="630" spans="1:3" hidden="1">
      <c r="A630" t="s">
        <v>162</v>
      </c>
      <c r="B630" t="s">
        <v>150</v>
      </c>
      <c r="C630">
        <v>20810</v>
      </c>
    </row>
    <row r="631" spans="1:3">
      <c r="A631" t="s">
        <v>43</v>
      </c>
      <c r="B631" t="s">
        <v>150</v>
      </c>
      <c r="C631">
        <v>21969.3</v>
      </c>
    </row>
    <row r="632" spans="1:3" hidden="1">
      <c r="A632" t="s">
        <v>163</v>
      </c>
      <c r="B632" t="s">
        <v>150</v>
      </c>
      <c r="C632">
        <v>10861</v>
      </c>
    </row>
    <row r="633" spans="1:3" hidden="1">
      <c r="A633" t="s">
        <v>164</v>
      </c>
      <c r="B633" t="s">
        <v>150</v>
      </c>
      <c r="C633">
        <v>15271.5</v>
      </c>
    </row>
    <row r="634" spans="1:3" hidden="1">
      <c r="A634" t="s">
        <v>165</v>
      </c>
      <c r="B634" t="s">
        <v>150</v>
      </c>
      <c r="C634">
        <v>10578.7</v>
      </c>
    </row>
    <row r="635" spans="1:3" hidden="1">
      <c r="A635" t="s">
        <v>166</v>
      </c>
      <c r="B635" t="s">
        <v>150</v>
      </c>
      <c r="C635">
        <v>22452.799999999999</v>
      </c>
    </row>
    <row r="636" spans="1:3" hidden="1">
      <c r="A636" t="s">
        <v>167</v>
      </c>
      <c r="B636" t="s">
        <v>150</v>
      </c>
      <c r="C636">
        <v>18356.7</v>
      </c>
    </row>
    <row r="637" spans="1:3" hidden="1">
      <c r="A637" t="s">
        <v>169</v>
      </c>
      <c r="B637" t="s">
        <v>150</v>
      </c>
      <c r="C637">
        <v>11680.6</v>
      </c>
    </row>
    <row r="638" spans="1:3" hidden="1">
      <c r="A638" t="s">
        <v>170</v>
      </c>
      <c r="B638" t="s">
        <v>150</v>
      </c>
      <c r="C638">
        <v>16264.4</v>
      </c>
    </row>
    <row r="639" spans="1:3" hidden="1">
      <c r="A639" t="s">
        <v>172</v>
      </c>
      <c r="B639" t="s">
        <v>150</v>
      </c>
      <c r="C639">
        <v>7000</v>
      </c>
    </row>
    <row r="640" spans="1:3" hidden="1">
      <c r="A640" t="s">
        <v>172</v>
      </c>
      <c r="B640" t="s">
        <v>150</v>
      </c>
      <c r="C640">
        <v>7000</v>
      </c>
    </row>
    <row r="641" spans="1:3" hidden="1">
      <c r="A641" t="s">
        <v>172</v>
      </c>
      <c r="B641" t="s">
        <v>150</v>
      </c>
      <c r="C641">
        <v>7000</v>
      </c>
    </row>
    <row r="642" spans="1:3" hidden="1">
      <c r="A642" t="s">
        <v>172</v>
      </c>
      <c r="B642" t="s">
        <v>150</v>
      </c>
      <c r="C642">
        <v>7000</v>
      </c>
    </row>
    <row r="643" spans="1:3" hidden="1">
      <c r="A643" t="s">
        <v>172</v>
      </c>
      <c r="B643" t="s">
        <v>150</v>
      </c>
      <c r="C643">
        <v>7000</v>
      </c>
    </row>
    <row r="644" spans="1:3" hidden="1">
      <c r="A644" t="s">
        <v>172</v>
      </c>
      <c r="B644" t="s">
        <v>150</v>
      </c>
      <c r="C644">
        <v>7000</v>
      </c>
    </row>
    <row r="645" spans="1:3" hidden="1">
      <c r="A645" t="s">
        <v>173</v>
      </c>
      <c r="B645" t="s">
        <v>150</v>
      </c>
      <c r="C645">
        <v>12922.2</v>
      </c>
    </row>
    <row r="646" spans="1:3" hidden="1">
      <c r="A646" t="s">
        <v>174</v>
      </c>
      <c r="B646" t="s">
        <v>150</v>
      </c>
      <c r="C646">
        <v>21932.2</v>
      </c>
    </row>
    <row r="647" spans="1:3" hidden="1">
      <c r="A647" t="s">
        <v>176</v>
      </c>
      <c r="B647" t="s">
        <v>150</v>
      </c>
      <c r="C647">
        <v>5046.9399999999996</v>
      </c>
    </row>
    <row r="648" spans="1:3" hidden="1">
      <c r="A648" t="s">
        <v>177</v>
      </c>
      <c r="B648" t="s">
        <v>150</v>
      </c>
      <c r="C648">
        <v>16335.6</v>
      </c>
    </row>
    <row r="649" spans="1:3" hidden="1">
      <c r="A649" t="s">
        <v>179</v>
      </c>
      <c r="B649" t="s">
        <v>150</v>
      </c>
      <c r="C649">
        <v>16335.4</v>
      </c>
    </row>
    <row r="650" spans="1:3" hidden="1">
      <c r="A650" t="s">
        <v>181</v>
      </c>
      <c r="B650" t="s">
        <v>150</v>
      </c>
      <c r="C650">
        <v>14907.5</v>
      </c>
    </row>
    <row r="651" spans="1:3" hidden="1">
      <c r="A651" t="s">
        <v>182</v>
      </c>
      <c r="B651" t="s">
        <v>150</v>
      </c>
      <c r="C651">
        <v>4953.74</v>
      </c>
    </row>
    <row r="652" spans="1:3" hidden="1">
      <c r="A652" t="s">
        <v>183</v>
      </c>
      <c r="B652" t="s">
        <v>150</v>
      </c>
      <c r="C652">
        <v>11335.7</v>
      </c>
    </row>
    <row r="653" spans="1:3" hidden="1">
      <c r="A653" t="s">
        <v>184</v>
      </c>
      <c r="B653" t="s">
        <v>150</v>
      </c>
      <c r="C653">
        <v>16219</v>
      </c>
    </row>
    <row r="654" spans="1:3" hidden="1">
      <c r="A654" t="s">
        <v>185</v>
      </c>
      <c r="B654" t="s">
        <v>150</v>
      </c>
      <c r="C654">
        <v>15846.7</v>
      </c>
    </row>
    <row r="655" spans="1:3" hidden="1">
      <c r="A655" t="s">
        <v>187</v>
      </c>
      <c r="B655" t="s">
        <v>150</v>
      </c>
      <c r="C655">
        <v>16951.3</v>
      </c>
    </row>
    <row r="656" spans="1:3" hidden="1">
      <c r="A656" t="s">
        <v>188</v>
      </c>
      <c r="B656" t="s">
        <v>150</v>
      </c>
      <c r="C656">
        <v>1935.64</v>
      </c>
    </row>
    <row r="657" spans="1:3" hidden="1">
      <c r="A657" t="s">
        <v>189</v>
      </c>
      <c r="B657" t="s">
        <v>150</v>
      </c>
      <c r="C657">
        <v>16513</v>
      </c>
    </row>
    <row r="658" spans="1:3" hidden="1">
      <c r="A658" t="s">
        <v>190</v>
      </c>
      <c r="B658" t="s">
        <v>150</v>
      </c>
      <c r="C658">
        <v>20406.5</v>
      </c>
    </row>
    <row r="659" spans="1:3" hidden="1">
      <c r="A659" t="s">
        <v>192</v>
      </c>
      <c r="B659" t="s">
        <v>150</v>
      </c>
      <c r="C659">
        <v>8905.1</v>
      </c>
    </row>
    <row r="660" spans="1:3" hidden="1">
      <c r="A660" t="s">
        <v>192</v>
      </c>
      <c r="B660" t="s">
        <v>150</v>
      </c>
      <c r="C660">
        <v>8905.1</v>
      </c>
    </row>
    <row r="661" spans="1:3" hidden="1">
      <c r="A661" t="s">
        <v>192</v>
      </c>
      <c r="B661" t="s">
        <v>150</v>
      </c>
      <c r="C661">
        <v>8905.1</v>
      </c>
    </row>
    <row r="662" spans="1:3" hidden="1">
      <c r="A662" t="s">
        <v>192</v>
      </c>
      <c r="B662" t="s">
        <v>150</v>
      </c>
      <c r="C662">
        <v>8905.1</v>
      </c>
    </row>
    <row r="663" spans="1:3" hidden="1">
      <c r="A663" t="s">
        <v>193</v>
      </c>
      <c r="B663" t="s">
        <v>150</v>
      </c>
      <c r="C663">
        <v>10578.8</v>
      </c>
    </row>
    <row r="664" spans="1:3" hidden="1">
      <c r="A664" t="s">
        <v>194</v>
      </c>
      <c r="B664" t="s">
        <v>150</v>
      </c>
      <c r="C664">
        <v>16365.3</v>
      </c>
    </row>
    <row r="665" spans="1:3" hidden="1">
      <c r="A665" t="s">
        <v>195</v>
      </c>
      <c r="B665" t="s">
        <v>150</v>
      </c>
      <c r="C665">
        <v>11527.9</v>
      </c>
    </row>
    <row r="666" spans="1:3" hidden="1">
      <c r="A666" t="s">
        <v>196</v>
      </c>
      <c r="B666" t="s">
        <v>150</v>
      </c>
      <c r="C666">
        <v>16262.3</v>
      </c>
    </row>
    <row r="667" spans="1:3" hidden="1">
      <c r="A667" t="s">
        <v>197</v>
      </c>
      <c r="B667" t="s">
        <v>150</v>
      </c>
      <c r="C667">
        <v>13731</v>
      </c>
    </row>
    <row r="668" spans="1:3" hidden="1">
      <c r="A668" t="s">
        <v>198</v>
      </c>
      <c r="B668" t="s">
        <v>150</v>
      </c>
      <c r="C668">
        <v>3747.56</v>
      </c>
    </row>
    <row r="669" spans="1:3" hidden="1">
      <c r="A669" t="s">
        <v>199</v>
      </c>
      <c r="B669" t="s">
        <v>150</v>
      </c>
      <c r="C669">
        <v>2568.1799999999998</v>
      </c>
    </row>
    <row r="670" spans="1:3" hidden="1">
      <c r="A670" t="s">
        <v>200</v>
      </c>
      <c r="B670" t="s">
        <v>150</v>
      </c>
      <c r="C670">
        <v>21363.5</v>
      </c>
    </row>
    <row r="671" spans="1:3" hidden="1">
      <c r="A671" t="s">
        <v>201</v>
      </c>
      <c r="B671" t="s">
        <v>150</v>
      </c>
      <c r="C671">
        <v>6228.56</v>
      </c>
    </row>
    <row r="672" spans="1:3" hidden="1">
      <c r="A672" t="s">
        <v>202</v>
      </c>
      <c r="B672" t="s">
        <v>150</v>
      </c>
      <c r="C672">
        <v>20693.400000000001</v>
      </c>
    </row>
    <row r="673" spans="1:3" hidden="1">
      <c r="A673" t="s">
        <v>203</v>
      </c>
      <c r="B673" t="s">
        <v>150</v>
      </c>
      <c r="C673">
        <v>13882.3</v>
      </c>
    </row>
    <row r="674" spans="1:3" hidden="1">
      <c r="A674" t="s">
        <v>102</v>
      </c>
      <c r="B674" t="s">
        <v>192</v>
      </c>
      <c r="C674">
        <v>18375.5</v>
      </c>
    </row>
    <row r="675" spans="1:3" hidden="1">
      <c r="A675" t="s">
        <v>104</v>
      </c>
      <c r="B675" t="s">
        <v>192</v>
      </c>
      <c r="C675">
        <v>12162.7</v>
      </c>
    </row>
    <row r="676" spans="1:3" hidden="1">
      <c r="A676" t="s">
        <v>105</v>
      </c>
      <c r="B676" t="s">
        <v>192</v>
      </c>
      <c r="C676">
        <v>12591</v>
      </c>
    </row>
    <row r="677" spans="1:3" hidden="1">
      <c r="A677" t="s">
        <v>106</v>
      </c>
      <c r="B677" t="s">
        <v>192</v>
      </c>
      <c r="C677">
        <v>11908.8</v>
      </c>
    </row>
    <row r="678" spans="1:3" hidden="1">
      <c r="A678" t="s">
        <v>107</v>
      </c>
      <c r="B678" t="s">
        <v>192</v>
      </c>
      <c r="C678">
        <v>12771.6</v>
      </c>
    </row>
    <row r="679" spans="1:3" hidden="1">
      <c r="A679" t="s">
        <v>108</v>
      </c>
      <c r="B679" t="s">
        <v>192</v>
      </c>
      <c r="C679">
        <v>8226.75</v>
      </c>
    </row>
    <row r="680" spans="1:3" hidden="1">
      <c r="A680" t="s">
        <v>109</v>
      </c>
      <c r="B680" t="s">
        <v>192</v>
      </c>
      <c r="C680">
        <v>9275.86</v>
      </c>
    </row>
    <row r="681" spans="1:3" hidden="1">
      <c r="A681" t="s">
        <v>111</v>
      </c>
      <c r="B681" t="s">
        <v>192</v>
      </c>
      <c r="C681">
        <v>17035.599999999999</v>
      </c>
    </row>
    <row r="682" spans="1:3" hidden="1">
      <c r="A682" t="s">
        <v>112</v>
      </c>
      <c r="B682" t="s">
        <v>192</v>
      </c>
      <c r="C682">
        <v>8106.73</v>
      </c>
    </row>
    <row r="683" spans="1:3" hidden="1">
      <c r="A683" t="s">
        <v>113</v>
      </c>
      <c r="B683" t="s">
        <v>192</v>
      </c>
      <c r="C683">
        <v>12051.7</v>
      </c>
    </row>
    <row r="684" spans="1:3" hidden="1">
      <c r="A684" t="s">
        <v>114</v>
      </c>
      <c r="B684" t="s">
        <v>192</v>
      </c>
      <c r="C684">
        <v>18849.099999999999</v>
      </c>
    </row>
    <row r="685" spans="1:3" hidden="1">
      <c r="A685" t="s">
        <v>115</v>
      </c>
      <c r="B685" t="s">
        <v>192</v>
      </c>
      <c r="C685">
        <v>12615.4</v>
      </c>
    </row>
    <row r="686" spans="1:3" hidden="1">
      <c r="A686" t="s">
        <v>116</v>
      </c>
      <c r="B686" t="s">
        <v>192</v>
      </c>
      <c r="C686">
        <v>8511.36</v>
      </c>
    </row>
    <row r="687" spans="1:3" hidden="1">
      <c r="A687" t="s">
        <v>117</v>
      </c>
      <c r="B687" t="s">
        <v>192</v>
      </c>
      <c r="C687">
        <v>9779.01</v>
      </c>
    </row>
    <row r="688" spans="1:3" hidden="1">
      <c r="A688" t="s">
        <v>118</v>
      </c>
      <c r="B688" t="s">
        <v>192</v>
      </c>
      <c r="C688">
        <v>9245.7800000000007</v>
      </c>
    </row>
    <row r="689" spans="1:3" hidden="1">
      <c r="A689" t="s">
        <v>120</v>
      </c>
      <c r="B689" t="s">
        <v>192</v>
      </c>
      <c r="C689">
        <v>1519.17</v>
      </c>
    </row>
    <row r="690" spans="1:3" hidden="1">
      <c r="A690" t="s">
        <v>121</v>
      </c>
      <c r="B690" t="s">
        <v>192</v>
      </c>
      <c r="C690">
        <v>9672.82</v>
      </c>
    </row>
    <row r="691" spans="1:3" hidden="1">
      <c r="A691" t="s">
        <v>122</v>
      </c>
      <c r="B691" t="s">
        <v>192</v>
      </c>
      <c r="C691">
        <v>8514.9</v>
      </c>
    </row>
    <row r="692" spans="1:3" hidden="1">
      <c r="A692" t="s">
        <v>123</v>
      </c>
      <c r="B692" t="s">
        <v>192</v>
      </c>
      <c r="C692">
        <v>10402.299999999999</v>
      </c>
    </row>
    <row r="693" spans="1:3" hidden="1">
      <c r="A693" t="s">
        <v>124</v>
      </c>
      <c r="B693" t="s">
        <v>192</v>
      </c>
      <c r="C693">
        <v>2781.41</v>
      </c>
    </row>
    <row r="694" spans="1:3" hidden="1">
      <c r="A694" t="s">
        <v>125</v>
      </c>
      <c r="B694" t="s">
        <v>192</v>
      </c>
      <c r="C694">
        <v>8319.3700000000008</v>
      </c>
    </row>
    <row r="695" spans="1:3" hidden="1">
      <c r="A695" t="s">
        <v>103</v>
      </c>
      <c r="B695" t="s">
        <v>192</v>
      </c>
      <c r="C695">
        <v>8323.27</v>
      </c>
    </row>
    <row r="696" spans="1:3" hidden="1">
      <c r="A696" t="s">
        <v>126</v>
      </c>
      <c r="B696" t="s">
        <v>192</v>
      </c>
      <c r="C696">
        <v>8663.39</v>
      </c>
    </row>
    <row r="697" spans="1:3" hidden="1">
      <c r="A697" t="s">
        <v>127</v>
      </c>
      <c r="B697" t="s">
        <v>192</v>
      </c>
      <c r="C697">
        <v>2440.66</v>
      </c>
    </row>
    <row r="698" spans="1:3" hidden="1">
      <c r="A698" t="s">
        <v>128</v>
      </c>
      <c r="B698" t="s">
        <v>192</v>
      </c>
      <c r="C698">
        <v>9075.7199999999993</v>
      </c>
    </row>
    <row r="699" spans="1:3" hidden="1">
      <c r="A699" t="s">
        <v>129</v>
      </c>
      <c r="B699" t="s">
        <v>192</v>
      </c>
      <c r="C699">
        <v>12615.2</v>
      </c>
    </row>
    <row r="700" spans="1:3" hidden="1">
      <c r="A700" t="s">
        <v>130</v>
      </c>
      <c r="B700" t="s">
        <v>192</v>
      </c>
      <c r="C700">
        <v>8604.8700000000008</v>
      </c>
    </row>
    <row r="701" spans="1:3" hidden="1">
      <c r="A701" t="s">
        <v>132</v>
      </c>
      <c r="B701" t="s">
        <v>192</v>
      </c>
      <c r="C701">
        <v>9298.25</v>
      </c>
    </row>
    <row r="702" spans="1:3" hidden="1">
      <c r="A702" t="s">
        <v>133</v>
      </c>
      <c r="B702" t="s">
        <v>192</v>
      </c>
      <c r="C702">
        <v>9676.0499999999993</v>
      </c>
    </row>
    <row r="703" spans="1:3" hidden="1">
      <c r="A703" t="s">
        <v>135</v>
      </c>
      <c r="B703" t="s">
        <v>192</v>
      </c>
      <c r="C703">
        <v>10039.299999999999</v>
      </c>
    </row>
    <row r="704" spans="1:3" hidden="1">
      <c r="A704" t="s">
        <v>136</v>
      </c>
      <c r="B704" t="s">
        <v>192</v>
      </c>
      <c r="C704">
        <v>12787.3</v>
      </c>
    </row>
    <row r="705" spans="1:3" hidden="1">
      <c r="A705" t="s">
        <v>137</v>
      </c>
      <c r="B705" t="s">
        <v>192</v>
      </c>
      <c r="C705">
        <v>11071.7</v>
      </c>
    </row>
    <row r="706" spans="1:3" hidden="1">
      <c r="A706" t="s">
        <v>138</v>
      </c>
      <c r="B706" t="s">
        <v>192</v>
      </c>
      <c r="C706">
        <v>11407.1</v>
      </c>
    </row>
    <row r="707" spans="1:3" hidden="1">
      <c r="A707" t="s">
        <v>140</v>
      </c>
      <c r="B707" t="s">
        <v>192</v>
      </c>
      <c r="C707">
        <v>11908.8</v>
      </c>
    </row>
    <row r="708" spans="1:3" hidden="1">
      <c r="A708" t="s">
        <v>142</v>
      </c>
      <c r="B708" t="s">
        <v>192</v>
      </c>
      <c r="C708">
        <v>14000.3</v>
      </c>
    </row>
    <row r="709" spans="1:3" hidden="1">
      <c r="A709" t="s">
        <v>143</v>
      </c>
      <c r="B709" t="s">
        <v>192</v>
      </c>
      <c r="C709">
        <v>7344.78</v>
      </c>
    </row>
    <row r="710" spans="1:3" hidden="1">
      <c r="A710" t="s">
        <v>145</v>
      </c>
      <c r="B710" t="s">
        <v>192</v>
      </c>
      <c r="C710">
        <v>18311.5</v>
      </c>
    </row>
    <row r="711" spans="1:3" hidden="1">
      <c r="A711" t="s">
        <v>146</v>
      </c>
      <c r="B711" t="s">
        <v>192</v>
      </c>
      <c r="C711">
        <v>19308.7</v>
      </c>
    </row>
    <row r="712" spans="1:3" hidden="1">
      <c r="A712" t="s">
        <v>147</v>
      </c>
      <c r="B712" t="s">
        <v>192</v>
      </c>
      <c r="C712">
        <v>18440.900000000001</v>
      </c>
    </row>
    <row r="713" spans="1:3" hidden="1">
      <c r="A713" t="s">
        <v>148</v>
      </c>
      <c r="B713" t="s">
        <v>192</v>
      </c>
      <c r="C713">
        <v>9971.2199999999993</v>
      </c>
    </row>
    <row r="714" spans="1:3" hidden="1">
      <c r="A714" t="s">
        <v>150</v>
      </c>
      <c r="B714" t="s">
        <v>192</v>
      </c>
      <c r="C714">
        <v>8904.7099999999991</v>
      </c>
    </row>
    <row r="715" spans="1:3" hidden="1">
      <c r="A715" t="s">
        <v>151</v>
      </c>
      <c r="B715" t="s">
        <v>192</v>
      </c>
      <c r="C715">
        <v>9754.8799999999992</v>
      </c>
    </row>
    <row r="716" spans="1:3" hidden="1">
      <c r="A716" t="s">
        <v>152</v>
      </c>
      <c r="B716" t="s">
        <v>192</v>
      </c>
      <c r="C716">
        <v>19284.3</v>
      </c>
    </row>
    <row r="717" spans="1:3" hidden="1">
      <c r="A717" t="s">
        <v>153</v>
      </c>
      <c r="B717" t="s">
        <v>192</v>
      </c>
      <c r="C717">
        <v>8226.75</v>
      </c>
    </row>
    <row r="718" spans="1:3" hidden="1">
      <c r="A718" t="s">
        <v>154</v>
      </c>
      <c r="B718" t="s">
        <v>192</v>
      </c>
      <c r="C718">
        <v>12840.1</v>
      </c>
    </row>
    <row r="719" spans="1:3" hidden="1">
      <c r="A719" t="s">
        <v>155</v>
      </c>
      <c r="B719" t="s">
        <v>192</v>
      </c>
      <c r="C719">
        <v>10667.6</v>
      </c>
    </row>
    <row r="720" spans="1:3" hidden="1">
      <c r="A720" t="s">
        <v>156</v>
      </c>
      <c r="B720" t="s">
        <v>192</v>
      </c>
      <c r="C720">
        <v>8562.27</v>
      </c>
    </row>
    <row r="721" spans="1:3" hidden="1">
      <c r="A721" t="s">
        <v>157</v>
      </c>
      <c r="B721" t="s">
        <v>192</v>
      </c>
      <c r="C721">
        <v>12350.6</v>
      </c>
    </row>
    <row r="722" spans="1:3" hidden="1">
      <c r="A722" t="s">
        <v>158</v>
      </c>
      <c r="B722" t="s">
        <v>192</v>
      </c>
      <c r="C722">
        <v>15204.4</v>
      </c>
    </row>
    <row r="723" spans="1:3" hidden="1">
      <c r="A723" t="s">
        <v>159</v>
      </c>
      <c r="B723" t="s">
        <v>192</v>
      </c>
      <c r="C723">
        <v>2759.49</v>
      </c>
    </row>
    <row r="724" spans="1:3" hidden="1">
      <c r="A724" t="s">
        <v>160</v>
      </c>
      <c r="B724" t="s">
        <v>192</v>
      </c>
      <c r="C724">
        <v>14214.2</v>
      </c>
    </row>
    <row r="725" spans="1:3" hidden="1">
      <c r="A725" t="s">
        <v>161</v>
      </c>
      <c r="B725" t="s">
        <v>192</v>
      </c>
      <c r="C725">
        <v>10406.5</v>
      </c>
    </row>
    <row r="726" spans="1:3" hidden="1">
      <c r="A726" t="s">
        <v>162</v>
      </c>
      <c r="B726" t="s">
        <v>192</v>
      </c>
      <c r="C726">
        <v>8053.45</v>
      </c>
    </row>
    <row r="727" spans="1:3">
      <c r="A727" t="s">
        <v>43</v>
      </c>
      <c r="B727" t="s">
        <v>192</v>
      </c>
      <c r="C727">
        <v>7943.43</v>
      </c>
    </row>
    <row r="728" spans="1:3" hidden="1">
      <c r="A728" t="s">
        <v>163</v>
      </c>
      <c r="B728" t="s">
        <v>192</v>
      </c>
      <c r="C728">
        <v>16732.400000000001</v>
      </c>
    </row>
    <row r="729" spans="1:3" hidden="1">
      <c r="A729" t="s">
        <v>164</v>
      </c>
      <c r="B729" t="s">
        <v>192</v>
      </c>
      <c r="C729">
        <v>4731.82</v>
      </c>
    </row>
    <row r="730" spans="1:3" hidden="1">
      <c r="A730" t="s">
        <v>165</v>
      </c>
      <c r="B730" t="s">
        <v>192</v>
      </c>
      <c r="C730">
        <v>18187.2</v>
      </c>
    </row>
    <row r="731" spans="1:3" hidden="1">
      <c r="A731" t="s">
        <v>166</v>
      </c>
      <c r="B731" t="s">
        <v>192</v>
      </c>
      <c r="C731">
        <v>9144.17</v>
      </c>
    </row>
    <row r="732" spans="1:3" hidden="1">
      <c r="A732" t="s">
        <v>167</v>
      </c>
      <c r="B732" t="s">
        <v>192</v>
      </c>
      <c r="C732">
        <v>7947.81</v>
      </c>
    </row>
    <row r="733" spans="1:3" hidden="1">
      <c r="A733" t="s">
        <v>169</v>
      </c>
      <c r="B733" t="s">
        <v>192</v>
      </c>
      <c r="C733">
        <v>18765.3</v>
      </c>
    </row>
    <row r="734" spans="1:3" hidden="1">
      <c r="A734" t="s">
        <v>170</v>
      </c>
      <c r="B734" t="s">
        <v>192</v>
      </c>
      <c r="C734">
        <v>12354.2</v>
      </c>
    </row>
    <row r="735" spans="1:3" hidden="1">
      <c r="A735" t="s">
        <v>172</v>
      </c>
      <c r="B735" t="s">
        <v>192</v>
      </c>
      <c r="C735">
        <v>8226.8700000000008</v>
      </c>
    </row>
    <row r="736" spans="1:3" hidden="1">
      <c r="A736" t="s">
        <v>172</v>
      </c>
      <c r="B736" t="s">
        <v>192</v>
      </c>
      <c r="C736">
        <v>8226.8700000000008</v>
      </c>
    </row>
    <row r="737" spans="1:3" hidden="1">
      <c r="A737" t="s">
        <v>172</v>
      </c>
      <c r="B737" t="s">
        <v>192</v>
      </c>
      <c r="C737">
        <v>8226.8700000000008</v>
      </c>
    </row>
    <row r="738" spans="1:3" hidden="1">
      <c r="A738" t="s">
        <v>172</v>
      </c>
      <c r="B738" t="s">
        <v>192</v>
      </c>
      <c r="C738">
        <v>8226.8700000000008</v>
      </c>
    </row>
    <row r="739" spans="1:3" hidden="1">
      <c r="A739" t="s">
        <v>172</v>
      </c>
      <c r="B739" t="s">
        <v>192</v>
      </c>
      <c r="C739">
        <v>8226.8700000000008</v>
      </c>
    </row>
    <row r="740" spans="1:3" hidden="1">
      <c r="A740" t="s">
        <v>172</v>
      </c>
      <c r="B740" t="s">
        <v>192</v>
      </c>
      <c r="C740">
        <v>8226.8700000000008</v>
      </c>
    </row>
    <row r="741" spans="1:3" hidden="1">
      <c r="A741" t="s">
        <v>173</v>
      </c>
      <c r="B741" t="s">
        <v>192</v>
      </c>
      <c r="C741">
        <v>20000</v>
      </c>
    </row>
    <row r="742" spans="1:3" hidden="1">
      <c r="A742" t="s">
        <v>174</v>
      </c>
      <c r="B742" t="s">
        <v>192</v>
      </c>
      <c r="C742">
        <v>8165.51</v>
      </c>
    </row>
    <row r="743" spans="1:3" hidden="1">
      <c r="A743" t="s">
        <v>176</v>
      </c>
      <c r="B743" t="s">
        <v>192</v>
      </c>
      <c r="C743">
        <v>13845.6</v>
      </c>
    </row>
    <row r="744" spans="1:3" hidden="1">
      <c r="A744" t="s">
        <v>177</v>
      </c>
      <c r="B744" t="s">
        <v>192</v>
      </c>
      <c r="C744">
        <v>11912.5</v>
      </c>
    </row>
    <row r="745" spans="1:3" hidden="1">
      <c r="A745" t="s">
        <v>179</v>
      </c>
      <c r="B745" t="s">
        <v>192</v>
      </c>
      <c r="C745">
        <v>11908.8</v>
      </c>
    </row>
    <row r="746" spans="1:3" hidden="1">
      <c r="A746" t="s">
        <v>181</v>
      </c>
      <c r="B746" t="s">
        <v>192</v>
      </c>
      <c r="C746">
        <v>12658.3</v>
      </c>
    </row>
    <row r="747" spans="1:3" hidden="1">
      <c r="A747" t="s">
        <v>182</v>
      </c>
      <c r="B747" t="s">
        <v>192</v>
      </c>
      <c r="C747">
        <v>14109.7</v>
      </c>
    </row>
    <row r="748" spans="1:3" hidden="1">
      <c r="A748" t="s">
        <v>183</v>
      </c>
      <c r="B748" t="s">
        <v>192</v>
      </c>
      <c r="C748">
        <v>18439.599999999999</v>
      </c>
    </row>
    <row r="749" spans="1:3" hidden="1">
      <c r="A749" t="s">
        <v>184</v>
      </c>
      <c r="B749" t="s">
        <v>192</v>
      </c>
      <c r="C749">
        <v>10022.299999999999</v>
      </c>
    </row>
    <row r="750" spans="1:3" hidden="1">
      <c r="A750" t="s">
        <v>185</v>
      </c>
      <c r="B750" t="s">
        <v>192</v>
      </c>
      <c r="C750">
        <v>11825.4</v>
      </c>
    </row>
    <row r="751" spans="1:3" hidden="1">
      <c r="A751" t="s">
        <v>187</v>
      </c>
      <c r="B751" t="s">
        <v>192</v>
      </c>
      <c r="C751">
        <v>3695.92</v>
      </c>
    </row>
    <row r="752" spans="1:3" hidden="1">
      <c r="A752" t="s">
        <v>188</v>
      </c>
      <c r="B752" t="s">
        <v>192</v>
      </c>
      <c r="C752">
        <v>11098.5</v>
      </c>
    </row>
    <row r="753" spans="1:3" hidden="1">
      <c r="A753" t="s">
        <v>189</v>
      </c>
      <c r="B753" t="s">
        <v>192</v>
      </c>
      <c r="C753">
        <v>12555.6</v>
      </c>
    </row>
    <row r="754" spans="1:3" hidden="1">
      <c r="A754" t="s">
        <v>190</v>
      </c>
      <c r="B754" t="s">
        <v>192</v>
      </c>
      <c r="C754">
        <v>7770.6</v>
      </c>
    </row>
    <row r="755" spans="1:3" hidden="1">
      <c r="A755" t="s">
        <v>192</v>
      </c>
      <c r="B755" t="s">
        <v>192</v>
      </c>
      <c r="C755">
        <v>0</v>
      </c>
    </row>
    <row r="756" spans="1:3" hidden="1">
      <c r="A756" t="s">
        <v>192</v>
      </c>
      <c r="B756" t="s">
        <v>192</v>
      </c>
      <c r="C756">
        <v>0</v>
      </c>
    </row>
    <row r="757" spans="1:3" hidden="1">
      <c r="A757" t="s">
        <v>192</v>
      </c>
      <c r="B757" t="s">
        <v>192</v>
      </c>
      <c r="C757">
        <v>0</v>
      </c>
    </row>
    <row r="758" spans="1:3" hidden="1">
      <c r="A758" t="s">
        <v>192</v>
      </c>
      <c r="B758" t="s">
        <v>192</v>
      </c>
      <c r="C758">
        <v>0</v>
      </c>
    </row>
    <row r="759" spans="1:3" hidden="1">
      <c r="A759" t="s">
        <v>193</v>
      </c>
      <c r="B759" t="s">
        <v>192</v>
      </c>
      <c r="C759">
        <v>18185.900000000001</v>
      </c>
    </row>
    <row r="760" spans="1:3" hidden="1">
      <c r="A760" t="s">
        <v>194</v>
      </c>
      <c r="B760" t="s">
        <v>192</v>
      </c>
      <c r="C760">
        <v>3118.44</v>
      </c>
    </row>
    <row r="761" spans="1:3" hidden="1">
      <c r="A761" t="s">
        <v>195</v>
      </c>
      <c r="B761" t="s">
        <v>192</v>
      </c>
      <c r="C761">
        <v>15701.2</v>
      </c>
    </row>
    <row r="762" spans="1:3" hidden="1">
      <c r="A762" t="s">
        <v>196</v>
      </c>
      <c r="B762" t="s">
        <v>192</v>
      </c>
      <c r="C762">
        <v>11832.9</v>
      </c>
    </row>
    <row r="763" spans="1:3" hidden="1">
      <c r="A763" t="s">
        <v>197</v>
      </c>
      <c r="B763" t="s">
        <v>192</v>
      </c>
      <c r="C763">
        <v>15490.5</v>
      </c>
    </row>
    <row r="764" spans="1:3" hidden="1">
      <c r="A764" t="s">
        <v>198</v>
      </c>
      <c r="B764" t="s">
        <v>192</v>
      </c>
      <c r="C764">
        <v>12907.4</v>
      </c>
    </row>
    <row r="765" spans="1:3" hidden="1">
      <c r="A765" t="s">
        <v>199</v>
      </c>
      <c r="B765" t="s">
        <v>192</v>
      </c>
      <c r="C765">
        <v>11471.8</v>
      </c>
    </row>
    <row r="766" spans="1:3" hidden="1">
      <c r="A766" t="s">
        <v>200</v>
      </c>
      <c r="B766" t="s">
        <v>192</v>
      </c>
      <c r="C766">
        <v>6381.13</v>
      </c>
    </row>
    <row r="767" spans="1:3" hidden="1">
      <c r="A767" t="s">
        <v>201</v>
      </c>
      <c r="B767" t="s">
        <v>192</v>
      </c>
      <c r="C767">
        <v>10274.299999999999</v>
      </c>
    </row>
    <row r="768" spans="1:3" hidden="1">
      <c r="A768" t="s">
        <v>202</v>
      </c>
      <c r="B768" t="s">
        <v>192</v>
      </c>
      <c r="C768">
        <v>10903.9</v>
      </c>
    </row>
    <row r="769" spans="1:3" hidden="1">
      <c r="A769" t="s">
        <v>203</v>
      </c>
      <c r="B769" t="s">
        <v>192</v>
      </c>
      <c r="C769">
        <v>15013.3</v>
      </c>
    </row>
    <row r="770" spans="1:3" hidden="1">
      <c r="A770" t="s">
        <v>102</v>
      </c>
      <c r="B770" t="s">
        <v>223</v>
      </c>
      <c r="C770">
        <v>10958.7</v>
      </c>
    </row>
    <row r="771" spans="1:3" hidden="1">
      <c r="A771" t="s">
        <v>104</v>
      </c>
      <c r="B771" t="s">
        <v>223</v>
      </c>
      <c r="C771">
        <v>17850</v>
      </c>
    </row>
    <row r="772" spans="1:3" hidden="1">
      <c r="A772" t="s">
        <v>105</v>
      </c>
      <c r="B772" t="s">
        <v>223</v>
      </c>
      <c r="C772">
        <v>19351.8</v>
      </c>
    </row>
    <row r="773" spans="1:3" hidden="1">
      <c r="A773" t="s">
        <v>106</v>
      </c>
      <c r="B773" t="s">
        <v>223</v>
      </c>
      <c r="C773">
        <v>16047.8</v>
      </c>
    </row>
    <row r="774" spans="1:3" hidden="1">
      <c r="A774" t="s">
        <v>107</v>
      </c>
      <c r="B774" t="s">
        <v>223</v>
      </c>
      <c r="C774">
        <v>10153.9</v>
      </c>
    </row>
    <row r="775" spans="1:3" hidden="1">
      <c r="A775" t="s">
        <v>108</v>
      </c>
      <c r="B775" t="s">
        <v>223</v>
      </c>
      <c r="C775">
        <v>1579.54</v>
      </c>
    </row>
    <row r="776" spans="1:3" hidden="1">
      <c r="A776" t="s">
        <v>109</v>
      </c>
      <c r="B776" t="s">
        <v>223</v>
      </c>
      <c r="C776">
        <v>22858</v>
      </c>
    </row>
    <row r="777" spans="1:3" hidden="1">
      <c r="A777" t="s">
        <v>111</v>
      </c>
      <c r="B777" t="s">
        <v>223</v>
      </c>
      <c r="C777">
        <v>8077.66</v>
      </c>
    </row>
    <row r="778" spans="1:3" hidden="1">
      <c r="A778" t="s">
        <v>112</v>
      </c>
      <c r="B778" t="s">
        <v>223</v>
      </c>
      <c r="C778">
        <v>20557.7</v>
      </c>
    </row>
    <row r="779" spans="1:3" hidden="1">
      <c r="A779" t="s">
        <v>113</v>
      </c>
      <c r="B779" t="s">
        <v>223</v>
      </c>
      <c r="C779">
        <v>15692.7</v>
      </c>
    </row>
    <row r="780" spans="1:3" hidden="1">
      <c r="A780" t="s">
        <v>114</v>
      </c>
      <c r="B780" t="s">
        <v>223</v>
      </c>
      <c r="C780">
        <v>11430</v>
      </c>
    </row>
    <row r="781" spans="1:3" hidden="1">
      <c r="A781" t="s">
        <v>115</v>
      </c>
      <c r="B781" t="s">
        <v>223</v>
      </c>
      <c r="C781">
        <v>3828.74</v>
      </c>
    </row>
    <row r="782" spans="1:3" hidden="1">
      <c r="A782" t="s">
        <v>116</v>
      </c>
      <c r="B782" t="s">
        <v>223</v>
      </c>
      <c r="C782">
        <v>17656.2</v>
      </c>
    </row>
    <row r="783" spans="1:3" hidden="1">
      <c r="A783" t="s">
        <v>117</v>
      </c>
      <c r="B783" t="s">
        <v>223</v>
      </c>
      <c r="C783">
        <v>22052.799999999999</v>
      </c>
    </row>
    <row r="784" spans="1:3" hidden="1">
      <c r="A784" t="s">
        <v>118</v>
      </c>
      <c r="B784" t="s">
        <v>223</v>
      </c>
      <c r="C784">
        <v>22391.1</v>
      </c>
    </row>
    <row r="785" spans="1:3" hidden="1">
      <c r="A785" t="s">
        <v>120</v>
      </c>
      <c r="B785" t="s">
        <v>223</v>
      </c>
      <c r="C785">
        <v>9153.7099999999991</v>
      </c>
    </row>
    <row r="786" spans="1:3" hidden="1">
      <c r="A786" t="s">
        <v>121</v>
      </c>
      <c r="B786" t="s">
        <v>223</v>
      </c>
      <c r="C786">
        <v>16167.4</v>
      </c>
    </row>
    <row r="787" spans="1:3" hidden="1">
      <c r="A787" t="s">
        <v>122</v>
      </c>
      <c r="B787" t="s">
        <v>223</v>
      </c>
      <c r="C787">
        <v>17656.8</v>
      </c>
    </row>
    <row r="788" spans="1:3" hidden="1">
      <c r="A788" t="s">
        <v>123</v>
      </c>
      <c r="B788" t="s">
        <v>223</v>
      </c>
      <c r="C788">
        <v>661.59500000000003</v>
      </c>
    </row>
    <row r="789" spans="1:3" hidden="1">
      <c r="A789" t="s">
        <v>124</v>
      </c>
      <c r="B789" t="s">
        <v>223</v>
      </c>
      <c r="C789">
        <v>16112.9</v>
      </c>
    </row>
    <row r="790" spans="1:3" hidden="1">
      <c r="A790" t="s">
        <v>125</v>
      </c>
      <c r="B790" t="s">
        <v>223</v>
      </c>
      <c r="C790">
        <v>21070.7</v>
      </c>
    </row>
    <row r="791" spans="1:3" hidden="1">
      <c r="A791" t="s">
        <v>103</v>
      </c>
      <c r="B791" t="s">
        <v>223</v>
      </c>
      <c r="C791">
        <v>21072.1</v>
      </c>
    </row>
    <row r="792" spans="1:3" hidden="1">
      <c r="A792" t="s">
        <v>126</v>
      </c>
      <c r="B792" t="s">
        <v>223</v>
      </c>
      <c r="C792">
        <v>21794.2</v>
      </c>
    </row>
    <row r="793" spans="1:3" hidden="1">
      <c r="A793" t="s">
        <v>127</v>
      </c>
      <c r="B793" t="s">
        <v>223</v>
      </c>
      <c r="C793">
        <v>17427.900000000001</v>
      </c>
    </row>
    <row r="794" spans="1:3" hidden="1">
      <c r="A794" t="s">
        <v>128</v>
      </c>
      <c r="B794" t="s">
        <v>223</v>
      </c>
      <c r="C794">
        <v>17086.099999999999</v>
      </c>
    </row>
    <row r="795" spans="1:3" hidden="1">
      <c r="A795" t="s">
        <v>129</v>
      </c>
      <c r="B795" t="s">
        <v>223</v>
      </c>
      <c r="C795">
        <v>14067.9</v>
      </c>
    </row>
    <row r="796" spans="1:3" hidden="1">
      <c r="A796" t="s">
        <v>130</v>
      </c>
      <c r="B796" t="s">
        <v>223</v>
      </c>
      <c r="C796">
        <v>17510.599999999999</v>
      </c>
    </row>
    <row r="797" spans="1:3" hidden="1">
      <c r="A797" t="s">
        <v>132</v>
      </c>
      <c r="B797" t="s">
        <v>223</v>
      </c>
      <c r="C797">
        <v>22925.3</v>
      </c>
    </row>
    <row r="798" spans="1:3" hidden="1">
      <c r="A798" t="s">
        <v>133</v>
      </c>
      <c r="B798" t="s">
        <v>223</v>
      </c>
      <c r="C798">
        <v>16168.4</v>
      </c>
    </row>
    <row r="799" spans="1:3" hidden="1">
      <c r="A799" t="s">
        <v>135</v>
      </c>
      <c r="B799" t="s">
        <v>223</v>
      </c>
      <c r="C799">
        <v>20907.900000000001</v>
      </c>
    </row>
    <row r="800" spans="1:3" hidden="1">
      <c r="A800" t="s">
        <v>136</v>
      </c>
      <c r="B800" t="s">
        <v>223</v>
      </c>
      <c r="C800">
        <v>16663.2</v>
      </c>
    </row>
    <row r="801" spans="1:3" hidden="1">
      <c r="A801" t="s">
        <v>137</v>
      </c>
      <c r="B801" t="s">
        <v>223</v>
      </c>
      <c r="C801">
        <v>20146.599999999999</v>
      </c>
    </row>
    <row r="802" spans="1:3" hidden="1">
      <c r="A802" t="s">
        <v>138</v>
      </c>
      <c r="B802" t="s">
        <v>223</v>
      </c>
      <c r="C802">
        <v>14987</v>
      </c>
    </row>
    <row r="803" spans="1:3" hidden="1">
      <c r="A803" t="s">
        <v>140</v>
      </c>
      <c r="B803" t="s">
        <v>223</v>
      </c>
      <c r="C803">
        <v>16047.8</v>
      </c>
    </row>
    <row r="804" spans="1:3" hidden="1">
      <c r="A804" t="s">
        <v>142</v>
      </c>
      <c r="B804" t="s">
        <v>223</v>
      </c>
      <c r="C804">
        <v>5489.41</v>
      </c>
    </row>
    <row r="805" spans="1:3" hidden="1">
      <c r="A805" t="s">
        <v>143</v>
      </c>
      <c r="B805" t="s">
        <v>223</v>
      </c>
      <c r="C805">
        <v>20146.8</v>
      </c>
    </row>
    <row r="806" spans="1:3" hidden="1">
      <c r="A806" t="s">
        <v>145</v>
      </c>
      <c r="B806" t="s">
        <v>223</v>
      </c>
      <c r="C806">
        <v>9348.99</v>
      </c>
    </row>
    <row r="807" spans="1:3" hidden="1">
      <c r="A807" t="s">
        <v>146</v>
      </c>
      <c r="B807" t="s">
        <v>223</v>
      </c>
      <c r="C807">
        <v>11809.1</v>
      </c>
    </row>
    <row r="808" spans="1:3" hidden="1">
      <c r="A808" t="s">
        <v>147</v>
      </c>
      <c r="B808" t="s">
        <v>223</v>
      </c>
      <c r="C808">
        <v>11016.7</v>
      </c>
    </row>
    <row r="809" spans="1:3" hidden="1">
      <c r="A809" t="s">
        <v>148</v>
      </c>
      <c r="B809" t="s">
        <v>223</v>
      </c>
      <c r="C809">
        <v>15846.3</v>
      </c>
    </row>
    <row r="810" spans="1:3" hidden="1">
      <c r="A810" t="s">
        <v>150</v>
      </c>
      <c r="B810" t="s">
        <v>223</v>
      </c>
      <c r="C810">
        <v>954.70100000000002</v>
      </c>
    </row>
    <row r="811" spans="1:3" hidden="1">
      <c r="A811" t="s">
        <v>151</v>
      </c>
      <c r="B811" t="s">
        <v>223</v>
      </c>
      <c r="C811">
        <v>0</v>
      </c>
    </row>
    <row r="812" spans="1:3" hidden="1">
      <c r="A812" t="s">
        <v>152</v>
      </c>
      <c r="B812" t="s">
        <v>223</v>
      </c>
      <c r="C812">
        <v>11782.5</v>
      </c>
    </row>
    <row r="813" spans="1:3" hidden="1">
      <c r="A813" t="s">
        <v>153</v>
      </c>
      <c r="B813" t="s">
        <v>223</v>
      </c>
      <c r="C813">
        <v>1579.54</v>
      </c>
    </row>
    <row r="814" spans="1:3" hidden="1">
      <c r="A814" t="s">
        <v>154</v>
      </c>
      <c r="B814" t="s">
        <v>223</v>
      </c>
      <c r="C814">
        <v>14214.5</v>
      </c>
    </row>
    <row r="815" spans="1:3" hidden="1">
      <c r="A815" t="s">
        <v>155</v>
      </c>
      <c r="B815" t="s">
        <v>223</v>
      </c>
      <c r="C815">
        <v>15891.7</v>
      </c>
    </row>
    <row r="816" spans="1:3" hidden="1">
      <c r="A816" t="s">
        <v>156</v>
      </c>
      <c r="B816" t="s">
        <v>223</v>
      </c>
      <c r="C816">
        <v>17590.099999999999</v>
      </c>
    </row>
    <row r="817" spans="1:3" hidden="1">
      <c r="A817" t="s">
        <v>157</v>
      </c>
      <c r="B817" t="s">
        <v>223</v>
      </c>
      <c r="C817">
        <v>15942.7</v>
      </c>
    </row>
    <row r="818" spans="1:3" hidden="1">
      <c r="A818" t="s">
        <v>158</v>
      </c>
      <c r="B818" t="s">
        <v>223</v>
      </c>
      <c r="C818">
        <v>6106.76</v>
      </c>
    </row>
    <row r="819" spans="1:3" hidden="1">
      <c r="A819" t="s">
        <v>159</v>
      </c>
      <c r="B819" t="s">
        <v>223</v>
      </c>
      <c r="C819">
        <v>12583.5</v>
      </c>
    </row>
    <row r="820" spans="1:3" hidden="1">
      <c r="A820" t="s">
        <v>160</v>
      </c>
      <c r="B820" t="s">
        <v>223</v>
      </c>
      <c r="C820">
        <v>5099.8500000000004</v>
      </c>
    </row>
    <row r="821" spans="1:3" hidden="1">
      <c r="A821" t="s">
        <v>161</v>
      </c>
      <c r="B821" t="s">
        <v>223</v>
      </c>
      <c r="C821">
        <v>20868.2</v>
      </c>
    </row>
    <row r="822" spans="1:3" hidden="1">
      <c r="A822" t="s">
        <v>162</v>
      </c>
      <c r="B822" t="s">
        <v>223</v>
      </c>
      <c r="C822">
        <v>20488.2</v>
      </c>
    </row>
    <row r="823" spans="1:3">
      <c r="A823" t="s">
        <v>43</v>
      </c>
      <c r="B823" t="s">
        <v>223</v>
      </c>
      <c r="C823">
        <v>21647.5</v>
      </c>
    </row>
    <row r="824" spans="1:3" hidden="1">
      <c r="A824" t="s">
        <v>163</v>
      </c>
      <c r="B824" t="s">
        <v>223</v>
      </c>
      <c r="C824">
        <v>10540.9</v>
      </c>
    </row>
    <row r="825" spans="1:3" hidden="1">
      <c r="A825" t="s">
        <v>164</v>
      </c>
      <c r="B825" t="s">
        <v>223</v>
      </c>
      <c r="C825">
        <v>15993.8</v>
      </c>
    </row>
    <row r="826" spans="1:3" hidden="1">
      <c r="A826" t="s">
        <v>165</v>
      </c>
      <c r="B826" t="s">
        <v>223</v>
      </c>
      <c r="C826">
        <v>10258.5</v>
      </c>
    </row>
    <row r="827" spans="1:3" hidden="1">
      <c r="A827" t="s">
        <v>166</v>
      </c>
      <c r="B827" t="s">
        <v>223</v>
      </c>
      <c r="C827">
        <v>22131</v>
      </c>
    </row>
    <row r="828" spans="1:3" hidden="1">
      <c r="A828" t="s">
        <v>167</v>
      </c>
      <c r="B828" t="s">
        <v>223</v>
      </c>
      <c r="C828">
        <v>18052.3</v>
      </c>
    </row>
    <row r="829" spans="1:3" hidden="1">
      <c r="A829" t="s">
        <v>169</v>
      </c>
      <c r="B829" t="s">
        <v>223</v>
      </c>
      <c r="C829">
        <v>11360.5</v>
      </c>
    </row>
    <row r="830" spans="1:3" hidden="1">
      <c r="A830" t="s">
        <v>170</v>
      </c>
      <c r="B830" t="s">
        <v>223</v>
      </c>
      <c r="C830">
        <v>15944.3</v>
      </c>
    </row>
    <row r="831" spans="1:3" hidden="1">
      <c r="A831" t="s">
        <v>172</v>
      </c>
      <c r="B831" t="s">
        <v>223</v>
      </c>
      <c r="C831">
        <v>1579.54</v>
      </c>
    </row>
    <row r="832" spans="1:3" hidden="1">
      <c r="A832" t="s">
        <v>172</v>
      </c>
      <c r="B832" t="s">
        <v>223</v>
      </c>
      <c r="C832">
        <v>1579.54</v>
      </c>
    </row>
    <row r="833" spans="1:3" hidden="1">
      <c r="A833" t="s">
        <v>172</v>
      </c>
      <c r="B833" t="s">
        <v>223</v>
      </c>
      <c r="C833">
        <v>1579.54</v>
      </c>
    </row>
    <row r="834" spans="1:3" hidden="1">
      <c r="A834" t="s">
        <v>172</v>
      </c>
      <c r="B834" t="s">
        <v>223</v>
      </c>
      <c r="C834">
        <v>1579.54</v>
      </c>
    </row>
    <row r="835" spans="1:3" hidden="1">
      <c r="A835" t="s">
        <v>172</v>
      </c>
      <c r="B835" t="s">
        <v>223</v>
      </c>
      <c r="C835">
        <v>1579.54</v>
      </c>
    </row>
    <row r="836" spans="1:3" hidden="1">
      <c r="A836" t="s">
        <v>172</v>
      </c>
      <c r="B836" t="s">
        <v>223</v>
      </c>
      <c r="C836">
        <v>1579.54</v>
      </c>
    </row>
    <row r="837" spans="1:3" hidden="1">
      <c r="A837" t="s">
        <v>173</v>
      </c>
      <c r="B837" t="s">
        <v>223</v>
      </c>
      <c r="C837">
        <v>12602</v>
      </c>
    </row>
    <row r="838" spans="1:3" hidden="1">
      <c r="A838" t="s">
        <v>174</v>
      </c>
      <c r="B838" t="s">
        <v>223</v>
      </c>
      <c r="C838">
        <v>21610.400000000001</v>
      </c>
    </row>
    <row r="839" spans="1:3" hidden="1">
      <c r="A839" t="s">
        <v>176</v>
      </c>
      <c r="B839" t="s">
        <v>223</v>
      </c>
      <c r="C839">
        <v>4726.54</v>
      </c>
    </row>
    <row r="840" spans="1:3" hidden="1">
      <c r="A840" t="s">
        <v>177</v>
      </c>
      <c r="B840" t="s">
        <v>223</v>
      </c>
      <c r="C840">
        <v>16049.9</v>
      </c>
    </row>
    <row r="841" spans="1:3" hidden="1">
      <c r="A841" t="s">
        <v>179</v>
      </c>
      <c r="B841" t="s">
        <v>223</v>
      </c>
      <c r="C841">
        <v>16047.8</v>
      </c>
    </row>
    <row r="842" spans="1:3" hidden="1">
      <c r="A842" t="s">
        <v>181</v>
      </c>
      <c r="B842" t="s">
        <v>223</v>
      </c>
      <c r="C842">
        <v>14587.4</v>
      </c>
    </row>
    <row r="843" spans="1:3" hidden="1">
      <c r="A843" t="s">
        <v>182</v>
      </c>
      <c r="B843" t="s">
        <v>223</v>
      </c>
      <c r="C843">
        <v>4633.3500000000004</v>
      </c>
    </row>
    <row r="844" spans="1:3" hidden="1">
      <c r="A844" t="s">
        <v>183</v>
      </c>
      <c r="B844" t="s">
        <v>223</v>
      </c>
      <c r="C844">
        <v>11015</v>
      </c>
    </row>
    <row r="845" spans="1:3" hidden="1">
      <c r="A845" t="s">
        <v>184</v>
      </c>
      <c r="B845" t="s">
        <v>223</v>
      </c>
      <c r="C845">
        <v>15933.3</v>
      </c>
    </row>
    <row r="846" spans="1:3" hidden="1">
      <c r="A846" t="s">
        <v>185</v>
      </c>
      <c r="B846" t="s">
        <v>223</v>
      </c>
      <c r="C846">
        <v>15538</v>
      </c>
    </row>
    <row r="847" spans="1:3" hidden="1">
      <c r="A847" t="s">
        <v>187</v>
      </c>
      <c r="B847" t="s">
        <v>223</v>
      </c>
      <c r="C847">
        <v>17673.2</v>
      </c>
    </row>
    <row r="848" spans="1:3" hidden="1">
      <c r="A848" t="s">
        <v>188</v>
      </c>
      <c r="B848" t="s">
        <v>223</v>
      </c>
      <c r="C848">
        <v>1615.23</v>
      </c>
    </row>
    <row r="849" spans="1:3" hidden="1">
      <c r="A849" t="s">
        <v>189</v>
      </c>
      <c r="B849" t="s">
        <v>223</v>
      </c>
      <c r="C849">
        <v>16192.8</v>
      </c>
    </row>
    <row r="850" spans="1:3" hidden="1">
      <c r="A850" t="s">
        <v>190</v>
      </c>
      <c r="B850" t="s">
        <v>223</v>
      </c>
      <c r="C850">
        <v>20084.7</v>
      </c>
    </row>
    <row r="851" spans="1:3" hidden="1">
      <c r="A851" t="s">
        <v>192</v>
      </c>
      <c r="B851" t="s">
        <v>223</v>
      </c>
      <c r="C851">
        <v>9755.14</v>
      </c>
    </row>
    <row r="852" spans="1:3" hidden="1">
      <c r="A852" t="s">
        <v>192</v>
      </c>
      <c r="B852" t="s">
        <v>223</v>
      </c>
      <c r="C852">
        <v>9755.14</v>
      </c>
    </row>
    <row r="853" spans="1:3" hidden="1">
      <c r="A853" t="s">
        <v>192</v>
      </c>
      <c r="B853" t="s">
        <v>223</v>
      </c>
      <c r="C853">
        <v>9755.14</v>
      </c>
    </row>
    <row r="854" spans="1:3" hidden="1">
      <c r="A854" t="s">
        <v>192</v>
      </c>
      <c r="B854" t="s">
        <v>223</v>
      </c>
      <c r="C854">
        <v>9755.14</v>
      </c>
    </row>
    <row r="855" spans="1:3" hidden="1">
      <c r="A855" t="s">
        <v>193</v>
      </c>
      <c r="B855" t="s">
        <v>223</v>
      </c>
      <c r="C855">
        <v>10258</v>
      </c>
    </row>
    <row r="856" spans="1:3" hidden="1">
      <c r="A856" t="s">
        <v>194</v>
      </c>
      <c r="B856" t="s">
        <v>223</v>
      </c>
      <c r="C856">
        <v>17087.3</v>
      </c>
    </row>
    <row r="857" spans="1:3" hidden="1">
      <c r="A857" t="s">
        <v>195</v>
      </c>
      <c r="B857" t="s">
        <v>223</v>
      </c>
      <c r="C857">
        <v>11207.8</v>
      </c>
    </row>
    <row r="858" spans="1:3" hidden="1">
      <c r="A858" t="s">
        <v>196</v>
      </c>
      <c r="B858" t="s">
        <v>223</v>
      </c>
      <c r="C858">
        <v>15976.7</v>
      </c>
    </row>
    <row r="859" spans="1:3" hidden="1">
      <c r="A859" t="s">
        <v>197</v>
      </c>
      <c r="B859" t="s">
        <v>223</v>
      </c>
      <c r="C859">
        <v>13445.3</v>
      </c>
    </row>
    <row r="860" spans="1:3" hidden="1">
      <c r="A860" t="s">
        <v>198</v>
      </c>
      <c r="B860" t="s">
        <v>223</v>
      </c>
      <c r="C860">
        <v>3427.22</v>
      </c>
    </row>
    <row r="861" spans="1:3" hidden="1">
      <c r="A861" t="s">
        <v>199</v>
      </c>
      <c r="B861" t="s">
        <v>223</v>
      </c>
      <c r="C861">
        <v>2247.79</v>
      </c>
    </row>
    <row r="862" spans="1:3" hidden="1">
      <c r="A862" t="s">
        <v>200</v>
      </c>
      <c r="B862" t="s">
        <v>223</v>
      </c>
      <c r="C862">
        <v>21041.7</v>
      </c>
    </row>
    <row r="863" spans="1:3" hidden="1">
      <c r="A863" t="s">
        <v>201</v>
      </c>
      <c r="B863" t="s">
        <v>223</v>
      </c>
      <c r="C863">
        <v>6486.78</v>
      </c>
    </row>
    <row r="864" spans="1:3" hidden="1">
      <c r="A864" t="s">
        <v>202</v>
      </c>
      <c r="B864" t="s">
        <v>223</v>
      </c>
      <c r="C864">
        <v>20389.099999999999</v>
      </c>
    </row>
    <row r="865" spans="1:3" hidden="1">
      <c r="A865" t="s">
        <v>203</v>
      </c>
      <c r="B865" t="s">
        <v>223</v>
      </c>
      <c r="C865">
        <v>13596.6</v>
      </c>
    </row>
    <row r="866" spans="1:3" hidden="1">
      <c r="A866" t="s">
        <v>102</v>
      </c>
      <c r="B866" t="s">
        <v>123</v>
      </c>
      <c r="C866">
        <v>10371.299999999999</v>
      </c>
    </row>
    <row r="867" spans="1:3" hidden="1">
      <c r="A867" t="s">
        <v>104</v>
      </c>
      <c r="B867" t="s">
        <v>123</v>
      </c>
      <c r="C867">
        <v>17180</v>
      </c>
    </row>
    <row r="868" spans="1:3" hidden="1">
      <c r="A868" t="s">
        <v>105</v>
      </c>
      <c r="B868" t="s">
        <v>123</v>
      </c>
      <c r="C868">
        <v>19488</v>
      </c>
    </row>
    <row r="869" spans="1:3" hidden="1">
      <c r="A869" t="s">
        <v>106</v>
      </c>
      <c r="B869" t="s">
        <v>123</v>
      </c>
      <c r="C869">
        <v>15305.9</v>
      </c>
    </row>
    <row r="870" spans="1:3" hidden="1">
      <c r="A870" t="s">
        <v>107</v>
      </c>
      <c r="B870" t="s">
        <v>123</v>
      </c>
      <c r="C870">
        <v>10025.6</v>
      </c>
    </row>
    <row r="871" spans="1:3" hidden="1">
      <c r="A871" t="s">
        <v>108</v>
      </c>
      <c r="B871" t="s">
        <v>123</v>
      </c>
      <c r="C871">
        <v>2252.4699999999998</v>
      </c>
    </row>
    <row r="872" spans="1:3" hidden="1">
      <c r="A872" t="s">
        <v>109</v>
      </c>
      <c r="B872" t="s">
        <v>123</v>
      </c>
      <c r="C872">
        <v>22270.9</v>
      </c>
    </row>
    <row r="873" spans="1:3" hidden="1">
      <c r="A873" t="s">
        <v>111</v>
      </c>
      <c r="B873" t="s">
        <v>123</v>
      </c>
      <c r="C873">
        <v>7490.4</v>
      </c>
    </row>
    <row r="874" spans="1:3" hidden="1">
      <c r="A874" t="s">
        <v>112</v>
      </c>
      <c r="B874" t="s">
        <v>123</v>
      </c>
      <c r="C874">
        <v>19970.5</v>
      </c>
    </row>
    <row r="875" spans="1:3" hidden="1">
      <c r="A875" t="s">
        <v>113</v>
      </c>
      <c r="B875" t="s">
        <v>123</v>
      </c>
      <c r="C875">
        <v>14997.9</v>
      </c>
    </row>
    <row r="876" spans="1:3" hidden="1">
      <c r="A876" t="s">
        <v>114</v>
      </c>
      <c r="B876" t="s">
        <v>123</v>
      </c>
      <c r="C876">
        <v>10838.2</v>
      </c>
    </row>
    <row r="877" spans="1:3" hidden="1">
      <c r="A877" t="s">
        <v>115</v>
      </c>
      <c r="B877" t="s">
        <v>123</v>
      </c>
      <c r="C877">
        <v>3249.27</v>
      </c>
    </row>
    <row r="878" spans="1:3" hidden="1">
      <c r="A878" t="s">
        <v>116</v>
      </c>
      <c r="B878" t="s">
        <v>123</v>
      </c>
      <c r="C878">
        <v>18238</v>
      </c>
    </row>
    <row r="879" spans="1:3" hidden="1">
      <c r="A879" t="s">
        <v>117</v>
      </c>
      <c r="B879" t="s">
        <v>123</v>
      </c>
      <c r="C879">
        <v>21465.599999999999</v>
      </c>
    </row>
    <row r="880" spans="1:3" hidden="1">
      <c r="A880" t="s">
        <v>118</v>
      </c>
      <c r="B880" t="s">
        <v>123</v>
      </c>
      <c r="C880">
        <v>21805</v>
      </c>
    </row>
    <row r="881" spans="1:3" hidden="1">
      <c r="A881" t="s">
        <v>120</v>
      </c>
      <c r="B881" t="s">
        <v>123</v>
      </c>
      <c r="C881">
        <v>10031.5</v>
      </c>
    </row>
    <row r="882" spans="1:3" hidden="1">
      <c r="A882" t="s">
        <v>121</v>
      </c>
      <c r="B882" t="s">
        <v>123</v>
      </c>
      <c r="C882">
        <v>15425.6</v>
      </c>
    </row>
    <row r="883" spans="1:3" hidden="1">
      <c r="A883" t="s">
        <v>122</v>
      </c>
      <c r="B883" t="s">
        <v>123</v>
      </c>
      <c r="C883">
        <v>18238</v>
      </c>
    </row>
    <row r="884" spans="1:3" hidden="1">
      <c r="A884" t="s">
        <v>123</v>
      </c>
      <c r="B884" t="s">
        <v>123</v>
      </c>
      <c r="C884">
        <v>0</v>
      </c>
    </row>
    <row r="885" spans="1:3" hidden="1">
      <c r="A885" t="s">
        <v>124</v>
      </c>
      <c r="B885" t="s">
        <v>123</v>
      </c>
      <c r="C885">
        <v>16752.599999999999</v>
      </c>
    </row>
    <row r="886" spans="1:3" hidden="1">
      <c r="A886" t="s">
        <v>125</v>
      </c>
      <c r="B886" t="s">
        <v>123</v>
      </c>
      <c r="C886">
        <v>20484.5</v>
      </c>
    </row>
    <row r="887" spans="1:3" hidden="1">
      <c r="A887" t="s">
        <v>103</v>
      </c>
      <c r="B887" t="s">
        <v>123</v>
      </c>
      <c r="C887">
        <v>20484.900000000001</v>
      </c>
    </row>
    <row r="888" spans="1:3" hidden="1">
      <c r="A888" t="s">
        <v>126</v>
      </c>
      <c r="B888" t="s">
        <v>123</v>
      </c>
      <c r="C888">
        <v>21207.1</v>
      </c>
    </row>
    <row r="889" spans="1:3" hidden="1">
      <c r="A889" t="s">
        <v>127</v>
      </c>
      <c r="B889" t="s">
        <v>123</v>
      </c>
      <c r="C889">
        <v>18067.099999999999</v>
      </c>
    </row>
    <row r="890" spans="1:3" hidden="1">
      <c r="A890" t="s">
        <v>128</v>
      </c>
      <c r="B890" t="s">
        <v>123</v>
      </c>
      <c r="C890">
        <v>16415.900000000001</v>
      </c>
    </row>
    <row r="891" spans="1:3" hidden="1">
      <c r="A891" t="s">
        <v>129</v>
      </c>
      <c r="B891" t="s">
        <v>123</v>
      </c>
      <c r="C891">
        <v>13390.4</v>
      </c>
    </row>
    <row r="892" spans="1:3" hidden="1">
      <c r="A892" t="s">
        <v>130</v>
      </c>
      <c r="B892" t="s">
        <v>123</v>
      </c>
      <c r="C892">
        <v>16840.5</v>
      </c>
    </row>
    <row r="893" spans="1:3" hidden="1">
      <c r="A893" t="s">
        <v>132</v>
      </c>
      <c r="B893" t="s">
        <v>123</v>
      </c>
      <c r="C893">
        <v>22338.1</v>
      </c>
    </row>
    <row r="894" spans="1:3" hidden="1">
      <c r="A894" t="s">
        <v>133</v>
      </c>
      <c r="B894" t="s">
        <v>123</v>
      </c>
      <c r="C894">
        <v>15425.3</v>
      </c>
    </row>
    <row r="895" spans="1:3" hidden="1">
      <c r="A895" t="s">
        <v>135</v>
      </c>
      <c r="B895" t="s">
        <v>123</v>
      </c>
      <c r="C895">
        <v>20236.599999999999</v>
      </c>
    </row>
    <row r="896" spans="1:3" hidden="1">
      <c r="A896" t="s">
        <v>136</v>
      </c>
      <c r="B896" t="s">
        <v>123</v>
      </c>
      <c r="C896">
        <v>16056</v>
      </c>
    </row>
    <row r="897" spans="1:5" hidden="1">
      <c r="A897" t="s">
        <v>137</v>
      </c>
      <c r="B897" t="s">
        <v>123</v>
      </c>
      <c r="C897">
        <v>19475.3</v>
      </c>
    </row>
    <row r="898" spans="1:5" hidden="1">
      <c r="A898" t="s">
        <v>138</v>
      </c>
      <c r="B898" t="s">
        <v>123</v>
      </c>
      <c r="C898">
        <v>14243.9</v>
      </c>
    </row>
    <row r="899" spans="1:5" hidden="1">
      <c r="A899" t="s">
        <v>140</v>
      </c>
      <c r="B899" t="s">
        <v>123</v>
      </c>
      <c r="C899">
        <v>15305.9</v>
      </c>
    </row>
    <row r="900" spans="1:5" hidden="1">
      <c r="A900" t="s">
        <v>142</v>
      </c>
      <c r="B900" t="s">
        <v>123</v>
      </c>
      <c r="C900">
        <v>4902.2299999999996</v>
      </c>
    </row>
    <row r="901" spans="1:5" hidden="1">
      <c r="A901" t="s">
        <v>143</v>
      </c>
      <c r="B901" t="s">
        <v>123</v>
      </c>
      <c r="C901">
        <v>19559.7</v>
      </c>
    </row>
    <row r="902" spans="1:5" hidden="1">
      <c r="A902" t="s">
        <v>145</v>
      </c>
      <c r="B902" t="s">
        <v>123</v>
      </c>
      <c r="C902">
        <v>8761.85</v>
      </c>
    </row>
    <row r="903" spans="1:5" hidden="1">
      <c r="A903" t="s">
        <v>146</v>
      </c>
      <c r="B903" t="s">
        <v>123</v>
      </c>
      <c r="C903">
        <v>11079.9</v>
      </c>
    </row>
    <row r="904" spans="1:5" hidden="1">
      <c r="A904" t="s">
        <v>147</v>
      </c>
      <c r="B904" t="s">
        <v>123</v>
      </c>
      <c r="C904">
        <v>10421.200000000001</v>
      </c>
    </row>
    <row r="905" spans="1:5" hidden="1">
      <c r="A905" t="s">
        <v>148</v>
      </c>
      <c r="B905" t="s">
        <v>123</v>
      </c>
      <c r="C905">
        <v>15103.2</v>
      </c>
    </row>
    <row r="906" spans="1:5" hidden="1">
      <c r="A906" t="s">
        <v>150</v>
      </c>
      <c r="B906" t="s">
        <v>123</v>
      </c>
      <c r="C906">
        <v>1458.02</v>
      </c>
    </row>
    <row r="907" spans="1:5" hidden="1">
      <c r="A907" t="s">
        <v>151</v>
      </c>
      <c r="B907" t="s">
        <v>123</v>
      </c>
      <c r="C907">
        <v>659.33900000000006</v>
      </c>
      <c r="D907">
        <v>200</v>
      </c>
      <c r="E907">
        <v>1000</v>
      </c>
    </row>
    <row r="908" spans="1:5" hidden="1">
      <c r="A908" t="s">
        <v>152</v>
      </c>
      <c r="B908" t="s">
        <v>123</v>
      </c>
      <c r="C908">
        <v>11048.6</v>
      </c>
    </row>
    <row r="909" spans="1:5" hidden="1">
      <c r="A909" t="s">
        <v>153</v>
      </c>
      <c r="B909" t="s">
        <v>123</v>
      </c>
      <c r="C909">
        <v>2252.4699999999998</v>
      </c>
      <c r="D909">
        <v>1300</v>
      </c>
      <c r="E909">
        <v>0</v>
      </c>
    </row>
    <row r="910" spans="1:5" hidden="1">
      <c r="A910" t="s">
        <v>154</v>
      </c>
      <c r="B910" t="s">
        <v>123</v>
      </c>
      <c r="C910">
        <v>13584.2</v>
      </c>
    </row>
    <row r="911" spans="1:5" hidden="1">
      <c r="A911" t="s">
        <v>155</v>
      </c>
      <c r="B911" t="s">
        <v>123</v>
      </c>
      <c r="C911">
        <v>15220.8</v>
      </c>
    </row>
    <row r="912" spans="1:5" hidden="1">
      <c r="A912" t="s">
        <v>156</v>
      </c>
      <c r="B912" t="s">
        <v>123</v>
      </c>
      <c r="C912">
        <v>16920.099999999999</v>
      </c>
    </row>
    <row r="913" spans="1:5" hidden="1">
      <c r="A913" t="s">
        <v>157</v>
      </c>
      <c r="B913" t="s">
        <v>123</v>
      </c>
      <c r="C913">
        <v>15295.6</v>
      </c>
    </row>
    <row r="914" spans="1:5" hidden="1">
      <c r="A914" t="s">
        <v>158</v>
      </c>
      <c r="B914" t="s">
        <v>123</v>
      </c>
      <c r="C914">
        <v>5519.56</v>
      </c>
      <c r="D914">
        <v>2806</v>
      </c>
      <c r="E914">
        <v>0</v>
      </c>
    </row>
    <row r="915" spans="1:5" hidden="1">
      <c r="A915" t="s">
        <v>159</v>
      </c>
      <c r="B915" t="s">
        <v>123</v>
      </c>
      <c r="C915">
        <v>13223.6</v>
      </c>
    </row>
    <row r="916" spans="1:5" hidden="1">
      <c r="A916" t="s">
        <v>160</v>
      </c>
      <c r="B916" t="s">
        <v>123</v>
      </c>
      <c r="C916">
        <v>4512.67</v>
      </c>
    </row>
    <row r="917" spans="1:5" hidden="1">
      <c r="A917" t="s">
        <v>161</v>
      </c>
      <c r="B917" t="s">
        <v>123</v>
      </c>
      <c r="C917">
        <v>20196.900000000001</v>
      </c>
    </row>
    <row r="918" spans="1:5" hidden="1">
      <c r="A918" t="s">
        <v>162</v>
      </c>
      <c r="B918" t="s">
        <v>123</v>
      </c>
      <c r="C918">
        <v>19901</v>
      </c>
    </row>
    <row r="919" spans="1:5">
      <c r="A919" t="s">
        <v>43</v>
      </c>
      <c r="B919" t="s">
        <v>123</v>
      </c>
      <c r="C919">
        <v>21060.3</v>
      </c>
    </row>
    <row r="920" spans="1:5" hidden="1">
      <c r="A920" t="s">
        <v>163</v>
      </c>
      <c r="B920" t="s">
        <v>123</v>
      </c>
      <c r="C920">
        <v>9953.77</v>
      </c>
    </row>
    <row r="921" spans="1:5" hidden="1">
      <c r="A921" t="s">
        <v>164</v>
      </c>
      <c r="B921" t="s">
        <v>123</v>
      </c>
      <c r="C921">
        <v>16633.7</v>
      </c>
    </row>
    <row r="922" spans="1:5" hidden="1">
      <c r="A922" t="s">
        <v>165</v>
      </c>
      <c r="B922" t="s">
        <v>123</v>
      </c>
      <c r="C922">
        <v>9671.41</v>
      </c>
    </row>
    <row r="923" spans="1:5" hidden="1">
      <c r="A923" t="s">
        <v>166</v>
      </c>
      <c r="B923" t="s">
        <v>123</v>
      </c>
      <c r="C923">
        <v>21543.9</v>
      </c>
    </row>
    <row r="924" spans="1:5" hidden="1">
      <c r="A924" t="s">
        <v>167</v>
      </c>
      <c r="B924" t="s">
        <v>123</v>
      </c>
      <c r="C924">
        <v>17382.099999999999</v>
      </c>
    </row>
    <row r="925" spans="1:5" hidden="1">
      <c r="A925" t="s">
        <v>169</v>
      </c>
      <c r="B925" t="s">
        <v>123</v>
      </c>
      <c r="C925">
        <v>10773.3</v>
      </c>
    </row>
    <row r="926" spans="1:5" hidden="1">
      <c r="A926" t="s">
        <v>170</v>
      </c>
      <c r="B926" t="s">
        <v>123</v>
      </c>
      <c r="C926">
        <v>15297.5</v>
      </c>
    </row>
    <row r="927" spans="1:5" hidden="1">
      <c r="A927" t="s">
        <v>172</v>
      </c>
      <c r="B927" t="s">
        <v>123</v>
      </c>
      <c r="C927">
        <v>2251.54</v>
      </c>
    </row>
    <row r="928" spans="1:5" hidden="1">
      <c r="A928" t="s">
        <v>172</v>
      </c>
      <c r="B928" t="s">
        <v>123</v>
      </c>
      <c r="C928">
        <v>2251.54</v>
      </c>
    </row>
    <row r="929" spans="1:5" hidden="1">
      <c r="A929" t="s">
        <v>172</v>
      </c>
      <c r="B929" t="s">
        <v>123</v>
      </c>
      <c r="C929">
        <v>2251.54</v>
      </c>
      <c r="D929">
        <v>3000</v>
      </c>
      <c r="E929">
        <v>0</v>
      </c>
    </row>
    <row r="930" spans="1:5" hidden="1">
      <c r="A930" t="s">
        <v>172</v>
      </c>
      <c r="B930" t="s">
        <v>123</v>
      </c>
      <c r="C930">
        <v>2251.54</v>
      </c>
    </row>
    <row r="931" spans="1:5" hidden="1">
      <c r="A931" t="s">
        <v>172</v>
      </c>
      <c r="B931" t="s">
        <v>123</v>
      </c>
      <c r="C931">
        <v>2251.54</v>
      </c>
    </row>
    <row r="932" spans="1:5" hidden="1">
      <c r="A932" t="s">
        <v>172</v>
      </c>
      <c r="B932" t="s">
        <v>123</v>
      </c>
      <c r="C932">
        <v>2251.54</v>
      </c>
      <c r="D932">
        <v>5000</v>
      </c>
      <c r="E932">
        <v>0</v>
      </c>
    </row>
    <row r="933" spans="1:5" hidden="1">
      <c r="A933" t="s">
        <v>173</v>
      </c>
      <c r="B933" t="s">
        <v>123</v>
      </c>
      <c r="C933">
        <v>12014.9</v>
      </c>
    </row>
    <row r="934" spans="1:5" hidden="1">
      <c r="A934" t="s">
        <v>174</v>
      </c>
      <c r="B934" t="s">
        <v>123</v>
      </c>
      <c r="C934">
        <v>21023.200000000001</v>
      </c>
    </row>
    <row r="935" spans="1:5" hidden="1">
      <c r="A935" t="s">
        <v>176</v>
      </c>
      <c r="B935" t="s">
        <v>123</v>
      </c>
      <c r="C935">
        <v>4139.3500000000004</v>
      </c>
    </row>
    <row r="936" spans="1:5" hidden="1">
      <c r="A936" t="s">
        <v>177</v>
      </c>
      <c r="B936" t="s">
        <v>123</v>
      </c>
      <c r="C936">
        <v>15306.8</v>
      </c>
    </row>
    <row r="937" spans="1:5" hidden="1">
      <c r="A937" t="s">
        <v>179</v>
      </c>
      <c r="B937" t="s">
        <v>123</v>
      </c>
      <c r="C937">
        <v>15305.9</v>
      </c>
    </row>
    <row r="938" spans="1:5" hidden="1">
      <c r="A938" t="s">
        <v>181</v>
      </c>
      <c r="B938" t="s">
        <v>123</v>
      </c>
      <c r="C938">
        <v>14000.3</v>
      </c>
    </row>
    <row r="939" spans="1:5" hidden="1">
      <c r="A939" t="s">
        <v>182</v>
      </c>
      <c r="B939" t="s">
        <v>123</v>
      </c>
      <c r="C939">
        <v>4046.15</v>
      </c>
    </row>
    <row r="940" spans="1:5" hidden="1">
      <c r="A940" t="s">
        <v>183</v>
      </c>
      <c r="B940" t="s">
        <v>123</v>
      </c>
      <c r="C940">
        <v>10419.200000000001</v>
      </c>
    </row>
    <row r="941" spans="1:5" hidden="1">
      <c r="A941" t="s">
        <v>184</v>
      </c>
      <c r="B941" t="s">
        <v>123</v>
      </c>
      <c r="C941">
        <v>15190.1</v>
      </c>
    </row>
    <row r="942" spans="1:5" hidden="1">
      <c r="A942" t="s">
        <v>185</v>
      </c>
      <c r="B942" t="s">
        <v>123</v>
      </c>
      <c r="C942">
        <v>14850.8</v>
      </c>
    </row>
    <row r="943" spans="1:5" hidden="1">
      <c r="A943" t="s">
        <v>187</v>
      </c>
      <c r="B943" t="s">
        <v>123</v>
      </c>
      <c r="C943">
        <v>18312.400000000001</v>
      </c>
    </row>
    <row r="944" spans="1:5" hidden="1">
      <c r="A944" t="s">
        <v>188</v>
      </c>
      <c r="B944" t="s">
        <v>123</v>
      </c>
      <c r="C944">
        <v>1052.53</v>
      </c>
    </row>
    <row r="945" spans="1:5" hidden="1">
      <c r="A945" t="s">
        <v>189</v>
      </c>
      <c r="B945" t="s">
        <v>123</v>
      </c>
      <c r="C945">
        <v>15605.7</v>
      </c>
    </row>
    <row r="946" spans="1:5" hidden="1">
      <c r="A946" t="s">
        <v>190</v>
      </c>
      <c r="B946" t="s">
        <v>123</v>
      </c>
      <c r="C946">
        <v>19497.599999999999</v>
      </c>
    </row>
    <row r="947" spans="1:5" hidden="1">
      <c r="A947" t="s">
        <v>192</v>
      </c>
      <c r="B947" t="s">
        <v>123</v>
      </c>
      <c r="C947">
        <v>10401.4</v>
      </c>
    </row>
    <row r="948" spans="1:5" hidden="1">
      <c r="A948" t="s">
        <v>192</v>
      </c>
      <c r="B948" t="s">
        <v>123</v>
      </c>
      <c r="C948">
        <v>10401.4</v>
      </c>
    </row>
    <row r="949" spans="1:5" hidden="1">
      <c r="A949" t="s">
        <v>192</v>
      </c>
      <c r="B949" t="s">
        <v>123</v>
      </c>
      <c r="C949">
        <v>10401.4</v>
      </c>
    </row>
    <row r="950" spans="1:5" hidden="1">
      <c r="A950" t="s">
        <v>192</v>
      </c>
      <c r="B950" t="s">
        <v>123</v>
      </c>
      <c r="C950">
        <v>10401.4</v>
      </c>
    </row>
    <row r="951" spans="1:5" hidden="1">
      <c r="A951" t="s">
        <v>193</v>
      </c>
      <c r="B951" t="s">
        <v>123</v>
      </c>
      <c r="C951">
        <v>9671.52</v>
      </c>
      <c r="D951">
        <v>2000</v>
      </c>
      <c r="E951">
        <v>0</v>
      </c>
    </row>
    <row r="952" spans="1:5" hidden="1">
      <c r="A952" t="s">
        <v>194</v>
      </c>
      <c r="B952" t="s">
        <v>123</v>
      </c>
      <c r="C952">
        <v>17726.5</v>
      </c>
    </row>
    <row r="953" spans="1:5" hidden="1">
      <c r="A953" t="s">
        <v>195</v>
      </c>
      <c r="B953" t="s">
        <v>123</v>
      </c>
      <c r="C953">
        <v>10620.7</v>
      </c>
    </row>
    <row r="954" spans="1:5" hidden="1">
      <c r="A954" t="s">
        <v>196</v>
      </c>
      <c r="B954" t="s">
        <v>123</v>
      </c>
      <c r="C954">
        <v>15233.5</v>
      </c>
    </row>
    <row r="955" spans="1:5" hidden="1">
      <c r="A955" t="s">
        <v>197</v>
      </c>
      <c r="B955" t="s">
        <v>123</v>
      </c>
      <c r="C955">
        <v>12702.2</v>
      </c>
    </row>
    <row r="956" spans="1:5" hidden="1">
      <c r="A956" t="s">
        <v>198</v>
      </c>
      <c r="B956" t="s">
        <v>123</v>
      </c>
      <c r="C956">
        <v>2840.02</v>
      </c>
    </row>
    <row r="957" spans="1:5" hidden="1">
      <c r="A957" t="s">
        <v>199</v>
      </c>
      <c r="B957" t="s">
        <v>123</v>
      </c>
      <c r="C957">
        <v>1782.35</v>
      </c>
    </row>
    <row r="958" spans="1:5" hidden="1">
      <c r="A958" t="s">
        <v>200</v>
      </c>
      <c r="B958" t="s">
        <v>123</v>
      </c>
      <c r="C958">
        <v>20454.599999999999</v>
      </c>
    </row>
    <row r="959" spans="1:5" hidden="1">
      <c r="A959" t="s">
        <v>201</v>
      </c>
      <c r="B959" t="s">
        <v>123</v>
      </c>
      <c r="C959">
        <v>6298.52</v>
      </c>
    </row>
    <row r="960" spans="1:5" hidden="1">
      <c r="A960" t="s">
        <v>202</v>
      </c>
      <c r="B960" t="s">
        <v>123</v>
      </c>
      <c r="C960">
        <v>19717.7</v>
      </c>
    </row>
    <row r="961" spans="1:3" hidden="1">
      <c r="A961" t="s">
        <v>203</v>
      </c>
      <c r="B961" t="s">
        <v>123</v>
      </c>
      <c r="C961">
        <v>12853.5</v>
      </c>
    </row>
  </sheetData>
  <autoFilter ref="A1:A961">
    <filterColumn colId="0">
      <filters>
        <filter val="Norwa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N103" sqref="N103"/>
    </sheetView>
  </sheetViews>
  <sheetFormatPr baseColWidth="10" defaultRowHeight="15.5"/>
  <sheetData>
    <row r="1" spans="1:35">
      <c r="A1" s="89" t="s">
        <v>224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102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104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105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106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107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108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109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111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112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113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114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115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116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117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118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120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121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122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123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124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125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103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126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127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128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129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130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132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133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135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136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137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138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140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142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143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145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146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147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148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150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151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152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153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154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155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156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157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158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159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160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161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162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43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163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164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165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166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167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169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170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172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173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174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176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177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179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181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182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183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184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185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187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188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189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190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192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193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194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195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196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197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198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199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200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201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202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203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G22"/>
  <sheetViews>
    <sheetView tabSelected="1" workbookViewId="0">
      <selection activeCell="L11" sqref="L11"/>
    </sheetView>
  </sheetViews>
  <sheetFormatPr baseColWidth="10" defaultRowHeight="15.5"/>
  <cols>
    <col min="1" max="1" width="53.1640625" style="118" bestFit="1" customWidth="1"/>
    <col min="2" max="2" width="12.75" style="118" customWidth="1"/>
    <col min="3" max="3" width="6.75" style="118" bestFit="1" customWidth="1"/>
    <col min="4" max="12" width="4.83203125" style="118" bestFit="1" customWidth="1"/>
    <col min="13" max="13" width="8.33203125" style="3" bestFit="1" customWidth="1"/>
    <col min="14" max="22" width="4.83203125" style="118" bestFit="1" customWidth="1"/>
    <col min="23" max="23" width="4.83203125" style="3" bestFit="1" customWidth="1"/>
    <col min="24" max="32" width="4.83203125" style="118" bestFit="1" customWidth="1"/>
    <col min="33" max="33" width="4.83203125" style="3" bestFit="1" customWidth="1"/>
  </cols>
  <sheetData>
    <row r="1" spans="1:33">
      <c r="A1" s="3" t="s">
        <v>225</v>
      </c>
      <c r="B1" s="3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100" t="s">
        <v>226</v>
      </c>
      <c r="B2" s="100" t="s">
        <v>227</v>
      </c>
      <c r="E2">
        <v>512</v>
      </c>
      <c r="F2">
        <v>300</v>
      </c>
      <c r="H2">
        <v>150</v>
      </c>
      <c r="I2">
        <f t="shared" ref="I2:L4" si="0">H2+($M2-$H$2)/($M$1-$H$1)</f>
        <v>139.6</v>
      </c>
      <c r="J2">
        <f t="shared" si="0"/>
        <v>129.19999999999999</v>
      </c>
      <c r="K2">
        <f t="shared" si="0"/>
        <v>118.79999999999998</v>
      </c>
      <c r="L2">
        <f t="shared" si="0"/>
        <v>108.39999999999998</v>
      </c>
      <c r="M2" s="3">
        <v>98</v>
      </c>
      <c r="N2">
        <f t="shared" ref="N2:V2" si="1">M2+($W2-M2)/($W$1-$M$1)</f>
        <v>96.1</v>
      </c>
      <c r="O2">
        <f t="shared" si="1"/>
        <v>94.39</v>
      </c>
      <c r="P2">
        <f t="shared" si="1"/>
        <v>92.850999999999999</v>
      </c>
      <c r="Q2">
        <f t="shared" si="1"/>
        <v>91.465900000000005</v>
      </c>
      <c r="R2">
        <f t="shared" si="1"/>
        <v>90.219310000000007</v>
      </c>
      <c r="S2">
        <f t="shared" si="1"/>
        <v>89.097379000000004</v>
      </c>
      <c r="T2">
        <f t="shared" si="1"/>
        <v>88.087641099999999</v>
      </c>
      <c r="U2">
        <f t="shared" si="1"/>
        <v>87.178876989999992</v>
      </c>
      <c r="V2">
        <f t="shared" si="1"/>
        <v>86.360989290999996</v>
      </c>
      <c r="W2" s="3">
        <v>79</v>
      </c>
      <c r="X2">
        <f t="shared" ref="X2:AF2" si="2">W2+($AG2-$W2)/($AG$1-$W$1)</f>
        <v>79</v>
      </c>
      <c r="Y2">
        <f t="shared" si="2"/>
        <v>79</v>
      </c>
      <c r="Z2">
        <f t="shared" si="2"/>
        <v>79</v>
      </c>
      <c r="AA2">
        <f t="shared" si="2"/>
        <v>79</v>
      </c>
      <c r="AB2">
        <f t="shared" si="2"/>
        <v>79</v>
      </c>
      <c r="AC2">
        <f t="shared" si="2"/>
        <v>79</v>
      </c>
      <c r="AD2">
        <f t="shared" si="2"/>
        <v>79</v>
      </c>
      <c r="AE2">
        <f t="shared" si="2"/>
        <v>79</v>
      </c>
      <c r="AF2">
        <f t="shared" si="2"/>
        <v>79</v>
      </c>
      <c r="AG2" s="3">
        <v>79</v>
      </c>
    </row>
    <row r="3" spans="1:33">
      <c r="A3" s="3" t="s">
        <v>228</v>
      </c>
      <c r="B3" s="100" t="s">
        <v>227</v>
      </c>
      <c r="E3">
        <v>189</v>
      </c>
      <c r="H3">
        <v>135</v>
      </c>
      <c r="I3">
        <f t="shared" si="0"/>
        <v>121.8</v>
      </c>
      <c r="J3">
        <f t="shared" si="0"/>
        <v>108.6</v>
      </c>
      <c r="K3">
        <f t="shared" si="0"/>
        <v>95.399999999999991</v>
      </c>
      <c r="L3">
        <f t="shared" si="0"/>
        <v>82.199999999999989</v>
      </c>
      <c r="M3" s="3">
        <v>84</v>
      </c>
      <c r="N3">
        <f t="shared" ref="N3:V3" si="3">M3+($W3-M3)/($W$1-$M$1)</f>
        <v>82.5</v>
      </c>
      <c r="O3">
        <f t="shared" si="3"/>
        <v>81.150000000000006</v>
      </c>
      <c r="P3">
        <f t="shared" si="3"/>
        <v>79.935000000000002</v>
      </c>
      <c r="Q3">
        <f t="shared" si="3"/>
        <v>78.841499999999996</v>
      </c>
      <c r="R3">
        <f t="shared" si="3"/>
        <v>77.857349999999997</v>
      </c>
      <c r="S3">
        <f t="shared" si="3"/>
        <v>76.971615</v>
      </c>
      <c r="T3">
        <f t="shared" si="3"/>
        <v>76.174453499999998</v>
      </c>
      <c r="U3">
        <f t="shared" si="3"/>
        <v>75.457008149999993</v>
      </c>
      <c r="V3">
        <f t="shared" si="3"/>
        <v>74.811307334999995</v>
      </c>
      <c r="W3" s="3">
        <v>69</v>
      </c>
      <c r="X3">
        <f t="shared" ref="X3:AF3" si="4">W3+($AG3-W3)/($AG$1-$W$1)</f>
        <v>69</v>
      </c>
      <c r="Y3">
        <f t="shared" si="4"/>
        <v>69</v>
      </c>
      <c r="Z3">
        <f t="shared" si="4"/>
        <v>69</v>
      </c>
      <c r="AA3">
        <f t="shared" si="4"/>
        <v>69</v>
      </c>
      <c r="AB3">
        <f t="shared" si="4"/>
        <v>69</v>
      </c>
      <c r="AC3">
        <f t="shared" si="4"/>
        <v>69</v>
      </c>
      <c r="AD3">
        <f t="shared" si="4"/>
        <v>69</v>
      </c>
      <c r="AE3">
        <f t="shared" si="4"/>
        <v>69</v>
      </c>
      <c r="AF3">
        <f t="shared" si="4"/>
        <v>69</v>
      </c>
      <c r="AG3" s="3">
        <v>69</v>
      </c>
    </row>
    <row r="4" spans="1:33">
      <c r="A4" s="100" t="s">
        <v>229</v>
      </c>
      <c r="B4" s="100" t="s">
        <v>227</v>
      </c>
      <c r="F4">
        <v>104</v>
      </c>
      <c r="H4">
        <v>90</v>
      </c>
      <c r="I4">
        <f t="shared" si="0"/>
        <v>73.2</v>
      </c>
      <c r="J4">
        <f t="shared" si="0"/>
        <v>56.400000000000006</v>
      </c>
      <c r="K4">
        <f t="shared" si="0"/>
        <v>39.600000000000009</v>
      </c>
      <c r="L4">
        <f t="shared" si="0"/>
        <v>22.800000000000008</v>
      </c>
      <c r="M4" s="3">
        <v>66</v>
      </c>
      <c r="N4">
        <f t="shared" ref="N4:V4" si="5">M4+($AG4-M4)/($AG$1-$M$1)</f>
        <v>65.55</v>
      </c>
      <c r="O4">
        <f t="shared" si="5"/>
        <v>65.122500000000002</v>
      </c>
      <c r="P4">
        <f t="shared" si="5"/>
        <v>64.716374999999999</v>
      </c>
      <c r="Q4">
        <f t="shared" si="5"/>
        <v>64.330556250000001</v>
      </c>
      <c r="R4">
        <f t="shared" si="5"/>
        <v>63.964028437499998</v>
      </c>
      <c r="S4">
        <f t="shared" si="5"/>
        <v>63.615827015625001</v>
      </c>
      <c r="T4">
        <f t="shared" si="5"/>
        <v>63.285035664843754</v>
      </c>
      <c r="U4">
        <f t="shared" si="5"/>
        <v>62.970783881601569</v>
      </c>
      <c r="V4">
        <f t="shared" si="5"/>
        <v>62.672244687521491</v>
      </c>
      <c r="W4" s="3">
        <v>57</v>
      </c>
      <c r="X4">
        <f t="shared" ref="X4:AF4" si="6">W4+($AG4-W4)/($AG$1-$M$1)</f>
        <v>57</v>
      </c>
      <c r="Y4">
        <f t="shared" si="6"/>
        <v>57</v>
      </c>
      <c r="Z4">
        <f t="shared" si="6"/>
        <v>57</v>
      </c>
      <c r="AA4">
        <f t="shared" si="6"/>
        <v>57</v>
      </c>
      <c r="AB4">
        <f t="shared" si="6"/>
        <v>57</v>
      </c>
      <c r="AC4">
        <f t="shared" si="6"/>
        <v>57</v>
      </c>
      <c r="AD4">
        <f t="shared" si="6"/>
        <v>57</v>
      </c>
      <c r="AE4">
        <f t="shared" si="6"/>
        <v>57</v>
      </c>
      <c r="AF4">
        <f t="shared" si="6"/>
        <v>57</v>
      </c>
      <c r="AG4" s="3">
        <v>57</v>
      </c>
    </row>
    <row r="5" spans="1:33">
      <c r="A5" s="96" t="s">
        <v>230</v>
      </c>
      <c r="B5" s="96" t="s">
        <v>231</v>
      </c>
      <c r="C5">
        <v>46.683532653900002</v>
      </c>
      <c r="D5">
        <v>47.002653878300002</v>
      </c>
      <c r="E5">
        <v>47.209289372000001</v>
      </c>
      <c r="F5">
        <v>47.3467025076</v>
      </c>
      <c r="G5">
        <v>47.274782024099999</v>
      </c>
      <c r="H5">
        <v>46.957092351100002</v>
      </c>
      <c r="I5">
        <v>46.416301009000001</v>
      </c>
      <c r="J5">
        <v>46.1182201982</v>
      </c>
      <c r="K5">
        <v>45.738344390499996</v>
      </c>
      <c r="L5">
        <v>45.399899088399998</v>
      </c>
      <c r="M5" s="3">
        <v>45.133679513799997</v>
      </c>
      <c r="N5">
        <v>45.186341080299997</v>
      </c>
      <c r="O5">
        <v>45.484890290700001</v>
      </c>
      <c r="P5">
        <v>46.121303131799998</v>
      </c>
      <c r="Q5">
        <v>46.635032109400001</v>
      </c>
      <c r="R5">
        <v>46.7811974922</v>
      </c>
      <c r="S5">
        <v>46.584227221200003</v>
      </c>
      <c r="T5">
        <v>46.646263107700001</v>
      </c>
      <c r="U5">
        <v>47.0503628023</v>
      </c>
      <c r="V5">
        <v>47.904276279400001</v>
      </c>
      <c r="W5" s="3">
        <v>48.699238405300001</v>
      </c>
      <c r="X5">
        <v>49.609330120800003</v>
      </c>
      <c r="Y5">
        <v>50.705430300800003</v>
      </c>
      <c r="Z5">
        <v>51.9251844359</v>
      </c>
      <c r="AA5">
        <v>53.193310047399997</v>
      </c>
      <c r="AB5">
        <v>54.221219865899997</v>
      </c>
      <c r="AC5">
        <v>54.704721246200002</v>
      </c>
      <c r="AD5">
        <v>54.535294946699999</v>
      </c>
      <c r="AE5">
        <v>53.994557465900002</v>
      </c>
      <c r="AF5">
        <v>53.715328906899998</v>
      </c>
      <c r="AG5" s="3">
        <v>53.9944280518</v>
      </c>
    </row>
    <row r="6" spans="1:33">
      <c r="A6" s="3" t="s">
        <v>232</v>
      </c>
      <c r="B6" s="96" t="s">
        <v>233</v>
      </c>
      <c r="C6">
        <v>31</v>
      </c>
      <c r="D6">
        <f>C6+(($H$6-$C$6)/($H$1-$C$1))</f>
        <v>31.8</v>
      </c>
      <c r="E6">
        <f>D6+(($H$6-$C$6)/($H$1-$C$1))</f>
        <v>32.6</v>
      </c>
      <c r="F6">
        <f>E6+(($H$6-$C$6)/($H$1-$C$1))</f>
        <v>33.4</v>
      </c>
      <c r="G6">
        <f>F6+(($H$6-$C$6)/($H$1-$C$1))</f>
        <v>34.199999999999996</v>
      </c>
      <c r="H6">
        <v>35</v>
      </c>
      <c r="I6">
        <f>H6+(($M$6-$H$6)/($M$1-$H$1))</f>
        <v>39.4</v>
      </c>
      <c r="J6">
        <f>I6+(($M$6-$H$6)/($M$1-$H$1))</f>
        <v>43.8</v>
      </c>
      <c r="K6">
        <f>J6+(($M$6-$H$6)/($M$1-$H$1))</f>
        <v>48.199999999999996</v>
      </c>
      <c r="L6">
        <f>K6+(($M$6-$H$6)/($M$1-$H$1))</f>
        <v>52.599999999999994</v>
      </c>
      <c r="M6" s="3">
        <v>57</v>
      </c>
      <c r="N6">
        <f>M6+(($W$6-$M$6)/($W$1-$M$1))</f>
        <v>57.2</v>
      </c>
      <c r="O6">
        <f>N6+(($W$6-$M$6)/($W$1-$M$1))</f>
        <v>57.400000000000006</v>
      </c>
      <c r="P6">
        <f>O6+(($W$6-$M$6)/($W$1-$M$1))</f>
        <v>57.600000000000009</v>
      </c>
      <c r="Q6">
        <f>P6+(($W$6-$M$6)/($W$1-$M$1))</f>
        <v>57.800000000000011</v>
      </c>
      <c r="R6">
        <f>Q6+(($W$6-$M$6)/($W$1-$M$1))</f>
        <v>58.000000000000014</v>
      </c>
      <c r="S6">
        <f>R6+(($W$6-$M$6)/($W$1-$M$1))</f>
        <v>58.200000000000017</v>
      </c>
      <c r="T6">
        <f>S6+(($W$6-$M$6)/($W$1-$M$1))</f>
        <v>58.40000000000002</v>
      </c>
      <c r="U6">
        <f>T6+(($W$6-$M$6)/($W$1-$M$1))</f>
        <v>58.600000000000023</v>
      </c>
      <c r="V6">
        <f>U6+(($W$6-$M$6)/($W$1-$M$1))</f>
        <v>58.800000000000026</v>
      </c>
      <c r="W6" s="3">
        <v>59</v>
      </c>
      <c r="X6">
        <f>W6+(($AG$6-$W$6)/($AG$1-$W$1))</f>
        <v>56.8</v>
      </c>
      <c r="Y6">
        <f>X6+(($AG$6-$W$6)/($AG$1-$W$1))</f>
        <v>54.599999999999994</v>
      </c>
      <c r="Z6">
        <f>Y6+(($AG$6-$W$6)/($AG$1-$W$1))</f>
        <v>52.399999999999991</v>
      </c>
      <c r="AA6">
        <f>Z6+(($AG$6-$W$6)/($AG$1-$W$1))</f>
        <v>50.199999999999989</v>
      </c>
      <c r="AB6">
        <f>AA6+(($AG$6-$W$6)/($AG$1-$W$1))</f>
        <v>47.999999999999986</v>
      </c>
      <c r="AC6">
        <f>AB6+(($AG$6-$W$6)/($AG$1-$W$1))</f>
        <v>45.799999999999983</v>
      </c>
      <c r="AD6">
        <f>AC6+(($AG$6-$W$6)/($AG$1-$W$1))</f>
        <v>43.59999999999998</v>
      </c>
      <c r="AE6">
        <f>AD6+(($AG$6-$W$6)/($AG$1-$W$1))</f>
        <v>41.399999999999977</v>
      </c>
      <c r="AF6">
        <f>AE6+(($AG$6-$W$6)/($AG$1-$W$1))</f>
        <v>39.199999999999974</v>
      </c>
      <c r="AG6" s="3">
        <v>37</v>
      </c>
    </row>
    <row r="7" spans="1:33" s="3" customFormat="1">
      <c r="A7" s="3" t="s">
        <v>234</v>
      </c>
      <c r="B7" s="3" t="s">
        <v>235</v>
      </c>
      <c r="C7" s="3">
        <v>25</v>
      </c>
      <c r="E7" s="3">
        <v>80</v>
      </c>
      <c r="H7" s="3">
        <v>88</v>
      </c>
      <c r="I7" s="3">
        <f>H7+($M7-$H$7)/($M$1-$H$1)</f>
        <v>94.4</v>
      </c>
      <c r="J7" s="3">
        <f>I7+($M7-$H$7)/($M$1-$H$1)</f>
        <v>100.80000000000001</v>
      </c>
      <c r="K7" s="3">
        <f>J7+($M7-$H$7)/($M$1-$H$1)</f>
        <v>107.20000000000002</v>
      </c>
      <c r="L7" s="3">
        <f>K7+($M7-$H$7)/($M$1-$H$1)</f>
        <v>113.60000000000002</v>
      </c>
      <c r="M7" s="3">
        <v>120</v>
      </c>
      <c r="N7" s="3">
        <f>M7+($R7-M7)/($R$1-$M$1)</f>
        <v>127</v>
      </c>
      <c r="O7" s="3">
        <f>N7+($R7-$M7)/($R$1-$M$1)</f>
        <v>134</v>
      </c>
      <c r="P7" s="3">
        <f>O7+($R7-$M7)/($R$1-$M$1)</f>
        <v>141</v>
      </c>
      <c r="Q7" s="3">
        <f>P7+($R7-$M7)/($R$1-$M$1)</f>
        <v>148</v>
      </c>
      <c r="R7" s="3">
        <v>155</v>
      </c>
      <c r="S7" s="3">
        <f>R7+($W7-$R7)/($W$1-$R$1)</f>
        <v>162</v>
      </c>
      <c r="T7" s="3">
        <f>S7+($W7-$R7)/($W$1-$R$1)</f>
        <v>169</v>
      </c>
      <c r="U7" s="3">
        <f>T7+($W7-$R7)/($W$1-$R$1)</f>
        <v>176</v>
      </c>
      <c r="V7" s="3">
        <f>U7+($W7-$R7)/($W$1-$R$1)</f>
        <v>183</v>
      </c>
      <c r="W7" s="3">
        <v>190</v>
      </c>
      <c r="X7" s="3">
        <f>W7+($AB7-$W7)/($AB$1-$W$1)</f>
        <v>194.2</v>
      </c>
      <c r="Y7" s="3">
        <f>X7+($AB7-$W7)/($AB$1-$W$1)</f>
        <v>198.39999999999998</v>
      </c>
      <c r="Z7" s="3">
        <f>Y7+($AB7-$W7)/($AB$1-$W$1)</f>
        <v>202.59999999999997</v>
      </c>
      <c r="AA7" s="3">
        <f>Z7+($AB7-$W7)/($AB$1-$W$1)</f>
        <v>206.79999999999995</v>
      </c>
      <c r="AB7" s="3">
        <v>211</v>
      </c>
      <c r="AC7" s="3">
        <f>AB7+($AG7-$AB7)/($AG$1-$AB$1)</f>
        <v>215</v>
      </c>
      <c r="AD7" s="3">
        <f>AC7+($AG7-$AB7)/($AG$1-$AB$1)</f>
        <v>219</v>
      </c>
      <c r="AE7" s="3">
        <f>AD7+($AG7-$AB7)/($AG$1-$AB$1)</f>
        <v>223</v>
      </c>
      <c r="AF7" s="3">
        <f>AE7+($AG7-$AB7)/($AG$1-$AB$1)</f>
        <v>227</v>
      </c>
      <c r="AG7" s="3">
        <v>231</v>
      </c>
    </row>
    <row r="8" spans="1:33">
      <c r="A8" s="100" t="s">
        <v>236</v>
      </c>
      <c r="B8" t="s">
        <v>12</v>
      </c>
      <c r="M8" s="3">
        <v>140</v>
      </c>
      <c r="W8" s="3">
        <v>205</v>
      </c>
      <c r="AG8" s="3">
        <v>250</v>
      </c>
    </row>
    <row r="9" spans="1:33">
      <c r="A9" s="100" t="s">
        <v>237</v>
      </c>
      <c r="B9" s="100" t="s">
        <v>227</v>
      </c>
      <c r="C9">
        <v>13</v>
      </c>
      <c r="D9">
        <v>12</v>
      </c>
      <c r="E9">
        <v>300</v>
      </c>
      <c r="F9">
        <v>150</v>
      </c>
      <c r="G9">
        <v>70</v>
      </c>
      <c r="H9">
        <v>60</v>
      </c>
      <c r="I9">
        <v>50</v>
      </c>
      <c r="J9">
        <v>35</v>
      </c>
      <c r="K9">
        <v>35</v>
      </c>
      <c r="L9">
        <v>35</v>
      </c>
      <c r="M9" s="3">
        <v>35</v>
      </c>
      <c r="N9">
        <v>35</v>
      </c>
      <c r="O9">
        <v>35</v>
      </c>
      <c r="P9">
        <v>35</v>
      </c>
      <c r="Q9">
        <v>35</v>
      </c>
      <c r="R9">
        <v>35</v>
      </c>
      <c r="S9">
        <v>35</v>
      </c>
      <c r="T9">
        <v>35</v>
      </c>
      <c r="U9">
        <v>35</v>
      </c>
      <c r="V9">
        <v>35</v>
      </c>
      <c r="W9" s="3">
        <v>35</v>
      </c>
      <c r="X9">
        <v>35</v>
      </c>
      <c r="Y9">
        <v>35</v>
      </c>
      <c r="Z9">
        <v>35</v>
      </c>
      <c r="AA9">
        <v>35</v>
      </c>
      <c r="AB9">
        <v>35</v>
      </c>
      <c r="AC9">
        <v>35</v>
      </c>
      <c r="AD9">
        <v>35</v>
      </c>
      <c r="AE9">
        <v>35</v>
      </c>
      <c r="AF9">
        <v>35</v>
      </c>
      <c r="AG9">
        <v>35</v>
      </c>
    </row>
    <row r="10" spans="1:33" s="118" customFormat="1">
      <c r="A10" s="100" t="s">
        <v>2433</v>
      </c>
      <c r="B10" s="100" t="s">
        <v>227</v>
      </c>
      <c r="E10" s="118">
        <f>E9-$C$22</f>
        <v>296.40410958904107</v>
      </c>
      <c r="F10" s="118">
        <f t="shared" ref="F10:AG10" si="7">F9-$C$22</f>
        <v>146.4041095890411</v>
      </c>
      <c r="G10" s="118">
        <f t="shared" si="7"/>
        <v>66.404109589041099</v>
      </c>
      <c r="H10" s="118">
        <f t="shared" si="7"/>
        <v>56.404109589041099</v>
      </c>
      <c r="I10" s="118">
        <f t="shared" si="7"/>
        <v>46.404109589041099</v>
      </c>
      <c r="J10" s="118">
        <f t="shared" si="7"/>
        <v>31.404109589041095</v>
      </c>
      <c r="K10" s="118">
        <f t="shared" si="7"/>
        <v>31.404109589041095</v>
      </c>
      <c r="L10" s="118">
        <f t="shared" si="7"/>
        <v>31.404109589041095</v>
      </c>
      <c r="M10" s="118">
        <f t="shared" si="7"/>
        <v>31.404109589041095</v>
      </c>
      <c r="N10" s="118">
        <f t="shared" si="7"/>
        <v>31.404109589041095</v>
      </c>
      <c r="O10" s="118">
        <f t="shared" si="7"/>
        <v>31.404109589041095</v>
      </c>
      <c r="P10" s="118">
        <f t="shared" si="7"/>
        <v>31.404109589041095</v>
      </c>
      <c r="Q10" s="118">
        <f t="shared" si="7"/>
        <v>31.404109589041095</v>
      </c>
      <c r="R10" s="118">
        <f t="shared" si="7"/>
        <v>31.404109589041095</v>
      </c>
      <c r="S10" s="118">
        <f t="shared" si="7"/>
        <v>31.404109589041095</v>
      </c>
      <c r="T10" s="118">
        <f t="shared" si="7"/>
        <v>31.404109589041095</v>
      </c>
      <c r="U10" s="118">
        <f t="shared" si="7"/>
        <v>31.404109589041095</v>
      </c>
      <c r="V10" s="118">
        <f t="shared" si="7"/>
        <v>31.404109589041095</v>
      </c>
      <c r="W10" s="118">
        <f t="shared" si="7"/>
        <v>31.404109589041095</v>
      </c>
      <c r="X10" s="118">
        <f t="shared" si="7"/>
        <v>31.404109589041095</v>
      </c>
      <c r="Y10" s="118">
        <f t="shared" si="7"/>
        <v>31.404109589041095</v>
      </c>
      <c r="Z10" s="118">
        <f t="shared" si="7"/>
        <v>31.404109589041095</v>
      </c>
      <c r="AA10" s="118">
        <f t="shared" si="7"/>
        <v>31.404109589041095</v>
      </c>
      <c r="AB10" s="118">
        <f t="shared" si="7"/>
        <v>31.404109589041095</v>
      </c>
      <c r="AC10" s="118">
        <f t="shared" si="7"/>
        <v>31.404109589041095</v>
      </c>
      <c r="AD10" s="118">
        <f t="shared" si="7"/>
        <v>31.404109589041095</v>
      </c>
      <c r="AE10" s="118">
        <f t="shared" si="7"/>
        <v>31.404109589041095</v>
      </c>
      <c r="AF10" s="118">
        <f t="shared" si="7"/>
        <v>31.404109589041095</v>
      </c>
      <c r="AG10" s="118">
        <f t="shared" si="7"/>
        <v>31.404109589041095</v>
      </c>
    </row>
    <row r="11" spans="1:33">
      <c r="A11" s="100" t="s">
        <v>238</v>
      </c>
      <c r="B11" s="100" t="s">
        <v>227</v>
      </c>
      <c r="C11">
        <v>13</v>
      </c>
      <c r="D11">
        <v>12</v>
      </c>
      <c r="E11">
        <v>100</v>
      </c>
      <c r="F11">
        <v>50</v>
      </c>
      <c r="G11">
        <v>60</v>
      </c>
      <c r="H11">
        <v>50</v>
      </c>
      <c r="I11">
        <v>30</v>
      </c>
      <c r="J11">
        <v>25</v>
      </c>
      <c r="K11">
        <v>25</v>
      </c>
      <c r="L11">
        <v>25</v>
      </c>
      <c r="M11" s="3">
        <v>25</v>
      </c>
      <c r="N11">
        <v>25</v>
      </c>
      <c r="O11">
        <v>25</v>
      </c>
      <c r="P11">
        <v>25</v>
      </c>
      <c r="Q11">
        <v>25</v>
      </c>
      <c r="R11">
        <v>25</v>
      </c>
      <c r="S11">
        <v>25</v>
      </c>
      <c r="T11">
        <v>25</v>
      </c>
      <c r="U11">
        <v>25</v>
      </c>
      <c r="V11">
        <v>25</v>
      </c>
      <c r="W11" s="3">
        <v>25</v>
      </c>
      <c r="X11">
        <v>25</v>
      </c>
      <c r="Y11">
        <v>25</v>
      </c>
      <c r="Z11">
        <v>25</v>
      </c>
      <c r="AA11">
        <v>25</v>
      </c>
      <c r="AB11">
        <v>25</v>
      </c>
      <c r="AC11">
        <v>25</v>
      </c>
      <c r="AD11">
        <v>25</v>
      </c>
      <c r="AE11">
        <v>25</v>
      </c>
      <c r="AF11">
        <v>25</v>
      </c>
      <c r="AG11" s="3">
        <v>25</v>
      </c>
    </row>
    <row r="12" spans="1:33">
      <c r="A12" s="3" t="s">
        <v>2436</v>
      </c>
      <c r="B12" s="100"/>
      <c r="C12">
        <f t="shared" ref="C12:AG12" si="8">C11-$C$22</f>
        <v>9.4041095890410951</v>
      </c>
      <c r="D12">
        <f t="shared" si="8"/>
        <v>8.4041095890410951</v>
      </c>
      <c r="E12">
        <f t="shared" si="8"/>
        <v>96.404109589041099</v>
      </c>
      <c r="F12">
        <f t="shared" si="8"/>
        <v>46.404109589041099</v>
      </c>
      <c r="G12">
        <f t="shared" si="8"/>
        <v>56.404109589041099</v>
      </c>
      <c r="H12">
        <f t="shared" si="8"/>
        <v>46.404109589041099</v>
      </c>
      <c r="I12">
        <f t="shared" si="8"/>
        <v>26.404109589041095</v>
      </c>
      <c r="J12">
        <f t="shared" si="8"/>
        <v>21.404109589041095</v>
      </c>
      <c r="K12">
        <f t="shared" si="8"/>
        <v>21.404109589041095</v>
      </c>
      <c r="L12">
        <f t="shared" si="8"/>
        <v>21.404109589041095</v>
      </c>
      <c r="M12">
        <f t="shared" si="8"/>
        <v>21.404109589041095</v>
      </c>
      <c r="N12">
        <f t="shared" si="8"/>
        <v>21.404109589041095</v>
      </c>
      <c r="O12">
        <f t="shared" si="8"/>
        <v>21.404109589041095</v>
      </c>
      <c r="P12">
        <f t="shared" si="8"/>
        <v>21.404109589041095</v>
      </c>
      <c r="Q12">
        <f t="shared" si="8"/>
        <v>21.404109589041095</v>
      </c>
      <c r="R12">
        <f t="shared" si="8"/>
        <v>21.404109589041095</v>
      </c>
      <c r="S12">
        <f t="shared" si="8"/>
        <v>21.404109589041095</v>
      </c>
      <c r="T12">
        <f t="shared" si="8"/>
        <v>21.404109589041095</v>
      </c>
      <c r="U12">
        <f t="shared" si="8"/>
        <v>21.404109589041095</v>
      </c>
      <c r="V12">
        <f t="shared" si="8"/>
        <v>21.404109589041095</v>
      </c>
      <c r="W12">
        <f t="shared" si="8"/>
        <v>21.404109589041095</v>
      </c>
      <c r="X12">
        <f t="shared" si="8"/>
        <v>21.404109589041095</v>
      </c>
      <c r="Y12">
        <f t="shared" si="8"/>
        <v>21.404109589041095</v>
      </c>
      <c r="Z12">
        <f t="shared" si="8"/>
        <v>21.404109589041095</v>
      </c>
      <c r="AA12">
        <f t="shared" si="8"/>
        <v>21.404109589041095</v>
      </c>
      <c r="AB12">
        <f t="shared" si="8"/>
        <v>21.404109589041095</v>
      </c>
      <c r="AC12">
        <f t="shared" si="8"/>
        <v>21.404109589041095</v>
      </c>
      <c r="AD12">
        <f t="shared" si="8"/>
        <v>21.404109589041095</v>
      </c>
      <c r="AE12">
        <f t="shared" si="8"/>
        <v>21.404109589041095</v>
      </c>
      <c r="AF12">
        <f t="shared" si="8"/>
        <v>21.404109589041095</v>
      </c>
      <c r="AG12">
        <f t="shared" si="8"/>
        <v>21.404109589041095</v>
      </c>
    </row>
    <row r="13" spans="1:33">
      <c r="A13" t="s">
        <v>239</v>
      </c>
      <c r="B13" t="s">
        <v>240</v>
      </c>
    </row>
    <row r="14" spans="1:33">
      <c r="A14" s="100" t="s">
        <v>241</v>
      </c>
      <c r="B14" t="s">
        <v>12</v>
      </c>
      <c r="D14">
        <v>9.5</v>
      </c>
      <c r="M14" s="107">
        <v>4.5999999999999996</v>
      </c>
      <c r="AG14" s="3">
        <v>3.8</v>
      </c>
    </row>
    <row r="15" spans="1:33">
      <c r="A15" s="100" t="s">
        <v>242</v>
      </c>
      <c r="B15" t="s">
        <v>12</v>
      </c>
      <c r="D15">
        <v>9.5</v>
      </c>
      <c r="M15" s="3">
        <v>7.9</v>
      </c>
      <c r="AG15" s="3">
        <v>6.3</v>
      </c>
    </row>
    <row r="16" spans="1:33">
      <c r="A16" s="100" t="s">
        <v>243</v>
      </c>
      <c r="B16" t="s">
        <v>12</v>
      </c>
      <c r="D16">
        <v>9.5</v>
      </c>
      <c r="M16" s="3">
        <v>8.5</v>
      </c>
      <c r="AG16" s="3">
        <v>9.1999999999999993</v>
      </c>
    </row>
    <row r="17" spans="1:33">
      <c r="A17" s="100" t="s">
        <v>244</v>
      </c>
      <c r="B17" t="s">
        <v>12</v>
      </c>
      <c r="D17">
        <v>9.5</v>
      </c>
      <c r="E17">
        <f t="shared" ref="E17:L19" si="9">D17+($M17-D17)/($M$1-$C$1)</f>
        <v>9.8775551216979558</v>
      </c>
      <c r="F17">
        <f t="shared" si="9"/>
        <v>10.217354731226116</v>
      </c>
      <c r="G17">
        <f t="shared" si="9"/>
        <v>10.523174379801461</v>
      </c>
      <c r="H17">
        <f t="shared" si="9"/>
        <v>10.798412063519269</v>
      </c>
      <c r="I17">
        <f t="shared" si="9"/>
        <v>11.046125978865298</v>
      </c>
      <c r="J17">
        <f t="shared" si="9"/>
        <v>11.269068502676724</v>
      </c>
      <c r="K17">
        <f t="shared" si="9"/>
        <v>11.469716774107006</v>
      </c>
      <c r="L17">
        <f t="shared" si="9"/>
        <v>11.650300218394261</v>
      </c>
      <c r="M17" s="3">
        <f>M14*1/'General Assumptions'!$B$20*'General Assumptions'!$B$5</f>
        <v>13.275551216979553</v>
      </c>
      <c r="N17">
        <f t="shared" ref="N17:AF17" si="10">M17+($AG17-M17)/($AG$1-$M$1)</f>
        <v>13.16011164117973</v>
      </c>
      <c r="O17">
        <f t="shared" si="10"/>
        <v>13.050444044169899</v>
      </c>
      <c r="P17">
        <f t="shared" si="10"/>
        <v>12.946259827010559</v>
      </c>
      <c r="Q17">
        <f t="shared" si="10"/>
        <v>12.847284820709186</v>
      </c>
      <c r="R17">
        <f t="shared" si="10"/>
        <v>12.753258564722882</v>
      </c>
      <c r="S17">
        <f t="shared" si="10"/>
        <v>12.663933621535893</v>
      </c>
      <c r="T17">
        <f t="shared" si="10"/>
        <v>12.579074925508253</v>
      </c>
      <c r="U17">
        <f t="shared" si="10"/>
        <v>12.498459164281996</v>
      </c>
      <c r="V17">
        <f t="shared" si="10"/>
        <v>12.421874191117052</v>
      </c>
      <c r="W17" s="3">
        <f t="shared" si="10"/>
        <v>12.349118466610355</v>
      </c>
      <c r="X17">
        <f t="shared" si="10"/>
        <v>12.280000528328992</v>
      </c>
      <c r="Y17">
        <f t="shared" si="10"/>
        <v>12.214338486961697</v>
      </c>
      <c r="Z17">
        <f t="shared" si="10"/>
        <v>12.151959547662768</v>
      </c>
      <c r="AA17">
        <f t="shared" si="10"/>
        <v>12.092699555328785</v>
      </c>
      <c r="AB17">
        <f t="shared" si="10"/>
        <v>12.036402562611501</v>
      </c>
      <c r="AC17">
        <f t="shared" si="10"/>
        <v>11.982920419530082</v>
      </c>
      <c r="AD17">
        <f t="shared" si="10"/>
        <v>11.932112383602734</v>
      </c>
      <c r="AE17">
        <f t="shared" si="10"/>
        <v>11.883844749471752</v>
      </c>
      <c r="AF17">
        <f t="shared" si="10"/>
        <v>11.83799049704732</v>
      </c>
      <c r="AG17" s="3">
        <f>AG14*1/'General Assumptions'!$B$20*'General Assumptions'!$B$5</f>
        <v>10.966759700983109</v>
      </c>
    </row>
    <row r="18" spans="1:33">
      <c r="A18" s="100" t="s">
        <v>245</v>
      </c>
      <c r="B18" t="s">
        <v>12</v>
      </c>
      <c r="D18">
        <v>9.5</v>
      </c>
      <c r="E18">
        <f t="shared" si="9"/>
        <v>10.829931622046489</v>
      </c>
      <c r="F18">
        <f t="shared" si="9"/>
        <v>12.02687008188833</v>
      </c>
      <c r="G18">
        <f t="shared" si="9"/>
        <v>13.104114695745986</v>
      </c>
      <c r="H18">
        <f t="shared" si="9"/>
        <v>14.073634848217877</v>
      </c>
      <c r="I18">
        <f t="shared" si="9"/>
        <v>14.946202985442579</v>
      </c>
      <c r="J18">
        <f t="shared" si="9"/>
        <v>15.73151430894481</v>
      </c>
      <c r="K18">
        <f t="shared" si="9"/>
        <v>16.438294500096816</v>
      </c>
      <c r="L18">
        <f t="shared" si="9"/>
        <v>17.074396672133624</v>
      </c>
      <c r="M18" s="3">
        <f>M15*1/'General Assumptions'!$B$20*'General Assumptions'!$B$5</f>
        <v>22.799316220464888</v>
      </c>
      <c r="N18">
        <f t="shared" ref="N18:AF18" si="11">M18+($AG18-M18)/($AG$1-$M$1)</f>
        <v>22.568437068865244</v>
      </c>
      <c r="O18">
        <f t="shared" si="11"/>
        <v>22.34910187484558</v>
      </c>
      <c r="P18">
        <f t="shared" si="11"/>
        <v>22.140733440526901</v>
      </c>
      <c r="Q18">
        <f t="shared" si="11"/>
        <v>21.942783427924155</v>
      </c>
      <c r="R18">
        <f t="shared" si="11"/>
        <v>21.754730915951548</v>
      </c>
      <c r="S18">
        <f t="shared" si="11"/>
        <v>21.576081029577569</v>
      </c>
      <c r="T18">
        <f t="shared" si="11"/>
        <v>21.40636363752229</v>
      </c>
      <c r="U18">
        <f t="shared" si="11"/>
        <v>21.245132115069776</v>
      </c>
      <c r="V18">
        <f t="shared" si="11"/>
        <v>21.091962168739887</v>
      </c>
      <c r="W18" s="3">
        <f t="shared" si="11"/>
        <v>20.946450719726492</v>
      </c>
      <c r="X18">
        <f t="shared" si="11"/>
        <v>20.808214843163768</v>
      </c>
      <c r="Y18">
        <f t="shared" si="11"/>
        <v>20.676890760429178</v>
      </c>
      <c r="Z18">
        <f t="shared" si="11"/>
        <v>20.552132881831319</v>
      </c>
      <c r="AA18">
        <f t="shared" si="11"/>
        <v>20.433612897163353</v>
      </c>
      <c r="AB18">
        <f t="shared" si="11"/>
        <v>20.321018911728785</v>
      </c>
      <c r="AC18">
        <f t="shared" si="11"/>
        <v>20.214054625565947</v>
      </c>
      <c r="AD18">
        <f t="shared" si="11"/>
        <v>20.11243855371125</v>
      </c>
      <c r="AE18">
        <f t="shared" si="11"/>
        <v>20.015903285449287</v>
      </c>
      <c r="AF18">
        <f t="shared" si="11"/>
        <v>19.924194780600423</v>
      </c>
      <c r="AG18" s="3">
        <f>AG15*1/'General Assumptions'!$B$20*'General Assumptions'!$B$5</f>
        <v>18.181733188471998</v>
      </c>
    </row>
    <row r="19" spans="1:33">
      <c r="A19" s="100" t="s">
        <v>246</v>
      </c>
      <c r="B19" t="s">
        <v>12</v>
      </c>
      <c r="D19">
        <v>9.5</v>
      </c>
      <c r="E19">
        <f t="shared" si="9"/>
        <v>11.003090985746223</v>
      </c>
      <c r="F19">
        <f t="shared" si="9"/>
        <v>12.355872872917823</v>
      </c>
      <c r="G19">
        <f t="shared" si="9"/>
        <v>13.573376571372263</v>
      </c>
      <c r="H19">
        <f t="shared" si="9"/>
        <v>14.669129899981259</v>
      </c>
      <c r="I19">
        <f t="shared" si="9"/>
        <v>15.655307895729354</v>
      </c>
      <c r="J19">
        <f t="shared" si="9"/>
        <v>16.542868091902641</v>
      </c>
      <c r="K19">
        <f t="shared" si="9"/>
        <v>17.341672268458598</v>
      </c>
      <c r="L19">
        <f t="shared" si="9"/>
        <v>18.060596027358962</v>
      </c>
      <c r="M19" s="3">
        <f>M16*1/'General Assumptions'!$B$20*'General Assumptions'!$B$5</f>
        <v>24.53090985746222</v>
      </c>
      <c r="N19">
        <f t="shared" ref="N19:AF19" si="12">M19+($AG19-M19)/($AG$1-$M$1)</f>
        <v>24.631919486287064</v>
      </c>
      <c r="O19">
        <f t="shared" si="12"/>
        <v>24.727878633670667</v>
      </c>
      <c r="P19">
        <f t="shared" si="12"/>
        <v>24.819039823685088</v>
      </c>
      <c r="Q19">
        <f t="shared" si="12"/>
        <v>24.90564295419879</v>
      </c>
      <c r="R19">
        <f t="shared" si="12"/>
        <v>24.987915928186805</v>
      </c>
      <c r="S19">
        <f t="shared" si="12"/>
        <v>25.066075253475418</v>
      </c>
      <c r="T19">
        <f t="shared" si="12"/>
        <v>25.140326612499603</v>
      </c>
      <c r="U19">
        <f t="shared" si="12"/>
        <v>25.210865403572576</v>
      </c>
      <c r="V19">
        <f t="shared" si="12"/>
        <v>25.277877255091902</v>
      </c>
      <c r="W19" s="3">
        <f t="shared" si="12"/>
        <v>25.34153851403526</v>
      </c>
      <c r="X19">
        <f t="shared" si="12"/>
        <v>25.402016710031454</v>
      </c>
      <c r="Y19">
        <f t="shared" si="12"/>
        <v>25.459470996227836</v>
      </c>
      <c r="Z19">
        <f t="shared" si="12"/>
        <v>25.514052568114398</v>
      </c>
      <c r="AA19">
        <f t="shared" si="12"/>
        <v>25.565905061406632</v>
      </c>
      <c r="AB19">
        <f t="shared" si="12"/>
        <v>25.615164930034254</v>
      </c>
      <c r="AC19">
        <f t="shared" si="12"/>
        <v>25.661961805230497</v>
      </c>
      <c r="AD19">
        <f t="shared" si="12"/>
        <v>25.706418836666927</v>
      </c>
      <c r="AE19">
        <f t="shared" si="12"/>
        <v>25.748653016531534</v>
      </c>
      <c r="AF19">
        <f t="shared" si="12"/>
        <v>25.788775487402912</v>
      </c>
      <c r="AG19" s="3">
        <f>AG16*1/'General Assumptions'!$B$20*'General Assumptions'!$B$5</f>
        <v>26.551102433959105</v>
      </c>
    </row>
    <row r="20" spans="1:33">
      <c r="A20" s="100" t="s">
        <v>247</v>
      </c>
      <c r="B20" t="s">
        <v>248</v>
      </c>
      <c r="D20">
        <v>14.4</v>
      </c>
    </row>
    <row r="21" spans="1:33">
      <c r="A21" s="100" t="s">
        <v>249</v>
      </c>
      <c r="B21" t="s">
        <v>248</v>
      </c>
      <c r="C21">
        <v>31.5</v>
      </c>
    </row>
    <row r="22" spans="1:33">
      <c r="A22" s="100" t="s">
        <v>250</v>
      </c>
      <c r="B22" t="s">
        <v>248</v>
      </c>
      <c r="C22">
        <f>C21/8760*1000</f>
        <v>3.595890410958904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71"/>
  <sheetViews>
    <sheetView zoomScaleNormal="100" zoomScaleSheetLayoutView="50" workbookViewId="0">
      <pane xSplit="1" topLeftCell="AD1" activePane="topRight" state="frozen"/>
      <selection pane="topRight" activeCell="A11" sqref="A11"/>
    </sheetView>
  </sheetViews>
  <sheetFormatPr baseColWidth="10" defaultRowHeight="15.5"/>
  <cols>
    <col min="1" max="1" width="53" style="118" customWidth="1"/>
    <col min="2" max="3" width="10.58203125" style="118" customWidth="1"/>
    <col min="4" max="13" width="5.08203125" style="118" customWidth="1"/>
    <col min="14" max="14" width="9.08203125" style="118" customWidth="1"/>
    <col min="15" max="15" width="8.08203125" style="118" customWidth="1"/>
    <col min="16" max="22" width="9.08203125" style="118" customWidth="1"/>
    <col min="23" max="23" width="8.08203125" style="118" customWidth="1"/>
    <col min="24" max="25" width="9.08203125" style="118" customWidth="1"/>
    <col min="26" max="26" width="8.08203125" style="118" customWidth="1"/>
    <col min="27" max="33" width="9.08203125" style="118" customWidth="1"/>
    <col min="34" max="34" width="7.58203125" style="118" customWidth="1"/>
    <col min="35" max="38" width="8.58203125" style="118" bestFit="1" customWidth="1"/>
    <col min="39" max="39" width="7.58203125" style="118" bestFit="1" customWidth="1"/>
    <col min="40" max="43" width="8.58203125" style="118" bestFit="1" customWidth="1"/>
    <col min="44" max="44" width="7.58203125" style="118" bestFit="1" customWidth="1"/>
    <col min="45" max="48" width="8.58203125" style="118" bestFit="1" customWidth="1"/>
    <col min="49" max="49" width="7.58203125" style="118" bestFit="1" customWidth="1"/>
    <col min="50" max="53" width="8.58203125" style="118" bestFit="1" customWidth="1"/>
    <col min="54" max="54" width="7.58203125" style="118" bestFit="1" customWidth="1"/>
    <col min="55" max="58" width="8.58203125" style="118" bestFit="1" customWidth="1"/>
    <col min="59" max="59" width="7.58203125" style="118" bestFit="1" customWidth="1"/>
    <col min="60" max="63" width="8.58203125" style="118" bestFit="1" customWidth="1"/>
    <col min="64" max="64" width="7.58203125" style="118" bestFit="1" customWidth="1"/>
  </cols>
  <sheetData>
    <row r="1" spans="1:64">
      <c r="A1" s="3" t="s">
        <v>251</v>
      </c>
      <c r="B1" s="100" t="s">
        <v>67</v>
      </c>
      <c r="C1" s="3" t="s">
        <v>68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252</v>
      </c>
      <c r="C2" s="66" t="s">
        <v>253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254</v>
      </c>
      <c r="C3" s="66" t="s">
        <v>42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255</v>
      </c>
      <c r="B4">
        <v>96.77</v>
      </c>
      <c r="C4" s="71" t="s">
        <v>256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100" t="s">
        <v>257</v>
      </c>
      <c r="B5">
        <f>B4*B27/1000</f>
        <v>11.612399999999999</v>
      </c>
      <c r="C5" s="71" t="s">
        <v>256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258</v>
      </c>
      <c r="C6" s="71" t="s">
        <v>256</v>
      </c>
      <c r="D6" s="3"/>
      <c r="AH6" s="7">
        <v>30</v>
      </c>
      <c r="AI6" s="10">
        <f t="shared" ref="AI6:BK6" si="3">AH6+($BL6-$AH6)/($AI$1-$E$1)</f>
        <v>29.166666666666668</v>
      </c>
      <c r="AJ6" s="10">
        <f t="shared" si="3"/>
        <v>28.333333333333336</v>
      </c>
      <c r="AK6" s="10">
        <f t="shared" si="3"/>
        <v>27.500000000000004</v>
      </c>
      <c r="AL6" s="10">
        <f t="shared" si="3"/>
        <v>26.666666666666671</v>
      </c>
      <c r="AM6" s="10">
        <f t="shared" si="3"/>
        <v>25.833333333333339</v>
      </c>
      <c r="AN6" s="10">
        <f t="shared" si="3"/>
        <v>25.000000000000007</v>
      </c>
      <c r="AO6" s="10">
        <f t="shared" si="3"/>
        <v>24.166666666666675</v>
      </c>
      <c r="AP6" s="10">
        <f t="shared" si="3"/>
        <v>23.333333333333343</v>
      </c>
      <c r="AQ6" s="10">
        <f t="shared" si="3"/>
        <v>22.500000000000011</v>
      </c>
      <c r="AR6" s="10">
        <f t="shared" si="3"/>
        <v>21.666666666666679</v>
      </c>
      <c r="AS6" s="10">
        <f t="shared" si="3"/>
        <v>20.833333333333346</v>
      </c>
      <c r="AT6" s="10">
        <f t="shared" si="3"/>
        <v>20.000000000000014</v>
      </c>
      <c r="AU6" s="10">
        <f t="shared" si="3"/>
        <v>19.166666666666682</v>
      </c>
      <c r="AV6" s="10">
        <f t="shared" si="3"/>
        <v>18.33333333333335</v>
      </c>
      <c r="AW6" s="10">
        <f t="shared" si="3"/>
        <v>17.500000000000018</v>
      </c>
      <c r="AX6" s="10">
        <f t="shared" si="3"/>
        <v>16.666666666666686</v>
      </c>
      <c r="AY6" s="10">
        <f t="shared" si="3"/>
        <v>15.833333333333352</v>
      </c>
      <c r="AZ6" s="10">
        <f t="shared" si="3"/>
        <v>15.000000000000018</v>
      </c>
      <c r="BA6" s="10">
        <f t="shared" si="3"/>
        <v>14.166666666666684</v>
      </c>
      <c r="BB6" s="10">
        <f t="shared" si="3"/>
        <v>13.33333333333335</v>
      </c>
      <c r="BC6" s="10">
        <f t="shared" si="3"/>
        <v>12.500000000000016</v>
      </c>
      <c r="BD6" s="10">
        <f t="shared" si="3"/>
        <v>11.666666666666682</v>
      </c>
      <c r="BE6" s="10">
        <f t="shared" si="3"/>
        <v>10.833333333333348</v>
      </c>
      <c r="BF6" s="10">
        <f t="shared" si="3"/>
        <v>10.000000000000014</v>
      </c>
      <c r="BG6" s="10">
        <f t="shared" si="3"/>
        <v>9.1666666666666803</v>
      </c>
      <c r="BH6" s="10">
        <f t="shared" si="3"/>
        <v>8.3333333333333464</v>
      </c>
      <c r="BI6" s="10">
        <f t="shared" si="3"/>
        <v>7.5000000000000133</v>
      </c>
      <c r="BJ6" s="10">
        <f t="shared" si="3"/>
        <v>6.6666666666666803</v>
      </c>
      <c r="BK6" s="10">
        <f t="shared" si="3"/>
        <v>5.8333333333333472</v>
      </c>
      <c r="BL6" s="10">
        <v>5</v>
      </c>
    </row>
    <row r="7" spans="1:64">
      <c r="A7" s="71" t="s">
        <v>259</v>
      </c>
      <c r="C7" s="71" t="s">
        <v>256</v>
      </c>
      <c r="D7" s="3"/>
      <c r="AH7" s="7">
        <f>AH6*$B$27/1000</f>
        <v>3.6</v>
      </c>
      <c r="AI7" s="7">
        <f>AI6*$B$27/1000</f>
        <v>3.5</v>
      </c>
      <c r="AJ7" s="7">
        <f>AJ6*$B$27/1000</f>
        <v>3.4000000000000004</v>
      </c>
      <c r="AK7" s="7">
        <f>AK6*$B$27/1000</f>
        <v>3.3000000000000003</v>
      </c>
      <c r="AL7" s="7">
        <f>AL6*$B$27/1000</f>
        <v>3.2000000000000006</v>
      </c>
      <c r="AM7" s="7">
        <f>AM6*$B$27/1000</f>
        <v>3.100000000000001</v>
      </c>
      <c r="AN7" s="7">
        <f>AN6*$B$27/1000</f>
        <v>3.0000000000000009</v>
      </c>
      <c r="AO7" s="7">
        <f>AO6*$B$27/1000</f>
        <v>2.9000000000000008</v>
      </c>
      <c r="AP7" s="7">
        <f>AP6*$B$27/1000</f>
        <v>2.8000000000000007</v>
      </c>
      <c r="AQ7" s="7">
        <f>AQ6*$B$27/1000</f>
        <v>2.7000000000000015</v>
      </c>
      <c r="AR7" s="7">
        <f>AR6*$B$27/1000</f>
        <v>2.6000000000000014</v>
      </c>
      <c r="AS7" s="7">
        <f>AS6*$B$27/1000</f>
        <v>2.5000000000000013</v>
      </c>
      <c r="AT7" s="7">
        <f>AT6*$B$27/1000</f>
        <v>2.4000000000000017</v>
      </c>
      <c r="AU7" s="7">
        <f>AU6*$B$27/1000</f>
        <v>2.3000000000000016</v>
      </c>
      <c r="AV7" s="7">
        <f>AV6*$B$27/1000</f>
        <v>2.200000000000002</v>
      </c>
      <c r="AW7" s="7">
        <f>AW6*$B$27/1000</f>
        <v>2.1000000000000023</v>
      </c>
      <c r="AX7" s="7">
        <f>AX6*$B$27/1000</f>
        <v>2.0000000000000022</v>
      </c>
      <c r="AY7" s="7">
        <f>AY6*$B$27/1000</f>
        <v>1.9000000000000024</v>
      </c>
      <c r="AZ7" s="7">
        <f>AZ6*$B$27/1000</f>
        <v>1.800000000000002</v>
      </c>
      <c r="BA7" s="7">
        <f>BA6*$B$27/1000</f>
        <v>1.700000000000002</v>
      </c>
      <c r="BB7" s="7">
        <f>BB6*$B$27/1000</f>
        <v>1.6000000000000021</v>
      </c>
      <c r="BC7" s="7">
        <f>BC6*$B$27/1000</f>
        <v>1.5000000000000018</v>
      </c>
      <c r="BD7" s="7">
        <f>BD6*$B$27/1000</f>
        <v>1.4000000000000019</v>
      </c>
      <c r="BE7" s="7">
        <f>BE6*$B$27/1000</f>
        <v>1.3000000000000018</v>
      </c>
      <c r="BF7" s="7">
        <f>BF6*$B$27/1000</f>
        <v>1.2000000000000017</v>
      </c>
      <c r="BG7" s="7">
        <f>BG6*$B$27/1000</f>
        <v>1.1000000000000016</v>
      </c>
      <c r="BH7" s="7">
        <f>BH6*$B$27/1000</f>
        <v>1.0000000000000016</v>
      </c>
      <c r="BI7" s="7">
        <f>BI6*$B$27/1000</f>
        <v>0.90000000000000158</v>
      </c>
      <c r="BJ7" s="7">
        <f>BJ6*$B$27/1000</f>
        <v>0.8000000000000016</v>
      </c>
      <c r="BK7" s="7">
        <f>BK6*$B$27/1000</f>
        <v>0.70000000000000173</v>
      </c>
      <c r="BL7" s="7">
        <f>BL6*$B$27/1000</f>
        <v>0.6</v>
      </c>
    </row>
    <row r="8" spans="1:64">
      <c r="A8" s="71" t="s">
        <v>260</v>
      </c>
      <c r="C8" s="71"/>
      <c r="D8" s="3"/>
      <c r="AH8" s="7">
        <f>$B$5-AH7</f>
        <v>8.0123999999999995</v>
      </c>
      <c r="AI8" s="7">
        <f>$B$5-AI7</f>
        <v>8.1123999999999992</v>
      </c>
      <c r="AJ8" s="7">
        <f>$B$5-AJ7</f>
        <v>8.2123999999999988</v>
      </c>
      <c r="AK8" s="7">
        <f>$B$5-AK7</f>
        <v>8.3123999999999985</v>
      </c>
      <c r="AL8" s="7">
        <f>$B$5-AL7</f>
        <v>8.4123999999999981</v>
      </c>
      <c r="AM8" s="7">
        <f>$B$5-AM7</f>
        <v>8.5123999999999977</v>
      </c>
      <c r="AN8" s="7">
        <f>$B$5-AN7</f>
        <v>8.6123999999999974</v>
      </c>
      <c r="AO8" s="7">
        <f>$B$5-AO7</f>
        <v>8.7123999999999988</v>
      </c>
      <c r="AP8" s="7">
        <f>$B$5-AP7</f>
        <v>8.8123999999999985</v>
      </c>
      <c r="AQ8" s="7">
        <f>$B$5-AQ7</f>
        <v>8.9123999999999981</v>
      </c>
      <c r="AR8" s="7">
        <f>$B$5-AR7</f>
        <v>9.0123999999999977</v>
      </c>
      <c r="AS8" s="7">
        <f>$B$5-AS7</f>
        <v>9.1123999999999974</v>
      </c>
      <c r="AT8" s="7">
        <f>$B$5-AT7</f>
        <v>9.212399999999997</v>
      </c>
      <c r="AU8" s="7">
        <f>$B$5-AU7</f>
        <v>9.3123999999999967</v>
      </c>
      <c r="AV8" s="7">
        <f>$B$5-AV7</f>
        <v>9.4123999999999981</v>
      </c>
      <c r="AW8" s="7">
        <f>$B$5-AW7</f>
        <v>9.512399999999996</v>
      </c>
      <c r="AX8" s="7">
        <f>$B$5-AX7</f>
        <v>9.6123999999999974</v>
      </c>
      <c r="AY8" s="7">
        <f>$B$5-AY7</f>
        <v>9.712399999999997</v>
      </c>
      <c r="AZ8" s="7">
        <f>$B$5-AZ7</f>
        <v>9.8123999999999967</v>
      </c>
      <c r="BA8" s="7">
        <f>$B$5-BA7</f>
        <v>9.9123999999999981</v>
      </c>
      <c r="BB8" s="7">
        <f>$B$5-BB7</f>
        <v>10.012399999999998</v>
      </c>
      <c r="BC8" s="7">
        <f>$B$5-BC7</f>
        <v>10.112399999999997</v>
      </c>
      <c r="BD8" s="7">
        <f>$B$5-BD7</f>
        <v>10.212399999999997</v>
      </c>
      <c r="BE8" s="7">
        <f>$B$5-BE7</f>
        <v>10.312399999999997</v>
      </c>
      <c r="BF8" s="7">
        <f>$B$5-BF7</f>
        <v>10.412399999999998</v>
      </c>
      <c r="BG8" s="7">
        <f>$B$5-BG7</f>
        <v>10.512399999999998</v>
      </c>
      <c r="BH8" s="7">
        <f>$B$5-BH7</f>
        <v>10.612399999999997</v>
      </c>
      <c r="BI8" s="7">
        <f>$B$5-BI7</f>
        <v>10.712399999999997</v>
      </c>
      <c r="BJ8" s="7">
        <f>$B$5-BJ7</f>
        <v>10.812399999999997</v>
      </c>
      <c r="BK8" s="7">
        <f>$B$5-BK7</f>
        <v>10.912399999999998</v>
      </c>
      <c r="BL8" s="7">
        <f>$B$5-BL7</f>
        <v>11.0124</v>
      </c>
    </row>
    <row r="9" spans="1:64">
      <c r="A9" s="100" t="s">
        <v>261</v>
      </c>
      <c r="C9" s="71"/>
      <c r="D9" s="3"/>
      <c r="AH9" s="9">
        <f>AH8/$B$5</f>
        <v>0.68998656608453035</v>
      </c>
      <c r="AI9" s="9">
        <f>AI8/$B$5</f>
        <v>0.69859805035996003</v>
      </c>
      <c r="AJ9" s="9">
        <f>AJ8/$B$5</f>
        <v>0.70720953463538971</v>
      </c>
      <c r="AK9" s="9">
        <f>AK8/$B$5</f>
        <v>0.7158210189108194</v>
      </c>
      <c r="AL9" s="9">
        <f>AL8/$B$5</f>
        <v>0.72443250318624908</v>
      </c>
      <c r="AM9" s="9">
        <f>AM8/$B$5</f>
        <v>0.73304398746167876</v>
      </c>
      <c r="AN9" s="9">
        <f>AN8/$B$5</f>
        <v>0.74165547173710844</v>
      </c>
      <c r="AO9" s="9">
        <f>AO8/$B$5</f>
        <v>0.75026695601253823</v>
      </c>
      <c r="AP9" s="9">
        <f>AP8/$B$5</f>
        <v>0.75887844028796791</v>
      </c>
      <c r="AQ9" s="9">
        <f>AQ8/$B$5</f>
        <v>0.7674899245633976</v>
      </c>
      <c r="AR9" s="9">
        <f>AR8/$B$5</f>
        <v>0.77610140883882728</v>
      </c>
      <c r="AS9" s="9">
        <f>AS8/$B$5</f>
        <v>0.78471289311425696</v>
      </c>
      <c r="AT9" s="9">
        <f>AT8/$B$5</f>
        <v>0.79332437738968664</v>
      </c>
      <c r="AU9" s="9">
        <f>AU8/$B$5</f>
        <v>0.80193586166511632</v>
      </c>
      <c r="AV9" s="9">
        <f>AV8/$B$5</f>
        <v>0.81054734594054623</v>
      </c>
      <c r="AW9" s="9">
        <f>AW8/$B$5</f>
        <v>0.81915883021597569</v>
      </c>
      <c r="AX9" s="9">
        <f>AX8/$B$5</f>
        <v>0.82777031449140559</v>
      </c>
      <c r="AY9" s="9">
        <f>AY8/$B$5</f>
        <v>0.83638179876683527</v>
      </c>
      <c r="AZ9" s="9">
        <f>AZ8/$B$5</f>
        <v>0.84499328304226495</v>
      </c>
      <c r="BA9" s="9">
        <f>BA8/$B$5</f>
        <v>0.85360476731769475</v>
      </c>
      <c r="BB9" s="9">
        <f>BB8/$B$5</f>
        <v>0.86221625159312443</v>
      </c>
      <c r="BC9" s="9">
        <f>BC8/$B$5</f>
        <v>0.87082773586855411</v>
      </c>
      <c r="BD9" s="9">
        <f>BD8/$B$5</f>
        <v>0.87943922014398379</v>
      </c>
      <c r="BE9" s="9">
        <f>BE8/$B$5</f>
        <v>0.88805070441941347</v>
      </c>
      <c r="BF9" s="9">
        <f>BF8/$B$5</f>
        <v>0.89666218869484338</v>
      </c>
      <c r="BG9" s="9">
        <f>BG8/$B$5</f>
        <v>0.90527367297027306</v>
      </c>
      <c r="BH9" s="9">
        <f>BH8/$B$5</f>
        <v>0.91388515724570274</v>
      </c>
      <c r="BI9" s="9">
        <f>BI8/$B$5</f>
        <v>0.92249664152113242</v>
      </c>
      <c r="BJ9" s="9">
        <f>BJ8/$B$5</f>
        <v>0.9311081257965621</v>
      </c>
      <c r="BK9" s="9">
        <f>BK8/$B$5</f>
        <v>0.9397196100719919</v>
      </c>
      <c r="BL9" s="9">
        <f>BL8/$B$5</f>
        <v>0.9483310943474218</v>
      </c>
    </row>
    <row r="10" spans="1:64" s="118" customFormat="1">
      <c r="A10" s="100" t="s">
        <v>2439</v>
      </c>
      <c r="C10" s="71"/>
      <c r="D10" s="3"/>
      <c r="AH10" s="7">
        <v>50</v>
      </c>
      <c r="AI10" s="7">
        <f>AH10+($BL10-$AH10)/($AI$1-$E$1)</f>
        <v>48.666666666666664</v>
      </c>
      <c r="AJ10" s="7">
        <f t="shared" ref="AJ10:BK10" si="4">AI10+($BL10-$AH10)/($AI$1-$E$1)</f>
        <v>47.333333333333329</v>
      </c>
      <c r="AK10" s="7">
        <f t="shared" si="4"/>
        <v>45.999999999999993</v>
      </c>
      <c r="AL10" s="7">
        <f t="shared" si="4"/>
        <v>44.666666666666657</v>
      </c>
      <c r="AM10" s="7">
        <f t="shared" si="4"/>
        <v>43.333333333333321</v>
      </c>
      <c r="AN10" s="7">
        <f t="shared" si="4"/>
        <v>41.999999999999986</v>
      </c>
      <c r="AO10" s="7">
        <f t="shared" si="4"/>
        <v>40.66666666666665</v>
      </c>
      <c r="AP10" s="7">
        <f t="shared" si="4"/>
        <v>39.333333333333314</v>
      </c>
      <c r="AQ10" s="7">
        <f t="shared" si="4"/>
        <v>37.999999999999979</v>
      </c>
      <c r="AR10" s="7">
        <f t="shared" si="4"/>
        <v>36.666666666666643</v>
      </c>
      <c r="AS10" s="7">
        <f t="shared" si="4"/>
        <v>35.333333333333307</v>
      </c>
      <c r="AT10" s="7">
        <f t="shared" si="4"/>
        <v>33.999999999999972</v>
      </c>
      <c r="AU10" s="7">
        <f t="shared" si="4"/>
        <v>32.666666666666636</v>
      </c>
      <c r="AV10" s="7">
        <f t="shared" si="4"/>
        <v>31.333333333333304</v>
      </c>
      <c r="AW10" s="7">
        <f t="shared" si="4"/>
        <v>29.999999999999972</v>
      </c>
      <c r="AX10" s="7">
        <f t="shared" si="4"/>
        <v>28.666666666666639</v>
      </c>
      <c r="AY10" s="7">
        <f t="shared" si="4"/>
        <v>27.333333333333307</v>
      </c>
      <c r="AZ10" s="7">
        <f t="shared" si="4"/>
        <v>25.999999999999975</v>
      </c>
      <c r="BA10" s="7">
        <f t="shared" si="4"/>
        <v>24.666666666666643</v>
      </c>
      <c r="BB10" s="7">
        <f t="shared" si="4"/>
        <v>23.333333333333311</v>
      </c>
      <c r="BC10" s="7">
        <f t="shared" si="4"/>
        <v>21.999999999999979</v>
      </c>
      <c r="BD10" s="7">
        <f t="shared" si="4"/>
        <v>20.666666666666647</v>
      </c>
      <c r="BE10" s="7">
        <f t="shared" si="4"/>
        <v>19.333333333333314</v>
      </c>
      <c r="BF10" s="7">
        <f t="shared" si="4"/>
        <v>17.999999999999982</v>
      </c>
      <c r="BG10" s="7">
        <f t="shared" si="4"/>
        <v>16.66666666666665</v>
      </c>
      <c r="BH10" s="7">
        <f t="shared" si="4"/>
        <v>15.333333333333316</v>
      </c>
      <c r="BI10" s="7">
        <f t="shared" si="4"/>
        <v>13.999999999999982</v>
      </c>
      <c r="BJ10" s="7">
        <f t="shared" si="4"/>
        <v>12.666666666666648</v>
      </c>
      <c r="BK10" s="7">
        <f t="shared" si="4"/>
        <v>11.333333333333314</v>
      </c>
      <c r="BL10" s="7">
        <v>10</v>
      </c>
    </row>
    <row r="11" spans="1:64" s="118" customFormat="1">
      <c r="A11" s="100" t="s">
        <v>2437</v>
      </c>
      <c r="C11" s="71"/>
      <c r="D11" s="3"/>
      <c r="AH11" s="7">
        <f>AH10*$B$27/1000</f>
        <v>6</v>
      </c>
      <c r="AI11" s="7">
        <f t="shared" ref="AI11:BL11" si="5">AI10*$B$27/1000</f>
        <v>5.84</v>
      </c>
      <c r="AJ11" s="7">
        <f t="shared" si="5"/>
        <v>5.6799999999999988</v>
      </c>
      <c r="AK11" s="7">
        <f t="shared" si="5"/>
        <v>5.5199999999999987</v>
      </c>
      <c r="AL11" s="7">
        <f t="shared" si="5"/>
        <v>5.3599999999999994</v>
      </c>
      <c r="AM11" s="7">
        <f t="shared" si="5"/>
        <v>5.1999999999999984</v>
      </c>
      <c r="AN11" s="7">
        <f t="shared" si="5"/>
        <v>5.0399999999999983</v>
      </c>
      <c r="AO11" s="7">
        <f t="shared" si="5"/>
        <v>4.8799999999999981</v>
      </c>
      <c r="AP11" s="7">
        <f t="shared" si="5"/>
        <v>4.719999999999998</v>
      </c>
      <c r="AQ11" s="7">
        <f t="shared" si="5"/>
        <v>4.5599999999999969</v>
      </c>
      <c r="AR11" s="7">
        <f t="shared" si="5"/>
        <v>4.3999999999999977</v>
      </c>
      <c r="AS11" s="7">
        <f t="shared" si="5"/>
        <v>4.2399999999999975</v>
      </c>
      <c r="AT11" s="7">
        <f t="shared" si="5"/>
        <v>4.0799999999999965</v>
      </c>
      <c r="AU11" s="7">
        <f t="shared" si="5"/>
        <v>3.9199999999999964</v>
      </c>
      <c r="AV11" s="7">
        <f t="shared" si="5"/>
        <v>3.7599999999999962</v>
      </c>
      <c r="AW11" s="7">
        <f t="shared" si="5"/>
        <v>3.5999999999999965</v>
      </c>
      <c r="AX11" s="7">
        <f t="shared" si="5"/>
        <v>3.4399999999999968</v>
      </c>
      <c r="AY11" s="7">
        <f t="shared" si="5"/>
        <v>3.2799999999999967</v>
      </c>
      <c r="AZ11" s="7">
        <f t="shared" si="5"/>
        <v>3.119999999999997</v>
      </c>
      <c r="BA11" s="7">
        <f t="shared" si="5"/>
        <v>2.9599999999999973</v>
      </c>
      <c r="BB11" s="7">
        <f t="shared" si="5"/>
        <v>2.7999999999999972</v>
      </c>
      <c r="BC11" s="7">
        <f t="shared" si="5"/>
        <v>2.6399999999999975</v>
      </c>
      <c r="BD11" s="7">
        <f t="shared" si="5"/>
        <v>2.4799999999999978</v>
      </c>
      <c r="BE11" s="7">
        <f t="shared" si="5"/>
        <v>2.3199999999999976</v>
      </c>
      <c r="BF11" s="7">
        <f t="shared" si="5"/>
        <v>2.1599999999999979</v>
      </c>
      <c r="BG11" s="7">
        <f t="shared" si="5"/>
        <v>1.999999999999998</v>
      </c>
      <c r="BH11" s="7">
        <f t="shared" si="5"/>
        <v>1.8399999999999979</v>
      </c>
      <c r="BI11" s="7">
        <f t="shared" si="5"/>
        <v>1.6799999999999979</v>
      </c>
      <c r="BJ11" s="7">
        <f t="shared" si="5"/>
        <v>1.5199999999999978</v>
      </c>
      <c r="BK11" s="7">
        <f t="shared" si="5"/>
        <v>1.3599999999999977</v>
      </c>
      <c r="BL11" s="7">
        <f t="shared" si="5"/>
        <v>1.2</v>
      </c>
    </row>
    <row r="12" spans="1:64">
      <c r="A12" s="100" t="s">
        <v>2438</v>
      </c>
      <c r="AH12" s="7">
        <f>$B$5-AH11</f>
        <v>5.6123999999999992</v>
      </c>
      <c r="AI12" s="7">
        <f t="shared" ref="AI12:BL12" si="6">$B$5-AI11</f>
        <v>5.7723999999999993</v>
      </c>
      <c r="AJ12" s="7">
        <f t="shared" si="6"/>
        <v>5.9324000000000003</v>
      </c>
      <c r="AK12" s="7">
        <f t="shared" si="6"/>
        <v>6.0924000000000005</v>
      </c>
      <c r="AL12" s="7">
        <f t="shared" si="6"/>
        <v>6.2523999999999997</v>
      </c>
      <c r="AM12" s="7">
        <f t="shared" si="6"/>
        <v>6.4124000000000008</v>
      </c>
      <c r="AN12" s="7">
        <f t="shared" si="6"/>
        <v>6.5724000000000009</v>
      </c>
      <c r="AO12" s="7">
        <f t="shared" si="6"/>
        <v>6.7324000000000011</v>
      </c>
      <c r="AP12" s="7">
        <f t="shared" si="6"/>
        <v>6.8924000000000012</v>
      </c>
      <c r="AQ12" s="7">
        <f t="shared" si="6"/>
        <v>7.0524000000000022</v>
      </c>
      <c r="AR12" s="7">
        <f t="shared" si="6"/>
        <v>7.2124000000000015</v>
      </c>
      <c r="AS12" s="7">
        <f t="shared" si="6"/>
        <v>7.3724000000000016</v>
      </c>
      <c r="AT12" s="7">
        <f t="shared" si="6"/>
        <v>7.5324000000000026</v>
      </c>
      <c r="AU12" s="7">
        <f t="shared" si="6"/>
        <v>7.6924000000000028</v>
      </c>
      <c r="AV12" s="7">
        <f t="shared" si="6"/>
        <v>7.8524000000000029</v>
      </c>
      <c r="AW12" s="7">
        <f t="shared" si="6"/>
        <v>8.0124000000000031</v>
      </c>
      <c r="AX12" s="7">
        <f t="shared" si="6"/>
        <v>8.1724000000000032</v>
      </c>
      <c r="AY12" s="7">
        <f t="shared" si="6"/>
        <v>8.3324000000000034</v>
      </c>
      <c r="AZ12" s="7">
        <f t="shared" si="6"/>
        <v>8.4924000000000017</v>
      </c>
      <c r="BA12" s="7">
        <f t="shared" si="6"/>
        <v>8.6524000000000019</v>
      </c>
      <c r="BB12" s="7">
        <f t="shared" si="6"/>
        <v>8.812400000000002</v>
      </c>
      <c r="BC12" s="7">
        <f t="shared" si="6"/>
        <v>8.9724000000000022</v>
      </c>
      <c r="BD12" s="7">
        <f t="shared" si="6"/>
        <v>9.1324000000000005</v>
      </c>
      <c r="BE12" s="7">
        <f t="shared" si="6"/>
        <v>9.2924000000000007</v>
      </c>
      <c r="BF12" s="7">
        <f t="shared" si="6"/>
        <v>9.4524000000000008</v>
      </c>
      <c r="BG12" s="7">
        <f t="shared" si="6"/>
        <v>9.6124000000000009</v>
      </c>
      <c r="BH12" s="7">
        <f t="shared" si="6"/>
        <v>9.7724000000000011</v>
      </c>
      <c r="BI12" s="7">
        <f t="shared" si="6"/>
        <v>9.9324000000000012</v>
      </c>
      <c r="BJ12" s="7">
        <f t="shared" si="6"/>
        <v>10.092400000000001</v>
      </c>
      <c r="BK12" s="7">
        <f t="shared" si="6"/>
        <v>10.252400000000002</v>
      </c>
      <c r="BL12" s="7">
        <f t="shared" si="6"/>
        <v>10.4124</v>
      </c>
    </row>
    <row r="13" spans="1:64" s="118" customFormat="1">
      <c r="A13" s="100" t="s">
        <v>2440</v>
      </c>
      <c r="C13" s="71"/>
      <c r="D13" s="3"/>
      <c r="AH13" s="9">
        <f>AH12/$B$5</f>
        <v>0.48331094347421716</v>
      </c>
      <c r="AI13" s="9">
        <f>AI12/$B$5</f>
        <v>0.49708931831490472</v>
      </c>
      <c r="AJ13" s="9">
        <f>AJ12/$B$5</f>
        <v>0.51086769315559233</v>
      </c>
      <c r="AK13" s="9">
        <f>AK12/$B$5</f>
        <v>0.52464606799627989</v>
      </c>
      <c r="AL13" s="9">
        <f>AL12/$B$5</f>
        <v>0.53842444283696744</v>
      </c>
      <c r="AM13" s="9">
        <f>AM12/$B$5</f>
        <v>0.552202817677655</v>
      </c>
      <c r="AN13" s="9">
        <f>AN12/$B$5</f>
        <v>0.56598119251834256</v>
      </c>
      <c r="AO13" s="9">
        <f>AO12/$B$5</f>
        <v>0.57975956735903011</v>
      </c>
      <c r="AP13" s="9">
        <f>AP12/$B$5</f>
        <v>0.59353794219971767</v>
      </c>
      <c r="AQ13" s="9">
        <f>AQ12/$B$5</f>
        <v>0.60731631704040534</v>
      </c>
      <c r="AR13" s="9">
        <f>AR12/$B$5</f>
        <v>0.62109469188109279</v>
      </c>
      <c r="AS13" s="9">
        <f>AS12/$B$5</f>
        <v>0.63487306672178034</v>
      </c>
      <c r="AT13" s="9">
        <f>AT12/$B$5</f>
        <v>0.64865144156246801</v>
      </c>
      <c r="AU13" s="9">
        <f>AU12/$B$5</f>
        <v>0.66242981640315557</v>
      </c>
      <c r="AV13" s="9">
        <f>AV12/$B$5</f>
        <v>0.67620819124384313</v>
      </c>
      <c r="AW13" s="9">
        <f>AW12/$B$5</f>
        <v>0.68998656608453068</v>
      </c>
      <c r="AX13" s="9">
        <f>AX12/$B$5</f>
        <v>0.70376494092521824</v>
      </c>
      <c r="AY13" s="9">
        <f>AY12/$B$5</f>
        <v>0.7175433157659058</v>
      </c>
      <c r="AZ13" s="9">
        <f>AZ12/$B$5</f>
        <v>0.73132169060659313</v>
      </c>
      <c r="BA13" s="9">
        <f>BA12/$B$5</f>
        <v>0.74510006544728069</v>
      </c>
      <c r="BB13" s="9">
        <f>BB12/$B$5</f>
        <v>0.75887844028796825</v>
      </c>
      <c r="BC13" s="9">
        <f>BC12/$B$5</f>
        <v>0.77265681512865581</v>
      </c>
      <c r="BD13" s="9">
        <f>BD12/$B$5</f>
        <v>0.78643518996934325</v>
      </c>
      <c r="BE13" s="9">
        <f>BE12/$B$5</f>
        <v>0.80021356481003081</v>
      </c>
      <c r="BF13" s="9">
        <f>BF12/$B$5</f>
        <v>0.81399193965071837</v>
      </c>
      <c r="BG13" s="9">
        <f>BG12/$B$5</f>
        <v>0.82777031449140592</v>
      </c>
      <c r="BH13" s="9">
        <f>BH12/$B$5</f>
        <v>0.84154868933209348</v>
      </c>
      <c r="BI13" s="9">
        <f>BI12/$B$5</f>
        <v>0.85532706417278104</v>
      </c>
      <c r="BJ13" s="9">
        <f>BJ12/$B$5</f>
        <v>0.86910543901346859</v>
      </c>
      <c r="BK13" s="9">
        <f>BK12/$B$5</f>
        <v>0.88288381385415604</v>
      </c>
      <c r="BL13" s="9">
        <f>BL12/$B$5</f>
        <v>0.89666218869484349</v>
      </c>
    </row>
    <row r="14" spans="1:64">
      <c r="A14" s="3" t="s">
        <v>262</v>
      </c>
    </row>
    <row r="15" spans="1:64">
      <c r="A15" s="100" t="s">
        <v>263</v>
      </c>
      <c r="B15">
        <v>11</v>
      </c>
      <c r="C15" s="100" t="s">
        <v>264</v>
      </c>
    </row>
    <row r="16" spans="1:64">
      <c r="A16" s="100" t="s">
        <v>265</v>
      </c>
      <c r="B16">
        <v>33</v>
      </c>
      <c r="C16" s="100" t="s">
        <v>266</v>
      </c>
    </row>
    <row r="17" spans="1:3">
      <c r="A17" t="s">
        <v>267</v>
      </c>
      <c r="B17">
        <v>13.1</v>
      </c>
    </row>
    <row r="18" spans="1:3">
      <c r="A18" s="31" t="s">
        <v>268</v>
      </c>
      <c r="B18">
        <v>33.33</v>
      </c>
    </row>
    <row r="19" spans="1:3">
      <c r="A19" s="71" t="s">
        <v>269</v>
      </c>
      <c r="B19">
        <v>82.5</v>
      </c>
    </row>
    <row r="20" spans="1:3">
      <c r="A20" s="71" t="s">
        <v>270</v>
      </c>
      <c r="B20">
        <v>30</v>
      </c>
      <c r="C20" s="100" t="s">
        <v>271</v>
      </c>
    </row>
    <row r="21" spans="1:3">
      <c r="A21" s="71" t="s">
        <v>272</v>
      </c>
      <c r="B21">
        <v>56</v>
      </c>
    </row>
    <row r="22" spans="1:3">
      <c r="A22" s="70" t="s">
        <v>273</v>
      </c>
      <c r="B22">
        <v>0.28599999999999998</v>
      </c>
    </row>
    <row r="23" spans="1:3">
      <c r="A23" s="70" t="s">
        <v>274</v>
      </c>
      <c r="B23">
        <f>B22*B29</f>
        <v>0.24220183486238531</v>
      </c>
    </row>
    <row r="24" spans="1:3">
      <c r="A24" s="70" t="s">
        <v>275</v>
      </c>
      <c r="B24">
        <f>1/B22</f>
        <v>3.4965034965034967</v>
      </c>
    </row>
    <row r="25" spans="1:3">
      <c r="A25" s="31" t="s">
        <v>276</v>
      </c>
      <c r="B25">
        <f>B24/4</f>
        <v>0.87412587412587417</v>
      </c>
    </row>
    <row r="26" spans="1:3">
      <c r="A26" s="70" t="s">
        <v>277</v>
      </c>
      <c r="B26">
        <v>141.69999999999999</v>
      </c>
    </row>
    <row r="27" spans="1:3">
      <c r="A27" s="70" t="s">
        <v>278</v>
      </c>
      <c r="B27">
        <v>120</v>
      </c>
    </row>
    <row r="28" spans="1:3">
      <c r="A28" s="70" t="s">
        <v>279</v>
      </c>
      <c r="B28">
        <f>1/B23</f>
        <v>4.1287878787878789</v>
      </c>
    </row>
    <row r="29" spans="1:3">
      <c r="A29" s="31" t="s">
        <v>280</v>
      </c>
      <c r="B29">
        <f>B27/B26</f>
        <v>0.84685956245589278</v>
      </c>
    </row>
    <row r="30" spans="1:3">
      <c r="A30" s="31" t="s">
        <v>281</v>
      </c>
      <c r="B30">
        <f>B28/4</f>
        <v>1.0321969696969697</v>
      </c>
    </row>
    <row r="31" spans="1:3">
      <c r="A31" s="31" t="s">
        <v>282</v>
      </c>
      <c r="B31">
        <v>44.01</v>
      </c>
      <c r="C31" s="31" t="s">
        <v>283</v>
      </c>
    </row>
    <row r="32" spans="1:3">
      <c r="A32" s="31" t="s">
        <v>284</v>
      </c>
      <c r="B32">
        <v>16.04</v>
      </c>
    </row>
    <row r="33" spans="1:3">
      <c r="A33" s="3" t="s">
        <v>285</v>
      </c>
    </row>
    <row r="34" spans="1:3">
      <c r="A34" s="100" t="s">
        <v>286</v>
      </c>
      <c r="B34" s="11">
        <v>2.0000000000000001E-4</v>
      </c>
      <c r="C34" t="s">
        <v>23</v>
      </c>
    </row>
    <row r="35" spans="1:3">
      <c r="A35" s="31" t="s">
        <v>287</v>
      </c>
      <c r="B35" s="11">
        <v>2E-3</v>
      </c>
      <c r="C35" s="31" t="s">
        <v>57</v>
      </c>
    </row>
    <row r="36" spans="1:3">
      <c r="A36" s="31" t="s">
        <v>288</v>
      </c>
      <c r="B36" s="11">
        <v>1.4999999999999999E-2</v>
      </c>
      <c r="C36" s="31" t="s">
        <v>57</v>
      </c>
    </row>
    <row r="37" spans="1:3">
      <c r="A37" s="31" t="s">
        <v>289</v>
      </c>
      <c r="B37" s="11">
        <v>0.08</v>
      </c>
      <c r="C37" s="31" t="s">
        <v>57</v>
      </c>
    </row>
    <row r="38" spans="1:3">
      <c r="A38" s="31" t="s">
        <v>290</v>
      </c>
      <c r="B38">
        <f>B49*B35*$B$19</f>
        <v>5.2469999999999999</v>
      </c>
    </row>
    <row r="39" spans="1:3">
      <c r="A39" s="31" t="s">
        <v>291</v>
      </c>
      <c r="B39">
        <f>B49*B36*$B$19</f>
        <v>39.352499999999999</v>
      </c>
    </row>
    <row r="40" spans="1:3">
      <c r="A40" s="31" t="s">
        <v>292</v>
      </c>
      <c r="B40">
        <f>B49*B37*$B$19</f>
        <v>209.88</v>
      </c>
    </row>
    <row r="41" spans="1:3">
      <c r="A41" s="31" t="s">
        <v>293</v>
      </c>
      <c r="B41" s="11">
        <v>7.4999999999999997E-2</v>
      </c>
      <c r="C41" s="31" t="s">
        <v>283</v>
      </c>
    </row>
    <row r="42" spans="1:3">
      <c r="A42" s="31" t="s">
        <v>294</v>
      </c>
      <c r="C42" s="31"/>
    </row>
    <row r="43" spans="1:3">
      <c r="A43" s="3" t="s">
        <v>295</v>
      </c>
    </row>
    <row r="44" spans="1:3">
      <c r="A44" s="31" t="s">
        <v>296</v>
      </c>
      <c r="B44">
        <v>45.4</v>
      </c>
    </row>
    <row r="45" spans="1:3">
      <c r="A45" s="31" t="s">
        <v>297</v>
      </c>
      <c r="B45">
        <v>41.9</v>
      </c>
    </row>
    <row r="46" spans="1:3">
      <c r="A46" s="69" t="s">
        <v>298</v>
      </c>
      <c r="B46" s="11">
        <v>0.65</v>
      </c>
    </row>
    <row r="47" spans="1:3">
      <c r="A47" s="69" t="s">
        <v>299</v>
      </c>
      <c r="B47" s="11">
        <v>0.9</v>
      </c>
    </row>
    <row r="48" spans="1:3">
      <c r="A48" s="32" t="s">
        <v>300</v>
      </c>
      <c r="B48" s="33">
        <v>75</v>
      </c>
    </row>
    <row r="49" spans="1:34">
      <c r="A49" s="31" t="s">
        <v>301</v>
      </c>
      <c r="B49">
        <v>31.8</v>
      </c>
    </row>
    <row r="50" spans="1:34">
      <c r="A50" s="31" t="s">
        <v>302</v>
      </c>
      <c r="B50" s="13">
        <v>0.55000000000000004</v>
      </c>
    </row>
    <row r="51" spans="1:34">
      <c r="A51" s="31" t="s">
        <v>303</v>
      </c>
      <c r="B51" s="13">
        <v>0.8</v>
      </c>
    </row>
    <row r="52" spans="1:34">
      <c r="A52" s="31" t="s">
        <v>304</v>
      </c>
      <c r="B52" s="13">
        <v>0.95</v>
      </c>
    </row>
    <row r="53" spans="1:34">
      <c r="A53" s="3" t="s">
        <v>305</v>
      </c>
    </row>
    <row r="54" spans="1:34">
      <c r="A54" s="71" t="s">
        <v>306</v>
      </c>
      <c r="B54">
        <v>0.18140000000000001</v>
      </c>
    </row>
    <row r="55" spans="1:34">
      <c r="A55" s="3" t="s">
        <v>307</v>
      </c>
    </row>
    <row r="56" spans="1:34">
      <c r="A56" s="30" t="s">
        <v>308</v>
      </c>
      <c r="B56">
        <v>9</v>
      </c>
      <c r="C56" s="30" t="s">
        <v>57</v>
      </c>
      <c r="AH56" s="30"/>
    </row>
    <row r="57" spans="1:34">
      <c r="A57" s="3" t="s">
        <v>309</v>
      </c>
    </row>
    <row r="58" spans="1:34">
      <c r="A58" s="56" t="s">
        <v>310</v>
      </c>
    </row>
    <row r="59" spans="1:34">
      <c r="A59" s="63" t="s">
        <v>311</v>
      </c>
      <c r="B59">
        <v>190</v>
      </c>
      <c r="C59" s="56" t="s">
        <v>312</v>
      </c>
    </row>
    <row r="60" spans="1:34">
      <c r="A60" s="63" t="s">
        <v>313</v>
      </c>
      <c r="B60">
        <f>(B59+B61)/2</f>
        <v>260</v>
      </c>
      <c r="C60" s="56" t="s">
        <v>312</v>
      </c>
    </row>
    <row r="61" spans="1:34">
      <c r="A61" s="63" t="s">
        <v>314</v>
      </c>
      <c r="B61">
        <v>330</v>
      </c>
      <c r="C61" s="56" t="s">
        <v>312</v>
      </c>
    </row>
    <row r="62" spans="1:34">
      <c r="A62" s="63" t="s">
        <v>315</v>
      </c>
      <c r="B62">
        <v>5000</v>
      </c>
      <c r="C62" s="56" t="s">
        <v>312</v>
      </c>
    </row>
    <row r="63" spans="1:34">
      <c r="A63" s="63" t="s">
        <v>316</v>
      </c>
      <c r="B63">
        <f>B62/8760</f>
        <v>0.57077625570776258</v>
      </c>
      <c r="C63" s="56" t="s">
        <v>312</v>
      </c>
    </row>
    <row r="64" spans="1:34">
      <c r="A64" s="63" t="s">
        <v>317</v>
      </c>
      <c r="B64">
        <v>13</v>
      </c>
      <c r="C64" s="56"/>
    </row>
    <row r="65" spans="1:3">
      <c r="A65" s="63" t="s">
        <v>318</v>
      </c>
      <c r="B65">
        <f>B64*1000000/B21*8760</f>
        <v>2033571428.5714285</v>
      </c>
      <c r="C65" s="56"/>
    </row>
    <row r="66" spans="1:3">
      <c r="A66" s="63" t="s">
        <v>319</v>
      </c>
      <c r="B66" s="11">
        <v>0.75</v>
      </c>
    </row>
    <row r="67" spans="1:3">
      <c r="A67" s="3" t="s">
        <v>320</v>
      </c>
      <c r="B67" s="3" t="s">
        <v>321</v>
      </c>
      <c r="C67" s="66" t="s">
        <v>68</v>
      </c>
    </row>
    <row r="68" spans="1:3">
      <c r="A68" s="100" t="s">
        <v>322</v>
      </c>
      <c r="B68" s="11">
        <v>9.1999999999999998E-2</v>
      </c>
      <c r="C68" s="66" t="s">
        <v>264</v>
      </c>
    </row>
    <row r="69" spans="1:3">
      <c r="A69" s="100" t="s">
        <v>323</v>
      </c>
      <c r="B69" s="11">
        <v>5.1999999999999998E-3</v>
      </c>
      <c r="C69" s="66" t="s">
        <v>264</v>
      </c>
    </row>
    <row r="70" spans="1:3">
      <c r="A70" s="100" t="s">
        <v>324</v>
      </c>
      <c r="B70" s="11">
        <v>5.0000000000000001E-3</v>
      </c>
      <c r="C70" s="66" t="s">
        <v>264</v>
      </c>
    </row>
    <row r="71" spans="1:3">
      <c r="A71" s="66" t="s">
        <v>325</v>
      </c>
      <c r="B71" s="11">
        <v>4.7999999999999996E-3</v>
      </c>
      <c r="C71" s="66" t="s">
        <v>264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2" activePane="bottomLeft" state="frozen"/>
      <selection pane="bottomLeft" activeCell="A508" sqref="A508"/>
    </sheetView>
  </sheetViews>
  <sheetFormatPr baseColWidth="10" defaultRowHeight="15.5"/>
  <cols>
    <col min="1" max="1" width="34.33203125" style="118" customWidth="1"/>
  </cols>
  <sheetData>
    <row r="1" spans="1:32" s="3" customFormat="1">
      <c r="A1" s="53" t="s">
        <v>251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326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327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328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329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330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331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332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333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334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335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336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337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338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339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340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341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342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343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344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345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346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347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348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349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350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351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352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353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354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355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356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357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358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359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360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361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362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363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364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365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366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367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368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369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370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371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372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373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374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375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376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377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378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379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380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381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382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383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384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385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386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387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388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389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390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391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392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393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394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395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396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397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398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399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400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401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402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403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404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405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406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407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408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409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410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411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412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413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414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415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416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417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418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419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420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421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422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423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424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425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426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427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428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429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430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431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432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433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434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435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436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437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438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439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440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441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442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443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444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445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446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447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448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449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450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451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452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453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454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455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456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457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458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459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460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461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462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463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464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465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466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467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468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469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470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471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472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473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474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475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476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477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478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479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480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481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482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483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484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485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486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487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488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489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490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491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492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493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494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495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496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497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498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499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500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501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502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503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504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505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506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507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508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509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510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511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512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513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514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515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516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517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518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519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520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521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522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523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524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525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526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527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528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529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530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531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532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533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534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535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536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537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538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539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540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541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542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543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544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545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546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547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548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549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550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551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552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553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554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555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556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557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558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559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560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561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562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563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564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565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566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567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568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569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570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571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572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573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574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575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576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577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578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579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580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581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582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583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584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585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586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587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588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589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590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591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592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593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594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595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596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597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598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599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600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601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602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603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604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605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606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607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608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609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610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611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612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613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614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615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616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617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618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619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620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621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622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623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624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625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626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627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628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629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630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631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632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633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634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635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636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637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638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639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640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641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642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643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644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645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646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647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648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649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650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651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652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653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654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655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656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657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658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659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660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661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662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663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664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665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666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667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668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669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670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671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672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673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674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675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676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677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678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679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680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681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682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683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684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685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686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687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688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689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690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691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692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693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694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695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696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697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698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699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700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701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702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703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704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705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706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707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708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709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710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711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712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713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714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715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716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717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718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719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720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721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722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723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724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725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726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727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728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729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730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731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732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733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734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735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736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737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738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739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740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741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742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743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744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745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746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747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748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749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750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751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752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753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754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755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756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757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758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759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760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761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762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763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764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765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766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767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768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769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770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771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772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773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774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775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776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777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778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779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780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781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782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783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784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785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786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787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788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789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790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791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792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793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794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795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796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797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798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799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800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801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802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803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804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805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806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807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808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809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810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811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812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813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814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815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816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817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818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819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820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821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822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823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824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825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826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827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828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829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830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831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832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833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834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835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836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837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838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839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840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841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842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843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844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845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846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847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848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849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850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851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852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853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854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855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856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857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858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859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860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861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862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863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864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865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866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867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868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869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870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871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872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873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874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875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876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877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878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879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880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881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882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883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884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885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886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887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888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889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890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891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892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893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894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895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896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897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898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899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900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901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902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903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904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905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906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907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908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909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910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911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912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913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914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915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916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917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918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919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920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921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922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923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924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925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926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927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928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929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930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931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932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933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934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935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936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937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938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939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940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941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942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943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944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945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946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947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948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949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950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951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952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953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954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955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956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957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958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959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960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961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962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963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964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965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966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967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968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969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970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971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972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973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974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975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976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977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978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979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980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981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982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983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984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985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986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987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988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989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990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991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992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993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994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995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996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997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998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999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1000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1001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1002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1003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1004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1005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1006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1007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1008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1009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1010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1011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1012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1013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1014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1015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1016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1017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1018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1019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1020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1021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1022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1023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1024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1025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1026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1027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1028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1029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1030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1031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1032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1033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1034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1035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1036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1037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1038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1039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1040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1041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1042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1043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1044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1045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1046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1047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1048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1049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1050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1051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1052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1053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1054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1055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1056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1057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1058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1059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1060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1061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1062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1063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1064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1065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1066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1067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1068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1069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1070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1071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1072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1073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1074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1075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1076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1077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1078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1079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1080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1081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1082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1083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1084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1085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1086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1087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1088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1089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1090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1091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1092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1093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1094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1095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1096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1097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1098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1099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1100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1101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1102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1103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1104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1105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1106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1107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1108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1109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1110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1111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1112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1113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1114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1115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1116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1117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1118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1119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1120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1121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1122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1123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1124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1125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1126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1127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1128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1129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1130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1131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1132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1133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1134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1135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1136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1137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1138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1139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1140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1141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1142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1143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1144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1145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1146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1147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1148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1149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1150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1151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1152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1153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1154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1155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1156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1157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1158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1159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1160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1161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1162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1163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1164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1165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1166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1167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1168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1169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1170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1171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1172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1173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1174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1175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1176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1177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1178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1179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1180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1181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1182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1183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1184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1185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1186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1187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1188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1189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1190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1191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1192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1193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1194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1195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1196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1197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1198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1199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1200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1201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1202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1203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1204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1205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1206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1207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1208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1209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1210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1211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1212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1213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1214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1215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1216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1217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1218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1219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1220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1221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1222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1223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1224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1225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1226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1227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1228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1229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1230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1231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1232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1233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1234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1235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1236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1237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1238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1239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1240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1241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1242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1243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1244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1245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1246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1247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1248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1249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1250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1251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1252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1253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1254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1255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1256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1257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1258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1259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1260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1261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1262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1263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1264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1265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1266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1267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1268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1269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1270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1271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1272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1273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1274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1275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1276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1277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1278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1279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1280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1281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1282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1283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1284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1285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1286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1287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1288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1289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1290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1291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1292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1293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1294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1295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1296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1297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1298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1299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1300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1301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1302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1303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1304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1305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1306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1307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1308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1309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1310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1311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1312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1313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1314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1315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1316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1317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1318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1319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1320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1321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1322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1323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1324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1325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1326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1327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1328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1329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1330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1331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1332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1333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1334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1335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1336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1337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1338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1339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1340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1341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1342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1343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1344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1345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1346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1347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1348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1349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1350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1351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1352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1353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1354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1355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1356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1357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1358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1359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1360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1361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1362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1363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1364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1365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1366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1367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1368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1369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1370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1371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1372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1373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1374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1375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1376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1377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1378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1379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1380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1381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1382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1383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1384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1385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1386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1387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1388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1389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1390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1391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1392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1393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1394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1395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1396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1397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1398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1399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1400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1401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1402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1403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1404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1405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1406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1407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1408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1409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1410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1411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1412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1413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1414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1415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1416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1417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1418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1419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1420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1421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1422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1423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1424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1425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1426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1427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1428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1429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1430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1431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1432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1433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1434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1435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1436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1437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1438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1439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1440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1441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1442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1443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1444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1445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1446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1447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1448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1449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1450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1451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1452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1453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1454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1455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1456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1457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1458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1459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1460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1461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1462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1463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1464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1465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1466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1467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1468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1469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1470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1471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1472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1473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1474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1475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1476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1477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1478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1479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1480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1481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1482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1483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1484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1485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1486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1487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1488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1489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1490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1491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1492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1493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1494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1495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1496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1497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1498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1499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1500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1501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1502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1503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1504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1505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1506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1507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1508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1509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1510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1511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1512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1513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1514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1515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1516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1517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1518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1519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1520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1521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1522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1523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1524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1525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1526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1527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1528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1529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1530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1531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1532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1533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1534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1535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1536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1537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1538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1539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1540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1541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1542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1543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1544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1545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1546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1547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1548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1549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1550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1551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1552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1553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1554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1555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1556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1557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1558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1559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1560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1561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1562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1563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1564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1565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1566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1567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1568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1569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1570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1571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1572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1573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1574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1575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1576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1577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1578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1579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1580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1581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1582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1583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1584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1585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1586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1587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1588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1589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1590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1591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1592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1593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1594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1595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1596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1597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1598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1599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1600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1601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1602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1603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1604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1605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1606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1607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1608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1609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1610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1611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1612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1613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1614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1615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1616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1617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1618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1619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1620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1621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1622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1623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1624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1625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1626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1627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1628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1629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1630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1631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1632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1633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1634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1635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1636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1637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1638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1639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1640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1641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1642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1643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1644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1645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1646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1647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1648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1649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1650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1651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1652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1653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1654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1655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1656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1657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1658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1659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1660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1661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1662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1663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1664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1665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1666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1667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1668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1669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1670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1671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1672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1673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1674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1675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1676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1677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1678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1679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1680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1681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1682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1683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1684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1685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1686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1687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1688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1689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1690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1691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1692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1693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1694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1695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1696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1697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1698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1699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1700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1701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1702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1703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1704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1705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1706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1707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1708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1709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1710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1711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1712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1713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1714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1715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1716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1717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1718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1719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1720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1721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1722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1723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1724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1725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1726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1727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1728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1729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1730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1731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1732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1733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1734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1735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1736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1737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1738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1739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1740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1741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1742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1743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1744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1745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1746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1747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1748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1749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1750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1751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1752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1753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1754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1755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1756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1757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1758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1759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1760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1761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1762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1763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1764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1765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1766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1767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1768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1769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1770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1771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1772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1773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1774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1775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1776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1777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1778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1779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1780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1781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1782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1783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1784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1785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1786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1787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1788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1789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1790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1791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1792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1793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1794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1795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1796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1797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1798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1799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1800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1801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1802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1803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1804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1805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1806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1807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1808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1809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1810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1811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1812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1813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1814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1815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1816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1817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1818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1819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1820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1821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1822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1823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1824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1825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1826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1827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1828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1829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1830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1831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1832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1833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1834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1835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1836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1837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1838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1839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1840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1841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1842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1843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1844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1845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1846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1847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1848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1849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1850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1851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1852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1853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1854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1855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1856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1857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1858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1859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1860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1861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1862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1863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1864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1865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1866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1867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1868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1869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1870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1871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1872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1873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1874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1875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1876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1877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1878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1879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1880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1881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1882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1883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1884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1885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1886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1887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1888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1889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1890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1891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1892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1893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1894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1895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1896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1897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1898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1899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1900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1901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1902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1903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1904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1905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1906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1907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1908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1909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1910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1911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1912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1913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1914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1915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1916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1917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1918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1919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1920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1921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1922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1923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1924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1925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1926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1927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1928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1929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1930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1931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1932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1933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1934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1935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1936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1937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1938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1939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1940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1941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1942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1943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1944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1945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1946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1947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1948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1949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1950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1951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1952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1953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1954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1955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1956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1957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1958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1959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1960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1961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1962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1963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1964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1965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1966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1967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1968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1969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1970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1971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1972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1973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1974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1975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1976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1977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1978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1979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1980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1981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1982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1983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1984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49999999999999" hidden="1" customHeight="1" thickBot="1">
      <c r="A1661" s="51" t="s">
        <v>1985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7"/>
  <sheetViews>
    <sheetView zoomScale="90" zoomScaleNormal="90" workbookViewId="0">
      <selection activeCell="AE12" sqref="AE12"/>
    </sheetView>
  </sheetViews>
  <sheetFormatPr baseColWidth="10" defaultColWidth="10.83203125" defaultRowHeight="15.5"/>
  <cols>
    <col min="1" max="1" width="31.58203125" style="7" customWidth="1"/>
    <col min="2" max="3" width="10.83203125" style="7" customWidth="1"/>
    <col min="4" max="4" width="7.83203125" style="7" bestFit="1" customWidth="1"/>
    <col min="5" max="13" width="5.08203125" style="7" bestFit="1" customWidth="1"/>
    <col min="14" max="14" width="7.83203125" style="7" bestFit="1" customWidth="1"/>
    <col min="15" max="33" width="5.08203125" style="7" bestFit="1" customWidth="1"/>
    <col min="34" max="34" width="7.33203125" style="7" bestFit="1" customWidth="1"/>
    <col min="35" max="57" width="10.83203125" style="7" customWidth="1"/>
    <col min="58" max="16384" width="10.83203125" style="7"/>
  </cols>
  <sheetData>
    <row r="1" spans="1:34" ht="17.149999999999999" customHeight="1">
      <c r="A1" s="43" t="s">
        <v>66</v>
      </c>
      <c r="B1" s="8" t="s">
        <v>3</v>
      </c>
      <c r="C1" s="8" t="s">
        <v>1986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1987</v>
      </c>
      <c r="B2" s="7" t="s">
        <v>1988</v>
      </c>
      <c r="C2" s="92">
        <v>33.33</v>
      </c>
      <c r="I2" s="8"/>
      <c r="N2" s="43"/>
      <c r="X2" s="8"/>
      <c r="AH2" s="8"/>
    </row>
    <row r="3" spans="1:34" ht="17.149999999999999" customHeight="1">
      <c r="A3" s="44" t="s">
        <v>1989</v>
      </c>
      <c r="B3" s="44"/>
      <c r="C3" s="44">
        <v>0.05</v>
      </c>
      <c r="I3" s="8"/>
      <c r="N3" s="43"/>
      <c r="X3" s="8"/>
      <c r="AH3" s="8"/>
    </row>
    <row r="4" spans="1:34" ht="17.149999999999999" customHeight="1">
      <c r="A4" s="44" t="s">
        <v>1990</v>
      </c>
      <c r="B4" s="7" t="s">
        <v>46</v>
      </c>
      <c r="C4" s="45">
        <v>25</v>
      </c>
      <c r="N4" s="44"/>
    </row>
    <row r="5" spans="1:34" ht="17.149999999999999" customHeight="1">
      <c r="A5" s="44" t="s">
        <v>1991</v>
      </c>
      <c r="B5" s="7" t="s">
        <v>46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49999999999999" customHeight="1">
      <c r="A6" s="44" t="s">
        <v>1992</v>
      </c>
      <c r="B6" s="7" t="s">
        <v>46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49999999999999" customHeight="1">
      <c r="A7" s="44" t="s">
        <v>1993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49999999999999" customHeight="1">
      <c r="A8" s="44" t="s">
        <v>1994</v>
      </c>
      <c r="B8" s="7" t="s">
        <v>46</v>
      </c>
      <c r="C8" s="45">
        <v>0.03</v>
      </c>
      <c r="N8" s="44"/>
    </row>
    <row r="9" spans="1:34" ht="17.149999999999999" customHeight="1">
      <c r="A9" s="44" t="s">
        <v>1995</v>
      </c>
      <c r="B9" s="7" t="s">
        <v>46</v>
      </c>
      <c r="C9" s="45">
        <v>0.69</v>
      </c>
      <c r="N9" s="44"/>
    </row>
    <row r="10" spans="1:34" ht="17.149999999999999" customHeight="1">
      <c r="A10" s="44" t="s">
        <v>1996</v>
      </c>
      <c r="B10" s="7" t="s">
        <v>46</v>
      </c>
      <c r="C10" s="45">
        <v>0.9</v>
      </c>
      <c r="N10" s="46"/>
      <c r="AH10" s="46"/>
    </row>
    <row r="11" spans="1:34" ht="17.149999999999999" customHeight="1">
      <c r="A11" s="44" t="s">
        <v>1997</v>
      </c>
      <c r="B11" s="7" t="s">
        <v>46</v>
      </c>
      <c r="C11" s="45">
        <v>9</v>
      </c>
      <c r="N11" s="47"/>
      <c r="AH11" s="47"/>
    </row>
    <row r="12" spans="1:34" ht="17.149999999999999" customHeight="1">
      <c r="A12" s="44" t="s">
        <v>1998</v>
      </c>
      <c r="B12" s="7" t="s">
        <v>46</v>
      </c>
      <c r="C12" s="45">
        <f>C11*C10</f>
        <v>8.1</v>
      </c>
      <c r="N12" s="47"/>
      <c r="AH12" s="47"/>
    </row>
    <row r="13" spans="1:34" ht="17.149999999999999" customHeight="1">
      <c r="A13" s="44" t="s">
        <v>1999</v>
      </c>
      <c r="B13" s="7" t="s">
        <v>46</v>
      </c>
      <c r="C13" s="45">
        <f>C11-C12</f>
        <v>0.90000000000000036</v>
      </c>
      <c r="N13" s="47"/>
      <c r="AH13" s="47"/>
    </row>
    <row r="14" spans="1:34" ht="17.149999999999999" customHeight="1">
      <c r="A14" s="44" t="s">
        <v>2000</v>
      </c>
      <c r="B14" s="7" t="s">
        <v>46</v>
      </c>
      <c r="C14" s="45"/>
      <c r="N14" s="44"/>
    </row>
    <row r="15" spans="1:34" ht="17.149999999999999" customHeight="1">
      <c r="A15" s="44" t="s">
        <v>2001</v>
      </c>
      <c r="B15" s="7" t="s">
        <v>46</v>
      </c>
      <c r="C15" s="45">
        <v>0.95</v>
      </c>
      <c r="N15" s="47"/>
      <c r="AH15" s="47"/>
    </row>
    <row r="16" spans="1:34" ht="34" customHeight="1">
      <c r="A16" s="44" t="s">
        <v>2002</v>
      </c>
      <c r="B16" s="7" t="s">
        <v>30</v>
      </c>
      <c r="C16" s="10"/>
      <c r="D16" s="7">
        <v>47</v>
      </c>
      <c r="E16" s="7">
        <f t="shared" ref="E16:M16" si="5">D16+($N16-$D16)/($N$1-$D$1)</f>
        <v>44.3</v>
      </c>
      <c r="F16" s="7">
        <f t="shared" si="5"/>
        <v>41.599999999999994</v>
      </c>
      <c r="G16" s="7">
        <f t="shared" si="5"/>
        <v>38.899999999999991</v>
      </c>
      <c r="H16" s="7">
        <f t="shared" si="5"/>
        <v>36.199999999999989</v>
      </c>
      <c r="I16" s="7">
        <f t="shared" si="5"/>
        <v>33.499999999999986</v>
      </c>
      <c r="J16" s="7">
        <f t="shared" si="5"/>
        <v>30.799999999999986</v>
      </c>
      <c r="K16" s="7">
        <f t="shared" si="5"/>
        <v>28.099999999999987</v>
      </c>
      <c r="L16" s="7">
        <f t="shared" si="5"/>
        <v>25.399999999999988</v>
      </c>
      <c r="M16" s="7">
        <f t="shared" si="5"/>
        <v>22.699999999999989</v>
      </c>
      <c r="N16" s="44">
        <v>20</v>
      </c>
      <c r="O16" s="7">
        <f t="shared" ref="O16:AG16" si="6">N16+($AH16-N16)/($AH$1-$N$1)</f>
        <v>19.75</v>
      </c>
      <c r="P16" s="7">
        <f t="shared" si="6"/>
        <v>19.512499999999999</v>
      </c>
      <c r="Q16" s="7">
        <f t="shared" si="6"/>
        <v>19.286874999999998</v>
      </c>
      <c r="R16" s="7">
        <f t="shared" si="6"/>
        <v>19.072531249999997</v>
      </c>
      <c r="S16" s="7">
        <f t="shared" si="6"/>
        <v>18.868904687499999</v>
      </c>
      <c r="T16" s="7">
        <f t="shared" si="6"/>
        <v>18.675459453125001</v>
      </c>
      <c r="U16" s="7">
        <f t="shared" si="6"/>
        <v>18.491686480468751</v>
      </c>
      <c r="V16" s="7">
        <f t="shared" si="6"/>
        <v>18.317102156445312</v>
      </c>
      <c r="W16" s="7">
        <f t="shared" si="6"/>
        <v>18.151247048623045</v>
      </c>
      <c r="X16" s="7">
        <f t="shared" si="6"/>
        <v>17.993684696191892</v>
      </c>
      <c r="Y16" s="7">
        <f t="shared" si="6"/>
        <v>17.844000461382297</v>
      </c>
      <c r="Z16" s="7">
        <f t="shared" si="6"/>
        <v>17.701800438313182</v>
      </c>
      <c r="AA16" s="7">
        <f t="shared" si="6"/>
        <v>17.566710416397523</v>
      </c>
      <c r="AB16" s="7">
        <f t="shared" si="6"/>
        <v>17.438374895577645</v>
      </c>
      <c r="AC16" s="7">
        <f t="shared" si="6"/>
        <v>17.316456150798764</v>
      </c>
      <c r="AD16" s="7">
        <f t="shared" si="6"/>
        <v>17.200633343258826</v>
      </c>
      <c r="AE16" s="7">
        <f t="shared" si="6"/>
        <v>17.090601676095883</v>
      </c>
      <c r="AF16" s="7">
        <f t="shared" si="6"/>
        <v>16.98607159229109</v>
      </c>
      <c r="AG16" s="7">
        <f t="shared" si="6"/>
        <v>16.886768012676534</v>
      </c>
      <c r="AH16" s="7">
        <v>15</v>
      </c>
    </row>
    <row r="17" spans="1:34" ht="34" customHeight="1">
      <c r="A17" s="44" t="s">
        <v>2003</v>
      </c>
      <c r="B17" s="7" t="s">
        <v>30</v>
      </c>
      <c r="C17" s="10"/>
      <c r="D17" s="7">
        <v>68</v>
      </c>
      <c r="E17" s="7">
        <f t="shared" ref="E17:M17" si="7">D17+($N17-$D17)/($N$1-$D$1)</f>
        <v>64.2</v>
      </c>
      <c r="F17" s="7">
        <f t="shared" si="7"/>
        <v>60.400000000000006</v>
      </c>
      <c r="G17" s="7">
        <f t="shared" si="7"/>
        <v>56.600000000000009</v>
      </c>
      <c r="H17" s="7">
        <f t="shared" si="7"/>
        <v>52.800000000000011</v>
      </c>
      <c r="I17" s="7">
        <f t="shared" si="7"/>
        <v>49.000000000000014</v>
      </c>
      <c r="J17" s="7">
        <f t="shared" si="7"/>
        <v>45.200000000000017</v>
      </c>
      <c r="K17" s="7">
        <f t="shared" si="7"/>
        <v>41.40000000000002</v>
      </c>
      <c r="L17" s="7">
        <f t="shared" si="7"/>
        <v>37.600000000000023</v>
      </c>
      <c r="M17" s="7">
        <f t="shared" si="7"/>
        <v>33.800000000000026</v>
      </c>
      <c r="N17" s="44">
        <v>30</v>
      </c>
      <c r="O17" s="7">
        <f t="shared" ref="O17:AG17" si="8">N17+($AH17-N17)/($AH$1-$N$1)</f>
        <v>29.5</v>
      </c>
      <c r="P17" s="7">
        <f t="shared" si="8"/>
        <v>29.024999999999999</v>
      </c>
      <c r="Q17" s="7">
        <f t="shared" si="8"/>
        <v>28.573749999999997</v>
      </c>
      <c r="R17" s="7">
        <f t="shared" si="8"/>
        <v>28.145062499999998</v>
      </c>
      <c r="S17" s="7">
        <f t="shared" si="8"/>
        <v>27.737809374999998</v>
      </c>
      <c r="T17" s="7">
        <f t="shared" si="8"/>
        <v>27.350918906249998</v>
      </c>
      <c r="U17" s="7">
        <f t="shared" si="8"/>
        <v>26.983372960937498</v>
      </c>
      <c r="V17" s="7">
        <f t="shared" si="8"/>
        <v>26.634204312890624</v>
      </c>
      <c r="W17" s="7">
        <f t="shared" si="8"/>
        <v>26.302494097246093</v>
      </c>
      <c r="X17" s="7">
        <f t="shared" si="8"/>
        <v>25.987369392383787</v>
      </c>
      <c r="Y17" s="7">
        <f t="shared" si="8"/>
        <v>25.688000922764598</v>
      </c>
      <c r="Z17" s="7">
        <f t="shared" si="8"/>
        <v>25.403600876626367</v>
      </c>
      <c r="AA17" s="7">
        <f t="shared" si="8"/>
        <v>25.13342083279505</v>
      </c>
      <c r="AB17" s="7">
        <f t="shared" si="8"/>
        <v>24.876749791155298</v>
      </c>
      <c r="AC17" s="7">
        <f t="shared" si="8"/>
        <v>24.632912301597532</v>
      </c>
      <c r="AD17" s="7">
        <f t="shared" si="8"/>
        <v>24.401266686517655</v>
      </c>
      <c r="AE17" s="7">
        <f t="shared" si="8"/>
        <v>24.181203352191773</v>
      </c>
      <c r="AF17" s="7">
        <f t="shared" si="8"/>
        <v>23.972143184582183</v>
      </c>
      <c r="AG17" s="7">
        <f t="shared" si="8"/>
        <v>23.773536025353074</v>
      </c>
      <c r="AH17" s="7">
        <v>20</v>
      </c>
    </row>
    <row r="18" spans="1:34">
      <c r="A18" s="7" t="s">
        <v>2004</v>
      </c>
      <c r="B18" s="7" t="s">
        <v>46</v>
      </c>
      <c r="D18" s="7">
        <v>24.89</v>
      </c>
      <c r="E18" s="7">
        <v>25.13</v>
      </c>
      <c r="F18" s="7">
        <v>25.37</v>
      </c>
      <c r="G18" s="7">
        <v>25.61</v>
      </c>
      <c r="H18" s="7">
        <v>25.84</v>
      </c>
      <c r="I18" s="7">
        <v>26.08</v>
      </c>
      <c r="J18" s="7">
        <v>26.32</v>
      </c>
      <c r="K18" s="7">
        <v>26.56</v>
      </c>
      <c r="L18" s="7">
        <v>26.8</v>
      </c>
      <c r="M18" s="7">
        <v>27.04</v>
      </c>
      <c r="N18" s="7">
        <v>27.28</v>
      </c>
      <c r="O18" s="7">
        <v>26.91</v>
      </c>
      <c r="P18" s="7">
        <v>26.55</v>
      </c>
      <c r="Q18" s="7">
        <v>26.18</v>
      </c>
      <c r="R18" s="7">
        <v>25.82</v>
      </c>
      <c r="S18" s="7">
        <v>25.46</v>
      </c>
      <c r="T18" s="7">
        <v>25.09</v>
      </c>
      <c r="U18" s="7">
        <v>24.73</v>
      </c>
      <c r="V18" s="7">
        <v>24.37</v>
      </c>
      <c r="W18" s="7">
        <v>24</v>
      </c>
      <c r="X18" s="7">
        <v>23.64</v>
      </c>
      <c r="Y18" s="7">
        <v>23.27</v>
      </c>
      <c r="Z18" s="7">
        <v>22.91</v>
      </c>
      <c r="AA18" s="7">
        <v>22.55</v>
      </c>
      <c r="AB18" s="7">
        <v>22.18</v>
      </c>
      <c r="AC18" s="7">
        <v>21.82</v>
      </c>
      <c r="AD18" s="7">
        <v>21.46</v>
      </c>
      <c r="AE18" s="7">
        <v>21.09</v>
      </c>
      <c r="AF18" s="7">
        <v>20.73</v>
      </c>
      <c r="AG18" s="7">
        <v>20.36</v>
      </c>
      <c r="AH18" s="7">
        <v>20</v>
      </c>
    </row>
    <row r="19" spans="1:34" ht="17.149999999999999" customHeight="1">
      <c r="A19" s="7" t="s">
        <v>2005</v>
      </c>
      <c r="B19" s="7" t="s">
        <v>46</v>
      </c>
      <c r="D19" s="7">
        <f t="shared" ref="D19:AH19" si="9">D18*0.89</f>
        <v>22.152100000000001</v>
      </c>
      <c r="E19" s="7">
        <f t="shared" si="9"/>
        <v>22.3657</v>
      </c>
      <c r="F19" s="7">
        <f t="shared" si="9"/>
        <v>22.5793</v>
      </c>
      <c r="G19" s="7">
        <f t="shared" si="9"/>
        <v>22.792899999999999</v>
      </c>
      <c r="H19" s="7">
        <f t="shared" si="9"/>
        <v>22.997599999999998</v>
      </c>
      <c r="I19" s="7">
        <f t="shared" si="9"/>
        <v>23.211199999999998</v>
      </c>
      <c r="J19" s="7">
        <f t="shared" si="9"/>
        <v>23.424800000000001</v>
      </c>
      <c r="K19" s="7">
        <f t="shared" si="9"/>
        <v>23.638400000000001</v>
      </c>
      <c r="L19" s="7">
        <f t="shared" si="9"/>
        <v>23.852</v>
      </c>
      <c r="M19" s="7">
        <f t="shared" si="9"/>
        <v>24.0656</v>
      </c>
      <c r="N19" s="7">
        <f t="shared" si="9"/>
        <v>24.279200000000003</v>
      </c>
      <c r="O19" s="7">
        <f t="shared" si="9"/>
        <v>23.9499</v>
      </c>
      <c r="P19" s="7">
        <f t="shared" si="9"/>
        <v>23.6295</v>
      </c>
      <c r="Q19" s="7">
        <f t="shared" si="9"/>
        <v>23.3002</v>
      </c>
      <c r="R19" s="7">
        <f t="shared" si="9"/>
        <v>22.979800000000001</v>
      </c>
      <c r="S19" s="7">
        <f t="shared" si="9"/>
        <v>22.659400000000002</v>
      </c>
      <c r="T19" s="7">
        <f t="shared" si="9"/>
        <v>22.330100000000002</v>
      </c>
      <c r="U19" s="7">
        <f t="shared" si="9"/>
        <v>22.009700000000002</v>
      </c>
      <c r="V19" s="7">
        <f t="shared" si="9"/>
        <v>21.689300000000003</v>
      </c>
      <c r="W19" s="7">
        <f t="shared" si="9"/>
        <v>21.36</v>
      </c>
      <c r="X19" s="7">
        <f t="shared" si="9"/>
        <v>21.0396</v>
      </c>
      <c r="Y19" s="7">
        <f t="shared" si="9"/>
        <v>20.7103</v>
      </c>
      <c r="Z19" s="7">
        <f t="shared" si="9"/>
        <v>20.389900000000001</v>
      </c>
      <c r="AA19" s="7">
        <f t="shared" si="9"/>
        <v>20.069500000000001</v>
      </c>
      <c r="AB19" s="7">
        <f t="shared" si="9"/>
        <v>19.740200000000002</v>
      </c>
      <c r="AC19" s="7">
        <f t="shared" si="9"/>
        <v>19.419800000000002</v>
      </c>
      <c r="AD19" s="7">
        <f t="shared" si="9"/>
        <v>19.099400000000003</v>
      </c>
      <c r="AE19" s="7">
        <f t="shared" si="9"/>
        <v>18.770099999999999</v>
      </c>
      <c r="AF19" s="7">
        <f t="shared" si="9"/>
        <v>18.4497</v>
      </c>
      <c r="AG19" s="7">
        <f t="shared" si="9"/>
        <v>18.1204</v>
      </c>
      <c r="AH19" s="7">
        <f t="shared" si="9"/>
        <v>17.8</v>
      </c>
    </row>
    <row r="20" spans="1:34" ht="17.149999999999999" customHeight="1">
      <c r="A20" s="7" t="s">
        <v>2006</v>
      </c>
      <c r="D20" s="7">
        <v>30</v>
      </c>
      <c r="E20" s="7">
        <v>30</v>
      </c>
      <c r="F20" s="7">
        <v>30</v>
      </c>
      <c r="G20" s="7">
        <v>30</v>
      </c>
      <c r="H20" s="7">
        <v>30</v>
      </c>
      <c r="I20" s="7">
        <v>30</v>
      </c>
      <c r="J20" s="7">
        <v>30</v>
      </c>
      <c r="K20" s="7">
        <v>30</v>
      </c>
      <c r="L20" s="7">
        <v>30</v>
      </c>
      <c r="M20" s="7">
        <v>30</v>
      </c>
      <c r="N20" s="7">
        <v>30</v>
      </c>
      <c r="O20" s="7">
        <v>30</v>
      </c>
      <c r="P20" s="7">
        <v>30</v>
      </c>
      <c r="Q20" s="7">
        <v>30</v>
      </c>
      <c r="R20" s="7">
        <v>30</v>
      </c>
      <c r="S20" s="7">
        <v>30</v>
      </c>
      <c r="T20" s="7">
        <v>30</v>
      </c>
      <c r="U20" s="7">
        <v>30</v>
      </c>
      <c r="V20" s="7">
        <v>30</v>
      </c>
      <c r="W20" s="7">
        <v>30</v>
      </c>
      <c r="X20" s="7">
        <v>30</v>
      </c>
      <c r="Y20" s="7">
        <v>30</v>
      </c>
      <c r="Z20" s="7">
        <v>30</v>
      </c>
      <c r="AA20" s="7">
        <v>30</v>
      </c>
      <c r="AB20" s="7">
        <v>30</v>
      </c>
      <c r="AC20" s="7">
        <v>30</v>
      </c>
      <c r="AD20" s="7">
        <v>30</v>
      </c>
      <c r="AE20" s="7">
        <v>30</v>
      </c>
      <c r="AF20" s="7">
        <v>30</v>
      </c>
      <c r="AG20" s="7">
        <v>30</v>
      </c>
      <c r="AH20" s="7">
        <v>30</v>
      </c>
    </row>
    <row r="21" spans="1:34">
      <c r="A21" s="7" t="s">
        <v>2007</v>
      </c>
      <c r="B21" s="7">
        <v>201</v>
      </c>
      <c r="D21" s="7">
        <v>28</v>
      </c>
      <c r="E21" s="7">
        <v>36</v>
      </c>
      <c r="F21" s="7">
        <v>45</v>
      </c>
      <c r="G21" s="7">
        <v>52</v>
      </c>
      <c r="H21" s="7">
        <v>60</v>
      </c>
      <c r="I21" s="7">
        <v>67</v>
      </c>
      <c r="J21" s="7">
        <v>75</v>
      </c>
      <c r="K21" s="7">
        <v>81</v>
      </c>
      <c r="L21" s="7">
        <v>88</v>
      </c>
      <c r="M21" s="7">
        <v>94</v>
      </c>
      <c r="N21" s="7">
        <v>100</v>
      </c>
      <c r="O21" s="7">
        <v>106</v>
      </c>
      <c r="P21" s="7">
        <v>111</v>
      </c>
      <c r="Q21" s="7">
        <v>116</v>
      </c>
      <c r="R21" s="7">
        <v>121</v>
      </c>
      <c r="S21" s="7">
        <v>126</v>
      </c>
      <c r="T21" s="7">
        <v>130</v>
      </c>
      <c r="U21" s="7">
        <v>134</v>
      </c>
      <c r="V21" s="7">
        <v>138</v>
      </c>
      <c r="W21" s="7">
        <v>141</v>
      </c>
      <c r="X21" s="7">
        <v>144</v>
      </c>
      <c r="Y21" s="7">
        <v>147</v>
      </c>
      <c r="Z21" s="7">
        <v>150</v>
      </c>
      <c r="AA21" s="7">
        <v>152</v>
      </c>
      <c r="AB21" s="7">
        <v>154</v>
      </c>
      <c r="AC21" s="7">
        <v>156</v>
      </c>
      <c r="AD21" s="7">
        <v>157</v>
      </c>
      <c r="AE21" s="7">
        <v>158</v>
      </c>
      <c r="AF21" s="7">
        <v>159</v>
      </c>
      <c r="AG21" s="7">
        <v>160</v>
      </c>
      <c r="AH21" s="7">
        <v>160</v>
      </c>
    </row>
    <row r="22" spans="1:34">
      <c r="A22" s="7" t="s">
        <v>2008</v>
      </c>
      <c r="B22" s="7" t="s">
        <v>46</v>
      </c>
    </row>
    <row r="23" spans="1:34">
      <c r="A23" s="7" t="s">
        <v>2009</v>
      </c>
      <c r="D23" s="7">
        <v>35.76448619</v>
      </c>
      <c r="E23" s="7">
        <v>81.74739701</v>
      </c>
      <c r="F23" s="7">
        <v>90.29</v>
      </c>
      <c r="G23" s="7">
        <v>99.793134899999998</v>
      </c>
      <c r="H23" s="7">
        <v>104.18705749999999</v>
      </c>
      <c r="I23" s="7">
        <v>108.7744459</v>
      </c>
      <c r="J23" s="7">
        <v>113.56381829999999</v>
      </c>
      <c r="K23" s="7">
        <v>118.5640684</v>
      </c>
      <c r="L23" s="7">
        <v>123.784481</v>
      </c>
      <c r="M23" s="7">
        <v>129.23474999999999</v>
      </c>
      <c r="N23" s="7">
        <v>134.92499599999999</v>
      </c>
      <c r="O23" s="7">
        <v>140.8657853</v>
      </c>
      <c r="P23" s="7">
        <v>147.06814929999999</v>
      </c>
      <c r="Q23" s="7">
        <v>153.54360539999999</v>
      </c>
      <c r="R23" s="7">
        <v>160.30417790000001</v>
      </c>
      <c r="S23" s="7">
        <v>167.36242039999999</v>
      </c>
      <c r="T23" s="7">
        <v>174.73143949999999</v>
      </c>
      <c r="U23" s="7">
        <v>182.4249188</v>
      </c>
      <c r="V23" s="7">
        <v>190.4571444</v>
      </c>
      <c r="W23" s="7">
        <v>198.8430314</v>
      </c>
      <c r="X23" s="7">
        <v>207.5981515</v>
      </c>
      <c r="Y23" s="7">
        <v>216.73876229999999</v>
      </c>
      <c r="Z23" s="7">
        <v>226.28183709999999</v>
      </c>
      <c r="AA23" s="7">
        <v>236.2450963</v>
      </c>
      <c r="AB23" s="7">
        <v>246.647041</v>
      </c>
      <c r="AC23" s="7">
        <v>257.50698649999998</v>
      </c>
      <c r="AD23" s="7">
        <v>268.84509869999999</v>
      </c>
      <c r="AE23" s="7">
        <v>280.68243150000001</v>
      </c>
      <c r="AF23" s="7">
        <v>293.04096579999998</v>
      </c>
      <c r="AG23" s="7">
        <v>305.94365010000001</v>
      </c>
      <c r="AH23" s="7">
        <v>319.41444369999999</v>
      </c>
    </row>
    <row r="24" spans="1:34">
      <c r="A24" s="7" t="s">
        <v>2010</v>
      </c>
    </row>
    <row r="25" spans="1:34">
      <c r="A25" s="7" t="s">
        <v>2011</v>
      </c>
      <c r="D25" s="7">
        <v>50</v>
      </c>
      <c r="E25" s="7">
        <f t="shared" ref="E25:AG25" si="10">D25+($AH25-$D25)/($AH$1-$D$1)</f>
        <v>56.666666666666664</v>
      </c>
      <c r="F25" s="7">
        <f t="shared" si="10"/>
        <v>63.333333333333329</v>
      </c>
      <c r="G25" s="7">
        <f t="shared" si="10"/>
        <v>70</v>
      </c>
      <c r="H25" s="7">
        <f t="shared" si="10"/>
        <v>76.666666666666671</v>
      </c>
      <c r="I25" s="7">
        <f t="shared" si="10"/>
        <v>83.333333333333343</v>
      </c>
      <c r="J25" s="7">
        <f t="shared" si="10"/>
        <v>90.000000000000014</v>
      </c>
      <c r="K25" s="7">
        <f t="shared" si="10"/>
        <v>96.666666666666686</v>
      </c>
      <c r="L25" s="7">
        <f t="shared" si="10"/>
        <v>103.33333333333336</v>
      </c>
      <c r="M25" s="7">
        <f t="shared" si="10"/>
        <v>110.00000000000003</v>
      </c>
      <c r="N25" s="7">
        <f t="shared" si="10"/>
        <v>116.6666666666667</v>
      </c>
      <c r="O25" s="7">
        <f t="shared" si="10"/>
        <v>123.33333333333337</v>
      </c>
      <c r="P25" s="7">
        <f t="shared" si="10"/>
        <v>130.00000000000003</v>
      </c>
      <c r="Q25" s="7">
        <f t="shared" si="10"/>
        <v>136.66666666666669</v>
      </c>
      <c r="R25" s="7">
        <f t="shared" si="10"/>
        <v>143.33333333333334</v>
      </c>
      <c r="S25" s="7">
        <f t="shared" si="10"/>
        <v>150</v>
      </c>
      <c r="T25" s="7">
        <f t="shared" si="10"/>
        <v>156.66666666666666</v>
      </c>
      <c r="U25" s="7">
        <f t="shared" si="10"/>
        <v>163.33333333333331</v>
      </c>
      <c r="V25" s="7">
        <f t="shared" si="10"/>
        <v>169.99999999999997</v>
      </c>
      <c r="W25" s="7">
        <f t="shared" si="10"/>
        <v>176.66666666666663</v>
      </c>
      <c r="X25" s="7">
        <f t="shared" si="10"/>
        <v>183.33333333333329</v>
      </c>
      <c r="Y25" s="7">
        <f t="shared" si="10"/>
        <v>189.99999999999994</v>
      </c>
      <c r="Z25" s="7">
        <f t="shared" si="10"/>
        <v>196.6666666666666</v>
      </c>
      <c r="AA25" s="7">
        <f t="shared" si="10"/>
        <v>203.33333333333326</v>
      </c>
      <c r="AB25" s="7">
        <f t="shared" si="10"/>
        <v>209.99999999999991</v>
      </c>
      <c r="AC25" s="7">
        <f t="shared" si="10"/>
        <v>216.66666666666657</v>
      </c>
      <c r="AD25" s="7">
        <f t="shared" si="10"/>
        <v>223.33333333333323</v>
      </c>
      <c r="AE25" s="7">
        <f t="shared" si="10"/>
        <v>229.99999999999989</v>
      </c>
      <c r="AF25" s="7">
        <f t="shared" si="10"/>
        <v>236.66666666666654</v>
      </c>
      <c r="AG25" s="7">
        <f t="shared" si="10"/>
        <v>243.3333333333332</v>
      </c>
      <c r="AH25" s="7">
        <v>250</v>
      </c>
    </row>
    <row r="26" spans="1:34">
      <c r="A26" s="7" t="s">
        <v>2012</v>
      </c>
      <c r="D26" s="7">
        <v>50</v>
      </c>
      <c r="E26" s="7">
        <f t="shared" ref="E26:AG26" si="11">D26+($AH26-$D26)/($AH$1-$D$1)</f>
        <v>54.333333333333336</v>
      </c>
      <c r="F26" s="7">
        <f t="shared" si="11"/>
        <v>58.666666666666671</v>
      </c>
      <c r="G26" s="7">
        <f t="shared" si="11"/>
        <v>63.000000000000007</v>
      </c>
      <c r="H26" s="7">
        <f t="shared" si="11"/>
        <v>67.333333333333343</v>
      </c>
      <c r="I26" s="7">
        <f t="shared" si="11"/>
        <v>71.666666666666671</v>
      </c>
      <c r="J26" s="7">
        <f t="shared" si="11"/>
        <v>76</v>
      </c>
      <c r="K26" s="7">
        <f t="shared" si="11"/>
        <v>80.333333333333329</v>
      </c>
      <c r="L26" s="7">
        <f t="shared" si="11"/>
        <v>84.666666666666657</v>
      </c>
      <c r="M26" s="7">
        <f t="shared" si="11"/>
        <v>88.999999999999986</v>
      </c>
      <c r="N26" s="7">
        <f t="shared" si="11"/>
        <v>93.333333333333314</v>
      </c>
      <c r="O26" s="7">
        <f t="shared" si="11"/>
        <v>97.666666666666643</v>
      </c>
      <c r="P26" s="7">
        <f t="shared" si="11"/>
        <v>101.99999999999997</v>
      </c>
      <c r="Q26" s="7">
        <f t="shared" si="11"/>
        <v>106.3333333333333</v>
      </c>
      <c r="R26" s="7">
        <f t="shared" si="11"/>
        <v>110.66666666666663</v>
      </c>
      <c r="S26" s="7">
        <f t="shared" si="11"/>
        <v>114.99999999999996</v>
      </c>
      <c r="T26" s="7">
        <f t="shared" si="11"/>
        <v>119.33333333333329</v>
      </c>
      <c r="U26" s="7">
        <f t="shared" si="11"/>
        <v>123.66666666666661</v>
      </c>
      <c r="V26" s="7">
        <f t="shared" si="11"/>
        <v>127.99999999999994</v>
      </c>
      <c r="W26" s="7">
        <f t="shared" si="11"/>
        <v>132.33333333333329</v>
      </c>
      <c r="X26" s="7">
        <f t="shared" si="11"/>
        <v>136.66666666666663</v>
      </c>
      <c r="Y26" s="7">
        <f t="shared" si="11"/>
        <v>140.99999999999997</v>
      </c>
      <c r="Z26" s="7">
        <f t="shared" si="11"/>
        <v>145.33333333333331</v>
      </c>
      <c r="AA26" s="7">
        <f t="shared" si="11"/>
        <v>149.66666666666666</v>
      </c>
      <c r="AB26" s="7">
        <f t="shared" si="11"/>
        <v>154</v>
      </c>
      <c r="AC26" s="7">
        <f t="shared" si="11"/>
        <v>158.33333333333334</v>
      </c>
      <c r="AD26" s="7">
        <f t="shared" si="11"/>
        <v>162.66666666666669</v>
      </c>
      <c r="AE26" s="7">
        <f t="shared" si="11"/>
        <v>167.00000000000003</v>
      </c>
      <c r="AF26" s="7">
        <f t="shared" si="11"/>
        <v>171.33333333333337</v>
      </c>
      <c r="AG26" s="7">
        <f t="shared" si="11"/>
        <v>175.66666666666671</v>
      </c>
      <c r="AH26" s="7">
        <v>180</v>
      </c>
    </row>
    <row r="27" spans="1:34">
      <c r="A27" s="7" t="s">
        <v>2013</v>
      </c>
      <c r="D27" s="7">
        <v>60</v>
      </c>
      <c r="E27" s="7">
        <v>60</v>
      </c>
      <c r="F27" s="7">
        <v>60</v>
      </c>
      <c r="G27" s="7">
        <v>60</v>
      </c>
      <c r="H27" s="7">
        <v>60</v>
      </c>
      <c r="I27" s="7">
        <v>60</v>
      </c>
      <c r="J27" s="7">
        <v>60</v>
      </c>
      <c r="K27" s="7">
        <v>60</v>
      </c>
      <c r="L27" s="7">
        <v>60</v>
      </c>
      <c r="M27" s="7">
        <v>60</v>
      </c>
      <c r="N27" s="7">
        <v>60</v>
      </c>
      <c r="O27" s="7">
        <v>60</v>
      </c>
      <c r="P27" s="7">
        <v>60</v>
      </c>
      <c r="Q27" s="7">
        <v>60</v>
      </c>
      <c r="R27" s="7">
        <v>60</v>
      </c>
      <c r="S27" s="7">
        <v>60</v>
      </c>
      <c r="T27" s="7">
        <v>60</v>
      </c>
      <c r="U27" s="7">
        <v>60</v>
      </c>
      <c r="V27" s="7">
        <v>60</v>
      </c>
      <c r="W27" s="7">
        <v>60</v>
      </c>
      <c r="X27" s="7">
        <v>60</v>
      </c>
      <c r="Y27" s="7">
        <v>60</v>
      </c>
      <c r="Z27" s="7">
        <v>60</v>
      </c>
      <c r="AA27" s="7">
        <v>60</v>
      </c>
      <c r="AB27" s="7">
        <v>60</v>
      </c>
      <c r="AC27" s="7">
        <v>60</v>
      </c>
      <c r="AD27" s="7">
        <v>60</v>
      </c>
      <c r="AE27" s="7">
        <v>60</v>
      </c>
      <c r="AF27" s="7">
        <v>60</v>
      </c>
      <c r="AG27" s="7">
        <v>60</v>
      </c>
      <c r="AH27" s="7">
        <v>60</v>
      </c>
    </row>
  </sheetData>
  <pageMargins left="0.7" right="0.7" top="0.78740157500000008" bottom="0.78740157500000008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2022-12-16T16:04:37Z</dcterms:modified>
</cp:coreProperties>
</file>