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evanoharahap/Desktop/Data Analytics Class/GitHub_HW/Data_bootcamp_week1/Submission/"/>
    </mc:Choice>
  </mc:AlternateContent>
  <xr:revisionPtr revIDLastSave="0" documentId="13_ncr:1_{12A5107B-57B2-3941-A515-D1F7A322D9F5}" xr6:coauthVersionLast="47" xr6:coauthVersionMax="47" xr10:uidLastSave="{00000000-0000-0000-0000-000000000000}"/>
  <bookViews>
    <workbookView xWindow="1760" yWindow="500" windowWidth="22960" windowHeight="18360" activeTab="4" xr2:uid="{00000000-000D-0000-FFFF-FFFF00000000}"/>
  </bookViews>
  <sheets>
    <sheet name="Parent Category" sheetId="3" r:id="rId1"/>
    <sheet name="Sub-category" sheetId="4" r:id="rId2"/>
    <sheet name="Outcome Based on Launch Date" sheetId="5" r:id="rId3"/>
    <sheet name="Outcome Based on Goal" sheetId="9" r:id="rId4"/>
    <sheet name="Stats" sheetId="11" r:id="rId5"/>
    <sheet name="Crowdfunding" sheetId="1" r:id="rId6"/>
  </sheets>
  <definedNames>
    <definedName name="_xlnm._FilterDatabase" localSheetId="5" hidden="1">Crowdfunding!$A$1:$T$1001</definedName>
    <definedName name="_xlchart.v1.0" hidden="1">Stats!$A$2:$A$566</definedName>
    <definedName name="_xlchart.v1.1" hidden="1">Stats!$B$1</definedName>
    <definedName name="_xlchart.v1.10" hidden="1">Stats!$B$1</definedName>
    <definedName name="_xlchart.v1.11" hidden="1">Stats!$B$2:$B$566</definedName>
    <definedName name="_xlchart.v1.12" hidden="1">Stats!$C$1</definedName>
    <definedName name="_xlchart.v1.13" hidden="1">Stats!$C$2:$C$566</definedName>
    <definedName name="_xlchart.v1.14" hidden="1">Stats!$D$1</definedName>
    <definedName name="_xlchart.v1.15" hidden="1">Stats!$D$2:$D$566</definedName>
    <definedName name="_xlchart.v1.16" hidden="1">Stats!$E$1</definedName>
    <definedName name="_xlchart.v1.17" hidden="1">Stats!$E$2:$E$566</definedName>
    <definedName name="_xlchart.v1.2" hidden="1">Stats!$B$2:$B$566</definedName>
    <definedName name="_xlchart.v1.3" hidden="1">Stats!$C$1</definedName>
    <definedName name="_xlchart.v1.4" hidden="1">Stats!$C$2:$C$566</definedName>
    <definedName name="_xlchart.v1.5" hidden="1">Stats!$D$1</definedName>
    <definedName name="_xlchart.v1.6" hidden="1">Stats!$D$2:$D$566</definedName>
    <definedName name="_xlchart.v1.7" hidden="1">Stats!$E$1</definedName>
    <definedName name="_xlchart.v1.8" hidden="1">Stats!$E$2:$E$566</definedName>
    <definedName name="_xlchart.v1.9" hidden="1">Stats!$A$2:$A$566</definedName>
  </definedNames>
  <calcPr calcId="191029"/>
  <pivotCaches>
    <pivotCache cacheId="35" r:id="rId7"/>
    <pivotCache cacheId="3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1" l="1"/>
  <c r="M2" i="11"/>
  <c r="L3" i="11"/>
  <c r="L2" i="11"/>
  <c r="K3" i="11"/>
  <c r="K2" i="11"/>
  <c r="J3" i="11"/>
  <c r="J2" i="11"/>
  <c r="I3" i="11"/>
  <c r="I2" i="11"/>
  <c r="H3" i="11"/>
  <c r="H2" i="11"/>
  <c r="S2" i="1"/>
  <c r="C13" i="9"/>
  <c r="D13" i="9"/>
  <c r="D12" i="9"/>
  <c r="D11" i="9"/>
  <c r="D10" i="9"/>
  <c r="D9" i="9"/>
  <c r="D8" i="9"/>
  <c r="D7" i="9"/>
  <c r="D6" i="9"/>
  <c r="D5" i="9"/>
  <c r="D4" i="9"/>
  <c r="D3" i="9"/>
  <c r="C3" i="9"/>
  <c r="D2" i="9"/>
  <c r="C12" i="9"/>
  <c r="C11" i="9"/>
  <c r="C10" i="9"/>
  <c r="C9" i="9"/>
  <c r="C8" i="9"/>
  <c r="C7" i="9"/>
  <c r="C6" i="9"/>
  <c r="C5" i="9"/>
  <c r="C4" i="9"/>
  <c r="C2" i="9"/>
  <c r="B13" i="9"/>
  <c r="B12" i="9"/>
  <c r="B11" i="9"/>
  <c r="B10" i="9"/>
  <c r="B9" i="9"/>
  <c r="B8" i="9"/>
  <c r="B7" i="9"/>
  <c r="B6" i="9"/>
  <c r="B5" i="9"/>
  <c r="B4" i="9"/>
  <c r="B3" i="9"/>
  <c r="B2" i="9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2" i="9" l="1"/>
  <c r="F12" i="9" s="1"/>
  <c r="E11" i="9"/>
  <c r="H11" i="9" s="1"/>
  <c r="E10" i="9"/>
  <c r="G10" i="9" s="1"/>
  <c r="E9" i="9"/>
  <c r="F9" i="9" s="1"/>
  <c r="E8" i="9"/>
  <c r="G8" i="9" s="1"/>
  <c r="E7" i="9"/>
  <c r="G7" i="9" s="1"/>
  <c r="E6" i="9"/>
  <c r="F6" i="9" s="1"/>
  <c r="E5" i="9"/>
  <c r="G5" i="9" s="1"/>
  <c r="E4" i="9"/>
  <c r="H4" i="9" s="1"/>
  <c r="E3" i="9"/>
  <c r="G3" i="9" s="1"/>
  <c r="E2" i="9"/>
  <c r="H2" i="9" s="1"/>
  <c r="E13" i="9"/>
  <c r="H13" i="9" s="1"/>
  <c r="H3" i="9" l="1"/>
  <c r="G12" i="9"/>
  <c r="G11" i="9"/>
  <c r="F11" i="9"/>
  <c r="F10" i="9"/>
  <c r="F8" i="9"/>
  <c r="F5" i="9"/>
  <c r="H8" i="9"/>
  <c r="H6" i="9"/>
  <c r="H9" i="9"/>
  <c r="G9" i="9"/>
  <c r="H5" i="9"/>
  <c r="H12" i="9"/>
  <c r="G2" i="9"/>
  <c r="F2" i="9"/>
  <c r="G4" i="9"/>
  <c r="F3" i="9"/>
  <c r="G13" i="9"/>
  <c r="F13" i="9"/>
  <c r="G6" i="9"/>
  <c r="F7" i="9"/>
  <c r="F4" i="9"/>
  <c r="H10" i="9"/>
  <c r="H7" i="9"/>
</calcChain>
</file>

<file path=xl/sharedStrings.xml><?xml version="1.0" encoding="utf-8"?>
<sst xmlns="http://schemas.openxmlformats.org/spreadsheetml/2006/main" count="7063" uniqueCount="2115">
  <si>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</si>
  <si>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</si>
  <si>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</si>
  <si>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</si>
  <si>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</si>
  <si>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</si>
  <si>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</si>
  <si>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</si>
  <si>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</si>
  <si>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</si>
  <si>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</si>
  <si>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</si>
  <si>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</si>
  <si>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</si>
  <si>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</si>
  <si>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</si>
  <si>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</si>
  <si>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</si>
  <si>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</si>
  <si>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</si>
  <si>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</si>
  <si>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</si>
  <si>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</si>
  <si>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</si>
  <si>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</si>
  <si>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</si>
  <si>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</si>
  <si>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</si>
  <si>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</si>
  <si>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</si>
  <si>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</si>
  <si>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</si>
  <si>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</si>
  <si>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</si>
  <si>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</si>
  <si>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</si>
  <si>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</si>
  <si>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</si>
  <si>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</si>
  <si>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</si>
  <si>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</si>
  <si>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</si>
  <si>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</si>
  <si>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</si>
  <si>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</si>
  <si>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</si>
  <si>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</si>
  <si>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</si>
  <si>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</si>
  <si>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</si>
  <si>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</si>
  <si>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</si>
  <si>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</si>
  <si>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</si>
  <si>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</si>
  <si>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</si>
  <si>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</si>
  <si>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</si>
  <si>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</si>
  <si>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</si>
  <si>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</si>
  <si>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</si>
  <si>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</si>
  <si>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</si>
  <si>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</si>
  <si>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</si>
  <si>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</si>
  <si>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</si>
  <si>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</si>
  <si>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</si>
  <si>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</si>
  <si>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</si>
  <si>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</si>
  <si>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</si>
  <si>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</si>
  <si>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</si>
  <si>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</si>
  <si>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</si>
  <si>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</si>
  <si>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</si>
  <si>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</si>
  <si>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</si>
  <si>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</si>
  <si>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</si>
  <si>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</si>
  <si>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</si>
  <si>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</si>
  <si>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</si>
  <si>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</si>
  <si>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</si>
  <si>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</si>
  <si>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</si>
  <si>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</si>
  <si>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</si>
  <si>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</si>
  <si>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</si>
  <si>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</si>
  <si>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</si>
  <si>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</si>
  <si>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</si>
  <si>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</si>
  <si>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</si>
  <si>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</si>
  <si>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</si>
  <si>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</si>
  <si>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</si>
  <si>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</si>
  <si>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</si>
  <si>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</si>
  <si>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</si>
  <si>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</si>
  <si>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</si>
  <si>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</si>
  <si>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</si>
  <si>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</si>
  <si>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</si>
  <si>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</si>
  <si>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</si>
  <si>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</si>
  <si>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</si>
  <si>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</si>
  <si>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</si>
  <si>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</si>
  <si>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</si>
  <si>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</si>
  <si>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</si>
  <si>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</si>
  <si>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</si>
  <si>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</si>
  <si>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</si>
  <si>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</si>
  <si>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</si>
  <si>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</si>
  <si>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</si>
  <si>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</si>
  <si>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</si>
  <si>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</si>
  <si>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</si>
  <si>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</si>
  <si>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</si>
  <si>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</si>
  <si>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</si>
  <si>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</si>
  <si>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</si>
  <si>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</si>
  <si>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</si>
  <si>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</si>
  <si>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</si>
  <si>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</si>
  <si>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</si>
  <si>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</si>
  <si>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</si>
  <si>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</si>
  <si>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</si>
  <si>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</si>
  <si>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</si>
  <si>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</si>
  <si>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</si>
  <si>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</si>
  <si>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</si>
  <si>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</si>
  <si>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</si>
  <si>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</si>
  <si>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</si>
  <si>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</si>
  <si>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</si>
  <si>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</si>
  <si>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</si>
  <si>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</si>
  <si>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</si>
  <si>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</si>
  <si>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</si>
  <si>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</si>
  <si>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</si>
  <si>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</si>
  <si>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</si>
  <si>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</si>
  <si>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</si>
  <si>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</si>
  <si>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</si>
  <si>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</si>
  <si>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</si>
  <si>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</si>
  <si>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</si>
  <si>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</si>
  <si>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</si>
  <si>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</si>
  <si>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</si>
  <si>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</si>
  <si>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</si>
  <si>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</si>
  <si>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</si>
  <si>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</si>
  <si>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</si>
  <si>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</si>
  <si>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</si>
  <si>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</si>
  <si>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</si>
  <si>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</si>
  <si>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</si>
  <si>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</si>
  <si>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</si>
  <si>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</si>
  <si>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</si>
  <si>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</si>
  <si>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</si>
  <si>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</si>
  <si>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</si>
  <si>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</si>
  <si>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</si>
  <si>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</si>
  <si>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</si>
  <si>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</si>
  <si>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</si>
  <si>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</si>
  <si>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</si>
  <si>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</si>
  <si>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</si>
  <si>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</si>
  <si>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</si>
  <si>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</si>
  <si>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</si>
  <si>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</si>
  <si>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</si>
  <si>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</si>
  <si>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</si>
  <si>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</si>
  <si>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</si>
  <si>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</si>
  <si>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</si>
  <si>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</si>
  <si>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</si>
  <si>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</si>
  <si>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</si>
  <si>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</si>
  <si>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</si>
  <si>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</si>
  <si>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</si>
  <si>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</si>
  <si>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</si>
  <si>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</si>
  <si>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</si>
  <si>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</si>
  <si>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</si>
  <si>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</si>
  <si>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</si>
  <si>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</si>
  <si>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</si>
  <si>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</si>
  <si>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</si>
  <si>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</si>
  <si>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</si>
  <si>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</si>
  <si>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</si>
  <si>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</si>
  <si>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</si>
  <si>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</si>
  <si>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</si>
  <si>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</si>
  <si>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</si>
  <si>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</si>
  <si>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</si>
  <si>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</si>
  <si>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</si>
  <si>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</si>
  <si>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</si>
  <si>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</si>
  <si>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</si>
  <si>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</si>
  <si>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</si>
  <si>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</si>
  <si>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</si>
  <si>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</si>
  <si>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</si>
  <si>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</si>
  <si>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</si>
  <si>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</si>
  <si>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</si>
  <si>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</si>
  <si>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</si>
  <si>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</si>
  <si>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</si>
  <si>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</si>
  <si>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</si>
  <si>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</si>
  <si>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</si>
  <si>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</si>
  <si>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</si>
  <si>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</si>
  <si>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</si>
  <si>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</si>
  <si>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</si>
  <si>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</si>
  <si>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</si>
  <si>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</si>
  <si>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</si>
  <si>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</si>
  <si>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</si>
  <si>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</si>
  <si>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</si>
  <si>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</si>
  <si>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</si>
  <si>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</si>
  <si>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</si>
  <si>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</si>
  <si>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</si>
  <si>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</si>
  <si>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</si>
  <si>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</si>
  <si>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</si>
  <si>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</si>
  <si>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</si>
  <si>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</si>
  <si>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</si>
  <si>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</si>
  <si>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</si>
  <si>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</si>
  <si>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</si>
  <si>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</si>
  <si>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</si>
  <si>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</si>
  <si>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</si>
  <si>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</si>
  <si>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</si>
  <si>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</si>
  <si>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</si>
  <si>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</si>
  <si>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</si>
  <si>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</si>
  <si>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</si>
  <si>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</si>
  <si>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</si>
  <si>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</si>
  <si>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</si>
  <si>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</si>
  <si>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</si>
  <si>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</si>
  <si>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</si>
  <si>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</si>
  <si>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</si>
  <si>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</si>
  <si>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</si>
  <si>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</si>
  <si>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</si>
  <si>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</si>
  <si>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</si>
  <si>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</si>
  <si>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</si>
  <si>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</si>
  <si>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</si>
  <si>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</si>
  <si>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</si>
  <si>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</si>
  <si>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</si>
  <si>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</si>
  <si>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</si>
  <si>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</si>
  <si>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</si>
  <si>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</si>
  <si>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</si>
  <si>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</si>
  <si>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</si>
  <si>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</si>
  <si>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</si>
  <si>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</si>
  <si>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</si>
  <si>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</si>
  <si>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</si>
  <si>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</si>
  <si>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</si>
  <si>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</si>
  <si>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</si>
  <si>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</si>
  <si>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</si>
  <si>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</si>
  <si>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</si>
  <si>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</si>
  <si>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</si>
  <si>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</si>
  <si>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</si>
  <si>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</si>
  <si>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</si>
  <si>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</si>
  <si>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</si>
  <si>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</si>
  <si>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</si>
  <si>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</si>
  <si>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</si>
  <si>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</si>
  <si>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</si>
  <si>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</si>
  <si>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</si>
  <si>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</si>
  <si>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</si>
  <si>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</si>
  <si>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</si>
  <si>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</si>
  <si>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</si>
  <si>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</si>
  <si>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</si>
  <si>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</si>
  <si>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</si>
  <si>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</si>
  <si>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</si>
  <si>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</si>
  <si>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</si>
  <si>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</si>
  <si>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</si>
  <si>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</si>
  <si>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</si>
  <si>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</si>
  <si>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</si>
  <si>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</si>
  <si>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</si>
  <si>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</si>
  <si>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</si>
  <si>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</si>
  <si>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</si>
  <si>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</si>
  <si>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</si>
  <si>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</si>
  <si>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</si>
  <si>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</si>
  <si>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</si>
  <si>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</si>
  <si>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</si>
  <si>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</si>
  <si>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</si>
  <si>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</si>
  <si>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</si>
  <si>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</si>
  <si>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</si>
  <si>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</si>
  <si>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</si>
  <si>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</si>
  <si>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</si>
  <si>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</si>
  <si>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</si>
  <si>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</si>
  <si>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</si>
  <si>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</si>
  <si>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</si>
  <si>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</si>
  <si>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</si>
  <si>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</si>
  <si>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</si>
  <si>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</si>
  <si>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</si>
  <si>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</si>
  <si>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</si>
  <si>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</si>
  <si>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</si>
  <si>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</si>
  <si>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</si>
  <si>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</si>
  <si>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</si>
  <si>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</si>
  <si>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</si>
  <si>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</si>
  <si>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</si>
  <si>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</si>
  <si>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</si>
  <si>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</si>
  <si>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</si>
  <si>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</si>
  <si>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</si>
  <si>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</si>
  <si>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</si>
  <si>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</si>
  <si>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</si>
  <si>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</si>
  <si>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</si>
  <si>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</si>
  <si>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</si>
  <si>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</si>
  <si>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</si>
  <si>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</si>
  <si>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</si>
  <si>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</si>
  <si>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</si>
  <si>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</si>
  <si>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</si>
  <si>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</si>
  <si>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</si>
  <si>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</si>
  <si>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</si>
  <si>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</si>
  <si>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</si>
  <si>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</si>
  <si>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</si>
  <si>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</si>
  <si>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</si>
  <si>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</si>
  <si>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</si>
  <si>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</si>
  <si>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</si>
  <si>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</si>
  <si>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</si>
  <si>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</si>
  <si>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</si>
  <si>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</si>
  <si>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</si>
  <si>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</si>
  <si>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</si>
  <si>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</si>
  <si>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</si>
  <si>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</si>
  <si>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</si>
  <si>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</si>
  <si>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</si>
  <si>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</si>
  <si>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</si>
  <si>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</si>
  <si>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</si>
  <si>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</si>
  <si>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</si>
  <si>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</si>
  <si>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</si>
  <si>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</si>
  <si>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</si>
  <si>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</si>
  <si>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</si>
  <si>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</si>
  <si>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</si>
  <si>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</si>
  <si>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</si>
  <si>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</si>
  <si>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</si>
  <si>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</si>
  <si>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</si>
  <si>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</si>
  <si>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</si>
  <si>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</si>
  <si>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</si>
  <si>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</si>
  <si>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</si>
  <si>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</si>
  <si>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</si>
  <si>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</si>
  <si>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</si>
  <si>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</si>
  <si>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</si>
  <si>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</si>
  <si>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</si>
  <si>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</si>
  <si>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</si>
  <si>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</si>
  <si>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</si>
  <si>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</si>
  <si>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</si>
  <si>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</si>
  <si>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</si>
  <si>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</si>
  <si>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</si>
  <si>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</si>
  <si>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</si>
  <si>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</si>
  <si>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</si>
  <si>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</si>
  <si>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</si>
  <si>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</si>
  <si>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</si>
  <si>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</si>
  <si>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</si>
  <si>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</si>
  <si>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</si>
  <si>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</si>
  <si>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</si>
  <si>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</si>
  <si>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</si>
  <si>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</si>
  <si>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</si>
  <si>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</si>
  <si>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</si>
  <si>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</si>
  <si>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</si>
  <si>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</si>
  <si>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</si>
  <si>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</si>
  <si>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</si>
  <si>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</si>
  <si>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</si>
  <si>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</si>
  <si>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</si>
  <si>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</si>
  <si>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</si>
  <si>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</si>
  <si>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</si>
  <si>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</si>
  <si>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</si>
  <si>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</si>
  <si>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</si>
  <si>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</si>
  <si>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</si>
  <si>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</si>
  <si>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</si>
  <si>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</si>
  <si>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</si>
  <si>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</si>
  <si>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</si>
  <si>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</si>
  <si>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</si>
  <si>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</si>
  <si>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</si>
  <si>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</si>
  <si>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</si>
  <si>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</si>
  <si>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</si>
  <si>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</si>
  <si>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</si>
  <si>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</si>
  <si>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</si>
  <si>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</si>
  <si>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</si>
  <si>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</si>
  <si>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</si>
  <si>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</si>
  <si>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</si>
  <si>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</si>
  <si>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</si>
  <si>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</si>
  <si>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</si>
  <si>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</si>
  <si>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</si>
  <si>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</si>
  <si>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</si>
  <si>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</si>
  <si>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</si>
  <si>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</si>
  <si>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</si>
  <si>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</si>
  <si>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</si>
  <si>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</si>
  <si>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</si>
  <si>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</si>
  <si>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</si>
  <si>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</si>
  <si>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</si>
  <si>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</si>
  <si>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</si>
  <si>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</si>
  <si>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</si>
  <si>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</si>
  <si>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</si>
  <si>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</si>
  <si>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</si>
  <si>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</si>
  <si>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</si>
  <si>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</si>
  <si>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</si>
  <si>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</si>
  <si>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</si>
  <si>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</si>
  <si>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</si>
  <si>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</si>
  <si>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</si>
  <si>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</si>
  <si>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</si>
  <si>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</si>
  <si>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</si>
  <si>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</si>
  <si>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</si>
  <si>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</si>
  <si>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</si>
  <si>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</si>
  <si>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</si>
  <si>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</si>
  <si>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</si>
  <si>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</si>
  <si>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</si>
  <si>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</si>
  <si>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</si>
  <si>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</si>
  <si>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</si>
  <si>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</si>
  <si>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</si>
  <si>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</si>
  <si>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</si>
  <si>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</si>
  <si>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</si>
  <si>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</si>
  <si>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</si>
  <si>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</si>
  <si>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</si>
  <si>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</si>
  <si>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</si>
  <si>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</si>
  <si>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</si>
  <si>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</si>
  <si>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</si>
  <si>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</si>
  <si>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</si>
  <si>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</si>
  <si>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</si>
  <si>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</si>
  <si>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</si>
  <si>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</si>
  <si>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</si>
  <si>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</si>
  <si>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</si>
  <si>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</si>
  <si>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</si>
  <si>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</si>
  <si>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</si>
  <si>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</si>
  <si>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</si>
  <si>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</si>
  <si>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</si>
  <si>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</si>
  <si>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</si>
  <si>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</si>
  <si>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</si>
  <si>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</si>
  <si>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</si>
  <si>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</si>
  <si>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</si>
  <si>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</si>
  <si>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</si>
  <si>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</si>
  <si>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</si>
  <si>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</si>
  <si>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</si>
  <si>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</si>
  <si>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</si>
  <si>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</si>
  <si>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</si>
  <si>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</si>
  <si>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</si>
  <si>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</si>
  <si>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</si>
  <si>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</si>
  <si>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</si>
  <si>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</si>
  <si>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</si>
  <si>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</si>
  <si>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</si>
  <si>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</si>
  <si>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</si>
  <si>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</si>
  <si>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</si>
  <si>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</si>
  <si>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</si>
  <si>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</si>
  <si>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</si>
  <si>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</si>
  <si>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</si>
  <si>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</si>
  <si>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</si>
  <si>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</si>
  <si>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</si>
  <si>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</si>
  <si>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</si>
  <si>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</si>
  <si>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</si>
  <si>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</si>
  <si>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</si>
  <si>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</si>
  <si>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</si>
  <si>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</si>
  <si>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</si>
  <si>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</si>
  <si>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</si>
  <si>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</si>
  <si>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</si>
  <si>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</si>
  <si>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</si>
  <si>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</si>
  <si>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</si>
  <si>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</si>
  <si>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</si>
  <si>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</si>
  <si>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</si>
  <si>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</si>
  <si>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</si>
  <si>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</si>
  <si>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</si>
  <si>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</si>
  <si>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</si>
  <si>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</si>
  <si>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</si>
  <si>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</si>
  <si>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</si>
  <si>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</si>
  <si>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</si>
  <si>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</si>
  <si>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</si>
  <si>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</si>
  <si>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</si>
  <si>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</si>
  <si>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</si>
  <si>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</si>
  <si>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</si>
  <si>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</si>
  <si>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</si>
  <si>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</si>
  <si>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</si>
  <si>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</si>
  <si>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</si>
  <si>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</si>
  <si>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</si>
  <si>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</si>
  <si>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</si>
  <si>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</si>
  <si>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</si>
  <si>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</si>
  <si>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</si>
  <si>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</si>
  <si>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</si>
  <si>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</si>
  <si>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</si>
  <si>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</si>
  <si>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</si>
  <si>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</si>
  <si>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</si>
  <si>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</si>
  <si>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</si>
  <si>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</si>
  <si>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</si>
  <si>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</si>
  <si>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</si>
  <si>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</si>
  <si>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</si>
  <si>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</si>
  <si>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</si>
  <si>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</si>
  <si>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</si>
  <si>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</si>
  <si>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</si>
  <si>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</si>
  <si>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</si>
  <si>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</si>
  <si>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</si>
  <si>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</si>
  <si>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</si>
  <si>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</si>
  <si>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</si>
  <si>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</si>
  <si>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</si>
  <si>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</si>
  <si>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</si>
  <si>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</si>
  <si>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</si>
  <si>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</si>
  <si>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</si>
  <si>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</si>
  <si>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</si>
  <si>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</si>
  <si>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</si>
  <si>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</si>
  <si>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</si>
  <si>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</si>
  <si>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</si>
  <si>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</si>
  <si>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</si>
  <si>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</si>
  <si>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</si>
  <si>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</si>
  <si>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</si>
  <si>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</si>
  <si>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</si>
  <si>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</si>
  <si>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</si>
  <si>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</si>
  <si>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</si>
  <si>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</si>
  <si>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</si>
  <si>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</si>
  <si>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</si>
  <si>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</si>
  <si>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</si>
  <si>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</si>
  <si>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</si>
  <si>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</si>
  <si>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</si>
  <si>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</si>
  <si>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</si>
  <si>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</si>
  <si>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</si>
  <si>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</si>
  <si>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</si>
  <si>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</si>
  <si>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</si>
  <si>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</si>
  <si>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</si>
  <si>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</si>
  <si>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</si>
  <si>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</si>
  <si>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</si>
  <si>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</si>
  <si>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</si>
  <si>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</si>
  <si>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</si>
  <si>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</si>
  <si>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</si>
  <si>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</si>
  <si>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</si>
  <si>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</si>
  <si>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</si>
  <si>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</si>
  <si>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</si>
  <si>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</si>
  <si>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</si>
  <si>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</si>
  <si>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</si>
  <si>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</si>
  <si>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</si>
  <si>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</si>
  <si>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</si>
  <si>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</si>
  <si>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</si>
  <si>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</si>
  <si>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</si>
  <si>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</si>
  <si>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</si>
  <si>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</si>
  <si>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</si>
  <si>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</si>
  <si>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</si>
  <si>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</si>
  <si>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</si>
  <si>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</si>
  <si>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</si>
  <si>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</si>
  <si>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</si>
  <si>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</si>
  <si>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</si>
  <si>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</si>
  <si>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</si>
  <si>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</si>
  <si>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</si>
  <si>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</si>
  <si>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</si>
  <si>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</si>
  <si>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</si>
  <si>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</si>
  <si>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</si>
  <si>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</si>
  <si>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</si>
  <si>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</si>
  <si>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</si>
  <si>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</si>
  <si>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</si>
  <si>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</si>
  <si>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</si>
  <si>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</si>
  <si>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</si>
  <si>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</si>
  <si>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</si>
  <si>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</si>
  <si>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</si>
  <si>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</si>
  <si>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</si>
  <si>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</si>
  <si>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</si>
  <si>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</si>
  <si>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</si>
  <si>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</si>
  <si>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</si>
  <si>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</si>
  <si>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</si>
  <si>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</si>
  <si>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</si>
  <si>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</si>
  <si>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</si>
  <si>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</si>
  <si>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</si>
  <si>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</si>
  <si>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</si>
  <si>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</si>
  <si>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</si>
  <si>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</si>
  <si>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</si>
  <si>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</si>
  <si>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</si>
  <si>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</si>
  <si>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</si>
  <si>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</si>
  <si>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</si>
  <si>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</si>
  <si>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</si>
  <si>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</si>
  <si>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</si>
  <si>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</si>
  <si>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</si>
  <si>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</si>
  <si>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</si>
  <si>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</si>
  <si>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</si>
  <si>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</si>
  <si>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</si>
  <si>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</si>
  <si>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</si>
  <si>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</si>
  <si>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</si>
  <si>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</si>
  <si>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</si>
  <si>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</si>
  <si>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</si>
  <si>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</si>
  <si>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</si>
  <si>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</si>
  <si>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</si>
  <si>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</si>
  <si>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</si>
  <si>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</si>
  <si>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</si>
  <si>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</si>
  <si>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</si>
  <si>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</si>
  <si>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</si>
  <si>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</si>
  <si>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</si>
  <si>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</si>
  <si>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</si>
  <si>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</si>
  <si>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</si>
  <si>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</si>
  <si>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</si>
  <si>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</si>
  <si>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</si>
  <si>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</si>
  <si>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</si>
  <si>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</si>
  <si>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</si>
  <si>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</si>
  <si>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</si>
  <si>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</si>
  <si>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</si>
  <si>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</si>
  <si>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</si>
  <si>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</si>
  <si>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</si>
  <si>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</si>
  <si>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</si>
  <si>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</si>
  <si>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</si>
  <si>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</si>
  <si>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</si>
  <si>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</si>
  <si>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</si>
  <si>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</si>
  <si>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</si>
  <si>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</si>
  <si>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</si>
  <si>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</si>
  <si>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</si>
  <si>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</si>
  <si>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</si>
  <si>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</si>
  <si>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</si>
  <si>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</si>
  <si>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</si>
  <si>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</si>
  <si>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</si>
  <si>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</si>
  <si>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</si>
  <si>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</si>
  <si>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</si>
  <si>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</si>
  <si>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</si>
  <si>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</si>
  <si>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</si>
  <si>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</si>
  <si>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</si>
  <si>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</si>
  <si>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</si>
  <si>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</si>
  <si>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</si>
  <si>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</si>
  <si>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</si>
  <si>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</si>
  <si>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</si>
  <si>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</si>
  <si>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</si>
  <si>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</si>
  <si>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</si>
  <si>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</si>
  <si>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</si>
  <si>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</si>
  <si>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</si>
  <si>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</si>
  <si>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</si>
  <si>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</si>
  <si>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</si>
  <si>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</si>
  <si>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</si>
  <si>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</si>
  <si>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</si>
  <si>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</si>
  <si>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</si>
  <si>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</si>
  <si>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</si>
  <si>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</si>
  <si>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</si>
  <si>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</si>
  <si>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</si>
  <si>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</si>
  <si>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</si>
  <si>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</si>
  <si>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</si>
  <si>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</si>
  <si>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</si>
  <si>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</si>
  <si>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</si>
  <si>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</si>
  <si>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</si>
  <si>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</si>
  <si>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</si>
  <si>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</si>
  <si>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</si>
  <si>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</si>
  <si>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</si>
  <si>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</si>
  <si>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</si>
  <si>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</si>
  <si>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</si>
  <si>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</si>
  <si>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</si>
  <si>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</si>
  <si>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</si>
  <si>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</si>
  <si>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</si>
  <si>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</si>
  <si>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</si>
  <si>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</si>
  <si>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</si>
  <si>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</si>
  <si>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</si>
  <si>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</si>
  <si>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</si>
  <si>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</si>
  <si>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</si>
  <si>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</si>
  <si>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</si>
  <si>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</si>
  <si>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</si>
  <si>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</si>
  <si>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</si>
  <si>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</si>
  <si>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</si>
  <si>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</si>
  <si>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</si>
  <si>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</si>
  <si>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</si>
  <si>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</si>
  <si>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</si>
  <si>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</si>
  <si>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</si>
  <si>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</si>
  <si>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</si>
  <si>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</si>
  <si>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</si>
  <si>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</si>
  <si>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</si>
  <si>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</si>
  <si>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</si>
  <si>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</si>
  <si>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</si>
  <si>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</si>
  <si>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</si>
  <si>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</si>
  <si>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</si>
  <si>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</si>
  <si>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</si>
  <si>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</si>
  <si>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</si>
  <si>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</si>
  <si>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</si>
  <si>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</si>
  <si>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</si>
  <si>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</si>
  <si>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</si>
  <si>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</si>
  <si>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</si>
  <si>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</si>
  <si>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</si>
  <si>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</si>
  <si>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</si>
  <si>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</si>
  <si>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</si>
  <si>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</si>
  <si>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</si>
  <si>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</si>
  <si>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</si>
  <si>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</si>
  <si>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</si>
  <si>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</si>
  <si>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</si>
  <si>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</si>
  <si>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</si>
  <si>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</si>
  <si>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</si>
  <si>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</si>
  <si>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</si>
  <si>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</si>
  <si>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</si>
  <si>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</si>
  <si>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</si>
  <si>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</si>
  <si>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</si>
  <si>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</si>
  <si>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</si>
  <si>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</si>
  <si>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</si>
  <si>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</si>
  <si>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</si>
  <si>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</si>
  <si>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</si>
  <si>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</si>
  <si>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</si>
  <si>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</si>
  <si>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</si>
  <si>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</si>
  <si>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</si>
  <si>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</si>
  <si>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</si>
  <si>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</si>
  <si>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</si>
  <si>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</si>
  <si>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</si>
  <si>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</si>
  <si>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</si>
  <si>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</si>
  <si>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</si>
  <si>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</si>
  <si>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</si>
  <si>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</si>
  <si>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</si>
  <si>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</si>
  <si>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</si>
  <si>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</si>
  <si>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</si>
  <si>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</si>
  <si>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</si>
  <si>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</si>
  <si>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</si>
  <si>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</si>
  <si>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</si>
  <si>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</si>
  <si>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</si>
  <si>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</si>
  <si>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</si>
  <si>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</si>
  <si>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</si>
  <si>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</si>
  <si>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</si>
  <si>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</si>
  <si>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</si>
  <si>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</si>
  <si>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</si>
  <si>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</si>
  <si>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</si>
  <si>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</si>
  <si>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</si>
  <si>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</si>
  <si>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</si>
  <si>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</si>
  <si>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</si>
  <si>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</si>
  <si>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</si>
  <si>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</si>
  <si>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</si>
  <si>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</si>
  <si>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</si>
  <si>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</si>
  <si>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</si>
  <si>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</si>
  <si>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</si>
  <si>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</si>
  <si>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</si>
  <si>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</si>
  <si>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</si>
  <si>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</si>
  <si>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</si>
  <si>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</si>
  <si>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</si>
  <si>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</si>
  <si>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</si>
  <si>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</si>
  <si>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</si>
  <si>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</si>
  <si>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</si>
  <si>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</si>
  <si>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</si>
  <si>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</si>
  <si>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</si>
  <si>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</si>
  <si>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</si>
  <si>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</si>
  <si>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</si>
  <si>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</si>
  <si>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</si>
  <si>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</si>
  <si>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</si>
  <si>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</si>
  <si>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</si>
  <si>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</si>
  <si>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</si>
  <si>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</si>
  <si>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</si>
  <si>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</si>
  <si>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</si>
  <si>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</si>
  <si>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</si>
  <si>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</si>
  <si>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</si>
  <si>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</si>
  <si>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</si>
  <si>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</si>
  <si>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</si>
  <si>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</si>
  <si>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</si>
  <si>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</si>
  <si>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</si>
  <si>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</si>
  <si>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</si>
  <si>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</si>
  <si>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</si>
  <si>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</si>
  <si>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</si>
  <si>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</si>
  <si>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</si>
  <si>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</si>
  <si>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</si>
  <si>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</si>
  <si>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</si>
  <si>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</si>
  <si>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</si>
  <si>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</si>
  <si>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</si>
  <si>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</si>
  <si>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</si>
  <si>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</si>
  <si>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</si>
  <si>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</si>
  <si>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</si>
  <si>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</si>
  <si>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</si>
  <si>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</si>
  <si>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</si>
  <si>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</si>
  <si>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</si>
  <si>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</si>
  <si>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</si>
  <si>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</si>
  <si>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</si>
  <si>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</si>
  <si>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</si>
  <si>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</si>
  <si>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</si>
  <si>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</si>
  <si>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</si>
  <si>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</si>
  <si>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</si>
  <si>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</si>
  <si>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</si>
  <si>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</si>
  <si>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</si>
  <si>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</si>
  <si>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</si>
  <si>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</si>
  <si>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</si>
  <si>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</si>
  <si>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</si>
  <si>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</si>
  <si>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</si>
  <si>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</si>
  <si>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</si>
  <si>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</si>
  <si>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</si>
  <si>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</si>
  <si>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</si>
  <si>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</si>
  <si>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</si>
  <si>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</si>
  <si>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</si>
  <si>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</si>
  <si>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</si>
  <si>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</si>
  <si>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</si>
  <si>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</si>
  <si>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</si>
  <si>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</si>
  <si>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</si>
  <si>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</si>
  <si>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</si>
  <si>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</si>
  <si>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</si>
  <si>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</si>
  <si>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</si>
  <si>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</si>
  <si>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</si>
  <si>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</si>
  <si>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</si>
  <si>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</si>
  <si>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</si>
  <si>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</si>
  <si>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</si>
  <si>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</si>
  <si>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</si>
  <si>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</si>
  <si>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</si>
  <si>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</si>
  <si>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</si>
  <si>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</si>
  <si>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</si>
  <si>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</si>
  <si>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</si>
  <si>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</si>
  <si>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</si>
  <si>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</si>
  <si>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</si>
  <si>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</si>
  <si>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</si>
  <si>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</si>
  <si>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</si>
  <si>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</si>
  <si>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</si>
  <si>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</si>
  <si>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</si>
  <si>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</si>
  <si>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</si>
  <si>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</si>
  <si>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</si>
  <si>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</si>
  <si>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</si>
  <si>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</si>
  <si>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</si>
  <si>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</si>
  <si>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</si>
  <si>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</si>
  <si>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</si>
  <si>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</si>
  <si>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</si>
  <si>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</si>
  <si>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</si>
  <si>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</si>
  <si>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</si>
  <si>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</si>
  <si>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</si>
  <si>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</si>
  <si>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</si>
  <si>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</si>
  <si>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</si>
  <si>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</si>
  <si>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</si>
  <si>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</si>
  <si>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</si>
  <si>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</si>
  <si>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</si>
  <si>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</si>
  <si>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</si>
  <si>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</si>
  <si>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</si>
  <si>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</si>
  <si>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</si>
  <si>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</si>
  <si>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</si>
  <si>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</si>
  <si>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</si>
  <si>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</si>
  <si>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</si>
  <si>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</si>
  <si>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</si>
  <si>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</si>
  <si>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</si>
  <si>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</si>
  <si>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</si>
  <si>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</si>
  <si>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</si>
  <si>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</si>
  <si>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</si>
  <si>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</si>
  <si>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</si>
  <si>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</si>
  <si>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</si>
  <si>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</si>
  <si>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</si>
  <si>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</si>
  <si>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</si>
  <si>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</si>
  <si>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</si>
  <si>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</si>
  <si>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</si>
  <si>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</si>
  <si>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</si>
  <si>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</si>
  <si>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</si>
  <si>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</si>
  <si>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</si>
  <si>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</si>
  <si>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</si>
  <si>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</si>
  <si>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</si>
  <si>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</si>
  <si>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</si>
  <si>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</si>
  <si>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</si>
  <si>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</si>
  <si>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</si>
  <si>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</si>
  <si>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</si>
  <si>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</si>
  <si>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</si>
  <si>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</si>
  <si>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</si>
  <si>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</si>
  <si>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</si>
  <si>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</si>
  <si>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</si>
  <si>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</si>
  <si>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</si>
  <si>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</si>
  <si>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</si>
  <si>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</si>
  <si>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</si>
  <si>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</si>
  <si>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</si>
  <si>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</si>
  <si>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</si>
  <si>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</si>
  <si>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</si>
  <si>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</si>
  <si>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</si>
  <si>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</si>
  <si>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</si>
  <si>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</si>
  <si>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</si>
  <si>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</si>
  <si>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</si>
  <si>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</si>
  <si>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</si>
  <si>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</si>
  <si>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</si>
  <si>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</si>
  <si>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</si>
  <si>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</si>
  <si>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</si>
  <si>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</si>
  <si>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</si>
  <si>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</si>
  <si>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</si>
  <si>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</si>
  <si>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</si>
  <si>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</si>
  <si>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</si>
  <si>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</si>
  <si>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</si>
  <si>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</si>
  <si>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</si>
  <si>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</si>
  <si>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</si>
  <si>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</si>
  <si>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</si>
  <si>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</si>
  <si>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</si>
  <si>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</si>
  <si>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</si>
  <si>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</si>
  <si>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</si>
  <si>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</si>
  <si>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</si>
  <si>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</si>
  <si>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</si>
  <si>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</si>
  <si>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</si>
  <si>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</si>
  <si>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</si>
  <si>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</si>
  <si>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</si>
  <si>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</si>
  <si>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</si>
  <si>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</si>
  <si>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</si>
  <si>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</si>
  <si>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</si>
  <si>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</si>
  <si>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</si>
  <si>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</si>
  <si>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</si>
  <si>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</si>
  <si>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</si>
  <si>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</si>
  <si>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</si>
  <si>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</si>
  <si>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</si>
  <si>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</si>
  <si>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</si>
  <si>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</si>
  <si>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</si>
  <si>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</si>
  <si>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</si>
  <si>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</si>
  <si>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</si>
  <si>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</si>
  <si>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</si>
  <si>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</si>
  <si>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</si>
  <si>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</si>
  <si>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</si>
  <si>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</si>
  <si>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</si>
  <si>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</si>
  <si>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</si>
  <si>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</si>
  <si>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</si>
  <si>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</si>
  <si>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</si>
  <si>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</si>
  <si>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</si>
  <si>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</si>
  <si>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</si>
  <si>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</si>
  <si>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</si>
  <si>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</si>
  <si>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</si>
  <si>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</si>
  <si>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</si>
  <si>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</si>
  <si>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</si>
  <si>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</si>
  <si>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</si>
  <si>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</si>
  <si>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</si>
  <si>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</si>
  <si>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</si>
  <si>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</si>
  <si>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</si>
  <si>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</si>
  <si>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</si>
  <si>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</si>
  <si>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</si>
  <si>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</si>
  <si>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</si>
  <si>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</si>
  <si>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</si>
  <si>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</si>
  <si>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</si>
  <si>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</si>
  <si>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</si>
  <si>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</si>
  <si>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</si>
  <si>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</si>
  <si>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</si>
  <si>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</si>
  <si>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</si>
  <si>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</si>
  <si>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</si>
  <si>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</si>
  <si>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</si>
  <si>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</si>
  <si>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</si>
  <si>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</si>
  <si>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</si>
  <si>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</si>
  <si>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</si>
  <si>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</si>
  <si>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</si>
  <si>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</si>
  <si>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</si>
  <si>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</si>
  <si>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</si>
  <si>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</si>
  <si>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</si>
  <si>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</si>
  <si>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</si>
  <si>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</si>
  <si>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</si>
  <si>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</si>
  <si>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</si>
  <si>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</si>
  <si>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</si>
  <si>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</si>
  <si>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</si>
  <si>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</si>
  <si>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</si>
  <si>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</si>
  <si>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</si>
  <si>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</si>
  <si>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</si>
  <si>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</si>
  <si>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</si>
  <si>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</si>
  <si>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</si>
  <si>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</si>
  <si>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</si>
  <si>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</si>
  <si>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</si>
  <si>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</si>
  <si>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</si>
  <si>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</si>
  <si>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</si>
  <si>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</si>
  <si>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</si>
  <si>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</si>
  <si>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</si>
  <si>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</si>
  <si>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</si>
  <si>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</si>
  <si>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</si>
  <si>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</si>
  <si>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</si>
  <si>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</si>
  <si>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</si>
  <si>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</si>
  <si>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</si>
  <si>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</si>
  <si>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</si>
  <si>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</si>
  <si>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</si>
  <si>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</si>
  <si>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</si>
  <si>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</si>
  <si>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</si>
  <si>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</si>
  <si>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</si>
  <si>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</si>
  <si>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</si>
  <si>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</si>
  <si>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</si>
  <si>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</si>
  <si>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</si>
  <si>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</si>
  <si>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</si>
  <si>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</si>
  <si>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</si>
  <si>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</si>
  <si>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</si>
  <si>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</si>
  <si>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</si>
  <si>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</si>
  <si>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</si>
  <si>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</si>
  <si>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</si>
  <si>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</si>
  <si>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</si>
  <si>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</si>
  <si>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</si>
  <si>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</si>
  <si>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</si>
  <si>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</si>
  <si>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</si>
  <si>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</si>
  <si>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</si>
  <si>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</si>
  <si>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</si>
  <si>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</si>
  <si>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</si>
  <si>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</si>
  <si>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</si>
  <si>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</si>
  <si>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</si>
  <si>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</si>
  <si>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</si>
  <si>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</si>
  <si>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</si>
  <si>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</si>
  <si>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</si>
  <si>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</si>
  <si>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</si>
  <si>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</si>
  <si>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</si>
  <si>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</si>
  <si>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</si>
  <si>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</si>
  <si>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</si>
  <si>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</si>
  <si>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</si>
  <si>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</si>
  <si>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</si>
  <si>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</si>
  <si>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</si>
  <si>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</si>
  <si>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</si>
  <si>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</si>
  <si>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</si>
  <si>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</si>
  <si>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</si>
  <si>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</si>
  <si>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</si>
  <si>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</si>
  <si>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</si>
  <si>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</si>
  <si>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</si>
  <si>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</si>
  <si>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</si>
  <si>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</si>
  <si>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</si>
  <si>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</si>
  <si>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</si>
  <si>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</si>
  <si>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</si>
  <si>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</si>
  <si>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</si>
  <si>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</si>
  <si>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</si>
  <si>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</si>
  <si>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</si>
  <si>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</si>
  <si>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</si>
  <si>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</si>
  <si>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</si>
  <si>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</si>
  <si>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</si>
  <si>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</si>
  <si>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</si>
  <si>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</si>
  <si>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</si>
  <si>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</si>
  <si>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</si>
  <si>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</si>
  <si>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</si>
  <si>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</si>
  <si>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</si>
  <si>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</si>
  <si>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</si>
  <si>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</si>
  <si>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</si>
  <si>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</si>
  <si>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</si>
  <si>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</si>
  <si>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</si>
  <si>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</si>
  <si>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</si>
  <si>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</si>
  <si>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</si>
  <si>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</si>
  <si>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</si>
  <si>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</si>
  <si>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</si>
  <si>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</si>
  <si>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</si>
  <si>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</si>
  <si>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</si>
  <si>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</si>
  <si>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</si>
  <si>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</si>
  <si>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</si>
  <si>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</si>
  <si>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</si>
  <si>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</si>
  <si>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</si>
  <si>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</si>
  <si>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</si>
  <si>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</si>
  <si>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</si>
  <si>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</si>
  <si>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</si>
  <si>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</si>
  <si>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</si>
  <si>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</si>
  <si>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</si>
  <si>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</si>
  <si>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</si>
  <si>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</si>
  <si>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</si>
  <si>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</si>
  <si>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</si>
  <si>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</si>
  <si>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</si>
  <si>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</si>
  <si>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</si>
  <si>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</si>
  <si>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</si>
  <si>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</si>
  <si>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</si>
  <si>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</si>
  <si>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</si>
  <si>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</si>
  <si>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</si>
  <si>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</si>
  <si>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</si>
  <si>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</si>
  <si>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</si>
  <si>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</si>
  <si>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</si>
  <si>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</si>
  <si>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</si>
  <si>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</si>
  <si>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</si>
  <si>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</si>
  <si>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</si>
  <si>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</si>
  <si>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</si>
  <si>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</si>
  <si>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</si>
  <si>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</si>
  <si>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</si>
  <si>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</si>
  <si>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</si>
  <si>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</si>
  <si>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</si>
  <si>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</si>
  <si>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</si>
  <si>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</si>
  <si>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</si>
  <si>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</si>
  <si>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</si>
  <si>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</si>
  <si>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</si>
  <si>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</si>
  <si>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</si>
  <si>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</si>
  <si>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</si>
  <si>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</si>
  <si>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</si>
  <si>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</si>
  <si>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</si>
  <si>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</si>
  <si>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</si>
  <si>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</si>
  <si>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</si>
  <si>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</si>
  <si>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</si>
  <si>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</si>
  <si>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</si>
  <si>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</si>
  <si>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</si>
  <si>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</si>
  <si>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</si>
  <si>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</si>
  <si>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</si>
  <si>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</si>
  <si>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</si>
  <si>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</si>
  <si>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</si>
  <si>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</si>
  <si>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</si>
  <si>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</si>
  <si>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</si>
  <si>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</si>
  <si>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</si>
  <si>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</si>
  <si>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</si>
  <si>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</si>
  <si>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</si>
  <si>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</si>
  <si>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</si>
  <si>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</si>
  <si>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</si>
  <si>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</si>
  <si>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</si>
  <si>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</si>
  <si>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</si>
  <si>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</si>
  <si>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</si>
  <si>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</si>
  <si>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</si>
  <si>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</si>
  <si>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</si>
  <si>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</si>
  <si>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</si>
  <si>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</si>
  <si>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</si>
  <si>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</si>
  <si>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</si>
  <si>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</si>
  <si>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</si>
  <si>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</si>
  <si>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</si>
  <si>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</si>
  <si>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</si>
  <si>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</si>
  <si>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</si>
  <si>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</si>
  <si>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</si>
  <si>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</si>
  <si>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</si>
  <si>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</si>
  <si>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</si>
  <si>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</si>
  <si>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</si>
  <si>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</si>
  <si>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</si>
  <si>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</si>
  <si>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</si>
  <si>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</si>
  <si>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</si>
  <si>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</si>
  <si>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</si>
  <si>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</si>
  <si>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</si>
  <si>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</si>
  <si>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</si>
  <si>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</si>
  <si>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</si>
  <si>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</si>
  <si>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</si>
  <si>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</si>
  <si>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</si>
  <si>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</si>
  <si>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</si>
  <si>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</si>
  <si>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</si>
  <si>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</si>
  <si>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</si>
  <si>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</si>
  <si>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</si>
  <si>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</si>
  <si>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</si>
  <si>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</si>
  <si>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</si>
  <si>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</si>
  <si>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</si>
  <si>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</si>
  <si>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</si>
  <si>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</si>
  <si>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</si>
  <si>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</si>
  <si>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</si>
  <si>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</si>
  <si>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</si>
  <si>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</si>
  <si>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</si>
  <si>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</si>
  <si>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</si>
  <si>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</si>
  <si>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</si>
  <si>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</si>
  <si>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</si>
  <si>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</si>
  <si>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</si>
  <si>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</si>
  <si>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</si>
  <si>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</si>
  <si>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</si>
  <si>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</si>
  <si>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</si>
  <si>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</si>
  <si>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</si>
  <si>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Parent Category</t>
  </si>
  <si>
    <t>Sub-category</t>
  </si>
  <si>
    <t>(All)</t>
  </si>
  <si>
    <t>Row Labels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</si>
  <si>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</si>
  <si>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</si>
  <si>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</si>
  <si>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</si>
  <si>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</si>
  <si>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</si>
  <si>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</si>
  <si>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</si>
  <si>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</si>
  <si>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</si>
  <si>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</si>
  <si>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Count of outcome</t>
  </si>
  <si>
    <t>Average Donation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</si>
  <si>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</si>
  <si>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</si>
  <si>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</si>
  <si>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</si>
  <si>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</si>
  <si>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</si>
  <si>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</si>
  <si>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</si>
  <si>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</si>
  <si>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</si>
  <si>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</si>
  <si>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</si>
  <si>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</si>
  <si>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</si>
  <si>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</si>
  <si>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</si>
  <si>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</si>
  <si>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</si>
  <si>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</si>
  <si>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</si>
  <si>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</si>
  <si>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</si>
  <si>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</si>
  <si>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</si>
  <si>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</si>
  <si>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</si>
  <si>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</si>
  <si>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</si>
  <si>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</si>
  <si>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</si>
  <si>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</si>
  <si>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</si>
  <si>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</si>
  <si>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</si>
  <si>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</si>
  <si>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</si>
  <si>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</si>
  <si>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</si>
  <si>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</si>
  <si>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</si>
  <si>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</si>
  <si>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</si>
  <si>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</si>
  <si>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</si>
  <si>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</si>
  <si>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</si>
  <si>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</si>
  <si>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</si>
  <si>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</si>
  <si>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</si>
  <si>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</si>
  <si>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</si>
  <si>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</si>
  <si>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</si>
  <si>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</si>
  <si>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</si>
  <si>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</si>
  <si>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</si>
  <si>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</si>
  <si>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</si>
  <si>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Median</t>
  </si>
  <si>
    <t>Mean</t>
  </si>
  <si>
    <t>Min</t>
  </si>
  <si>
    <t>Max</t>
  </si>
  <si>
    <t>Variance</t>
  </si>
  <si>
    <t>Standard Deviation</t>
  </si>
  <si>
    <t>Successful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</si>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</sst>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396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14" fontId="0" fillId="0" borderId="0" xfId="0" applyNumberFormat="1"/>
    <xf numFmtId="0" fontId="16" fillId="0" borderId="0" xfId="0" applyFont="1"/>
    <xf numFmtId="0" fontId="18" fillId="0" borderId="0" xfId="0" applyFont="1"/>
    <xf numFmtId="9" fontId="0" fillId="0" borderId="0" xfId="0" applyNumberFormat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396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396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396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3962"/>
      <color rgb="FFFF4B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Category!PivotTable2</c:name>
    <c:fmtId val="1"/>
  </c:pivotSource>
  <c:chart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1-F541-8512-35A41124738E}"/>
            </c:ext>
          </c:extLst>
        </c:ser>
        <c:ser>
          <c:idx val="1"/>
          <c:order val="1"/>
          <c:tx>
            <c:strRef>
              <c:f>'Parent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61-F541-8512-35A41124738E}"/>
            </c:ext>
          </c:extLst>
        </c:ser>
        <c:ser>
          <c:idx val="2"/>
          <c:order val="2"/>
          <c:tx>
            <c:strRef>
              <c:f>'Parent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61-F541-8512-35A41124738E}"/>
            </c:ext>
          </c:extLst>
        </c:ser>
        <c:ser>
          <c:idx val="3"/>
          <c:order val="3"/>
          <c:tx>
            <c:strRef>
              <c:f>'Parent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61-F541-8512-35A411247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7368192"/>
        <c:axId val="1678892592"/>
      </c:barChart>
      <c:catAx>
        <c:axId val="199736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892592"/>
        <c:crosses val="autoZero"/>
        <c:auto val="1"/>
        <c:lblAlgn val="ctr"/>
        <c:lblOffset val="100"/>
        <c:noMultiLvlLbl val="0"/>
      </c:catAx>
      <c:valAx>
        <c:axId val="16788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36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[CrowdfundingBook.xlsx]Sub-category!PivotTable3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A-9947-8D0C-BA089E23000E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8A-9947-8D0C-BA089E23000E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8A-9947-8D0C-BA089E23000E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8A-9947-8D0C-BA089E230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0225680"/>
        <c:axId val="1819849872"/>
      </c:barChart>
      <c:catAx>
        <c:axId val="182022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49872"/>
        <c:crosses val="autoZero"/>
        <c:auto val="1"/>
        <c:lblAlgn val="ctr"/>
        <c:lblOffset val="100"/>
        <c:noMultiLvlLbl val="0"/>
      </c:catAx>
      <c:valAx>
        <c:axId val="181984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22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Based on Launch Date!PivotTable4</c:name>
    <c:fmtId val="4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bg1">
                <a:lumMod val="65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rgbClr val="FF4B46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  <a:lumOff val="4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'Outcome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8F-DD44-83DD-6CDAEB1702E3}"/>
            </c:ext>
          </c:extLst>
        </c:ser>
        <c:ser>
          <c:idx val="1"/>
          <c:order val="1"/>
          <c:tx>
            <c:strRef>
              <c:f>'Outcome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4B46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8F-DD44-83DD-6CDAEB1702E3}"/>
            </c:ext>
          </c:extLst>
        </c:ser>
        <c:ser>
          <c:idx val="2"/>
          <c:order val="2"/>
          <c:tx>
            <c:strRef>
              <c:f>'Outcome Based on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8F-DD44-83DD-6CDAEB170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360880"/>
        <c:axId val="1807453152"/>
      </c:lineChart>
      <c:catAx>
        <c:axId val="172336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453152"/>
        <c:crosses val="autoZero"/>
        <c:auto val="1"/>
        <c:lblAlgn val="ctr"/>
        <c:lblOffset val="100"/>
        <c:noMultiLvlLbl val="0"/>
      </c:catAx>
      <c:valAx>
        <c:axId val="18074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36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3-5A4E-894A-8E2C86B9FAA8}"/>
            </c:ext>
          </c:extLst>
        </c:ser>
        <c:ser>
          <c:idx val="1"/>
          <c:order val="1"/>
          <c:tx>
            <c:strRef>
              <c:f>'Outcome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3-5A4E-894A-8E2C86B9FAA8}"/>
            </c:ext>
          </c:extLst>
        </c:ser>
        <c:ser>
          <c:idx val="2"/>
          <c:order val="2"/>
          <c:tx>
            <c:strRef>
              <c:f>'Outcome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63-5A4E-894A-8E2C86B9F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924672"/>
        <c:axId val="1770125296"/>
      </c:lineChart>
      <c:catAx>
        <c:axId val="177092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125296"/>
        <c:crosses val="autoZero"/>
        <c:auto val="1"/>
        <c:lblAlgn val="ctr"/>
        <c:lblOffset val="100"/>
        <c:noMultiLvlLbl val="0"/>
      </c:catAx>
      <c:valAx>
        <c:axId val="177012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92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  <cx:data id="1">
      <cx:strDim type="cat">
        <cx:f>_xlchart.v1.9</cx:f>
      </cx:strDim>
      <cx:numDim type="val">
        <cx:f>_xlchart.v1.13</cx:f>
      </cx:numDim>
    </cx:data>
    <cx:data id="2">
      <cx:strDim type="cat">
        <cx:f>_xlchart.v1.9</cx:f>
      </cx:strDim>
      <cx:numDim type="val">
        <cx:f>_xlchart.v1.15</cx:f>
      </cx:numDim>
    </cx:data>
    <cx:data id="3">
      <cx:strDim type="cat">
        <cx:f>_xlchart.v1.9</cx:f>
      </cx:strDim>
      <cx:numDim type="val">
        <cx:f>_xlchart.v1.17</cx:f>
      </cx:numDim>
    </cx:data>
  </cx:chartData>
  <cx:chart>
    <cx:title pos="t" align="ctr" overlay="0">
      <cx:tx>
        <cx:txData>
          <cx:v>Statistic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Statistic</a:t>
          </a:r>
        </a:p>
      </cx:txPr>
    </cx:title>
    <cx:plotArea>
      <cx:plotAreaRegion>
        <cx:series layoutId="boxWhisker" uniqueId="{CA9442B1-3D73-9444-875E-30996F141228}" formatIdx="0">
          <cx:tx>
            <cx:txData>
              <cx:f>_xlchart.v1.10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09142C2-C631-444C-9A62-A5ED6C8C6DBD}" formatIdx="1">
          <cx:tx>
            <cx:txData>
              <cx:f>_xlchart.v1.12</cx:f>
              <cx:v/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398C58A-FB4E-E345-A200-0066AF989DED}" formatIdx="2">
          <cx:tx>
            <cx:txData>
              <cx:f>_xlchart.v1.14</cx:f>
              <cx:v>outcome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641D0E0-C3F4-3F49-AD16-54988992DC9C}" formatIdx="3">
          <cx:tx>
            <cx:txData>
              <cx:f>_xlchart.v1.16</cx:f>
              <cx:v>backers_count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2</xdr:row>
      <xdr:rowOff>177800</xdr:rowOff>
    </xdr:from>
    <xdr:to>
      <xdr:col>8</xdr:col>
      <xdr:colOff>1638300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9CB248-C5D3-087F-9DC8-4C72FAEA7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4</xdr:row>
      <xdr:rowOff>25400</xdr:rowOff>
    </xdr:from>
    <xdr:to>
      <xdr:col>15</xdr:col>
      <xdr:colOff>749300</xdr:colOff>
      <xdr:row>20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D69C52-EA5D-653E-9D52-BAA43400C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2</xdr:row>
      <xdr:rowOff>165100</xdr:rowOff>
    </xdr:from>
    <xdr:to>
      <xdr:col>10</xdr:col>
      <xdr:colOff>698500</xdr:colOff>
      <xdr:row>16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24729E-34DB-30F9-862A-12EF4B3D4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1333500</xdr:colOff>
      <xdr:row>14</xdr:row>
      <xdr:rowOff>101600</xdr:rowOff>
    </xdr:from>
    <xdr:to>
      <xdr:col>7</xdr:col>
      <xdr:colOff>317500</xdr:colOff>
      <xdr:row>34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36A4C1-EE10-9FC4-1728-32DBF18BE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311150</xdr:colOff>
      <xdr:row>5</xdr:row>
      <xdr:rowOff>38100</xdr:rowOff>
    </xdr:from>
    <xdr:to>
      <xdr:col>13</xdr:col>
      <xdr:colOff>787400</xdr:colOff>
      <xdr:row>26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42E8DFFC-3053-4665-E232-E0D26A9858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91250" y="1054100"/>
              <a:ext cx="6699250" cy="4248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vano Harahap" refreshedDate="45582.619892476854" createdVersion="8" refreshedVersion="8" minRefreshableVersion="3" recordCount="1000" xr:uid="{36B07142-8686-9C49-A1B7-571FE1699116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vano Harahap" refreshedDate="45582.738268402776" createdVersion="8" refreshedVersion="8" minRefreshableVersion="3" recordCount="1000" xr:uid="{B578AC8F-0C8D-A54B-B476-F17DA9D4BD23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x v="0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x v="1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x v="2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x v="1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x v="3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x v="3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x v="4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x v="3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x v="3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x v="5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x v="6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x v="3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x v="6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x v="7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x v="7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x v="8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x v="9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x v="10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x v="3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x v="3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x v="6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x v="3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x v="3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x v="4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x v="8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x v="11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x v="3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x v="1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x v="3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x v="12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x v="10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x v="11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x v="4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x v="3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x v="4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x v="6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x v="3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x v="13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x v="14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x v="3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x v="8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x v="1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x v="0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x v="15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x v="13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x v="3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x v="1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x v="3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x v="3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x v="1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x v="16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x v="8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x v="3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x v="6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x v="8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x v="17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x v="8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x v="11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x v="3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x v="3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x v="3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x v="3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x v="2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x v="3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x v="2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x v="3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x v="3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x v="8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x v="3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x v="3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x v="3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x v="3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x v="10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x v="17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x v="16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x v="14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x v="3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x v="10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x v="18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x v="3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x v="11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x v="1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x v="11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x v="5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x v="8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x v="7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x v="3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x v="1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x v="18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x v="3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x v="3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x v="18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x v="11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x v="3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x v="2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x v="4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x v="3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x v="0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x v="11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x v="3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x v="3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x v="5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x v="8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x v="5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x v="7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x v="2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x v="3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x v="3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x v="4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x v="19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x v="0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x v="15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x v="2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x v="0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x v="8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x v="13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x v="3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x v="19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x v="14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x v="4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x v="20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x v="11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x v="13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x v="3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x v="14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x v="3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x v="3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x v="3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x v="1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x v="0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x v="6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x v="2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x v="3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x v="21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x v="4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x v="3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x v="6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x v="9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x v="20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x v="8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x v="4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x v="2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x v="2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x v="7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x v="3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x v="8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x v="3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x v="3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x v="8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x v="7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x v="1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x v="5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x v="7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x v="3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x v="7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x v="3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x v="1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x v="14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x v="1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x v="3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x v="8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x v="2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x v="1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x v="14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x v="3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x v="2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x v="14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x v="3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x v="7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x v="12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x v="7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x v="18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x v="4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x v="3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x v="8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x v="3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x v="3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x v="3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x v="0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x v="3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x v="8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x v="2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x v="3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x v="1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x v="3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x v="19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x v="3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x v="12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x v="3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x v="3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x v="3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x v="3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x v="1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x v="7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x v="16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x v="5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x v="8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x v="6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x v="5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x v="1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x v="3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x v="2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x v="0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x v="3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x v="17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x v="3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x v="13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x v="1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x v="4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x v="4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x v="22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x v="3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x v="3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x v="7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x v="1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x v="3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x v="3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x v="22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x v="12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x v="10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x v="3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x v="0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x v="14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x v="3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x v="22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x v="1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x v="14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x v="20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x v="10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x v="20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x v="11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x v="3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x v="3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x v="10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x v="11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x v="10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x v="1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x v="10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x v="3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x v="8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x v="3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x v="9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x v="1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x v="3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x v="3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x v="3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x v="2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x v="13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x v="20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x v="18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x v="1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x v="3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x v="3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x v="6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x v="9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x v="1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x v="1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x v="3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x v="3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x v="14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x v="1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x v="1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x v="7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x v="14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x v="3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x v="3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x v="17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x v="3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x v="4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x v="19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x v="11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x v="14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x v="3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x v="3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x v="3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x v="18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x v="11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x v="3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x v="2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x v="3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x v="10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x v="3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x v="19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x v="1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x v="2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x v="3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x v="3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x v="5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x v="16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x v="3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x v="4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x v="2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x v="0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x v="3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x v="3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x v="3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x v="3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x v="3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x v="1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x v="0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x v="9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x v="4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x v="3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x v="7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x v="4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x v="3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x v="3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x v="13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x v="3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x v="7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x v="11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x v="3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x v="3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x v="1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x v="4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x v="3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x v="0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x v="3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x v="1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x v="2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x v="13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x v="12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x v="3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x v="4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x v="3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x v="3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x v="10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x v="3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x v="1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x v="11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x v="4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x v="0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x v="8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x v="3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x v="1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x v="1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x v="1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x v="3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x v="3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x v="3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x v="14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x v="7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x v="3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x v="3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x v="11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x v="6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x v="7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x v="2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x v="0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x v="3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x v="17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x v="1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x v="3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x v="3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x v="4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x v="8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x v="3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x v="11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x v="14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x v="10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x v="3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x v="3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x v="1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x v="1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x v="7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x v="3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x v="3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x v="3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x v="4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x v="19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x v="3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x v="3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x v="4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x v="3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x v="4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x v="7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x v="1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x v="3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x v="4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x v="3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x v="3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x v="3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x v="14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x v="0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x v="4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x v="9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x v="3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x v="8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x v="7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x v="3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x v="14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x v="9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x v="8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x v="17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x v="4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x v="3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x v="6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x v="1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x v="10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x v="7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x v="14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x v="3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x v="12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x v="3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x v="3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x v="3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x v="4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x v="3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x v="4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x v="1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x v="20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x v="3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x v="13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x v="10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x v="0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x v="3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x v="4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x v="3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x v="4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x v="2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x v="3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x v="8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x v="3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x v="0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x v="7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x v="14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x v="3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x v="3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x v="10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x v="14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x v="3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x v="3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x v="3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x v="4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x v="3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x v="3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x v="17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x v="10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x v="3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x v="22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x v="19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x v="8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x v="3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x v="3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x v="7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x v="3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x v="8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x v="19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x v="11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x v="11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x v="10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x v="1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x v="6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x v="22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x v="6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x v="3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x v="7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x v="3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x v="3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x v="4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x v="3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x v="6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x v="20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x v="10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x v="3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x v="18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x v="8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x v="2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x v="3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x v="6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x v="8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x v="0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x v="1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x v="5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x v="19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x v="18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x v="13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x v="22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x v="8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x v="0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x v="14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x v="3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x v="13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x v="3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x v="0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x v="3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x v="18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x v="3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x v="3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x v="8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x v="23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x v="0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x v="12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x v="14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x v="8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x v="3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x v="10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x v="8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x v="2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x v="4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x v="3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x v="4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x v="11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x v="6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x v="1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x v="15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x v="3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x v="2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x v="3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x v="3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x v="6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x v="3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x v="11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x v="19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x v="1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x v="3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x v="9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x v="0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x v="10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x v="1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x v="3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x v="6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x v="12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x v="12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x v="3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x v="8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x v="3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x v="10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x v="7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x v="11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x v="13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x v="11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x v="3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x v="7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x v="6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x v="3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x v="13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x v="4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x v="20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x v="0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x v="14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x v="20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x v="7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x v="11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x v="1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x v="3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x v="3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x v="6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x v="3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x v="8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x v="7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x v="2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x v="3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x v="1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x v="7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x v="1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x v="18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x v="22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x v="3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x v="3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x v="10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x v="3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x v="1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x v="4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x v="3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x v="3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x v="5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x v="1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x v="3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x v="10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x v="1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x v="12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x v="1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x v="23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x v="0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x v="3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x v="3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x v="17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x v="22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x v="17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x v="3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x v="2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x v="11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x v="4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x v="2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x v="18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x v="1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x v="0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x v="3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x v="4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x v="15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x v="11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x v="3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x v="10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x v="3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x v="3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x v="6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x v="3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x v="1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x v="4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x v="0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x v="8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x v="3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x v="3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x v="3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x v="9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x v="1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x v="0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x v="17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x v="22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x v="3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x v="3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x v="5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x v="3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x v="3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x v="3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x v="7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x v="3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x v="9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x v="3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x v="14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x v="3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x v="7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x v="3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x v="14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x v="3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x v="3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x v="0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x v="7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x v="3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x v="3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x v="3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x v="3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x v="10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x v="19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x v="19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x v="10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x v="3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x v="3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x v="6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x v="3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x v="3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x v="8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x v="3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x v="3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x v="1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x v="11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x v="18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x v="0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x v="3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x v="17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x v="12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x v="2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x v="2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x v="16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x v="14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x v="0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x v="22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x v="1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x v="4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x v="3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x v="17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x v="3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x v="3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x v="17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x v="4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x v="3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x v="23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x v="3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x v="3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x v="7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x v="3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x v="3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x v="7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x v="14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x v="23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x v="14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x v="13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x v="6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x v="0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x v="20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x v="3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x v="3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x v="3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x v="9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x v="3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x v="8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x v="3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x v="19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x v="2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x v="4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x v="4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x v="1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x v="3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x v="3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x v="1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x v="3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x v="5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x v="8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x v="6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x v="8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x v="3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x v="8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x v="18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x v="10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x v="9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x v="2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x v="6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x v="3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x v="3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x v="3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x v="3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x v="3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x v="15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x v="1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x v="20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x v="3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x v="4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x v="8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x v="13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x v="3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x v="1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x v="4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x v="3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x v="3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x v="20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x v="3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x v="2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x v="3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x v="6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x v="8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x v="2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x v="1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x v="16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x v="3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x v="14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x v="9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x v="7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x v="3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x v="7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x v="3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x v="3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x v="5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x v="3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x v="3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x v="8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x v="2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x v="3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x v="10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x v="8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x v="5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x v="9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x v="3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x v="14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x v="3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x v="3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x v="3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x v="6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x v="1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x v="5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x v="11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x v="1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x v="17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x v="3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x v="1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x v="7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x v="22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x v="18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x v="3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x v="11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x v="3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x v="3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x v="7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x v="3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x v="2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x v="1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x v="3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x v="3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x v="10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x v="3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x v="6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x v="3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x v="10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x v="1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x v="2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x v="10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x v="17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x v="1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x v="10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x v="3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x v="3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x v="0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x v="3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x v="9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x v="1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x v="6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x v="20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x v="2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x v="3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x v="3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x v="1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x v="14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x v="14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x v="3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x v="1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x v="4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x v="6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x v="3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x v="0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x v="4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x v="3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x v="11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x v="9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x v="11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x v="1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x v="1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x v="3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x v="9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x v="3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x v="11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x v="1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x v="4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x v="1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x v="1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x v="9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x v="12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x v="3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x v="6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x v="3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x v="3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x v="3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x v="14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x v="18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x v="18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x v="3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x v="2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x v="7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x v="17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x v="3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x v="4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x v="3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x v="2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x v="8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x v="14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x v="4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x v="2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x v="2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x v="0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x v="6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x v="7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x v="1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x v="5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x v="11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x v="7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x v="13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x v="3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x v="0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x v="12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x v="0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x v="3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x v="8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x v="3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x v="3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x v="19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x v="12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x v="3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x v="14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x v="0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x v="3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x v="6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x v="3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x v="3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x v="22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x v="14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x v="14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x v="1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x v="14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x v="0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x v="16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x v="9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x v="5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x v="3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x v="3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x v="12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x v="3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x v="3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x v="7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x v="3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x v="3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x v="5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x v="7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x v="4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x v="18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x v="4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x v="19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x v="3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x v="0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x v="3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x v="4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x v="17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x v="2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x v="1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x v="2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x v="9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x v="15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x v="3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x v="4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x v="3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x v="11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x v="3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x v="3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x v="2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x v="6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x v="6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x v="3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x v="19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x v="14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x v="12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x v="15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x v="3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x v="10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x v="2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x v="21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x v="3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x v="3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x v="3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x v="0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x v="3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x v="2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x v="3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x v="3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x v="3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x v="1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x v="3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x v="3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x v="3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x v="3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x v="4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x v="13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x v="11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x v="2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x v="3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x v="3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x v="0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x v="14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x v="14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x v="3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x v="3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x v="4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x v="2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x v="3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x v="1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x v="4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x v="22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x v="2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x v="3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x v="22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x v="3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x v="10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x v="18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x v="2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x v="18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x v="0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x v="14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x v="3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x v="1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x v="3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x v="21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x v="0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x v="3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x v="3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x v="19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x v="2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x v="3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x v="7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x v="3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x v="3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x v="0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x v="11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x v="3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x v="9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x v="2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x v="4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x v="4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x v="3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x v="1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x v="1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x v="4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x v="15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x v="18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x v="6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x v="1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x v="6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x v="14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x v="18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x v="0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x v="3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x v="3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x v="7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x v="1"/>
    <n v="14560"/>
    <n v="1040"/>
    <x v="1"/>
    <n v="158"/>
    <n v="92.151898734177209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x v="2"/>
    <n v="142523"/>
    <n v="131.4787822878229"/>
    <x v="1"/>
    <n v="1425"/>
    <n v="100.01614035087719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x v="3"/>
    <n v="2477"/>
    <n v="58.976190476190467"/>
    <x v="0"/>
    <n v="24"/>
    <n v="103.20833333333333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x v="4"/>
    <n v="5265"/>
    <n v="69.276315789473685"/>
    <x v="0"/>
    <n v="53"/>
    <n v="99.339622641509436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x v="4"/>
    <n v="13195"/>
    <n v="173.61842105263159"/>
    <x v="1"/>
    <n v="174"/>
    <n v="75.833333333333329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x v="5"/>
    <n v="1090"/>
    <n v="20.961538461538463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x v="6"/>
    <n v="14741"/>
    <n v="327.57777777777778"/>
    <x v="1"/>
    <n v="227"/>
    <n v="64.93832599118943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x v="7"/>
    <n v="21946"/>
    <n v="19.932788374205266"/>
    <x v="2"/>
    <n v="708"/>
    <n v="30.99717514124293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x v="8"/>
    <n v="3208"/>
    <n v="51.741935483870968"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x v="5"/>
    <n v="13838"/>
    <n v="266.11538461538464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x v="9"/>
    <n v="3030"/>
    <n v="48.095238095238095"/>
    <x v="0"/>
    <n v="27"/>
    <n v="112.22222222222223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x v="9"/>
    <n v="5629"/>
    <n v="89.349206349206341"/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x v="3"/>
    <n v="10295"/>
    <n v="245.11904761904765"/>
    <x v="1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x v="10"/>
    <n v="18829"/>
    <n v="66.769503546099301"/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x v="11"/>
    <n v="38414"/>
    <n v="47.307881773399011"/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x v="12"/>
    <n v="11041"/>
    <n v="649.47058823529414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x v="13"/>
    <n v="134845"/>
    <n v="159.39125295508273"/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x v="14"/>
    <n v="6089"/>
    <n v="66.912087912087912"/>
    <x v="3"/>
    <n v="135"/>
    <n v="45.10370370370370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x v="15"/>
    <n v="30331"/>
    <n v="48.529600000000002"/>
    <x v="0"/>
    <n v="674"/>
    <n v="45.001483679525222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x v="16"/>
    <n v="147936"/>
    <n v="112.24279210925646"/>
    <x v="1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x v="17"/>
    <n v="38533"/>
    <n v="40.992553191489364"/>
    <x v="0"/>
    <n v="558"/>
    <n v="69.055555555555557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x v="18"/>
    <n v="75690"/>
    <n v="128.07106598984771"/>
    <x v="1"/>
    <n v="890"/>
    <n v="85.044943820224717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x v="6"/>
    <n v="14942"/>
    <n v="332.04444444444448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x v="19"/>
    <n v="104257"/>
    <n v="112.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x v="20"/>
    <n v="11904"/>
    <n v="216.43636363636364"/>
    <x v="1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x v="21"/>
    <n v="51814"/>
    <n v="48.199069767441863"/>
    <x v="3"/>
    <n v="1480"/>
    <n v="35.009459459459457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x v="22"/>
    <n v="1599"/>
    <n v="79.95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x v="23"/>
    <n v="137635"/>
    <n v="105.22553516819573"/>
    <x v="1"/>
    <n v="2220"/>
    <n v="61.997747747747745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x v="24"/>
    <n v="150965"/>
    <n v="328.89978213507629"/>
    <x v="1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x v="25"/>
    <n v="14455"/>
    <n v="160.61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x v="26"/>
    <n v="10850"/>
    <n v="310"/>
    <x v="1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x v="27"/>
    <n v="87676"/>
    <n v="86.807920792079202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x v="28"/>
    <n v="189666"/>
    <n v="377.82071713147411"/>
    <x v="1"/>
    <n v="5419"/>
    <n v="35.000184535892231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x v="29"/>
    <n v="14025"/>
    <n v="150.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x v="30"/>
    <n v="188628"/>
    <n v="150.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x v="31"/>
    <n v="1101"/>
    <n v="157.28571428571431"/>
    <x v="1"/>
    <n v="16"/>
    <n v="68.8125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x v="32"/>
    <n v="11339"/>
    <n v="139.98765432098764"/>
    <x v="1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x v="33"/>
    <n v="10085"/>
    <n v="325.32258064516128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x v="34"/>
    <n v="5027"/>
    <n v="50.777777777777779"/>
    <x v="0"/>
    <n v="88"/>
    <n v="57.125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x v="35"/>
    <n v="14878"/>
    <n v="169.06818181818181"/>
    <x v="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x v="36"/>
    <n v="11924"/>
    <n v="212.92857142857144"/>
    <x v="1"/>
    <n v="111"/>
    <n v="107.42342342342343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x v="37"/>
    <n v="7991"/>
    <n v="443.94444444444446"/>
    <x v="1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x v="38"/>
    <n v="167717"/>
    <n v="185.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x v="39"/>
    <n v="10541"/>
    <n v="658.8125"/>
    <x v="1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x v="40"/>
    <n v="4530"/>
    <n v="47.684210526315788"/>
    <x v="0"/>
    <n v="48"/>
    <n v="94.375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x v="41"/>
    <n v="4247"/>
    <n v="114.78378378378378"/>
    <x v="1"/>
    <n v="92"/>
    <n v="46.163043478260867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x v="42"/>
    <n v="7129"/>
    <n v="475.26666666666665"/>
    <x v="1"/>
    <n v="149"/>
    <n v="47.845637583892618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x v="43"/>
    <n v="128862"/>
    <n v="386.97297297297297"/>
    <x v="1"/>
    <n v="2431"/>
    <n v="53.007815713698065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x v="44"/>
    <n v="13653"/>
    <n v="189.625"/>
    <x v="1"/>
    <n v="303"/>
    <n v="45.059405940594061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x v="0"/>
    <n v="2"/>
    <n v="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x v="45"/>
    <n v="145243"/>
    <n v="91.867805186590772"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x v="44"/>
    <n v="2459"/>
    <n v="34.152777777777779"/>
    <x v="0"/>
    <n v="75"/>
    <n v="32.78666666666666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x v="35"/>
    <n v="12356"/>
    <n v="140.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x v="46"/>
    <n v="5392"/>
    <n v="89.86666666666666"/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x v="47"/>
    <n v="11746"/>
    <n v="177.96969696969697"/>
    <x v="1"/>
    <n v="131"/>
    <n v="89.66412213740457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x v="48"/>
    <n v="11493"/>
    <n v="143.66249999999999"/>
    <x v="1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x v="49"/>
    <n v="6243"/>
    <n v="215.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x v="50"/>
    <n v="6132"/>
    <n v="227.11111111111114"/>
    <x v="1"/>
    <n v="211"/>
    <n v="29.061611374407583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x v="1"/>
    <n v="3851"/>
    <n v="275.07142857142861"/>
    <x v="1"/>
    <n v="128"/>
    <n v="30.0859375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x v="51"/>
    <n v="135997"/>
    <n v="144.37048832271762"/>
    <x v="1"/>
    <n v="1600"/>
    <n v="84.998125000000002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x v="52"/>
    <n v="184750"/>
    <n v="92.74598393574297"/>
    <x v="0"/>
    <n v="2253"/>
    <n v="82.001775410563695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x v="22"/>
    <n v="14452"/>
    <n v="722.6"/>
    <x v="1"/>
    <n v="249"/>
    <n v="58.040160642570278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x v="53"/>
    <n v="557"/>
    <n v="11.851063829787234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x v="54"/>
    <n v="2734"/>
    <n v="97.642857142857139"/>
    <x v="0"/>
    <n v="38"/>
    <n v="71.94736842105263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x v="55"/>
    <n v="14405"/>
    <n v="236.14754098360655"/>
    <x v="1"/>
    <n v="236"/>
    <n v="61.038135593220339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x v="49"/>
    <n v="1307"/>
    <n v="45.068965517241381"/>
    <x v="0"/>
    <n v="12"/>
    <n v="108.91666666666667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x v="56"/>
    <n v="117892"/>
    <n v="162.38567493112947"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x v="57"/>
    <n v="14508"/>
    <n v="254.52631578947367"/>
    <x v="1"/>
    <n v="246"/>
    <n v="58.975609756097562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x v="58"/>
    <n v="1901"/>
    <n v="24.063291139240505"/>
    <x v="3"/>
    <n v="17"/>
    <n v="111.82352941176471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x v="59"/>
    <n v="158389"/>
    <n v="123.74140625000001"/>
    <x v="1"/>
    <n v="2475"/>
    <n v="63.99555555555555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x v="46"/>
    <n v="6484"/>
    <n v="108.06666666666666"/>
    <x v="1"/>
    <n v="76"/>
    <n v="85.315789473684205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x v="60"/>
    <n v="4022"/>
    <n v="670.33333333333326"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x v="1"/>
    <n v="9253"/>
    <n v="660.92857142857144"/>
    <x v="1"/>
    <n v="88"/>
    <n v="105.14772727272727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x v="61"/>
    <n v="4776"/>
    <n v="122.46153846153847"/>
    <x v="1"/>
    <n v="85"/>
    <n v="56.188235294117646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x v="62"/>
    <n v="14606"/>
    <n v="150.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x v="63"/>
    <n v="95993"/>
    <n v="78.106590724165997"/>
    <x v="0"/>
    <n v="1684"/>
    <n v="57.0029691211401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x v="40"/>
    <n v="4460"/>
    <n v="46.94736842105263"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x v="6"/>
    <n v="13536"/>
    <n v="300.8"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x v="64"/>
    <n v="40228"/>
    <n v="69.598615916955026"/>
    <x v="0"/>
    <n v="838"/>
    <n v="48.004773269689736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x v="65"/>
    <n v="7012"/>
    <n v="637.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x v="66"/>
    <n v="37857"/>
    <n v="225.33928571428569"/>
    <x v="1"/>
    <n v="411"/>
    <n v="92.109489051094897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x v="67"/>
    <n v="14973"/>
    <n v="1497.3000000000002"/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x v="68"/>
    <n v="39996"/>
    <n v="37.590225563909776"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x v="69"/>
    <n v="41564"/>
    <n v="132.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x v="70"/>
    <n v="6430"/>
    <n v="131.22448979591837"/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x v="71"/>
    <n v="12405"/>
    <n v="167.63513513513513"/>
    <x v="1"/>
    <n v="203"/>
    <n v="61.108374384236456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x v="72"/>
    <n v="123040"/>
    <n v="61.984886649874063"/>
    <x v="0"/>
    <n v="1482"/>
    <n v="83.022941970310384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x v="73"/>
    <n v="12516"/>
    <n v="260.75"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x v="74"/>
    <n v="8588"/>
    <n v="252.58823529411765"/>
    <x v="1"/>
    <n v="96"/>
    <n v="89.458333333333329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x v="75"/>
    <n v="6132"/>
    <n v="78.615384615384613"/>
    <x v="0"/>
    <n v="106"/>
    <n v="57.849056603773583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x v="76"/>
    <n v="74688"/>
    <n v="48.404406999351913"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x v="77"/>
    <n v="51775"/>
    <n v="258.875"/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x v="78"/>
    <n v="65877"/>
    <n v="60.548713235294116"/>
    <x v="3"/>
    <n v="610"/>
    <n v="107.99508196721311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x v="49"/>
    <n v="8807"/>
    <n v="303.68965517241378"/>
    <x v="1"/>
    <n v="180"/>
    <n v="48.927777777777777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x v="79"/>
    <n v="1017"/>
    <n v="112.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x v="80"/>
    <n v="151513"/>
    <n v="217.37876614060258"/>
    <x v="1"/>
    <n v="2331"/>
    <n v="64.999141999141997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x v="81"/>
    <n v="12047"/>
    <n v="926.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x v="82"/>
    <n v="32951"/>
    <n v="33.692229038854805"/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x v="4"/>
    <n v="14951"/>
    <n v="196.7236842105263"/>
    <x v="1"/>
    <n v="164"/>
    <n v="91.16463414634147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x v="0"/>
    <n v="1"/>
    <n v="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x v="79"/>
    <n v="9193"/>
    <n v="1021.4444444444445"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x v="41"/>
    <n v="10422"/>
    <n v="281.67567567567568"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x v="83"/>
    <n v="2461"/>
    <n v="24.610000000000003"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x v="84"/>
    <n v="170623"/>
    <n v="143.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x v="85"/>
    <n v="9829"/>
    <n v="144.54411764705884"/>
    <x v="1"/>
    <n v="95"/>
    <n v="103.46315789473684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x v="61"/>
    <n v="14006"/>
    <n v="359.12820512820514"/>
    <x v="1"/>
    <n v="147"/>
    <n v="95.278911564625844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x v="26"/>
    <n v="6527"/>
    <n v="186.48571428571427"/>
    <x v="1"/>
    <n v="86"/>
    <n v="75.895348837209298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x v="42"/>
    <n v="8929"/>
    <n v="595.26666666666665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x v="5"/>
    <n v="3079"/>
    <n v="59.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x v="86"/>
    <n v="21307"/>
    <n v="14.962780898876405"/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x v="87"/>
    <n v="73653"/>
    <n v="119.95602605863192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x v="53"/>
    <n v="12635"/>
    <n v="268.82978723404256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x v="88"/>
    <n v="12437"/>
    <n v="376.87878787878788"/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x v="89"/>
    <n v="13816"/>
    <n v="727.15789473684208"/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x v="90"/>
    <n v="145382"/>
    <n v="87.211757648470297"/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x v="44"/>
    <n v="6336"/>
    <n v="88"/>
    <x v="0"/>
    <n v="73"/>
    <n v="86.794520547945211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x v="70"/>
    <n v="8523"/>
    <n v="173.9387755102041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x v="91"/>
    <n v="6351"/>
    <n v="117.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x v="92"/>
    <n v="10748"/>
    <n v="214.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x v="93"/>
    <n v="112272"/>
    <n v="149.49667110519306"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x v="94"/>
    <n v="99361"/>
    <n v="219.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x v="95"/>
    <n v="88055"/>
    <n v="64.367690058479525"/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x v="96"/>
    <n v="33092"/>
    <n v="18.622397298818232"/>
    <x v="0"/>
    <n v="662"/>
    <n v="49.987915407854985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x v="97"/>
    <n v="9562"/>
    <n v="367.76923076923077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x v="98"/>
    <n v="8475"/>
    <n v="159.90566037735849"/>
    <x v="1"/>
    <n v="180"/>
    <n v="47.083333333333336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x v="99"/>
    <n v="69617"/>
    <n v="38.633185349611544"/>
    <x v="0"/>
    <n v="774"/>
    <n v="89.944444444444443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x v="100"/>
    <n v="53067"/>
    <n v="51.42151162790698"/>
    <x v="0"/>
    <n v="672"/>
    <n v="78.96875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x v="101"/>
    <n v="42596"/>
    <n v="60.334277620396605"/>
    <x v="3"/>
    <n v="532"/>
    <n v="80.067669172932327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x v="102"/>
    <n v="4756"/>
    <n v="3.202693602693603"/>
    <x v="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x v="103"/>
    <n v="14925"/>
    <n v="155.46875"/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x v="104"/>
    <n v="166116"/>
    <n v="100.85974499089254"/>
    <x v="1"/>
    <n v="2443"/>
    <n v="67.996725337699544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x v="88"/>
    <n v="3834"/>
    <n v="116.18181818181819"/>
    <x v="1"/>
    <n v="89"/>
    <n v="43.078651685393261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x v="6"/>
    <n v="13985"/>
    <n v="310.77777777777777"/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x v="105"/>
    <n v="89288"/>
    <n v="89.73668341708543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x v="106"/>
    <n v="5488"/>
    <n v="71.27272727272728"/>
    <x v="0"/>
    <n v="117"/>
    <n v="46.905982905982903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x v="107"/>
    <n v="2721"/>
    <n v="3.2862318840579712"/>
    <x v="3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x v="37"/>
    <n v="4712"/>
    <n v="261.77777777777777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x v="103"/>
    <n v="9216"/>
    <n v="96"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x v="108"/>
    <n v="19246"/>
    <n v="20.896851248642779"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x v="20"/>
    <n v="12274"/>
    <n v="223.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x v="109"/>
    <n v="65323"/>
    <n v="101.59097978227061"/>
    <x v="1"/>
    <n v="1071"/>
    <n v="60.992530345471522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x v="92"/>
    <n v="11502"/>
    <n v="230.03999999999996"/>
    <x v="1"/>
    <n v="117"/>
    <n v="98.30769230769230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x v="91"/>
    <n v="7322"/>
    <n v="135.59259259259261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x v="25"/>
    <n v="11619"/>
    <n v="129.1"/>
    <x v="1"/>
    <n v="135"/>
    <n v="86.066666666666663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x v="110"/>
    <n v="59128"/>
    <n v="236.512"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x v="35"/>
    <n v="1518"/>
    <n v="17.25"/>
    <x v="3"/>
    <n v="51"/>
    <n v="29.764705882352942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x v="111"/>
    <n v="9337"/>
    <n v="112.49397590361446"/>
    <x v="1"/>
    <n v="199"/>
    <n v="46.91959798994975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x v="29"/>
    <n v="11255"/>
    <n v="121.02150537634408"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x v="8"/>
    <n v="13632"/>
    <n v="219.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x v="0"/>
    <n v="1"/>
    <n v="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x v="112"/>
    <n v="88037"/>
    <n v="64.166909620991248"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x v="113"/>
    <n v="175573"/>
    <n v="423.06746987951806"/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x v="114"/>
    <n v="176112"/>
    <n v="92.984160506863773"/>
    <x v="0"/>
    <n v="5681"/>
    <n v="31.000176025347649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x v="115"/>
    <n v="100650"/>
    <n v="58.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x v="116"/>
    <n v="90706"/>
    <n v="65.022222222222226"/>
    <x v="0"/>
    <n v="1194"/>
    <n v="75.968174204355108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x v="117"/>
    <n v="26914"/>
    <n v="73.939560439560438"/>
    <x v="3"/>
    <n v="379"/>
    <n v="71.013192612137203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x v="3"/>
    <n v="2212"/>
    <n v="52.666666666666664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x v="118"/>
    <n v="4640"/>
    <n v="220.95238095238096"/>
    <x v="1"/>
    <n v="41"/>
    <n v="113.1707317073170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x v="119"/>
    <n v="191222"/>
    <n v="100.01150627615063"/>
    <x v="1"/>
    <n v="1821"/>
    <n v="105.0093355299286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x v="48"/>
    <n v="12985"/>
    <n v="162.3125"/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x v="20"/>
    <n v="4300"/>
    <n v="78.181818181818187"/>
    <x v="0"/>
    <n v="75"/>
    <n v="57.333333333333336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x v="55"/>
    <n v="9134"/>
    <n v="149.73770491803279"/>
    <x v="1"/>
    <n v="157"/>
    <n v="58.178343949044589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x v="26"/>
    <n v="8864"/>
    <n v="253.25714285714284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x v="120"/>
    <n v="150755"/>
    <n v="100.16943521594683"/>
    <x v="1"/>
    <n v="1396"/>
    <n v="107.9906876790830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x v="121"/>
    <n v="110279"/>
    <n v="121.99004424778761"/>
    <x v="1"/>
    <n v="2506"/>
    <n v="44.00598563447725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x v="122"/>
    <n v="13439"/>
    <n v="137.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x v="97"/>
    <n v="10804"/>
    <n v="415.53846153846149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x v="123"/>
    <n v="40107"/>
    <n v="31.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x v="124"/>
    <n v="98811"/>
    <n v="424.08154506437768"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x v="125"/>
    <n v="5528"/>
    <n v="2.93886230728336"/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x v="70"/>
    <n v="521"/>
    <n v="10.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x v="126"/>
    <n v="663"/>
    <n v="82.875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x v="127"/>
    <n v="157635"/>
    <n v="163.01447776628748"/>
    <x v="1"/>
    <n v="1561"/>
    <n v="100.98334401024984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x v="60"/>
    <n v="5368"/>
    <n v="894.66666666666674"/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x v="128"/>
    <n v="47459"/>
    <n v="26.191501103752756"/>
    <x v="0"/>
    <n v="1130"/>
    <n v="41.999115044247787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x v="129"/>
    <n v="86060"/>
    <n v="74.834782608695647"/>
    <x v="0"/>
    <n v="782"/>
    <n v="110.05115089514067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x v="130"/>
    <n v="161593"/>
    <n v="416.47680412371136"/>
    <x v="1"/>
    <n v="2739"/>
    <n v="58.997079225994888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x v="44"/>
    <n v="6927"/>
    <n v="96.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x v="131"/>
    <n v="159185"/>
    <n v="357.71910112359546"/>
    <x v="1"/>
    <n v="3537"/>
    <n v="45.005654509471306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x v="132"/>
    <n v="172736"/>
    <n v="308.45714285714286"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x v="133"/>
    <n v="5315"/>
    <n v="61.802325581395344"/>
    <x v="0"/>
    <n v="136"/>
    <n v="39.080882352941174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x v="134"/>
    <n v="195750"/>
    <n v="722.32472324723244"/>
    <x v="1"/>
    <n v="3318"/>
    <n v="58.996383363471971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x v="135"/>
    <n v="3525"/>
    <n v="69.117647058823522"/>
    <x v="0"/>
    <n v="86"/>
    <n v="40.988372093023258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x v="136"/>
    <n v="10550"/>
    <n v="293.05555555555554"/>
    <x v="1"/>
    <n v="340"/>
    <n v="31.029411764705884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x v="67"/>
    <n v="718"/>
    <n v="71.8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x v="137"/>
    <n v="28358"/>
    <n v="31.934684684684683"/>
    <x v="0"/>
    <n v="886"/>
    <n v="32.006772009029348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x v="138"/>
    <n v="138384"/>
    <n v="229.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x v="139"/>
    <n v="2625"/>
    <n v="32.012195121951223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x v="140"/>
    <n v="45004"/>
    <n v="23.525352848928385"/>
    <x v="3"/>
    <n v="441"/>
    <n v="102.0498866213152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x v="41"/>
    <n v="2538"/>
    <n v="68.594594594594597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x v="141"/>
    <n v="3188"/>
    <n v="37.952380952380956"/>
    <x v="0"/>
    <n v="86"/>
    <n v="37.069767441860463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x v="142"/>
    <n v="8517"/>
    <n v="19.992957746478872"/>
    <x v="0"/>
    <n v="243"/>
    <n v="35.049382716049379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x v="47"/>
    <n v="3012"/>
    <n v="45.636363636363633"/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x v="143"/>
    <n v="8716"/>
    <n v="122.7605633802817"/>
    <x v="1"/>
    <n v="126"/>
    <n v="69.174603174603178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x v="144"/>
    <n v="57157"/>
    <n v="361.75316455696202"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x v="139"/>
    <n v="5178"/>
    <n v="63.146341463414636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x v="145"/>
    <n v="163118"/>
    <n v="298.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x v="146"/>
    <n v="6041"/>
    <n v="9.5585443037974684"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x v="37"/>
    <n v="968"/>
    <n v="53.777777777777779"/>
    <x v="0"/>
    <n v="13"/>
    <n v="74.461538461538467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x v="0"/>
    <n v="2"/>
    <n v="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x v="118"/>
    <n v="14305"/>
    <n v="681.19047619047615"/>
    <x v="1"/>
    <n v="157"/>
    <n v="91.11464968152866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x v="111"/>
    <n v="6543"/>
    <n v="78.831325301204828"/>
    <x v="3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x v="147"/>
    <n v="193413"/>
    <n v="134.40792216817235"/>
    <x v="1"/>
    <n v="4498"/>
    <n v="42.99977767896842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x v="148"/>
    <n v="2529"/>
    <n v="3.3719999999999999"/>
    <x v="0"/>
    <n v="40"/>
    <n v="63.225000000000001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x v="81"/>
    <n v="5614"/>
    <n v="431.84615384615387"/>
    <x v="1"/>
    <n v="80"/>
    <n v="70.17499999999999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x v="25"/>
    <n v="3496"/>
    <n v="38.844444444444441"/>
    <x v="3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x v="67"/>
    <n v="4257"/>
    <n v="425.7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x v="149"/>
    <n v="199110"/>
    <n v="101.12239715591672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x v="150"/>
    <n v="41212"/>
    <n v="21.188688946015425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x v="151"/>
    <n v="6338"/>
    <n v="67.425531914893625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x v="152"/>
    <n v="99100"/>
    <n v="94.923371647509583"/>
    <x v="0"/>
    <n v="1625"/>
    <n v="60.984615384615381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x v="32"/>
    <n v="12300"/>
    <n v="151.85185185185185"/>
    <x v="1"/>
    <n v="168"/>
    <n v="73.21428571428570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x v="153"/>
    <n v="171549"/>
    <n v="195.16382252559728"/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x v="1"/>
    <n v="14324"/>
    <n v="1023.1428571428571"/>
    <x v="1"/>
    <n v="165"/>
    <n v="86.812121212121212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x v="154"/>
    <n v="6024"/>
    <n v="3.841836734693878"/>
    <x v="0"/>
    <n v="143"/>
    <n v="42.125874125874127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x v="155"/>
    <n v="188721"/>
    <n v="155.07066557107643"/>
    <x v="1"/>
    <n v="1815"/>
    <n v="103.97851239669421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x v="156"/>
    <n v="57911"/>
    <n v="44.753477588871718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x v="57"/>
    <n v="12309"/>
    <n v="215.94736842105263"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x v="157"/>
    <n v="138497"/>
    <n v="332.12709832134288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x v="58"/>
    <n v="667"/>
    <n v="8.4430379746835449"/>
    <x v="0"/>
    <n v="17"/>
    <n v="39.235294117647058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x v="158"/>
    <n v="119830"/>
    <n v="98.625514403292186"/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x v="73"/>
    <n v="6623"/>
    <n v="137.97916666666669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x v="159"/>
    <n v="81897"/>
    <n v="93.81099656357388"/>
    <x v="0"/>
    <n v="931"/>
    <n v="87.966702470461868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x v="160"/>
    <n v="186885"/>
    <n v="403.63930885529157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x v="161"/>
    <n v="176398"/>
    <n v="260.1740412979351"/>
    <x v="1"/>
    <n v="5880"/>
    <n v="29.999659863945578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x v="162"/>
    <n v="10999"/>
    <n v="366.63333333333333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x v="163"/>
    <n v="102751"/>
    <n v="168.72085385878489"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x v="164"/>
    <n v="165352"/>
    <n v="119.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x v="165"/>
    <n v="165798"/>
    <n v="193.68925233644859"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x v="166"/>
    <n v="10084"/>
    <n v="420.16666666666669"/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x v="44"/>
    <n v="5523"/>
    <n v="76.708333333333329"/>
    <x v="3"/>
    <n v="67"/>
    <n v="82.432835820895519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x v="74"/>
    <n v="5823"/>
    <n v="171.26470588235293"/>
    <x v="1"/>
    <n v="92"/>
    <n v="63.293478260869563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x v="167"/>
    <n v="6000"/>
    <n v="157.89473684210526"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x v="168"/>
    <n v="8181"/>
    <n v="109.08"/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x v="133"/>
    <n v="3589"/>
    <n v="41.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x v="169"/>
    <n v="4323"/>
    <n v="10.944303797468354"/>
    <x v="0"/>
    <n v="57"/>
    <n v="75.84210526315789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x v="29"/>
    <n v="14822"/>
    <n v="159.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x v="166"/>
    <n v="10138"/>
    <n v="422.41666666666669"/>
    <x v="1"/>
    <n v="97"/>
    <n v="104.51546391752578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x v="170"/>
    <n v="3127"/>
    <n v="97.71875"/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x v="171"/>
    <n v="123124"/>
    <n v="418.78911564625849"/>
    <x v="1"/>
    <n v="1784"/>
    <n v="69.015695067264573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x v="172"/>
    <n v="171729"/>
    <n v="101.91632047477745"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x v="141"/>
    <n v="10729"/>
    <n v="127.72619047619047"/>
    <x v="1"/>
    <n v="250"/>
    <n v="42.915999999999997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x v="173"/>
    <n v="10240"/>
    <n v="445.21739130434781"/>
    <x v="1"/>
    <n v="238"/>
    <n v="43.025210084033617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x v="31"/>
    <n v="3988"/>
    <n v="569.71428571428578"/>
    <x v="1"/>
    <n v="53"/>
    <n v="75.24528301886792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x v="49"/>
    <n v="14771"/>
    <n v="509.34482758620686"/>
    <x v="1"/>
    <n v="214"/>
    <n v="69.02336448598130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x v="6"/>
    <n v="14649"/>
    <n v="325.5333333333333"/>
    <x v="1"/>
    <n v="222"/>
    <n v="65.986486486486484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x v="174"/>
    <n v="184658"/>
    <n v="932.61616161616166"/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x v="8"/>
    <n v="13103"/>
    <n v="211.33870967741933"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x v="175"/>
    <n v="168095"/>
    <n v="273.32520325203251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x v="0"/>
    <n v="3"/>
    <n v="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x v="143"/>
    <n v="3840"/>
    <n v="54.084507042253513"/>
    <x v="0"/>
    <n v="101"/>
    <n v="38.019801980198018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x v="67"/>
    <n v="6263"/>
    <n v="626.29999999999995"/>
    <x v="1"/>
    <n v="59"/>
    <n v="106.15254237288136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x v="158"/>
    <n v="108161"/>
    <n v="89.021399176954731"/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x v="176"/>
    <n v="8505"/>
    <n v="184.89130434782609"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x v="177"/>
    <n v="96735"/>
    <n v="120.16770186335404"/>
    <x v="1"/>
    <n v="1697"/>
    <n v="57.003535651149086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x v="178"/>
    <n v="959"/>
    <n v="23.390243902439025"/>
    <x v="0"/>
    <n v="15"/>
    <n v="63.9333333333333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x v="57"/>
    <n v="8322"/>
    <n v="146"/>
    <x v="1"/>
    <n v="92"/>
    <n v="90.456521739130437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x v="92"/>
    <n v="13424"/>
    <n v="268.48"/>
    <x v="1"/>
    <n v="186"/>
    <n v="72.172043010752688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x v="37"/>
    <n v="10755"/>
    <n v="597.5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x v="9"/>
    <n v="9935"/>
    <n v="157.69841269841268"/>
    <x v="1"/>
    <n v="261"/>
    <n v="38.065134099616856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x v="179"/>
    <n v="26303"/>
    <n v="31.201660735468568"/>
    <x v="0"/>
    <n v="454"/>
    <n v="57.93612334801762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x v="12"/>
    <n v="5328"/>
    <n v="313.41176470588238"/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x v="49"/>
    <n v="10756"/>
    <n v="370.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x v="180"/>
    <n v="165375"/>
    <n v="362.66447368421052"/>
    <x v="1"/>
    <n v="5512"/>
    <n v="30.002721335268504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x v="70"/>
    <n v="6031"/>
    <n v="123.08163265306122"/>
    <x v="1"/>
    <n v="86"/>
    <n v="70.127906976744185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x v="181"/>
    <n v="85902"/>
    <n v="76.766756032171585"/>
    <x v="0"/>
    <n v="3182"/>
    <n v="26.99622878692646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x v="182"/>
    <n v="143910"/>
    <n v="233.62012987012989"/>
    <x v="1"/>
    <n v="2768"/>
    <n v="51.990606936416185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x v="42"/>
    <n v="2708"/>
    <n v="180.53333333333333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x v="26"/>
    <n v="8842"/>
    <n v="252.62857142857143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x v="183"/>
    <n v="47260"/>
    <n v="27.176538240368025"/>
    <x v="3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x v="184"/>
    <n v="1953"/>
    <n v="1.2706571242680547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x v="185"/>
    <n v="155349"/>
    <n v="304.0097847358121"/>
    <x v="1"/>
    <n v="1894"/>
    <n v="82.021647307286173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x v="75"/>
    <n v="10704"/>
    <n v="137.23076923076923"/>
    <x v="1"/>
    <n v="282"/>
    <n v="37.957446808510639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x v="166"/>
    <n v="773"/>
    <n v="32.208333333333336"/>
    <x v="0"/>
    <n v="15"/>
    <n v="51.533333333333331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x v="61"/>
    <n v="9419"/>
    <n v="241.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x v="20"/>
    <n v="5324"/>
    <n v="96.8"/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x v="31"/>
    <n v="7465"/>
    <n v="1066.4285714285716"/>
    <x v="1"/>
    <n v="83"/>
    <n v="89.939759036144579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x v="50"/>
    <n v="8799"/>
    <n v="325.88888888888891"/>
    <x v="1"/>
    <n v="91"/>
    <n v="96.692307692307693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x v="48"/>
    <n v="13656"/>
    <n v="170.70000000000002"/>
    <x v="1"/>
    <n v="546"/>
    <n v="25.01098901098901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x v="186"/>
    <n v="14536"/>
    <n v="581.44000000000005"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x v="187"/>
    <n v="150552"/>
    <n v="91.520972644376897"/>
    <x v="0"/>
    <n v="2062"/>
    <n v="73.012609117361791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x v="141"/>
    <n v="9076"/>
    <n v="108.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x v="32"/>
    <n v="1517"/>
    <n v="18.728395061728396"/>
    <x v="0"/>
    <n v="29"/>
    <n v="52.310344827586206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x v="122"/>
    <n v="8153"/>
    <n v="83.193877551020407"/>
    <x v="0"/>
    <n v="132"/>
    <n v="61.765151515151516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x v="79"/>
    <n v="6357"/>
    <n v="706.33333333333337"/>
    <x v="1"/>
    <n v="254"/>
    <n v="25.027559055118111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x v="188"/>
    <n v="19557"/>
    <n v="17.446030330062445"/>
    <x v="3"/>
    <n v="184"/>
    <n v="106.28804347826087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x v="9"/>
    <n v="13213"/>
    <n v="209.73015873015873"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x v="36"/>
    <n v="5476"/>
    <n v="97.785714285714292"/>
    <x v="0"/>
    <n v="137"/>
    <n v="39.970802919708028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x v="126"/>
    <n v="13474"/>
    <n v="1684.25"/>
    <x v="1"/>
    <n v="337"/>
    <n v="39.982195845697326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x v="189"/>
    <n v="91722"/>
    <n v="54.402135231316727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x v="37"/>
    <n v="8219"/>
    <n v="456.61111111111109"/>
    <x v="1"/>
    <n v="107"/>
    <n v="76.813084112149539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x v="190"/>
    <n v="717"/>
    <n v="9.8219178082191778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x v="191"/>
    <n v="1065"/>
    <n v="16.384615384615383"/>
    <x v="3"/>
    <n v="32"/>
    <n v="33.28125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x v="60"/>
    <n v="8038"/>
    <n v="1339.6666666666667"/>
    <x v="1"/>
    <n v="183"/>
    <n v="43.923497267759565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x v="192"/>
    <n v="68769"/>
    <n v="35.650077760497666"/>
    <x v="0"/>
    <n v="1910"/>
    <n v="36.004712041884815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x v="55"/>
    <n v="3352"/>
    <n v="54.950819672131146"/>
    <x v="0"/>
    <n v="38"/>
    <n v="88.2105263157894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x v="44"/>
    <n v="6785"/>
    <n v="94.236111111111114"/>
    <x v="0"/>
    <n v="104"/>
    <n v="65.240384615384613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x v="26"/>
    <n v="5037"/>
    <n v="143.91428571428571"/>
    <x v="1"/>
    <n v="72"/>
    <n v="69.958333333333329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x v="167"/>
    <n v="1954"/>
    <n v="51.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x v="0"/>
    <n v="5"/>
    <n v="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x v="79"/>
    <n v="12102"/>
    <n v="1344.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x v="193"/>
    <n v="24234"/>
    <n v="31.844940867279899"/>
    <x v="0"/>
    <n v="245"/>
    <n v="98.91428571428571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x v="74"/>
    <n v="2809"/>
    <n v="82.617647058823536"/>
    <x v="0"/>
    <n v="32"/>
    <n v="87.78125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x v="118"/>
    <n v="11469"/>
    <n v="546.14285714285722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x v="54"/>
    <n v="8014"/>
    <n v="286.21428571428572"/>
    <x v="1"/>
    <n v="85"/>
    <n v="94.28235294117647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x v="191"/>
    <n v="514"/>
    <n v="7.9076923076923071"/>
    <x v="0"/>
    <n v="7"/>
    <n v="73.428571428571431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x v="194"/>
    <n v="43473"/>
    <n v="132.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x v="195"/>
    <n v="87560"/>
    <n v="74.077834179357026"/>
    <x v="0"/>
    <n v="803"/>
    <n v="109.04109589041096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x v="178"/>
    <n v="3087"/>
    <n v="75.292682926829272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x v="75"/>
    <n v="1586"/>
    <n v="20.333333333333332"/>
    <x v="0"/>
    <n v="16"/>
    <n v="99.125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x v="9"/>
    <n v="12812"/>
    <n v="203.36507936507937"/>
    <x v="1"/>
    <n v="121"/>
    <n v="105.88429752066116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x v="18"/>
    <n v="183345"/>
    <n v="310.2284263959391"/>
    <x v="1"/>
    <n v="3742"/>
    <n v="48.996525921966864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x v="196"/>
    <n v="8697"/>
    <n v="395.31818181818181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x v="1"/>
    <n v="4126"/>
    <n v="294.71428571428572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x v="40"/>
    <n v="3220"/>
    <n v="33.89473684210526"/>
    <x v="0"/>
    <n v="31"/>
    <n v="103.87096774193549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x v="103"/>
    <n v="6401"/>
    <n v="66.677083333333329"/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x v="47"/>
    <n v="1269"/>
    <n v="19.227272727272727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x v="57"/>
    <n v="903"/>
    <n v="15.842105263157894"/>
    <x v="0"/>
    <n v="17"/>
    <n v="53.117647058823529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x v="141"/>
    <n v="3251"/>
    <n v="38.702380952380956"/>
    <x v="3"/>
    <n v="64"/>
    <n v="50.796875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x v="197"/>
    <n v="8092"/>
    <n v="9.5876777251184837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x v="198"/>
    <n v="160422"/>
    <n v="94.144366197183089"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x v="199"/>
    <n v="196377"/>
    <n v="166.56234096692114"/>
    <x v="1"/>
    <n v="5168"/>
    <n v="37.998645510835914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x v="200"/>
    <n v="2148"/>
    <n v="24.134831460674157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x v="143"/>
    <n v="11648"/>
    <n v="164.05633802816902"/>
    <x v="1"/>
    <n v="307"/>
    <n v="37.941368078175898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x v="191"/>
    <n v="5897"/>
    <n v="90.723076923076931"/>
    <x v="0"/>
    <n v="73"/>
    <n v="80.780821917808225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x v="44"/>
    <n v="3326"/>
    <n v="46.194444444444443"/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x v="97"/>
    <n v="1002"/>
    <n v="38.53846153846154"/>
    <x v="0"/>
    <n v="33"/>
    <n v="30.36363636363636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x v="201"/>
    <n v="131826"/>
    <n v="133.56231003039514"/>
    <x v="1"/>
    <n v="2441"/>
    <n v="54.004916018025398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x v="202"/>
    <n v="21477"/>
    <n v="22.896588486140725"/>
    <x v="2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x v="203"/>
    <n v="62330"/>
    <n v="184.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x v="88"/>
    <n v="14643"/>
    <n v="443.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x v="204"/>
    <n v="41396"/>
    <n v="199.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x v="103"/>
    <n v="11900"/>
    <n v="123.95833333333333"/>
    <x v="1"/>
    <n v="253"/>
    <n v="47.035573122529641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x v="205"/>
    <n v="123538"/>
    <n v="186.61329305135951"/>
    <x v="1"/>
    <n v="1113"/>
    <n v="110.99550763701707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x v="206"/>
    <n v="198628"/>
    <n v="114.28538550057536"/>
    <x v="1"/>
    <n v="2283"/>
    <n v="87.003066141042481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x v="207"/>
    <n v="68602"/>
    <n v="97.032531824611041"/>
    <x v="0"/>
    <n v="1072"/>
    <n v="63.99440298507462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x v="208"/>
    <n v="116064"/>
    <n v="122.81904761904762"/>
    <x v="1"/>
    <n v="1095"/>
    <n v="105.9945205479452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x v="209"/>
    <n v="125042"/>
    <n v="179.14326647564468"/>
    <x v="1"/>
    <n v="1690"/>
    <n v="73.989349112426041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x v="210"/>
    <n v="108974"/>
    <n v="79.951577402787962"/>
    <x v="3"/>
    <n v="1297"/>
    <n v="84.02004626060139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x v="211"/>
    <n v="34964"/>
    <n v="94.242587601078171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x v="212"/>
    <n v="96777"/>
    <n v="84.669291338582681"/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x v="213"/>
    <n v="31864"/>
    <n v="66.521920668058456"/>
    <x v="0"/>
    <n v="328"/>
    <n v="97.146341463414629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x v="25"/>
    <n v="4853"/>
    <n v="53.922222222222224"/>
    <x v="0"/>
    <n v="147"/>
    <n v="33.013605442176868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x v="214"/>
    <n v="82959"/>
    <n v="41.983299595141702"/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x v="215"/>
    <n v="23159"/>
    <n v="14.69479695431472"/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x v="48"/>
    <n v="2758"/>
    <n v="34.475000000000001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x v="79"/>
    <n v="12607"/>
    <n v="1400.7777777777778"/>
    <x v="1"/>
    <n v="191"/>
    <n v="66.00523560209424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x v="216"/>
    <n v="142823"/>
    <n v="71.770351758793964"/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x v="217"/>
    <n v="95958"/>
    <n v="53.074115044247783"/>
    <x v="0"/>
    <n v="923"/>
    <n v="103.96316359696641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x v="0"/>
    <n v="5"/>
    <n v="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x v="218"/>
    <n v="94631"/>
    <n v="127.70715249662618"/>
    <x v="1"/>
    <n v="2013"/>
    <n v="47.009935419771487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x v="54"/>
    <n v="977"/>
    <n v="34.892857142857139"/>
    <x v="0"/>
    <n v="33"/>
    <n v="29.606060606060606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x v="219"/>
    <n v="137961"/>
    <n v="410.59821428571428"/>
    <x v="1"/>
    <n v="1703"/>
    <n v="81.010569583088667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x v="55"/>
    <n v="7548"/>
    <n v="123.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x v="167"/>
    <n v="2241"/>
    <n v="58.973684210526315"/>
    <x v="2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x v="29"/>
    <n v="3431"/>
    <n v="36.892473118279568"/>
    <x v="0"/>
    <n v="40"/>
    <n v="85.775000000000006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x v="173"/>
    <n v="4253"/>
    <n v="184.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x v="62"/>
    <n v="1146"/>
    <n v="11.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x v="220"/>
    <n v="11948"/>
    <n v="298.7"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x v="221"/>
    <n v="135132"/>
    <n v="226.35175879396985"/>
    <x v="1"/>
    <n v="2875"/>
    <n v="47.00243478260869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x v="20"/>
    <n v="9546"/>
    <n v="173.56363636363636"/>
    <x v="1"/>
    <n v="88"/>
    <n v="108.47727272727273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x v="41"/>
    <n v="13755"/>
    <n v="371.75675675675677"/>
    <x v="1"/>
    <n v="191"/>
    <n v="72.01570680628272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x v="5"/>
    <n v="8330"/>
    <n v="160.19230769230771"/>
    <x v="1"/>
    <n v="139"/>
    <n v="59.92805755395683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x v="79"/>
    <n v="14547"/>
    <n v="1616.3333333333335"/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x v="39"/>
    <n v="11735"/>
    <n v="733.4375"/>
    <x v="1"/>
    <n v="112"/>
    <n v="104.77678571428571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x v="37"/>
    <n v="10658"/>
    <n v="592.11111111111109"/>
    <x v="1"/>
    <n v="101"/>
    <n v="105.524752475247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x v="34"/>
    <n v="1870"/>
    <n v="18.888888888888889"/>
    <x v="0"/>
    <n v="75"/>
    <n v="24.933333333333334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x v="5"/>
    <n v="14394"/>
    <n v="276.80769230769232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x v="91"/>
    <n v="14743"/>
    <n v="273.01851851851848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x v="222"/>
    <n v="178965"/>
    <n v="159.36331255565449"/>
    <x v="1"/>
    <n v="5966"/>
    <n v="29.99748575259805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x v="223"/>
    <n v="128410"/>
    <n v="67.869978858350947"/>
    <x v="0"/>
    <n v="2176"/>
    <n v="59.011948529411768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x v="79"/>
    <n v="14324"/>
    <n v="1591.5555555555554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x v="224"/>
    <n v="164291"/>
    <n v="730.18222222222221"/>
    <x v="1"/>
    <n v="2106"/>
    <n v="78.01092117758784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x v="225"/>
    <n v="22073"/>
    <n v="13.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x v="50"/>
    <n v="1479"/>
    <n v="54.777777777777779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x v="74"/>
    <n v="12275"/>
    <n v="361.02941176470591"/>
    <x v="1"/>
    <n v="131"/>
    <n v="93.702290076335885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x v="226"/>
    <n v="5098"/>
    <n v="10.257545271629779"/>
    <x v="0"/>
    <n v="127"/>
    <n v="40.1417322834645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x v="227"/>
    <n v="24882"/>
    <n v="13.962962962962964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x v="44"/>
    <n v="2912"/>
    <n v="40.444444444444443"/>
    <x v="0"/>
    <n v="44"/>
    <n v="66.18181818181818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x v="186"/>
    <n v="4008"/>
    <n v="160.32"/>
    <x v="1"/>
    <n v="84"/>
    <n v="47.714285714285715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x v="98"/>
    <n v="9749"/>
    <n v="183.9433962264151"/>
    <x v="1"/>
    <n v="155"/>
    <n v="62.89677419354838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x v="14"/>
    <n v="5803"/>
    <n v="63.769230769230766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x v="9"/>
    <n v="14199"/>
    <n v="225.38095238095238"/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x v="228"/>
    <n v="196779"/>
    <n v="172.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x v="229"/>
    <n v="56859"/>
    <n v="146.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x v="230"/>
    <n v="103554"/>
    <n v="76.42361623616236"/>
    <x v="0"/>
    <n v="1068"/>
    <n v="96.960674157303373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x v="231"/>
    <n v="42795"/>
    <n v="39.261467889908261"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x v="232"/>
    <n v="12938"/>
    <n v="11.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x v="233"/>
    <n v="101352"/>
    <n v="122.11084337349398"/>
    <x v="1"/>
    <n v="1152"/>
    <n v="87.979166666666671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x v="166"/>
    <n v="4477"/>
    <n v="186.54166666666669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x v="234"/>
    <n v="4393"/>
    <n v="7.2731788079470201"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x v="235"/>
    <n v="67546"/>
    <n v="65.642371234207957"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x v="236"/>
    <n v="143788"/>
    <n v="228.96178343949046"/>
    <x v="1"/>
    <n v="3059"/>
    <n v="47.004903563255965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x v="126"/>
    <n v="3755"/>
    <n v="469.37499999999994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x v="143"/>
    <n v="9238"/>
    <n v="130.11267605633802"/>
    <x v="1"/>
    <n v="220"/>
    <n v="41.990909090909092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x v="237"/>
    <n v="77012"/>
    <n v="167.05422993492408"/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x v="32"/>
    <n v="14083"/>
    <n v="173.8641975308642"/>
    <x v="1"/>
    <n v="454"/>
    <n v="31.019823788546255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x v="12"/>
    <n v="12202"/>
    <n v="717.76470588235293"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x v="238"/>
    <n v="62127"/>
    <n v="63.850976361767728"/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x v="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x v="79"/>
    <n v="13772"/>
    <n v="1530.2222222222222"/>
    <x v="1"/>
    <n v="299"/>
    <n v="46.060200668896321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x v="190"/>
    <n v="2946"/>
    <n v="40.356164383561641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x v="239"/>
    <n v="168820"/>
    <n v="86.220633299284984"/>
    <x v="0"/>
    <n v="3015"/>
    <n v="55.9933665008291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x v="240"/>
    <n v="154321"/>
    <n v="315.58486707566465"/>
    <x v="1"/>
    <n v="2237"/>
    <n v="68.985695127402778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x v="241"/>
    <n v="26527"/>
    <n v="89.618243243243242"/>
    <x v="0"/>
    <n v="435"/>
    <n v="60.981609195402299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x v="242"/>
    <n v="71583"/>
    <n v="182.14503816793894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x v="74"/>
    <n v="12100"/>
    <n v="355.88235294117646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x v="243"/>
    <n v="12129"/>
    <n v="131.83695652173913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x v="244"/>
    <n v="62804"/>
    <n v="46.315634218289084"/>
    <x v="0"/>
    <n v="714"/>
    <n v="87.960784313725483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x v="184"/>
    <n v="55536"/>
    <n v="36.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x v="75"/>
    <n v="8161"/>
    <n v="104.62820512820512"/>
    <x v="1"/>
    <n v="82"/>
    <n v="99.524390243902445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x v="118"/>
    <n v="14046"/>
    <n v="668.85714285714289"/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x v="245"/>
    <n v="117628"/>
    <n v="62.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x v="246"/>
    <n v="159405"/>
    <n v="84.699787460148784"/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x v="247"/>
    <n v="12552"/>
    <n v="11.059030837004405"/>
    <x v="0"/>
    <n v="418"/>
    <n v="30.02870813397129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x v="248"/>
    <n v="59007"/>
    <n v="43.838781575037146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x v="12"/>
    <n v="943"/>
    <n v="55.470588235294116"/>
    <x v="0"/>
    <n v="15"/>
    <n v="62.86666666666666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x v="249"/>
    <n v="93963"/>
    <n v="57.399511301160658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x v="250"/>
    <n v="140469"/>
    <n v="123.43497363796135"/>
    <x v="1"/>
    <n v="5203"/>
    <n v="26.997693638285604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x v="92"/>
    <n v="6423"/>
    <n v="128.46"/>
    <x v="1"/>
    <n v="94"/>
    <n v="68.329787234042556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x v="151"/>
    <n v="6015"/>
    <n v="63.989361702127653"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x v="251"/>
    <n v="11075"/>
    <n v="127.29885057471265"/>
    <x v="1"/>
    <n v="205"/>
    <n v="54.024390243902438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x v="252"/>
    <n v="15723"/>
    <n v="10.638024357239512"/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x v="135"/>
    <n v="2064"/>
    <n v="40.470588235294116"/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x v="50"/>
    <n v="7767"/>
    <n v="287.66666666666663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x v="37"/>
    <n v="10313"/>
    <n v="572.94444444444446"/>
    <x v="1"/>
    <n v="219"/>
    <n v="47.091324200913242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x v="253"/>
    <n v="197018"/>
    <n v="112.90429799426933"/>
    <x v="1"/>
    <n v="2526"/>
    <n v="77.996041171813147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x v="254"/>
    <n v="47037"/>
    <n v="46.387573964497044"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x v="255"/>
    <n v="173191"/>
    <n v="90.675916230366497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x v="32"/>
    <n v="5487"/>
    <n v="67.740740740740748"/>
    <x v="0"/>
    <n v="84"/>
    <n v="65.321428571428569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x v="135"/>
    <n v="9817"/>
    <n v="192.49019607843135"/>
    <x v="1"/>
    <n v="94"/>
    <n v="104.43617021276596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x v="106"/>
    <n v="6369"/>
    <n v="82.714285714285722"/>
    <x v="0"/>
    <n v="91"/>
    <n v="69.989010989010993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x v="256"/>
    <n v="65755"/>
    <n v="54.163920922570021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x v="91"/>
    <n v="903"/>
    <n v="16.722222222222221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x v="257"/>
    <n v="178120"/>
    <n v="116.87664041994749"/>
    <x v="1"/>
    <n v="1713"/>
    <n v="103.98131932282546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x v="81"/>
    <n v="13678"/>
    <n v="1052.1538461538462"/>
    <x v="1"/>
    <n v="249"/>
    <n v="54.93172690763051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x v="32"/>
    <n v="9969"/>
    <n v="123.07407407407408"/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x v="111"/>
    <n v="14827"/>
    <n v="178.63855421686748"/>
    <x v="1"/>
    <n v="247"/>
    <n v="60.02834008097166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x v="258"/>
    <n v="100900"/>
    <n v="355.28169014084506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x v="259"/>
    <n v="165954"/>
    <n v="161.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x v="260"/>
    <n v="1744"/>
    <n v="24.914285714285715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x v="91"/>
    <n v="10731"/>
    <n v="198.72222222222223"/>
    <x v="1"/>
    <n v="143"/>
    <n v="75.04195804195804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x v="29"/>
    <n v="3232"/>
    <n v="34.752688172043008"/>
    <x v="3"/>
    <n v="90"/>
    <n v="35.911111111111111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x v="8"/>
    <n v="10938"/>
    <n v="176.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x v="118"/>
    <n v="10739"/>
    <n v="511.38095238095235"/>
    <x v="1"/>
    <n v="170"/>
    <n v="63.170588235294119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x v="85"/>
    <n v="5579"/>
    <n v="82.044117647058826"/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x v="261"/>
    <n v="37754"/>
    <n v="24.326030927835053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x v="262"/>
    <n v="45384"/>
    <n v="50.482758620689658"/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x v="79"/>
    <n v="8703"/>
    <n v="967"/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x v="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x v="263"/>
    <n v="182302"/>
    <n v="122.84501347708894"/>
    <x v="1"/>
    <n v="6286"/>
    <n v="29.001272669424118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x v="73"/>
    <n v="3045"/>
    <n v="63.4375"/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x v="264"/>
    <n v="102749"/>
    <n v="56.331688596491226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x v="220"/>
    <n v="1763"/>
    <n v="44.074999999999996"/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x v="265"/>
    <n v="137904"/>
    <n v="118.37253218884121"/>
    <x v="1"/>
    <n v="3727"/>
    <n v="37.001341561577675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x v="266"/>
    <n v="152438"/>
    <n v="104.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x v="92"/>
    <n v="1332"/>
    <n v="26.640000000000004"/>
    <x v="0"/>
    <n v="46"/>
    <n v="28.956521739130434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x v="267"/>
    <n v="118706"/>
    <n v="351.20118343195264"/>
    <x v="1"/>
    <n v="2120"/>
    <n v="55.993396226415094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x v="9"/>
    <n v="5674"/>
    <n v="90.063492063492063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x v="166"/>
    <n v="4119"/>
    <n v="171.625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x v="268"/>
    <n v="139354"/>
    <n v="141.04655870445345"/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x v="269"/>
    <n v="57734"/>
    <n v="30.57944915254237"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x v="270"/>
    <n v="145265"/>
    <n v="108.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x v="271"/>
    <n v="95020"/>
    <n v="133.45505617977528"/>
    <x v="1"/>
    <n v="2436"/>
    <n v="39.006568144499177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x v="53"/>
    <n v="8829"/>
    <n v="187.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x v="272"/>
    <n v="3984"/>
    <n v="332"/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x v="1"/>
    <n v="8053"/>
    <n v="575.21428571428578"/>
    <x v="1"/>
    <n v="139"/>
    <n v="57.93525179856115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x v="220"/>
    <n v="1620"/>
    <n v="40.5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x v="36"/>
    <n v="10328"/>
    <n v="184.42857142857144"/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x v="136"/>
    <n v="10289"/>
    <n v="285.80555555555554"/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x v="33"/>
    <n v="9889"/>
    <n v="319"/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x v="273"/>
    <n v="60342"/>
    <n v="39.234070221066318"/>
    <x v="0"/>
    <n v="575"/>
    <n v="104.94260869565217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x v="92"/>
    <n v="8907"/>
    <n v="178.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x v="220"/>
    <n v="14606"/>
    <n v="365.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x v="71"/>
    <n v="8432"/>
    <n v="113.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x v="274"/>
    <n v="57122"/>
    <n v="29.828720626631856"/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x v="275"/>
    <n v="4613"/>
    <n v="54.270588235294113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x v="276"/>
    <n v="162603"/>
    <n v="236.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x v="166"/>
    <n v="12310"/>
    <n v="512.91666666666663"/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x v="133"/>
    <n v="8656"/>
    <n v="100.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x v="277"/>
    <n v="159931"/>
    <n v="81.348423194303152"/>
    <x v="0"/>
    <n v="1538"/>
    <n v="103.98634590377114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x v="3"/>
    <n v="689"/>
    <n v="16.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x v="278"/>
    <n v="48236"/>
    <n v="52.774617067833695"/>
    <x v="0"/>
    <n v="554"/>
    <n v="87.06859205776173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x v="241"/>
    <n v="77021"/>
    <n v="260.20608108108109"/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x v="279"/>
    <n v="27844"/>
    <n v="30.73289183222958"/>
    <x v="0"/>
    <n v="648"/>
    <n v="42.969135802469133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x v="5"/>
    <n v="702"/>
    <n v="13.5"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x v="280"/>
    <n v="197024"/>
    <n v="178.62556663644605"/>
    <x v="1"/>
    <n v="2346"/>
    <n v="83.982949701619773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x v="98"/>
    <n v="11663"/>
    <n v="220.0566037735849"/>
    <x v="1"/>
    <n v="115"/>
    <n v="101.41739130434783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x v="243"/>
    <n v="9339"/>
    <n v="101.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x v="166"/>
    <n v="4596"/>
    <n v="191.5"/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x v="281"/>
    <n v="173437"/>
    <n v="305.34683098591546"/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x v="255"/>
    <n v="45831"/>
    <n v="23.995287958115181"/>
    <x v="3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x v="79"/>
    <n v="6514"/>
    <n v="723.77777777777771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x v="186"/>
    <n v="13684"/>
    <n v="547.36"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x v="170"/>
    <n v="13264"/>
    <n v="414.49999999999994"/>
    <x v="1"/>
    <n v="195"/>
    <n v="68.0205128205128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x v="282"/>
    <n v="1667"/>
    <n v="0.90696409140369971"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x v="122"/>
    <n v="3349"/>
    <n v="34.173469387755098"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x v="283"/>
    <n v="46317"/>
    <n v="23.948810754912099"/>
    <x v="0"/>
    <n v="579"/>
    <n v="79.994818652849744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x v="284"/>
    <n v="78743"/>
    <n v="48.072649572649574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x v="0"/>
    <n v="0"/>
    <n v="0"/>
    <x v="0"/>
    <n v="0"/>
    <n v="0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x v="285"/>
    <n v="107743"/>
    <n v="70.145182291666657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x v="81"/>
    <n v="6889"/>
    <n v="529.92307692307691"/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x v="286"/>
    <n v="45983"/>
    <n v="180.32549019607845"/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x v="168"/>
    <n v="6924"/>
    <n v="92.320000000000007"/>
    <x v="0"/>
    <n v="62"/>
    <n v="111.6774193548387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x v="262"/>
    <n v="12497"/>
    <n v="13.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x v="287"/>
    <n v="166874"/>
    <n v="927.07777777777767"/>
    <x v="1"/>
    <n v="2528"/>
    <n v="66.01028481012657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x v="118"/>
    <n v="837"/>
    <n v="39.857142857142861"/>
    <x v="0"/>
    <n v="19"/>
    <n v="44.05263157894737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x v="288"/>
    <n v="193820"/>
    <n v="112.22929936305732"/>
    <x v="1"/>
    <n v="3657"/>
    <n v="52.999726551818434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x v="172"/>
    <n v="119510"/>
    <n v="70.925816023738875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x v="75"/>
    <n v="9289"/>
    <n v="119.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x v="252"/>
    <n v="35498"/>
    <n v="24.017591339648174"/>
    <x v="0"/>
    <n v="362"/>
    <n v="98.060773480662988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x v="14"/>
    <n v="12678"/>
    <n v="139.31868131868131"/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x v="111"/>
    <n v="3260"/>
    <n v="39.277108433734945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x v="289"/>
    <n v="31123"/>
    <n v="22.439077144917089"/>
    <x v="3"/>
    <n v="528"/>
    <n v="58.94507575757575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x v="133"/>
    <n v="4797"/>
    <n v="55.779069767441861"/>
    <x v="0"/>
    <n v="133"/>
    <n v="36.067669172932334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x v="290"/>
    <n v="53324"/>
    <n v="42.523125996810208"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x v="291"/>
    <n v="6608"/>
    <n v="112.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x v="35"/>
    <n v="622"/>
    <n v="7.0681818181818183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x v="96"/>
    <n v="180802"/>
    <n v="101.74563871693867"/>
    <x v="1"/>
    <n v="1773"/>
    <n v="101.97518330513255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x v="126"/>
    <n v="3406"/>
    <n v="425.75"/>
    <x v="1"/>
    <n v="32"/>
    <n v="106.4375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x v="4"/>
    <n v="11061"/>
    <n v="145.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x v="292"/>
    <n v="16389"/>
    <n v="32.453465346534657"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x v="79"/>
    <n v="6303"/>
    <n v="700.33333333333326"/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x v="127"/>
    <n v="81136"/>
    <n v="83.904860392967933"/>
    <x v="0"/>
    <n v="1979"/>
    <n v="40.998484082870135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x v="118"/>
    <n v="1768"/>
    <n v="84.19047619047619"/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x v="111"/>
    <n v="12944"/>
    <n v="155.95180722891567"/>
    <x v="1"/>
    <n v="147"/>
    <n v="88.05442176870748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x v="223"/>
    <n v="188480"/>
    <n v="99.619450317124731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x v="25"/>
    <n v="7227"/>
    <n v="80.300000000000011"/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x v="135"/>
    <n v="574"/>
    <n v="11.254901960784313"/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x v="293"/>
    <n v="96328"/>
    <n v="91.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x v="294"/>
    <n v="178338"/>
    <n v="95.521156936261391"/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x v="39"/>
    <n v="8046"/>
    <n v="502.87499999999994"/>
    <x v="1"/>
    <n v="126"/>
    <n v="63.857142857142854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x v="295"/>
    <n v="184086"/>
    <n v="159.24394463667818"/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x v="296"/>
    <n v="13385"/>
    <n v="15.022446689113355"/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x v="97"/>
    <n v="12533"/>
    <n v="482.03846153846149"/>
    <x v="1"/>
    <n v="202"/>
    <n v="62.04455445544554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x v="122"/>
    <n v="14697"/>
    <n v="149.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x v="197"/>
    <n v="98935"/>
    <n v="117.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x v="297"/>
    <n v="57034"/>
    <n v="37.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x v="122"/>
    <n v="7120"/>
    <n v="72.653061224489804"/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x v="98"/>
    <n v="14097"/>
    <n v="265.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x v="298"/>
    <n v="43086"/>
    <n v="24.205617977528089"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x v="299"/>
    <n v="1930"/>
    <n v="2.5064935064935066"/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x v="300"/>
    <n v="13864"/>
    <n v="16.329799764428738"/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x v="54"/>
    <n v="7742"/>
    <n v="276.5"/>
    <x v="1"/>
    <n v="84"/>
    <n v="92.166666666666671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x v="301"/>
    <n v="164109"/>
    <n v="88.803571428571431"/>
    <x v="0"/>
    <n v="2690"/>
    <n v="61.00706319702602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x v="3"/>
    <n v="6870"/>
    <n v="163.57142857142856"/>
    <x v="1"/>
    <n v="88"/>
    <n v="78.06818181818181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x v="81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x v="302"/>
    <n v="179074"/>
    <n v="270.91376701966715"/>
    <x v="1"/>
    <n v="2985"/>
    <n v="59.991289782244557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x v="303"/>
    <n v="83843"/>
    <n v="284.21355932203392"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x v="0"/>
    <n v="4"/>
    <n v="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x v="304"/>
    <n v="105598"/>
    <n v="58.6329816768462"/>
    <x v="0"/>
    <n v="2779"/>
    <n v="37.99856063332134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x v="25"/>
    <n v="8866"/>
    <n v="98.51111111111112"/>
    <x v="0"/>
    <n v="92"/>
    <n v="96.369565217391298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x v="305"/>
    <n v="75022"/>
    <n v="43.975381008206334"/>
    <x v="0"/>
    <n v="1028"/>
    <n v="72.97859922178987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x v="40"/>
    <n v="14408"/>
    <n v="151.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x v="9"/>
    <n v="14089"/>
    <n v="223.63492063492063"/>
    <x v="1"/>
    <n v="135"/>
    <n v="104.36296296296297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x v="5"/>
    <n v="12467"/>
    <n v="239.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x v="46"/>
    <n v="11960"/>
    <n v="199.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x v="306"/>
    <n v="7966"/>
    <n v="137.34482758620689"/>
    <x v="1"/>
    <n v="126"/>
    <n v="63.222222222222221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x v="307"/>
    <n v="106321"/>
    <n v="100.9696106362773"/>
    <x v="1"/>
    <n v="1022"/>
    <n v="104.03228962818004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x v="77"/>
    <n v="158832"/>
    <n v="794.16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x v="162"/>
    <n v="11091"/>
    <n v="369.7"/>
    <x v="1"/>
    <n v="198"/>
    <n v="56.015151515151516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x v="34"/>
    <n v="1269"/>
    <n v="12.818181818181817"/>
    <x v="0"/>
    <n v="26"/>
    <n v="48.807692307692307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x v="41"/>
    <n v="5107"/>
    <n v="138.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x v="308"/>
    <n v="141393"/>
    <n v="83.813278008298752"/>
    <x v="0"/>
    <n v="1790"/>
    <n v="78.990502793296088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x v="309"/>
    <n v="194166"/>
    <n v="204.60063224446787"/>
    <x v="1"/>
    <n v="3596"/>
    <n v="53.99499443826474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x v="29"/>
    <n v="4124"/>
    <n v="44.344086021505376"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x v="85"/>
    <n v="14865"/>
    <n v="218.60294117647058"/>
    <x v="1"/>
    <n v="244"/>
    <n v="60.922131147540981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x v="310"/>
    <n v="134688"/>
    <n v="186.03314917127071"/>
    <x v="1"/>
    <n v="5180"/>
    <n v="26.0015444015444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x v="311"/>
    <n v="47705"/>
    <n v="237.33830845771143"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x v="312"/>
    <n v="95364"/>
    <n v="305.65384615384613"/>
    <x v="1"/>
    <n v="2725"/>
    <n v="34.995963302752294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x v="26"/>
    <n v="3295"/>
    <n v="94.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x v="25"/>
    <n v="4896"/>
    <n v="54.400000000000006"/>
    <x v="3"/>
    <n v="94"/>
    <n v="52.085106382978722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x v="313"/>
    <n v="7496"/>
    <n v="111.88059701492537"/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x v="50"/>
    <n v="9967"/>
    <n v="369.14814814814815"/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x v="314"/>
    <n v="52421"/>
    <n v="62.930372148859547"/>
    <x v="0"/>
    <n v="558"/>
    <n v="93.944444444444443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x v="62"/>
    <n v="6298"/>
    <n v="64.927835051546396"/>
    <x v="0"/>
    <n v="64"/>
    <n v="98.40625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x v="139"/>
    <n v="1546"/>
    <n v="18.853658536585368"/>
    <x v="3"/>
    <n v="37"/>
    <n v="41.783783783783782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x v="315"/>
    <n v="16168"/>
    <n v="16.754404145077721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x v="8"/>
    <n v="6269"/>
    <n v="101.11290322580646"/>
    <x v="1"/>
    <n v="87"/>
    <n v="72.05747126436782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x v="316"/>
    <n v="149578"/>
    <n v="341.5022831050228"/>
    <x v="1"/>
    <n v="3116"/>
    <n v="48.003209242618745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x v="46"/>
    <n v="3841"/>
    <n v="64.016666666666666"/>
    <x v="0"/>
    <n v="71"/>
    <n v="54.098591549295776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x v="251"/>
    <n v="4531"/>
    <n v="52.080459770114942"/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x v="317"/>
    <n v="60934"/>
    <n v="322.40211640211641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x v="318"/>
    <n v="103255"/>
    <n v="119.50810185185186"/>
    <x v="1"/>
    <n v="1613"/>
    <n v="64.0142591444513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x v="200"/>
    <n v="13065"/>
    <n v="146.79775280898878"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x v="31"/>
    <n v="6654"/>
    <n v="950.57142857142856"/>
    <x v="1"/>
    <n v="130"/>
    <n v="51.184615384615384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x v="151"/>
    <n v="6852"/>
    <n v="72.893617021276597"/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x v="215"/>
    <n v="124517"/>
    <n v="79.008248730964468"/>
    <x v="0"/>
    <n v="1368"/>
    <n v="91.021198830409361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x v="58"/>
    <n v="5113"/>
    <n v="64.721518987341781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x v="143"/>
    <n v="5824"/>
    <n v="82.028169014084511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x v="60"/>
    <n v="6226"/>
    <n v="1037.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x v="154"/>
    <n v="20243"/>
    <n v="12.910076530612244"/>
    <x v="0"/>
    <n v="253"/>
    <n v="80.011857707509876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x v="319"/>
    <n v="188288"/>
    <n v="154.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x v="320"/>
    <n v="11167"/>
    <n v="7.0991735537190088"/>
    <x v="0"/>
    <n v="157"/>
    <n v="71.127388535031841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x v="321"/>
    <n v="146595"/>
    <n v="208.52773826458036"/>
    <x v="1"/>
    <n v="1629"/>
    <n v="89.99079189686924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x v="58"/>
    <n v="7875"/>
    <n v="99.683544303797461"/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x v="322"/>
    <n v="148779"/>
    <n v="201.59756097560978"/>
    <x v="1"/>
    <n v="2188"/>
    <n v="67.997714808043881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x v="323"/>
    <n v="175868"/>
    <n v="162.09032258064516"/>
    <x v="1"/>
    <n v="2409"/>
    <n v="73.004566210045667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x v="324"/>
    <n v="5112"/>
    <n v="3.6436208125445471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x v="0"/>
    <n v="5"/>
    <n v="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x v="9"/>
    <n v="13018"/>
    <n v="206.63492063492063"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x v="325"/>
    <n v="91176"/>
    <n v="128.23628691983123"/>
    <x v="1"/>
    <n v="1140"/>
    <n v="79.978947368421046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x v="98"/>
    <n v="6342"/>
    <n v="119.66037735849055"/>
    <x v="1"/>
    <n v="102"/>
    <n v="62.176470588235297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x v="326"/>
    <n v="151438"/>
    <n v="170.73055242390078"/>
    <x v="1"/>
    <n v="2857"/>
    <n v="53.005950297514879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x v="88"/>
    <n v="6178"/>
    <n v="187.21212121212122"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x v="74"/>
    <n v="6405"/>
    <n v="188.38235294117646"/>
    <x v="1"/>
    <n v="160"/>
    <n v="40.03125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x v="327"/>
    <n v="180667"/>
    <n v="131.29869186046511"/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x v="61"/>
    <n v="11075"/>
    <n v="283.97435897435901"/>
    <x v="1"/>
    <n v="316"/>
    <n v="35.047468354430379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x v="83"/>
    <n v="12042"/>
    <n v="120.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x v="328"/>
    <n v="179356"/>
    <n v="419.0560747663551"/>
    <x v="1"/>
    <n v="6406"/>
    <n v="27.998126756166094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x v="139"/>
    <n v="1136"/>
    <n v="13.853658536585368"/>
    <x v="3"/>
    <n v="15"/>
    <n v="75.733333333333334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x v="8"/>
    <n v="8645"/>
    <n v="139.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x v="65"/>
    <n v="1914"/>
    <n v="174"/>
    <x v="1"/>
    <n v="26"/>
    <n v="73.615384615384613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x v="329"/>
    <n v="41205"/>
    <n v="155.49056603773585"/>
    <x v="1"/>
    <n v="723"/>
    <n v="56.991701244813278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x v="275"/>
    <n v="14488"/>
    <n v="170.44705882352943"/>
    <x v="1"/>
    <n v="170"/>
    <n v="85.22352941176470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x v="330"/>
    <n v="12129"/>
    <n v="189.515625"/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x v="1"/>
    <n v="3496"/>
    <n v="249.71428571428572"/>
    <x v="1"/>
    <n v="55"/>
    <n v="63.563636363636363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x v="331"/>
    <n v="97037"/>
    <n v="48.860523665659613"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x v="332"/>
    <n v="55757"/>
    <n v="28.461970393057683"/>
    <x v="0"/>
    <n v="648"/>
    <n v="86.044753086419746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x v="333"/>
    <n v="11525"/>
    <n v="268.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x v="334"/>
    <n v="158669"/>
    <n v="619.80078125"/>
    <x v="1"/>
    <n v="2144"/>
    <n v="74.006063432835816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x v="335"/>
    <n v="5916"/>
    <n v="3.1301587301587301"/>
    <x v="0"/>
    <n v="64"/>
    <n v="92.4375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x v="336"/>
    <n v="150806"/>
    <n v="159.92152704135739"/>
    <x v="1"/>
    <n v="2693"/>
    <n v="55.99925733382844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x v="135"/>
    <n v="14249"/>
    <n v="279.39215686274508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x v="168"/>
    <n v="5803"/>
    <n v="77.373333333333335"/>
    <x v="0"/>
    <n v="62"/>
    <n v="93.596774193548384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x v="330"/>
    <n v="13205"/>
    <n v="206.32812500000003"/>
    <x v="1"/>
    <n v="189"/>
    <n v="69.867724867724874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x v="39"/>
    <n v="11108"/>
    <n v="694.25"/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x v="89"/>
    <n v="2884"/>
    <n v="151.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x v="337"/>
    <n v="55476"/>
    <n v="64.58207217694995"/>
    <x v="0"/>
    <n v="750"/>
    <n v="73.968000000000004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x v="40"/>
    <n v="5973"/>
    <n v="62.873684210526314"/>
    <x v="3"/>
    <n v="87"/>
    <n v="68.65517241379311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x v="338"/>
    <n v="183756"/>
    <n v="310.39864864864865"/>
    <x v="1"/>
    <n v="3063"/>
    <n v="59.992164544564154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x v="339"/>
    <n v="30902"/>
    <n v="42.859916782246884"/>
    <x v="2"/>
    <n v="278"/>
    <n v="111.1582733812949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x v="313"/>
    <n v="5569"/>
    <n v="83.119402985074629"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x v="195"/>
    <n v="92824"/>
    <n v="78.531302876480552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x v="340"/>
    <n v="158590"/>
    <n v="114.09352517985612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x v="341"/>
    <n v="127591"/>
    <n v="64.537683358624179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x v="275"/>
    <n v="6750"/>
    <n v="79.411764705882348"/>
    <x v="0"/>
    <n v="65"/>
    <n v="103.84615384615384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x v="342"/>
    <n v="9318"/>
    <n v="11.419117647058824"/>
    <x v="0"/>
    <n v="94"/>
    <n v="99.12765957446808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x v="133"/>
    <n v="4832"/>
    <n v="56.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x v="343"/>
    <n v="19769"/>
    <n v="16.501669449081803"/>
    <x v="0"/>
    <n v="257"/>
    <n v="76.922178988326849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x v="151"/>
    <n v="11277"/>
    <n v="119.96808510638297"/>
    <x v="1"/>
    <n v="194"/>
    <n v="58.128865979381445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x v="243"/>
    <n v="13382"/>
    <n v="145.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x v="344"/>
    <n v="32986"/>
    <n v="221.38255033557047"/>
    <x v="1"/>
    <n v="375"/>
    <n v="87.962666666666664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x v="345"/>
    <n v="81984"/>
    <n v="48.396694214876035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x v="346"/>
    <n v="178483"/>
    <n v="92.911504424778755"/>
    <x v="0"/>
    <n v="4697"/>
    <n v="37.999361294443261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x v="201"/>
    <n v="87448"/>
    <n v="88.599797365754824"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x v="6"/>
    <n v="1863"/>
    <n v="41.4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x v="347"/>
    <n v="62174"/>
    <n v="63.056795131845846"/>
    <x v="3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x v="155"/>
    <n v="59003"/>
    <n v="48.482333607230892"/>
    <x v="0"/>
    <n v="602"/>
    <n v="98.01162790697674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x v="0"/>
    <n v="2"/>
    <n v="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x v="348"/>
    <n v="174039"/>
    <n v="88.47941026944585"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x v="83"/>
    <n v="12684"/>
    <n v="126.84"/>
    <x v="1"/>
    <n v="409"/>
    <n v="31.012224938875306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x v="60"/>
    <n v="14033"/>
    <n v="2338.833333333333"/>
    <x v="1"/>
    <n v="234"/>
    <n v="59.970085470085472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x v="349"/>
    <n v="177936"/>
    <n v="508.38857142857148"/>
    <x v="1"/>
    <n v="3016"/>
    <n v="58.9973474801061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x v="350"/>
    <n v="13212"/>
    <n v="191.47826086956522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x v="351"/>
    <n v="49879"/>
    <n v="42.127533783783782"/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x v="83"/>
    <n v="824"/>
    <n v="8.24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x v="352"/>
    <n v="31594"/>
    <n v="60.064638783269963"/>
    <x v="3"/>
    <n v="390"/>
    <n v="81.010256410256417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x v="353"/>
    <n v="57010"/>
    <n v="47.232808616404313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x v="14"/>
    <n v="7438"/>
    <n v="81.736263736263737"/>
    <x v="0"/>
    <n v="77"/>
    <n v="96.597402597402592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x v="354"/>
    <n v="57872"/>
    <n v="54.187265917603"/>
    <x v="0"/>
    <n v="752"/>
    <n v="76.957446808510639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x v="14"/>
    <n v="8906"/>
    <n v="97.868131868131869"/>
    <x v="0"/>
    <n v="131"/>
    <n v="67.984732824427482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x v="83"/>
    <n v="7724"/>
    <n v="77.239999999999995"/>
    <x v="0"/>
    <n v="87"/>
    <n v="88.78160919540229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x v="355"/>
    <n v="26571"/>
    <n v="33.464735516372798"/>
    <x v="0"/>
    <n v="1063"/>
    <n v="24.9962370649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x v="135"/>
    <n v="12219"/>
    <n v="239.58823529411765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x v="33"/>
    <n v="1985"/>
    <n v="64.032258064516128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x v="350"/>
    <n v="12155"/>
    <n v="176.15942028985506"/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x v="356"/>
    <n v="5593"/>
    <n v="20.33818181818182"/>
    <x v="0"/>
    <n v="76"/>
    <n v="73.5921052631578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x v="357"/>
    <n v="175020"/>
    <n v="358.64754098360658"/>
    <x v="1"/>
    <n v="1621"/>
    <n v="107.9703886489821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x v="358"/>
    <n v="75955"/>
    <n v="468.85802469135803"/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x v="359"/>
    <n v="119127"/>
    <n v="122.05635245901641"/>
    <x v="1"/>
    <n v="1073"/>
    <n v="111.02236719478098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x v="360"/>
    <n v="110689"/>
    <n v="55.931783729156137"/>
    <x v="0"/>
    <n v="4428"/>
    <n v="24.99751580849141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x v="36"/>
    <n v="2445"/>
    <n v="43.660714285714285"/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x v="361"/>
    <n v="57250"/>
    <n v="33.53837141183363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x v="62"/>
    <n v="11929"/>
    <n v="122.97938144329896"/>
    <x v="1"/>
    <n v="331"/>
    <n v="36.0392749244713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x v="362"/>
    <n v="118214"/>
    <n v="189.74959871589084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x v="98"/>
    <n v="4432"/>
    <n v="83.622641509433961"/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x v="105"/>
    <n v="17879"/>
    <n v="17.968844221105527"/>
    <x v="3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x v="1"/>
    <n v="14511"/>
    <n v="1036.5"/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x v="363"/>
    <n v="141822"/>
    <n v="97.405219780219781"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x v="364"/>
    <n v="159037"/>
    <n v="86.386203150461711"/>
    <x v="0"/>
    <n v="1657"/>
    <n v="95.978877489438744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x v="91"/>
    <n v="8109"/>
    <n v="150.16666666666666"/>
    <x v="1"/>
    <n v="103"/>
    <n v="78.728155339805824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x v="173"/>
    <n v="8244"/>
    <n v="358.43478260869563"/>
    <x v="1"/>
    <n v="147"/>
    <n v="56.08163265306122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x v="1"/>
    <n v="7600"/>
    <n v="542.85714285714289"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x v="365"/>
    <n v="94501"/>
    <n v="67.500714285714281"/>
    <x v="0"/>
    <n v="926"/>
    <n v="102.0529157667386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x v="168"/>
    <n v="14381"/>
    <n v="191.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x v="42"/>
    <n v="13980"/>
    <n v="932"/>
    <x v="1"/>
    <n v="269"/>
    <n v="51.970260223048328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x v="49"/>
    <n v="12449"/>
    <n v="429.27586206896552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x v="190"/>
    <n v="7348"/>
    <n v="100.65753424657535"/>
    <x v="1"/>
    <n v="69"/>
    <n v="106.49275362318841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x v="136"/>
    <n v="8158"/>
    <n v="226.61111111111109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x v="92"/>
    <n v="7119"/>
    <n v="142.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x v="46"/>
    <n v="5438"/>
    <n v="90.633333333333326"/>
    <x v="0"/>
    <n v="77"/>
    <n v="70.623376623376629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x v="366"/>
    <n v="115396"/>
    <n v="63.966740576496676"/>
    <x v="0"/>
    <n v="1748"/>
    <n v="66.016018306636155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x v="14"/>
    <n v="7656"/>
    <n v="84.131868131868131"/>
    <x v="0"/>
    <n v="79"/>
    <n v="96.911392405063296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x v="243"/>
    <n v="12322"/>
    <n v="133.93478260869566"/>
    <x v="1"/>
    <n v="196"/>
    <n v="62.867346938775512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x v="367"/>
    <n v="96888"/>
    <n v="59.042047531992694"/>
    <x v="0"/>
    <n v="889"/>
    <n v="108.98537682789652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x v="368"/>
    <n v="196960"/>
    <n v="152.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x v="369"/>
    <n v="188057"/>
    <n v="446.69121140142522"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x v="71"/>
    <n v="6245"/>
    <n v="84.391891891891888"/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x v="0"/>
    <n v="3"/>
    <n v="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x v="370"/>
    <n v="91014"/>
    <n v="175.02692307692308"/>
    <x v="1"/>
    <n v="820"/>
    <n v="110.99268292682927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x v="251"/>
    <n v="4710"/>
    <n v="54.137931034482754"/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x v="371"/>
    <n v="197728"/>
    <n v="311.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x v="251"/>
    <n v="10682"/>
    <n v="122.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x v="372"/>
    <n v="168048"/>
    <n v="99.026517383618156"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x v="2"/>
    <n v="138586"/>
    <n v="127.84686346863469"/>
    <x v="1"/>
    <n v="1345"/>
    <n v="103.03791821561339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x v="190"/>
    <n v="11579"/>
    <n v="158.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x v="12"/>
    <n v="12020"/>
    <n v="707.05882352941171"/>
    <x v="1"/>
    <n v="137"/>
    <n v="87.737226277372258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x v="122"/>
    <n v="13954"/>
    <n v="142.38775510204081"/>
    <x v="1"/>
    <n v="186"/>
    <n v="75.021505376344081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x v="333"/>
    <n v="6358"/>
    <n v="147.86046511627907"/>
    <x v="1"/>
    <n v="125"/>
    <n v="50.863999999999997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x v="8"/>
    <n v="1260"/>
    <n v="20.322580645161288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x v="126"/>
    <n v="14725"/>
    <n v="1840.625"/>
    <x v="1"/>
    <n v="202"/>
    <n v="72.896039603960389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x v="350"/>
    <n v="11174"/>
    <n v="161.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x v="373"/>
    <n v="182036"/>
    <n v="472.82077922077923"/>
    <x v="1"/>
    <n v="1785"/>
    <n v="101.98095238095237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x v="374"/>
    <n v="28870"/>
    <n v="24.466101694915253"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x v="22"/>
    <n v="10353"/>
    <n v="517.65"/>
    <x v="1"/>
    <n v="157"/>
    <n v="65.942675159235662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x v="36"/>
    <n v="13868"/>
    <n v="247.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x v="111"/>
    <n v="8317"/>
    <n v="100.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x v="350"/>
    <n v="10557"/>
    <n v="153"/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x v="251"/>
    <n v="3227"/>
    <n v="37.091954022988503"/>
    <x v="3"/>
    <n v="38"/>
    <n v="84.921052631578945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x v="375"/>
    <n v="5429"/>
    <n v="4.392394822006473"/>
    <x v="3"/>
    <n v="60"/>
    <n v="90.483333333333334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x v="376"/>
    <n v="75906"/>
    <n v="156.50721649484535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x v="70"/>
    <n v="13250"/>
    <n v="270.40816326530609"/>
    <x v="1"/>
    <n v="144"/>
    <n v="92.013888888888886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x v="141"/>
    <n v="11261"/>
    <n v="134.05952380952382"/>
    <x v="1"/>
    <n v="121"/>
    <n v="93.06611570247933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x v="377"/>
    <n v="97369"/>
    <n v="50.398033126293996"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x v="378"/>
    <n v="48227"/>
    <n v="88.815837937384899"/>
    <x v="3"/>
    <n v="524"/>
    <n v="92.03625954198473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x v="200"/>
    <n v="14685"/>
    <n v="165"/>
    <x v="1"/>
    <n v="181"/>
    <n v="81.13259668508287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x v="3"/>
    <n v="735"/>
    <n v="17.5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x v="36"/>
    <n v="10397"/>
    <n v="185.66071428571428"/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x v="379"/>
    <n v="118847"/>
    <n v="412.6631944444444"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x v="48"/>
    <n v="7220"/>
    <n v="90.25"/>
    <x v="3"/>
    <n v="219"/>
    <n v="32.96803652968036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x v="380"/>
    <n v="107622"/>
    <n v="91.984615384615381"/>
    <x v="0"/>
    <n v="1121"/>
    <n v="96.005352363960753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x v="144"/>
    <n v="83267"/>
    <n v="527.00632911392404"/>
    <x v="1"/>
    <n v="980"/>
    <n v="84.96632653061225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x v="3"/>
    <n v="13404"/>
    <n v="319.14285714285711"/>
    <x v="1"/>
    <n v="536"/>
    <n v="25.007462686567163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x v="211"/>
    <n v="131404"/>
    <n v="354.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x v="106"/>
    <n v="2533"/>
    <n v="32.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x v="41"/>
    <n v="5028"/>
    <n v="135.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x v="381"/>
    <n v="1557"/>
    <n v="2.0843373493975905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x v="83"/>
    <n v="6100"/>
    <n v="61"/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x v="98"/>
    <n v="1592"/>
    <n v="30.037735849056602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x v="272"/>
    <n v="14150"/>
    <n v="1179.1666666666665"/>
    <x v="1"/>
    <n v="130"/>
    <n v="108.84615384615384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x v="272"/>
    <n v="13513"/>
    <n v="1126.0833333333335"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x v="61"/>
    <n v="504"/>
    <n v="12.923076923076923"/>
    <x v="0"/>
    <n v="17"/>
    <n v="29.647058823529413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x v="22"/>
    <n v="14240"/>
    <n v="712"/>
    <x v="1"/>
    <n v="140"/>
    <n v="101.714285714285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x v="350"/>
    <n v="2091"/>
    <n v="30.304347826086957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x v="382"/>
    <n v="118580"/>
    <n v="212.50896057347671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x v="70"/>
    <n v="11214"/>
    <n v="228.85714285714286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x v="383"/>
    <n v="68137"/>
    <n v="34.959979476654695"/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x v="133"/>
    <n v="13527"/>
    <n v="157.29069767441862"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x v="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x v="136"/>
    <n v="8363"/>
    <n v="232.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x v="306"/>
    <n v="5362"/>
    <n v="92.448275862068968"/>
    <x v="3"/>
    <n v="114"/>
    <n v="47.035087719298247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x v="53"/>
    <n v="12065"/>
    <n v="256.70212765957444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x v="384"/>
    <n v="118603"/>
    <n v="168.47017045454547"/>
    <x v="1"/>
    <n v="3205"/>
    <n v="37.005616224648989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x v="6"/>
    <n v="7496"/>
    <n v="166.57777777777778"/>
    <x v="1"/>
    <n v="288"/>
    <n v="26.027777777777779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x v="81"/>
    <n v="10037"/>
    <n v="772.07692307692309"/>
    <x v="1"/>
    <n v="148"/>
    <n v="67.817567567567565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x v="1"/>
    <n v="5696"/>
    <n v="406.85714285714283"/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x v="241"/>
    <n v="167005"/>
    <n v="564.20608108108115"/>
    <x v="1"/>
    <n v="1518"/>
    <n v="110.01646903820817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x v="385"/>
    <n v="114615"/>
    <n v="68.426865671641792"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x v="386"/>
    <n v="16592"/>
    <n v="34.351966873706004"/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x v="196"/>
    <n v="14420"/>
    <n v="655.4545454545455"/>
    <x v="1"/>
    <n v="166"/>
    <n v="86.867469879518069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x v="26"/>
    <n v="6204"/>
    <n v="177.25714285714284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x v="36"/>
    <n v="6338"/>
    <n v="113.17857142857144"/>
    <x v="1"/>
    <n v="235"/>
    <n v="26.97021276595744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x v="65"/>
    <n v="8010"/>
    <n v="728.18181818181824"/>
    <x v="1"/>
    <n v="148"/>
    <n v="54.121621621621621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x v="61"/>
    <n v="8125"/>
    <n v="208.33333333333334"/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x v="316"/>
    <n v="13653"/>
    <n v="31.171232876712331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x v="387"/>
    <n v="55372"/>
    <n v="56.967078189300416"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x v="73"/>
    <n v="11088"/>
    <n v="2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x v="388"/>
    <n v="109106"/>
    <n v="86.867834394904463"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x v="333"/>
    <n v="11642"/>
    <n v="270.74418604651163"/>
    <x v="1"/>
    <n v="216"/>
    <n v="53.898148148148145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x v="36"/>
    <n v="2769"/>
    <n v="49.44642857142856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x v="389"/>
    <n v="169586"/>
    <n v="113.3596256684492"/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x v="390"/>
    <n v="101185"/>
    <n v="190.55555555555554"/>
    <x v="1"/>
    <n v="2353"/>
    <n v="43.00254993625159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x v="92"/>
    <n v="6775"/>
    <n v="135.5"/>
    <x v="1"/>
    <n v="78"/>
    <n v="86.858974358974365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x v="151"/>
    <n v="968"/>
    <n v="10.297872340425531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x v="391"/>
    <n v="72623"/>
    <n v="65.544223826714799"/>
    <x v="0"/>
    <n v="2201"/>
    <n v="32.995456610631528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x v="202"/>
    <n v="45987"/>
    <n v="49.026652452025587"/>
    <x v="0"/>
    <n v="676"/>
    <n v="68.028106508875737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x v="81"/>
    <n v="10243"/>
    <n v="787.92307692307691"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x v="392"/>
    <n v="87293"/>
    <n v="80.306347746090154"/>
    <x v="0"/>
    <n v="831"/>
    <n v="105.04572803850782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x v="135"/>
    <n v="5421"/>
    <n v="106.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x v="251"/>
    <n v="4414"/>
    <n v="50.735632183908038"/>
    <x v="3"/>
    <n v="56"/>
    <n v="78.821428571428569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x v="135"/>
    <n v="10981"/>
    <n v="215.3137254901961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x v="71"/>
    <n v="10451"/>
    <n v="141.22972972972974"/>
    <x v="1"/>
    <n v="138"/>
    <n v="75.731884057971016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x v="393"/>
    <n v="102535"/>
    <n v="115.33745781777279"/>
    <x v="1"/>
    <n v="3308"/>
    <n v="30.996070133010882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x v="313"/>
    <n v="12939"/>
    <n v="193.11940298507463"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x v="42"/>
    <n v="10946"/>
    <n v="729.73333333333335"/>
    <x v="1"/>
    <n v="207"/>
    <n v="52.879227053140099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x v="394"/>
    <n v="60994"/>
    <n v="99.66339869281046"/>
    <x v="0"/>
    <n v="859"/>
    <n v="71.005820721769496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x v="136"/>
    <n v="3174"/>
    <n v="88.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x v="25"/>
    <n v="3351"/>
    <n v="37.233333333333334"/>
    <x v="0"/>
    <n v="45"/>
    <n v="74.466666666666669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x v="395"/>
    <n v="56774"/>
    <n v="30.540075309306079"/>
    <x v="3"/>
    <n v="1113"/>
    <n v="51.00988319856244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x v="118"/>
    <n v="540"/>
    <n v="25.714285714285712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x v="22"/>
    <n v="680"/>
    <n v="34"/>
    <x v="0"/>
    <n v="7"/>
    <n v="97.142857142857139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x v="65"/>
    <n v="13045"/>
    <n v="1185.909090909091"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x v="47"/>
    <n v="8276"/>
    <n v="125.39393939393939"/>
    <x v="1"/>
    <n v="110"/>
    <n v="75.23636363636363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x v="143"/>
    <n v="1022"/>
    <n v="14.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x v="75"/>
    <n v="4275"/>
    <n v="54.807692307692314"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x v="4"/>
    <n v="8332"/>
    <n v="109.63157894736841"/>
    <x v="1"/>
    <n v="185"/>
    <n v="45.03783783783783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x v="74"/>
    <n v="6408"/>
    <n v="188.47058823529412"/>
    <x v="1"/>
    <n v="121"/>
    <n v="52.958677685950413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x v="396"/>
    <n v="73522"/>
    <n v="87.008284023668637"/>
    <x v="0"/>
    <n v="1225"/>
    <n v="60.017959183673469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x v="0"/>
    <n v="1"/>
    <n v="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x v="173"/>
    <n v="4667"/>
    <n v="202.913043478260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x v="8"/>
    <n v="12216"/>
    <n v="197.03225806451613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x v="55"/>
    <n v="6527"/>
    <n v="107"/>
    <x v="1"/>
    <n v="233"/>
    <n v="28.012875536480685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x v="97"/>
    <n v="6987"/>
    <n v="268.73076923076923"/>
    <x v="1"/>
    <n v="218"/>
    <n v="32.05045871559632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x v="62"/>
    <n v="4932"/>
    <n v="50.845360824742272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x v="31"/>
    <n v="8262"/>
    <n v="1180.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x v="31"/>
    <n v="1848"/>
    <n v="264"/>
    <x v="1"/>
    <n v="43"/>
    <n v="42.97674418604651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x v="5"/>
    <n v="1583"/>
    <n v="30.44230769230769"/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x v="397"/>
    <n v="88536"/>
    <n v="62.880681818181813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x v="330"/>
    <n v="12360"/>
    <n v="193.125"/>
    <x v="1"/>
    <n v="221"/>
    <n v="55.92760180995475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x v="398"/>
    <n v="71320"/>
    <n v="77.102702702702715"/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x v="221"/>
    <n v="134640"/>
    <n v="225.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x v="170"/>
    <n v="7661"/>
    <n v="239.40625"/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x v="170"/>
    <n v="2950"/>
    <n v="92.1875"/>
    <x v="0"/>
    <n v="36"/>
    <n v="81.944444444444443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x v="25"/>
    <n v="11721"/>
    <n v="130.23333333333335"/>
    <x v="1"/>
    <n v="183"/>
    <n v="64.049180327868854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x v="173"/>
    <n v="14150"/>
    <n v="615.21739130434787"/>
    <x v="1"/>
    <n v="133"/>
    <n v="106.39097744360902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x v="399"/>
    <n v="189192"/>
    <n v="368.79532163742692"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x v="31"/>
    <n v="7664"/>
    <n v="1094.8571428571429"/>
    <x v="1"/>
    <n v="69"/>
    <n v="111.07246376811594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x v="200"/>
    <n v="4509"/>
    <n v="50.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x v="42"/>
    <n v="12009"/>
    <n v="800.6"/>
    <x v="1"/>
    <n v="279"/>
    <n v="43.043010752688176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x v="70"/>
    <n v="14273"/>
    <n v="291.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x v="400"/>
    <n v="188982"/>
    <n v="349.9666666666667"/>
    <x v="1"/>
    <n v="2100"/>
    <n v="89.991428571428571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x v="178"/>
    <n v="14640"/>
    <n v="357.07317073170731"/>
    <x v="1"/>
    <n v="252"/>
    <n v="58.095238095238095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x v="401"/>
    <n v="107516"/>
    <n v="126.48941176470588"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x v="136"/>
    <n v="13950"/>
    <n v="387.5"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x v="54"/>
    <n v="12797"/>
    <n v="457.03571428571428"/>
    <x v="1"/>
    <n v="194"/>
    <n v="65.963917525773198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x v="173"/>
    <n v="6134"/>
    <n v="266.69565217391306"/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x v="143"/>
    <n v="4899"/>
    <n v="69"/>
    <x v="0"/>
    <n v="70"/>
    <n v="69.98571428571428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x v="103"/>
    <n v="4929"/>
    <n v="51.34375"/>
    <x v="0"/>
    <n v="154"/>
    <n v="32.006493506493506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x v="319"/>
    <n v="1424"/>
    <n v="1.1710526315789473"/>
    <x v="0"/>
    <n v="22"/>
    <n v="64.727272727272734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x v="402"/>
    <n v="105817"/>
    <n v="108.97734294541709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x v="403"/>
    <n v="136156"/>
    <n v="315.17592592592592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x v="85"/>
    <n v="10723"/>
    <n v="157.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x v="190"/>
    <n v="11228"/>
    <n v="153.8082191780822"/>
    <x v="1"/>
    <n v="119"/>
    <n v="94.352941176470594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x v="404"/>
    <n v="77355"/>
    <n v="89.738979118329468"/>
    <x v="0"/>
    <n v="1758"/>
    <n v="44.001706484641637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x v="32"/>
    <n v="6086"/>
    <n v="75.135802469135797"/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x v="405"/>
    <n v="150960"/>
    <n v="852.88135593220341"/>
    <x v="1"/>
    <n v="1797"/>
    <n v="84.0066777963272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x v="330"/>
    <n v="8890"/>
    <n v="138.90625"/>
    <x v="1"/>
    <n v="261"/>
    <n v="34.061302681992338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x v="106"/>
    <n v="14644"/>
    <n v="190.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x v="406"/>
    <n v="116583"/>
    <n v="100.24333619948409"/>
    <x v="1"/>
    <n v="3533"/>
    <n v="32.998301726577978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x v="14"/>
    <n v="12991"/>
    <n v="142.75824175824175"/>
    <x v="1"/>
    <n v="155"/>
    <n v="83.81290322580645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x v="42"/>
    <n v="8447"/>
    <n v="563.13333333333333"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x v="35"/>
    <n v="2703"/>
    <n v="30.715909090909086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x v="35"/>
    <n v="8747"/>
    <n v="99.39772727272728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x v="407"/>
    <n v="138087"/>
    <n v="197.54935622317598"/>
    <x v="1"/>
    <n v="1354"/>
    <n v="101.98449039881831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x v="67"/>
    <n v="5085"/>
    <n v="508.5"/>
    <x v="1"/>
    <n v="48"/>
    <n v="105.9375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x v="53"/>
    <n v="11174"/>
    <n v="237.74468085106383"/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x v="170"/>
    <n v="10831"/>
    <n v="338.46875"/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x v="313"/>
    <n v="8917"/>
    <n v="133.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x v="0"/>
    <n v="1"/>
    <n v="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x v="46"/>
    <n v="12468"/>
    <n v="207.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x v="70"/>
    <n v="2505"/>
    <n v="51.122448979591837"/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x v="408"/>
    <n v="111502"/>
    <n v="652.05847953216369"/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x v="409"/>
    <n v="194309"/>
    <n v="113.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x v="410"/>
    <n v="23956"/>
    <n v="102.37606837606839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x v="166"/>
    <n v="8558"/>
    <n v="356.58333333333331"/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x v="98"/>
    <n v="7413"/>
    <n v="139.86792452830187"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x v="220"/>
    <n v="2778"/>
    <n v="69.45"/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x v="190"/>
    <n v="2594"/>
    <n v="35.534246575342465"/>
    <x v="0"/>
    <n v="63"/>
    <n v="41.174603174603178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x v="22"/>
    <n v="5033"/>
    <n v="251.65"/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x v="35"/>
    <n v="9317"/>
    <n v="105.87500000000001"/>
    <x v="1"/>
    <n v="163"/>
    <n v="57.159509202453989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x v="26"/>
    <n v="6560"/>
    <n v="187.42857142857144"/>
    <x v="1"/>
    <n v="85"/>
    <n v="77.17647058823529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x v="1"/>
    <n v="5415"/>
    <n v="386.78571428571428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x v="3"/>
    <n v="14577"/>
    <n v="347.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x v="411"/>
    <n v="150515"/>
    <n v="185.82098765432099"/>
    <x v="1"/>
    <n v="3272"/>
    <n v="46.000916870415651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x v="412"/>
    <n v="79045"/>
    <n v="43.241247264770237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x v="73"/>
    <n v="7797"/>
    <n v="162.4375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x v="260"/>
    <n v="12939"/>
    <n v="184.84285714285716"/>
    <x v="1"/>
    <n v="126"/>
    <n v="102.6904761904761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x v="413"/>
    <n v="38376"/>
    <n v="23.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x v="106"/>
    <n v="6920"/>
    <n v="89.870129870129873"/>
    <x v="0"/>
    <n v="121"/>
    <n v="57.19008264462809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x v="414"/>
    <n v="194912"/>
    <n v="272.6041958041958"/>
    <x v="1"/>
    <n v="2320"/>
    <n v="84.013793103448279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x v="53"/>
    <n v="7992"/>
    <n v="170.04255319148936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x v="369"/>
    <n v="79268"/>
    <n v="188.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x v="415"/>
    <n v="139468"/>
    <n v="346.93532338308455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x v="58"/>
    <n v="5465"/>
    <n v="69.177215189873422"/>
    <x v="0"/>
    <n v="67"/>
    <n v="81.567164179104481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x v="111"/>
    <n v="2111"/>
    <n v="25.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x v="416"/>
    <n v="126628"/>
    <n v="77.400977995110026"/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x v="50"/>
    <n v="1012"/>
    <n v="37.481481481481481"/>
    <x v="0"/>
    <n v="12"/>
    <n v="84.333333333333329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x v="67"/>
    <n v="5438"/>
    <n v="543.79999999999995"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x v="396"/>
    <n v="193101"/>
    <n v="228.52189349112427"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x v="417"/>
    <n v="31665"/>
    <n v="38.948339483394832"/>
    <x v="0"/>
    <n v="452"/>
    <n v="70.055309734513273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x v="126"/>
    <n v="2960"/>
    <n v="370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x v="74"/>
    <n v="8089"/>
    <n v="237.91176470588232"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x v="418"/>
    <n v="109374"/>
    <n v="64.036299765807954"/>
    <x v="0"/>
    <n v="1886"/>
    <n v="57.992576882290564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x v="37"/>
    <n v="2129"/>
    <n v="118.27777777777777"/>
    <x v="1"/>
    <n v="52"/>
    <n v="40.942307692307693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x v="419"/>
    <n v="127745"/>
    <n v="84.824037184594957"/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x v="75"/>
    <n v="2289"/>
    <n v="29.346153846153843"/>
    <x v="0"/>
    <n v="31"/>
    <n v="73.838709677419359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x v="306"/>
    <n v="12174"/>
    <n v="209.89655172413794"/>
    <x v="1"/>
    <n v="290"/>
    <n v="41.979310344827589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x v="36"/>
    <n v="9508"/>
    <n v="169.78571428571431"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x v="420"/>
    <n v="155849"/>
    <n v="115.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x v="162"/>
    <n v="7758"/>
    <n v="258.59999999999997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x v="46"/>
    <n v="13835"/>
    <n v="230.58333333333331"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x v="141"/>
    <n v="10770"/>
    <n v="128.21428571428572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x v="12"/>
    <n v="3208"/>
    <n v="188.70588235294116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x v="421"/>
    <n v="11108"/>
    <n v="6.9511889862327907"/>
    <x v="0"/>
    <n v="107"/>
    <n v="103.81308411214954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x v="174"/>
    <n v="153338"/>
    <n v="774.43434343434342"/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x v="35"/>
    <n v="2437"/>
    <n v="27.693181818181817"/>
    <x v="0"/>
    <n v="27"/>
    <n v="90.259259259259252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x v="422"/>
    <n v="93991"/>
    <n v="52.479620323841424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x v="33"/>
    <n v="12620"/>
    <n v="407.09677419354841"/>
    <x v="1"/>
    <n v="123"/>
    <n v="102.60162601626017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x v="0"/>
    <n v="2"/>
    <n v="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x v="36"/>
    <n v="8746"/>
    <n v="156.17857142857144"/>
    <x v="1"/>
    <n v="159"/>
    <n v="55.006289308176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x v="1"/>
    <n v="3534"/>
    <n v="252.42857142857144"/>
    <x v="1"/>
    <n v="110"/>
    <n v="32.127272727272725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x v="423"/>
    <n v="709"/>
    <n v="1.729268292682927"/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x v="191"/>
    <n v="795"/>
    <n v="12.230769230769232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x v="58"/>
    <n v="12955"/>
    <n v="163.98734177215189"/>
    <x v="1"/>
    <n v="236"/>
    <n v="54.89406779661016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x v="20"/>
    <n v="8964"/>
    <n v="162.98181818181817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x v="14"/>
    <n v="1843"/>
    <n v="20.252747252747252"/>
    <x v="0"/>
    <n v="41"/>
    <n v="44.951219512195124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x v="424"/>
    <n v="121950"/>
    <n v="319.24083769633506"/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x v="37"/>
    <n v="8621"/>
    <n v="478.94444444444446"/>
    <x v="1"/>
    <n v="80"/>
    <n v="107.7625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x v="425"/>
    <n v="30215"/>
    <n v="19.556634304207122"/>
    <x v="3"/>
    <n v="296"/>
    <n v="102.07770270270271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x v="306"/>
    <n v="11539"/>
    <n v="198.94827586206895"/>
    <x v="1"/>
    <n v="462"/>
    <n v="24.976190476190474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x v="37"/>
    <n v="14310"/>
    <n v="795"/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x v="426"/>
    <n v="35536"/>
    <n v="50.621082621082621"/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x v="330"/>
    <n v="3676"/>
    <n v="57.4375"/>
    <x v="0"/>
    <n v="141"/>
    <n v="26.070921985815602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x v="427"/>
    <n v="195936"/>
    <n v="155.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x v="41"/>
    <n v="1343"/>
    <n v="36.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x v="136"/>
    <n v="2097"/>
    <n v="58.25"/>
    <x v="2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x v="167"/>
    <n v="9021"/>
    <n v="237.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x v="428"/>
    <n v="20915"/>
    <n v="58.75"/>
    <x v="0"/>
    <n v="225"/>
    <n v="92.955555555555549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x v="98"/>
    <n v="9676"/>
    <n v="182.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x v="429"/>
    <n v="1210"/>
    <n v="0.75436408977556113"/>
    <x v="0"/>
    <n v="38"/>
    <n v="31.84210526315789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x v="430"/>
    <n v="90440"/>
    <n v="175.95330739299609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x v="12"/>
    <n v="4044"/>
    <n v="237.88235294117646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x v="431"/>
    <n v="192292"/>
    <n v="488.05076142131981"/>
    <x v="1"/>
    <n v="2289"/>
    <n v="84.006989951944078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x v="162"/>
    <n v="6722"/>
    <n v="224.06666666666669"/>
    <x v="1"/>
    <n v="65"/>
    <n v="103.41538461538461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x v="251"/>
    <n v="1577"/>
    <n v="18.126436781609197"/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x v="44"/>
    <n v="3301"/>
    <n v="45.847222222222221"/>
    <x v="0"/>
    <n v="37"/>
    <n v="89.21621621621621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x v="225"/>
    <n v="196386"/>
    <n v="117.31541218637993"/>
    <x v="1"/>
    <n v="3777"/>
    <n v="51.995234312946785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x v="20"/>
    <n v="11952"/>
    <n v="217.30909090909088"/>
    <x v="1"/>
    <n v="184"/>
    <n v="64.956521739130437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x v="26"/>
    <n v="3930"/>
    <n v="112.28571428571428"/>
    <x v="1"/>
    <n v="85"/>
    <n v="46.235294117647058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x v="58"/>
    <n v="5729"/>
    <n v="72.51898734177216"/>
    <x v="0"/>
    <n v="112"/>
    <n v="51.1517857142857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x v="173"/>
    <n v="4883"/>
    <n v="212.30434782608697"/>
    <x v="1"/>
    <n v="144"/>
    <n v="33.909722222222221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x v="432"/>
    <n v="175015"/>
    <n v="239.74657534246577"/>
    <x v="1"/>
    <n v="1902"/>
    <n v="92.01629863301788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x v="8"/>
    <n v="11280"/>
    <n v="181.93548387096774"/>
    <x v="1"/>
    <n v="105"/>
    <n v="107.428571428571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x v="55"/>
    <n v="10012"/>
    <n v="164.13114754098362"/>
    <x v="1"/>
    <n v="132"/>
    <n v="75.84848484848484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x v="100"/>
    <n v="1690"/>
    <n v="1.6375968992248062"/>
    <x v="0"/>
    <n v="21"/>
    <n v="80.476190476190482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x v="409"/>
    <n v="84891"/>
    <n v="49.64385964912281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x v="243"/>
    <n v="10093"/>
    <n v="109.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x v="75"/>
    <n v="3839"/>
    <n v="49.217948717948715"/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x v="34"/>
    <n v="6161"/>
    <n v="62.232323232323225"/>
    <x v="2"/>
    <n v="66"/>
    <n v="93.348484848484844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x v="433"/>
    <n v="5615"/>
    <n v="13.05813953488372"/>
    <x v="0"/>
    <n v="78"/>
    <n v="71.987179487179489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x v="103"/>
    <n v="6205"/>
    <n v="64.635416666666671"/>
    <x v="0"/>
    <n v="67"/>
    <n v="92.611940298507463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x v="168"/>
    <n v="11969"/>
    <n v="159.58666666666667"/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x v="83"/>
    <n v="8142"/>
    <n v="81.42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x v="434"/>
    <n v="55805"/>
    <n v="32.444767441860463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x v="184"/>
    <n v="15238"/>
    <n v="9.9141184124918666"/>
    <x v="0"/>
    <n v="181"/>
    <n v="84.187845303867405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x v="136"/>
    <n v="961"/>
    <n v="26.694444444444443"/>
    <x v="0"/>
    <n v="13"/>
    <n v="73.923076923076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x v="151"/>
    <n v="5918"/>
    <n v="62.957446808510639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x v="291"/>
    <n v="9520"/>
    <n v="161.35593220338984"/>
    <x v="1"/>
    <n v="203"/>
    <n v="46.89655172413792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x v="0"/>
    <n v="5"/>
    <n v="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x v="435"/>
    <n v="159056"/>
    <n v="1096.9379310344827"/>
    <x v="1"/>
    <n v="1559"/>
    <n v="102.0243745991019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x v="436"/>
    <n v="101987"/>
    <n v="70.094158075601371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x v="88"/>
    <n v="1980"/>
    <n v="60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x v="142"/>
    <n v="156384"/>
    <n v="367.0985915492958"/>
    <x v="1"/>
    <n v="1548"/>
    <n v="101.023255813953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x v="31"/>
    <n v="7763"/>
    <n v="1109"/>
    <x v="1"/>
    <n v="80"/>
    <n v="97.03749999999999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x v="437"/>
    <n v="35698"/>
    <n v="19.028784648187631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x v="122"/>
    <n v="12434"/>
    <n v="126.87755102040816"/>
    <x v="1"/>
    <n v="131"/>
    <n v="94.91603053435115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x v="65"/>
    <n v="8081"/>
    <n v="734.63636363636363"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x v="438"/>
    <n v="6631"/>
    <n v="4.5731034482758623"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x v="20"/>
    <n v="4678"/>
    <n v="85.054545454545448"/>
    <x v="0"/>
    <n v="55"/>
    <n v="85.054545454545448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x v="57"/>
    <n v="6800"/>
    <n v="119.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x v="136"/>
    <n v="10657"/>
    <n v="296.02777777777777"/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x v="291"/>
    <n v="4997"/>
    <n v="84.694915254237287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x v="41"/>
    <n v="13164"/>
    <n v="355.7837837837838"/>
    <x v="1"/>
    <n v="155"/>
    <n v="84.92903225806451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x v="196"/>
    <n v="8501"/>
    <n v="386.40909090909093"/>
    <x v="1"/>
    <n v="207"/>
    <n v="41.067632850241544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x v="12"/>
    <n v="13468"/>
    <n v="792.23529411764707"/>
    <x v="1"/>
    <n v="245"/>
    <n v="54.971428571428568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x v="439"/>
    <n v="121138"/>
    <n v="137.03393665158373"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x v="166"/>
    <n v="8117"/>
    <n v="338.20833333333337"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x v="58"/>
    <n v="8550"/>
    <n v="108.22784810126582"/>
    <x v="1"/>
    <n v="93"/>
    <n v="91.93548387096774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x v="309"/>
    <n v="57659"/>
    <n v="60.757639620653315"/>
    <x v="0"/>
    <n v="594"/>
    <n v="97.069023569023571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x v="135"/>
    <n v="1414"/>
    <n v="27.725490196078432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x v="440"/>
    <n v="97524"/>
    <n v="228.3934426229508"/>
    <x v="1"/>
    <n v="1681"/>
    <n v="58.015466983938133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x v="441"/>
    <n v="26176"/>
    <n v="21.615194054500414"/>
    <x v="0"/>
    <n v="252"/>
    <n v="103.873015873015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x v="126"/>
    <n v="2991"/>
    <n v="373.875"/>
    <x v="1"/>
    <n v="32"/>
    <n v="93.46875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x v="91"/>
    <n v="8366"/>
    <n v="154.92592592592592"/>
    <x v="1"/>
    <n v="135"/>
    <n v="61.970370370370368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x v="220"/>
    <n v="12886"/>
    <n v="322.14999999999998"/>
    <x v="1"/>
    <n v="140"/>
    <n v="92.04285714285714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x v="260"/>
    <n v="5177"/>
    <n v="73.957142857142856"/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x v="67"/>
    <n v="8641"/>
    <n v="864.1"/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x v="138"/>
    <n v="86244"/>
    <n v="143.26245847176079"/>
    <x v="1"/>
    <n v="1015"/>
    <n v="84.969458128078813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x v="442"/>
    <n v="78630"/>
    <n v="40.281762295081968"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x v="313"/>
    <n v="11941"/>
    <n v="178.22388059701493"/>
    <x v="1"/>
    <n v="323"/>
    <n v="36.969040247678016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x v="44"/>
    <n v="6115"/>
    <n v="84.930555555555557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x v="443"/>
    <n v="188404"/>
    <n v="145.93648334624322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x v="191"/>
    <n v="9910"/>
    <n v="152.46153846153848"/>
    <x v="1"/>
    <n v="381"/>
    <n v="26.010498687664043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x v="305"/>
    <n v="114523"/>
    <n v="67.129542790152414"/>
    <x v="0"/>
    <n v="4405"/>
    <n v="25.99841089670828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x v="75"/>
    <n v="3144"/>
    <n v="40.307692307692307"/>
    <x v="0"/>
    <n v="92"/>
    <n v="34.173913043478258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x v="8"/>
    <n v="13441"/>
    <n v="216.79032258064518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x v="151"/>
    <n v="4899"/>
    <n v="52.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x v="166"/>
    <n v="11990"/>
    <n v="499.58333333333337"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x v="75"/>
    <n v="6839"/>
    <n v="87.679487179487182"/>
    <x v="0"/>
    <n v="64"/>
    <n v="106.859375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x v="122"/>
    <n v="11091"/>
    <n v="113.17346938775511"/>
    <x v="1"/>
    <n v="241"/>
    <n v="46.020746887966808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x v="33"/>
    <n v="13223"/>
    <n v="426.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x v="122"/>
    <n v="7608"/>
    <n v="77.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x v="444"/>
    <n v="74073"/>
    <n v="52.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x v="238"/>
    <n v="153216"/>
    <n v="157.46762589928059"/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x v="47"/>
    <n v="4814"/>
    <n v="72.939393939393938"/>
    <x v="0"/>
    <n v="112"/>
    <n v="42.982142857142854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x v="4"/>
    <n v="4603"/>
    <n v="60.565789473684205"/>
    <x v="3"/>
    <n v="139"/>
    <n v="33.115107913669064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x v="445"/>
    <n v="37823"/>
    <n v="56.791291291291287"/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x v="446"/>
    <n v="62819"/>
    <n v="56.542754275427541"/>
    <x v="3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8C2C63-7A24-E640-AF1D-344DAF45F0F2}" name="PivotTable2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D702A5-ED04-294B-94BD-560DCC4D9039}" name="PivotTable3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" showAll="0"/>
    <pivotField axis="axisPage" showAll="0" sortType="ascending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54C977-97AF-4142-A78C-A64B274FE5A8}" name="PivotTable4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 defaultSubtotal="0">
      <items count="4">
        <item x="3"/>
        <item x="0"/>
        <item h="1" x="2"/>
        <item x="1"/>
      </items>
    </pivotField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 sortType="ascending">
      <items count="15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0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3">
    <field x="20"/>
    <field x="18"/>
    <field x="2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6" subtotal="count" baseField="0" baseItem="0"/>
  </dataFields>
  <chartFormats count="3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3618C-4331-DB4C-A256-461796E15D1B}">
  <sheetPr codeName="Sheet1"/>
  <dimension ref="A2:F15"/>
  <sheetViews>
    <sheetView workbookViewId="0"/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24" width="28.5" bestFit="1" customWidth="1"/>
  </cols>
  <sheetData>
    <row r="2" spans="1:6" x14ac:dyDescent="0.2">
      <c r="A2" s="5" t="s">
        <v>6</v>
      </c>
      <c r="B2" t="s">
        <v>2032</v>
      </c>
    </row>
    <row r="4" spans="1:6" x14ac:dyDescent="0.2">
      <c r="A4" s="5" t="s">
        <v>2045</v>
      </c>
      <c r="B4" s="5" t="s">
        <v>2044</v>
      </c>
    </row>
    <row r="5" spans="1:6" x14ac:dyDescent="0.2">
      <c r="A5" s="5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">
      <c r="A6" s="6" t="s">
        <v>2035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">
      <c r="A7" s="6" t="s">
        <v>2036</v>
      </c>
      <c r="B7">
        <v>4</v>
      </c>
      <c r="C7">
        <v>20</v>
      </c>
      <c r="E7">
        <v>22</v>
      </c>
      <c r="F7">
        <v>46</v>
      </c>
    </row>
    <row r="8" spans="1:6" x14ac:dyDescent="0.2">
      <c r="A8" s="6" t="s">
        <v>2037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">
      <c r="A9" s="6" t="s">
        <v>2038</v>
      </c>
      <c r="E9">
        <v>4</v>
      </c>
      <c r="F9">
        <v>4</v>
      </c>
    </row>
    <row r="10" spans="1:6" x14ac:dyDescent="0.2">
      <c r="A10" s="6" t="s">
        <v>2039</v>
      </c>
      <c r="B10">
        <v>10</v>
      </c>
      <c r="C10">
        <v>66</v>
      </c>
      <c r="E10">
        <v>99</v>
      </c>
      <c r="F10">
        <v>175</v>
      </c>
    </row>
    <row r="11" spans="1:6" x14ac:dyDescent="0.2">
      <c r="A11" s="6" t="s">
        <v>2040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">
      <c r="A12" s="6" t="s">
        <v>2041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">
      <c r="A13" s="6" t="s">
        <v>2042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">
      <c r="A14" s="6" t="s">
        <v>2043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">
      <c r="A15" s="6" t="s">
        <v>2034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BE609-06A1-ED43-882A-7E60A047301B}">
  <sheetPr codeName="Sheet2"/>
  <dimension ref="A1:F30"/>
  <sheetViews>
    <sheetView workbookViewId="0">
      <selection activeCell="A2" sqref="A2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9" width="15.5" bestFit="1" customWidth="1"/>
  </cols>
  <sheetData>
    <row r="1" spans="1:6" x14ac:dyDescent="0.2">
      <c r="A1" s="5" t="s">
        <v>6</v>
      </c>
      <c r="B1" t="s">
        <v>2032</v>
      </c>
    </row>
    <row r="2" spans="1:6" x14ac:dyDescent="0.2">
      <c r="A2" s="5" t="s">
        <v>2030</v>
      </c>
      <c r="B2" t="s">
        <v>2032</v>
      </c>
    </row>
    <row r="4" spans="1:6" x14ac:dyDescent="0.2">
      <c r="A4" s="5" t="s">
        <v>2045</v>
      </c>
      <c r="B4" s="5" t="s">
        <v>2044</v>
      </c>
    </row>
    <row r="5" spans="1:6" x14ac:dyDescent="0.2">
      <c r="A5" s="5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">
      <c r="A6" s="6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6" t="s">
        <v>2048</v>
      </c>
      <c r="E7">
        <v>4</v>
      </c>
      <c r="F7">
        <v>4</v>
      </c>
    </row>
    <row r="8" spans="1:6" x14ac:dyDescent="0.2">
      <c r="A8" s="6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6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6" t="s">
        <v>2051</v>
      </c>
      <c r="C10">
        <v>8</v>
      </c>
      <c r="E10">
        <v>10</v>
      </c>
      <c r="F10">
        <v>18</v>
      </c>
    </row>
    <row r="11" spans="1:6" x14ac:dyDescent="0.2">
      <c r="A11" s="6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6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6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6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6" t="s">
        <v>2056</v>
      </c>
      <c r="C15">
        <v>3</v>
      </c>
      <c r="E15">
        <v>4</v>
      </c>
      <c r="F15">
        <v>7</v>
      </c>
    </row>
    <row r="16" spans="1:6" x14ac:dyDescent="0.2">
      <c r="A16" s="6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6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6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6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6" t="s">
        <v>2061</v>
      </c>
      <c r="C20">
        <v>4</v>
      </c>
      <c r="E20">
        <v>4</v>
      </c>
      <c r="F20">
        <v>8</v>
      </c>
    </row>
    <row r="21" spans="1:6" x14ac:dyDescent="0.2">
      <c r="A21" s="6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6" t="s">
        <v>2063</v>
      </c>
      <c r="C22">
        <v>9</v>
      </c>
      <c r="E22">
        <v>5</v>
      </c>
      <c r="F22">
        <v>14</v>
      </c>
    </row>
    <row r="23" spans="1:6" x14ac:dyDescent="0.2">
      <c r="A23" s="6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6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6" t="s">
        <v>2066</v>
      </c>
      <c r="C25">
        <v>7</v>
      </c>
      <c r="E25">
        <v>14</v>
      </c>
      <c r="F25">
        <v>21</v>
      </c>
    </row>
    <row r="26" spans="1:6" x14ac:dyDescent="0.2">
      <c r="A26" s="6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6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6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6" t="s">
        <v>2070</v>
      </c>
      <c r="E29">
        <v>3</v>
      </c>
      <c r="F29">
        <v>3</v>
      </c>
    </row>
    <row r="30" spans="1:6" x14ac:dyDescent="0.2">
      <c r="A30" s="6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E108E-75F0-0442-BA9A-BD090A46CB09}">
  <sheetPr codeName="Sheet3"/>
  <dimension ref="A1:E18"/>
  <sheetViews>
    <sheetView workbookViewId="0">
      <selection activeCell="F25" sqref="F25"/>
    </sheetView>
  </sheetViews>
  <sheetFormatPr baseColWidth="10" defaultRowHeight="16" x14ac:dyDescent="0.2"/>
  <cols>
    <col min="1" max="1" width="28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5" t="s">
        <v>2030</v>
      </c>
      <c r="B1" t="s">
        <v>2032</v>
      </c>
    </row>
    <row r="2" spans="1:5" x14ac:dyDescent="0.2">
      <c r="A2" s="5" t="s">
        <v>2073</v>
      </c>
      <c r="B2" t="s">
        <v>2032</v>
      </c>
    </row>
    <row r="4" spans="1:5" x14ac:dyDescent="0.2">
      <c r="A4" s="5" t="s">
        <v>2045</v>
      </c>
      <c r="B4" s="5" t="s">
        <v>2044</v>
      </c>
    </row>
    <row r="5" spans="1:5" x14ac:dyDescent="0.2">
      <c r="A5" s="5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">
      <c r="A6" s="6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2">
      <c r="A7" s="6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2">
      <c r="A8" s="6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2">
      <c r="A9" s="6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6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6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6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6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6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6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6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6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6" t="s">
        <v>2034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28FAB-8AB8-7945-8336-FEDC250CB461}">
  <dimension ref="A1:I13"/>
  <sheetViews>
    <sheetView workbookViewId="0">
      <selection activeCell="A23" sqref="A23"/>
    </sheetView>
  </sheetViews>
  <sheetFormatPr baseColWidth="10" defaultRowHeight="16" x14ac:dyDescent="0.2"/>
  <cols>
    <col min="1" max="1" width="27.33203125" customWidth="1"/>
    <col min="2" max="2" width="18.5" customWidth="1"/>
    <col min="3" max="3" width="16.1640625" customWidth="1"/>
    <col min="4" max="4" width="19" customWidth="1"/>
    <col min="5" max="5" width="18.83203125" customWidth="1"/>
    <col min="6" max="6" width="21.6640625" customWidth="1"/>
    <col min="7" max="7" width="20.6640625" customWidth="1"/>
    <col min="8" max="8" width="17.33203125" customWidth="1"/>
  </cols>
  <sheetData>
    <row r="1" spans="1:9" x14ac:dyDescent="0.2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1" t="s">
        <v>2091</v>
      </c>
      <c r="G1" s="1" t="s">
        <v>2092</v>
      </c>
      <c r="H1" s="1" t="s">
        <v>2093</v>
      </c>
      <c r="I1" s="9"/>
    </row>
    <row r="2" spans="1:9" x14ac:dyDescent="0.2">
      <c r="A2" t="s">
        <v>2094</v>
      </c>
      <c r="B2">
        <f>COUNTIFS(Crowdfunding!$G:$G,"successful",Crowdfunding!$D:$D,"&lt;1000")</f>
        <v>30</v>
      </c>
      <c r="C2">
        <f>COUNTIFS(Crowdfunding!$G:$G,"failed",Crowdfunding!$D:$D,"&lt;1000")</f>
        <v>20</v>
      </c>
      <c r="D2">
        <f>COUNTIFS(Crowdfunding!$G:$G,"canceled",Crowdfunding!$D:$D,"&lt;1000")</f>
        <v>1</v>
      </c>
      <c r="E2">
        <f>B2+C2+D2</f>
        <v>51</v>
      </c>
      <c r="F2" s="11">
        <f>B2/E2</f>
        <v>0.58823529411764708</v>
      </c>
      <c r="G2" s="11">
        <f>C2/E2</f>
        <v>0.39215686274509803</v>
      </c>
      <c r="H2" s="11">
        <f>D2/E2</f>
        <v>1.9607843137254902E-2</v>
      </c>
    </row>
    <row r="3" spans="1:9" x14ac:dyDescent="0.2">
      <c r="A3" t="s">
        <v>2095</v>
      </c>
      <c r="B3">
        <f>COUNTIFS(Crowdfunding!$G:$G,"successful",Crowdfunding!$D:$D,"&gt;=1000",Crowdfunding!D:D,"&lt;=4999")</f>
        <v>191</v>
      </c>
      <c r="C3">
        <f>COUNTIFS(Crowdfunding!$G:$G,"failed",Crowdfunding!$D:$D,"&gt;=1000",Crowdfunding!D:D,"&lt;=4999")</f>
        <v>38</v>
      </c>
      <c r="D3">
        <f>COUNTIFS(Crowdfunding!$G:$G,"canceled",Crowdfunding!$D:$D,"&gt;=1000",Crowdfunding!D:D,"&lt;=4999")</f>
        <v>2</v>
      </c>
      <c r="E3">
        <f t="shared" ref="E3:E13" si="0">B3+C3+D3</f>
        <v>231</v>
      </c>
      <c r="F3" s="11">
        <f t="shared" ref="F3:F13" si="1">B3/E3</f>
        <v>0.82683982683982682</v>
      </c>
      <c r="G3" s="11">
        <f t="shared" ref="G3:G13" si="2">C3/E3</f>
        <v>0.16450216450216451</v>
      </c>
      <c r="H3" s="11">
        <f t="shared" ref="H3:H13" si="3">D3/E3</f>
        <v>8.658008658008658E-3</v>
      </c>
    </row>
    <row r="4" spans="1:9" x14ac:dyDescent="0.2">
      <c r="A4" s="10" t="s">
        <v>2096</v>
      </c>
      <c r="B4">
        <f>COUNTIFS(Crowdfunding!$G:$G,"successful",Crowdfunding!$D:$D,"&gt;=5000",Crowdfunding!D:D,"&lt;=9999")</f>
        <v>164</v>
      </c>
      <c r="C4">
        <f>COUNTIFS(Crowdfunding!$G:$G,"failed",Crowdfunding!$D:$D,"&gt;=5000",Crowdfunding!D:D,"&lt;=9999")</f>
        <v>126</v>
      </c>
      <c r="D4">
        <f>COUNTIFS(Crowdfunding!$G:$G,"canceled",Crowdfunding!$D:$D,"&gt;=5000",Crowdfunding!D:D,"&lt;=9999")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9" x14ac:dyDescent="0.2">
      <c r="A5" t="s">
        <v>2097</v>
      </c>
      <c r="B5">
        <f>COUNTIFS(Crowdfunding!$G:$G,"successful",Crowdfunding!$D:$D,"&gt;=10000",Crowdfunding!D:D,"&lt;=14999")</f>
        <v>4</v>
      </c>
      <c r="C5">
        <f>COUNTIFS(Crowdfunding!$G:$G,"failed",Crowdfunding!$D:$D,"&gt;=10000",Crowdfunding!D:D,"&lt;=14999")</f>
        <v>5</v>
      </c>
      <c r="D5">
        <f>COUNTIFS(Crowdfunding!$G:$G,"canceled",Crowdfunding!$D:$D,"&gt;=10000",Crowdfunding!D:D,"&lt;=14999")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9" x14ac:dyDescent="0.2">
      <c r="A6" s="10" t="s">
        <v>2098</v>
      </c>
      <c r="B6">
        <f>COUNTIFS(Crowdfunding!$G:$G,"successful",Crowdfunding!$D:$D,"&gt;=15000",Crowdfunding!D:D,"&lt;=19999")</f>
        <v>10</v>
      </c>
      <c r="C6">
        <f>COUNTIFS(Crowdfunding!$G:$G,"failed",Crowdfunding!$D:$D,"&gt;=15000",Crowdfunding!D:D,"&lt;=19999")</f>
        <v>0</v>
      </c>
      <c r="D6">
        <f>COUNTIFS(Crowdfunding!$G:$G,"canceled",Crowdfunding!$D:$D,"&gt;=15000",Crowdfunding!D:D,"&lt;=19999")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9" x14ac:dyDescent="0.2">
      <c r="A7" s="10" t="s">
        <v>2099</v>
      </c>
      <c r="B7">
        <f>COUNTIFS(Crowdfunding!$G:$G,"successful",Crowdfunding!$D:$D,"&gt;=20000",Crowdfunding!D:D,"&lt;=24999")</f>
        <v>7</v>
      </c>
      <c r="C7">
        <f>COUNTIFS(Crowdfunding!$G:$G,"failed",Crowdfunding!$D:$D,"&gt;=20000",Crowdfunding!D:D,"&lt;=24999")</f>
        <v>0</v>
      </c>
      <c r="D7">
        <f>COUNTIFS(Crowdfunding!$G:$G,"canceled",Crowdfunding!$D:$D,"&gt;=20000",Crowdfunding!D:D,"&lt;=24999")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9" x14ac:dyDescent="0.2">
      <c r="A8" s="10" t="s">
        <v>2100</v>
      </c>
      <c r="B8">
        <f>COUNTIFS(Crowdfunding!$G:$G,"successful",Crowdfunding!$D:$D,"&gt;=25000",Crowdfunding!D:D,"&lt;=29999")</f>
        <v>11</v>
      </c>
      <c r="C8">
        <f>COUNTIFS(Crowdfunding!$G:$G,"failed",Crowdfunding!$D:$D,"&gt;=25000",Crowdfunding!D:D,"&lt;=29999")</f>
        <v>3</v>
      </c>
      <c r="D8">
        <f>COUNTIFS(Crowdfunding!$G:$G,"canceled",Crowdfunding!$D:$D,"&gt;=25000",Crowdfunding!D:D,"&lt;=29999")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9" x14ac:dyDescent="0.2">
      <c r="A9" s="10" t="s">
        <v>2101</v>
      </c>
      <c r="B9">
        <f>COUNTIFS(Crowdfunding!$G:$G,"successful",Crowdfunding!$D:$D,"&gt;=30000",Crowdfunding!D:D,"&lt;=34999")</f>
        <v>7</v>
      </c>
      <c r="C9">
        <f>COUNTIFS(Crowdfunding!$G:$G,"failed",Crowdfunding!$D:$D,"&gt;=30000",Crowdfunding!D:D,"&lt;=34999")</f>
        <v>0</v>
      </c>
      <c r="D9">
        <f>COUNTIFS(Crowdfunding!$G:$G,"canceled",Crowdfunding!$D:$D,"&gt;=30000",Crowdfunding!D:D,"&lt;=34999")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9" x14ac:dyDescent="0.2">
      <c r="A10" s="10" t="s">
        <v>2102</v>
      </c>
      <c r="B10">
        <f>COUNTIFS(Crowdfunding!$G:$G,"successful",Crowdfunding!$D:$D,"&gt;=35000",Crowdfunding!D:D,"&lt;=39999")</f>
        <v>8</v>
      </c>
      <c r="C10">
        <f>COUNTIFS(Crowdfunding!$G:$G,"failed",Crowdfunding!$D:$D,"&gt;=35000",Crowdfunding!D:D,"&lt;=39999")</f>
        <v>3</v>
      </c>
      <c r="D10">
        <f>COUNTIFS(Crowdfunding!$G:$G,"canceled",Crowdfunding!$D:$D,"&gt;=35000",Crowdfunding!D:D,"&lt;=39999")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9" x14ac:dyDescent="0.2">
      <c r="A11" s="10" t="s">
        <v>2103</v>
      </c>
      <c r="B11">
        <f>COUNTIFS(Crowdfunding!$G:$G,"successful",Crowdfunding!$D:$D,"&gt;=40000",Crowdfunding!D:D,"&lt;=44999")</f>
        <v>11</v>
      </c>
      <c r="C11">
        <f>COUNTIFS(Crowdfunding!$G:$G,"failed",Crowdfunding!$D:$D,"&gt;=40000",Crowdfunding!D:D,"&lt;=44999")</f>
        <v>3</v>
      </c>
      <c r="D11">
        <f>COUNTIFS(Crowdfunding!$G:$G,"canceled",Crowdfunding!$D:$D,"&gt;=40000",Crowdfunding!D:D,"&lt;=44999")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9" x14ac:dyDescent="0.2">
      <c r="A12" s="10" t="s">
        <v>2104</v>
      </c>
      <c r="B12">
        <f>COUNTIFS(Crowdfunding!$G:$G,"successful",Crowdfunding!$D:$D,"&gt;=45000",Crowdfunding!D:D,"&lt;=49999")</f>
        <v>8</v>
      </c>
      <c r="C12">
        <f>COUNTIFS(Crowdfunding!$G:$G,"failed",Crowdfunding!$D:$D,"&gt;=45000",Crowdfunding!D:D,"&lt;=49999")</f>
        <v>3</v>
      </c>
      <c r="D12">
        <f>COUNTIFS(Crowdfunding!$G:$G,"canceled",Crowdfunding!$D:$D,"&gt;=45000",Crowdfunding!D:D,"&lt;=49999")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9" x14ac:dyDescent="0.2">
      <c r="A13" s="10" t="s">
        <v>2105</v>
      </c>
      <c r="B13">
        <f>COUNTIFS(Crowdfunding!$G:$G,"successful",Crowdfunding!$D:$D,"&gt;50000")</f>
        <v>114</v>
      </c>
      <c r="C13">
        <f>COUNTIFS(Crowdfunding!$G:$G,"failed",Crowdfunding!$D:$D,"&gt;50000")</f>
        <v>163</v>
      </c>
      <c r="D13">
        <f>COUNTIFS(Crowdfunding!$G:$G,"canceled",Crowdfunding!$D:$D,"&gt;50000")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21A58-68B8-7E4D-84DA-6BCE2347DD5D}">
  <dimension ref="A1:M566"/>
  <sheetViews>
    <sheetView tabSelected="1" workbookViewId="0">
      <selection activeCell="I33" sqref="I33"/>
    </sheetView>
  </sheetViews>
  <sheetFormatPr baseColWidth="10" defaultRowHeight="16" x14ac:dyDescent="0.2"/>
  <cols>
    <col min="1" max="1" width="13.1640625" customWidth="1"/>
    <col min="2" max="2" width="14" customWidth="1"/>
    <col min="5" max="5" width="17.5" customWidth="1"/>
    <col min="13" max="13" width="16.6640625" customWidth="1"/>
  </cols>
  <sheetData>
    <row r="1" spans="1:13" x14ac:dyDescent="0.2">
      <c r="A1" s="1" t="s">
        <v>4</v>
      </c>
      <c r="B1" s="1" t="s">
        <v>5</v>
      </c>
      <c r="D1" s="1" t="s">
        <v>4</v>
      </c>
      <c r="E1" s="1" t="s">
        <v>5</v>
      </c>
      <c r="G1" s="1" t="s">
        <v>2106</v>
      </c>
      <c r="H1" s="1" t="s">
        <v>2107</v>
      </c>
      <c r="I1" s="1" t="s">
        <v>2108</v>
      </c>
      <c r="J1" s="1" t="s">
        <v>2109</v>
      </c>
      <c r="K1" s="1" t="s">
        <v>2110</v>
      </c>
      <c r="L1" s="1" t="s">
        <v>2111</v>
      </c>
      <c r="M1" s="1" t="s">
        <v>2112</v>
      </c>
    </row>
    <row r="2" spans="1:13" x14ac:dyDescent="0.2">
      <c r="A2" t="s">
        <v>20</v>
      </c>
      <c r="B2">
        <v>158</v>
      </c>
      <c r="D2" t="s">
        <v>14</v>
      </c>
      <c r="E2">
        <v>0</v>
      </c>
      <c r="G2" s="12" t="s">
        <v>2113</v>
      </c>
      <c r="H2">
        <f>MEDIAN(B:B)</f>
        <v>201</v>
      </c>
      <c r="I2">
        <f>AVERAGE(B:B)</f>
        <v>851.14690265486729</v>
      </c>
      <c r="J2">
        <f>MIN(B:B)</f>
        <v>16</v>
      </c>
      <c r="K2">
        <f>MAX(B:B)</f>
        <v>7295</v>
      </c>
      <c r="L2">
        <f>_xlfn.VAR.P(B:B)</f>
        <v>1603373.7324019109</v>
      </c>
      <c r="M2">
        <f>_xlfn.STDEV.P(B:B)</f>
        <v>1266.2439466397898</v>
      </c>
    </row>
    <row r="3" spans="1:13" x14ac:dyDescent="0.2">
      <c r="A3" t="s">
        <v>20</v>
      </c>
      <c r="B3">
        <v>1425</v>
      </c>
      <c r="D3" t="s">
        <v>14</v>
      </c>
      <c r="E3">
        <v>24</v>
      </c>
      <c r="G3" s="7" t="s">
        <v>2114</v>
      </c>
      <c r="H3">
        <f>MEDIAN(E:E)</f>
        <v>114.5</v>
      </c>
      <c r="I3">
        <f>AVERAGE(E:E)</f>
        <v>585.61538461538464</v>
      </c>
      <c r="J3">
        <f>MIN(E:E)</f>
        <v>0</v>
      </c>
      <c r="K3">
        <f>MAX(E:E)</f>
        <v>6080</v>
      </c>
      <c r="L3">
        <f>_xlfn.VAR.P(E:E)</f>
        <v>921574.68174133555</v>
      </c>
      <c r="M3">
        <f>_xlfn.STDEV.P(E:E)</f>
        <v>959.98681331637863</v>
      </c>
    </row>
    <row r="4" spans="1:13" x14ac:dyDescent="0.2">
      <c r="A4" t="s">
        <v>20</v>
      </c>
      <c r="B4">
        <v>174</v>
      </c>
      <c r="D4" t="s">
        <v>14</v>
      </c>
      <c r="E4">
        <v>53</v>
      </c>
    </row>
    <row r="5" spans="1:13" x14ac:dyDescent="0.2">
      <c r="A5" t="s">
        <v>20</v>
      </c>
      <c r="B5">
        <v>227</v>
      </c>
      <c r="D5" t="s">
        <v>14</v>
      </c>
      <c r="E5">
        <v>18</v>
      </c>
    </row>
    <row r="6" spans="1:13" x14ac:dyDescent="0.2">
      <c r="A6" t="s">
        <v>20</v>
      </c>
      <c r="B6">
        <v>220</v>
      </c>
      <c r="D6" t="s">
        <v>14</v>
      </c>
      <c r="E6">
        <v>44</v>
      </c>
    </row>
    <row r="7" spans="1:13" x14ac:dyDescent="0.2">
      <c r="A7" t="s">
        <v>20</v>
      </c>
      <c r="B7">
        <v>98</v>
      </c>
      <c r="D7" t="s">
        <v>14</v>
      </c>
      <c r="E7">
        <v>27</v>
      </c>
    </row>
    <row r="8" spans="1:13" x14ac:dyDescent="0.2">
      <c r="A8" t="s">
        <v>20</v>
      </c>
      <c r="B8">
        <v>100</v>
      </c>
      <c r="D8" t="s">
        <v>14</v>
      </c>
      <c r="E8">
        <v>55</v>
      </c>
    </row>
    <row r="9" spans="1:13" x14ac:dyDescent="0.2">
      <c r="A9" t="s">
        <v>20</v>
      </c>
      <c r="B9">
        <v>1249</v>
      </c>
      <c r="D9" t="s">
        <v>14</v>
      </c>
      <c r="E9">
        <v>200</v>
      </c>
    </row>
    <row r="10" spans="1:13" x14ac:dyDescent="0.2">
      <c r="A10" t="s">
        <v>20</v>
      </c>
      <c r="B10">
        <v>1396</v>
      </c>
      <c r="D10" t="s">
        <v>14</v>
      </c>
      <c r="E10">
        <v>452</v>
      </c>
    </row>
    <row r="11" spans="1:13" x14ac:dyDescent="0.2">
      <c r="A11" t="s">
        <v>20</v>
      </c>
      <c r="B11">
        <v>890</v>
      </c>
      <c r="D11" t="s">
        <v>14</v>
      </c>
      <c r="E11">
        <v>674</v>
      </c>
    </row>
    <row r="12" spans="1:13" x14ac:dyDescent="0.2">
      <c r="A12" t="s">
        <v>20</v>
      </c>
      <c r="B12">
        <v>142</v>
      </c>
      <c r="D12" t="s">
        <v>14</v>
      </c>
      <c r="E12">
        <v>558</v>
      </c>
    </row>
    <row r="13" spans="1:13" x14ac:dyDescent="0.2">
      <c r="A13" t="s">
        <v>20</v>
      </c>
      <c r="B13">
        <v>2673</v>
      </c>
      <c r="D13" t="s">
        <v>14</v>
      </c>
      <c r="E13">
        <v>15</v>
      </c>
    </row>
    <row r="14" spans="1:13" x14ac:dyDescent="0.2">
      <c r="A14" t="s">
        <v>20</v>
      </c>
      <c r="B14">
        <v>163</v>
      </c>
      <c r="D14" t="s">
        <v>14</v>
      </c>
      <c r="E14">
        <v>2307</v>
      </c>
    </row>
    <row r="15" spans="1:13" x14ac:dyDescent="0.2">
      <c r="A15" t="s">
        <v>20</v>
      </c>
      <c r="B15">
        <v>2220</v>
      </c>
      <c r="D15" t="s">
        <v>14</v>
      </c>
      <c r="E15">
        <v>88</v>
      </c>
    </row>
    <row r="16" spans="1:13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1048141">
    <cfRule type="containsText" dxfId="11" priority="5" operator="containsText" text="canceled">
      <formula>NOT(ISERROR(SEARCH("canceled",A1)))</formula>
    </cfRule>
    <cfRule type="containsText" dxfId="10" priority="6" operator="containsText" text="live">
      <formula>NOT(ISERROR(SEARCH("live",A1)))</formula>
    </cfRule>
    <cfRule type="containsText" dxfId="9" priority="7" operator="containsText" text="successful">
      <formula>NOT(ISERROR(SEARCH("successful",A1)))</formula>
    </cfRule>
    <cfRule type="containsText" dxfId="8" priority="8" operator="containsText" text="failed">
      <formula>NOT(ISERROR(SEARCH("failed",A1)))</formula>
    </cfRule>
  </conditionalFormatting>
  <conditionalFormatting sqref="D1:D1047940">
    <cfRule type="containsText" dxfId="7" priority="1" operator="containsText" text="canceled">
      <formula>NOT(ISERROR(SEARCH("canceled",D1)))</formula>
    </cfRule>
    <cfRule type="containsText" dxfId="6" priority="2" operator="containsText" text="live">
      <formula>NOT(ISERROR(SEARCH("live",D1)))</formula>
    </cfRule>
    <cfRule type="containsText" dxfId="5" priority="3" operator="containsText" text="successful">
      <formula>NOT(ISERROR(SEARCH("successful",D1)))</formula>
    </cfRule>
    <cfRule type="containsText" dxfId="4" priority="4" operator="containsText" text="failed">
      <formula>NOT(ISERROR(SEARCH("failed",D1)))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T1001"/>
  <sheetViews>
    <sheetView workbookViewId="0">
      <selection activeCell="L5" sqref="L5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8" max="8" width="13" bestFit="1" customWidth="1"/>
    <col min="9" max="9" width="13" customWidth="1"/>
    <col min="12" max="13" width="11.1640625" bestFit="1" customWidth="1"/>
    <col min="16" max="16" width="28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2046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2030</v>
      </c>
      <c r="R1" s="1" t="s">
        <v>2031</v>
      </c>
      <c r="S1" s="1" t="s">
        <v>2071</v>
      </c>
      <c r="T1" s="1" t="s">
        <v>2072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E2/D2*100</f>
        <v>0</v>
      </c>
      <c r="G2" t="s">
        <v>14</v>
      </c>
      <c r="H2">
        <v>0</v>
      </c>
      <c r="I2" s="4">
        <f>IF(H2=0, 0, E2/H2)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LEFT(P2,FIND("/",P2)-1)</f>
        <v>food</v>
      </c>
      <c r="R2" t="str">
        <f>RIGHT(P2, LEN(P2) - FIND("/", P2))</f>
        <v>food trucks</v>
      </c>
      <c r="S2" s="8">
        <f t="shared" ref="S2:S66" si="0">(((L2/60)/60)/24)+DATE(1970,1,1)</f>
        <v>42336.25</v>
      </c>
      <c r="T2" s="8">
        <f>(((M2/60)/60)/24)+DATE(1970,1,1)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1">E3/D3*100</f>
        <v>1040</v>
      </c>
      <c r="G3" t="s">
        <v>20</v>
      </c>
      <c r="H3">
        <v>158</v>
      </c>
      <c r="I3" s="4">
        <f t="shared" ref="I3:I66" si="2">IF(H3=0, 0, 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3">LEFT(P3,FIND("/",P3)-1)</f>
        <v>music</v>
      </c>
      <c r="R3" t="str">
        <f t="shared" ref="R3:R66" si="4">RIGHT(P3, LEN(P3) - FIND("/", P3))</f>
        <v>rock</v>
      </c>
      <c r="S3" s="8">
        <f t="shared" si="0"/>
        <v>41870.208333333336</v>
      </c>
      <c r="T3" s="8">
        <f t="shared" ref="T3:T66" si="5">(((M3/60)/60)/24)+DATE(1970,1,1)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1"/>
        <v>131.4787822878229</v>
      </c>
      <c r="G4" t="s">
        <v>20</v>
      </c>
      <c r="H4">
        <v>1425</v>
      </c>
      <c r="I4" s="4">
        <f t="shared" si="2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3"/>
        <v>technology</v>
      </c>
      <c r="R4" t="str">
        <f t="shared" si="4"/>
        <v>web</v>
      </c>
      <c r="S4" s="8">
        <f t="shared" si="0"/>
        <v>41595.25</v>
      </c>
      <c r="T4" s="8">
        <f t="shared" si="5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1"/>
        <v>58.976190476190467</v>
      </c>
      <c r="G5" t="s">
        <v>14</v>
      </c>
      <c r="H5">
        <v>24</v>
      </c>
      <c r="I5" s="4">
        <f t="shared" si="2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3"/>
        <v>music</v>
      </c>
      <c r="R5" t="str">
        <f t="shared" si="4"/>
        <v>rock</v>
      </c>
      <c r="S5" s="8">
        <f t="shared" si="0"/>
        <v>43688.208333333328</v>
      </c>
      <c r="T5" s="8">
        <f t="shared" si="5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1"/>
        <v>69.276315789473685</v>
      </c>
      <c r="G6" t="s">
        <v>14</v>
      </c>
      <c r="H6">
        <v>53</v>
      </c>
      <c r="I6" s="4">
        <f t="shared" si="2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3"/>
        <v>theater</v>
      </c>
      <c r="R6" t="str">
        <f t="shared" si="4"/>
        <v>plays</v>
      </c>
      <c r="S6" s="8">
        <f t="shared" si="0"/>
        <v>43485.25</v>
      </c>
      <c r="T6" s="8">
        <f t="shared" si="5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1"/>
        <v>173.61842105263159</v>
      </c>
      <c r="G7" t="s">
        <v>20</v>
      </c>
      <c r="H7">
        <v>174</v>
      </c>
      <c r="I7" s="4">
        <f t="shared" si="2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3"/>
        <v>theater</v>
      </c>
      <c r="R7" t="str">
        <f t="shared" si="4"/>
        <v>plays</v>
      </c>
      <c r="S7" s="8">
        <f t="shared" si="0"/>
        <v>41149.208333333336</v>
      </c>
      <c r="T7" s="8">
        <f t="shared" si="5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1"/>
        <v>20.961538461538463</v>
      </c>
      <c r="G8" t="s">
        <v>14</v>
      </c>
      <c r="H8">
        <v>18</v>
      </c>
      <c r="I8" s="4">
        <f t="shared" si="2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3"/>
        <v>film &amp; video</v>
      </c>
      <c r="R8" t="str">
        <f t="shared" si="4"/>
        <v>documentary</v>
      </c>
      <c r="S8" s="8">
        <f t="shared" si="0"/>
        <v>42991.208333333328</v>
      </c>
      <c r="T8" s="8">
        <f t="shared" si="5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1"/>
        <v>327.57777777777778</v>
      </c>
      <c r="G9" t="s">
        <v>20</v>
      </c>
      <c r="H9">
        <v>227</v>
      </c>
      <c r="I9" s="4">
        <f t="shared" si="2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3"/>
        <v>theater</v>
      </c>
      <c r="R9" t="str">
        <f t="shared" si="4"/>
        <v>plays</v>
      </c>
      <c r="S9" s="8">
        <f t="shared" si="0"/>
        <v>42229.208333333328</v>
      </c>
      <c r="T9" s="8">
        <f t="shared" si="5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1"/>
        <v>19.932788374205266</v>
      </c>
      <c r="G10" t="s">
        <v>47</v>
      </c>
      <c r="H10">
        <v>708</v>
      </c>
      <c r="I10" s="4">
        <f t="shared" si="2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3"/>
        <v>theater</v>
      </c>
      <c r="R10" t="str">
        <f t="shared" si="4"/>
        <v>plays</v>
      </c>
      <c r="S10" s="8">
        <f t="shared" si="0"/>
        <v>40399.208333333336</v>
      </c>
      <c r="T10" s="8">
        <f t="shared" si="5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1"/>
        <v>51.741935483870968</v>
      </c>
      <c r="G11" t="s">
        <v>14</v>
      </c>
      <c r="H11">
        <v>44</v>
      </c>
      <c r="I11" s="4">
        <f t="shared" si="2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3"/>
        <v>music</v>
      </c>
      <c r="R11" t="str">
        <f t="shared" si="4"/>
        <v>electric music</v>
      </c>
      <c r="S11" s="8">
        <f t="shared" si="0"/>
        <v>41536.208333333336</v>
      </c>
      <c r="T11" s="8">
        <f t="shared" si="5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1"/>
        <v>266.11538461538464</v>
      </c>
      <c r="G12" t="s">
        <v>20</v>
      </c>
      <c r="H12">
        <v>220</v>
      </c>
      <c r="I12" s="4">
        <f t="shared" si="2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3"/>
        <v>film &amp; video</v>
      </c>
      <c r="R12" t="str">
        <f t="shared" si="4"/>
        <v>drama</v>
      </c>
      <c r="S12" s="8">
        <f t="shared" si="0"/>
        <v>40404.208333333336</v>
      </c>
      <c r="T12" s="8">
        <f t="shared" si="5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1"/>
        <v>48.095238095238095</v>
      </c>
      <c r="G13" t="s">
        <v>14</v>
      </c>
      <c r="H13">
        <v>27</v>
      </c>
      <c r="I13" s="4">
        <f t="shared" si="2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3"/>
        <v>theater</v>
      </c>
      <c r="R13" t="str">
        <f t="shared" si="4"/>
        <v>plays</v>
      </c>
      <c r="S13" s="8">
        <f t="shared" si="0"/>
        <v>40442.208333333336</v>
      </c>
      <c r="T13" s="8">
        <f t="shared" si="5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1"/>
        <v>89.349206349206341</v>
      </c>
      <c r="G14" t="s">
        <v>14</v>
      </c>
      <c r="H14">
        <v>55</v>
      </c>
      <c r="I14" s="4">
        <f t="shared" si="2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3"/>
        <v>film &amp; video</v>
      </c>
      <c r="R14" t="str">
        <f t="shared" si="4"/>
        <v>drama</v>
      </c>
      <c r="S14" s="8">
        <f t="shared" si="0"/>
        <v>43760.208333333328</v>
      </c>
      <c r="T14" s="8">
        <f t="shared" si="5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1"/>
        <v>245.11904761904765</v>
      </c>
      <c r="G15" t="s">
        <v>20</v>
      </c>
      <c r="H15">
        <v>98</v>
      </c>
      <c r="I15" s="4">
        <f t="shared" si="2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3"/>
        <v>music</v>
      </c>
      <c r="R15" t="str">
        <f t="shared" si="4"/>
        <v>indie rock</v>
      </c>
      <c r="S15" s="8">
        <f t="shared" si="0"/>
        <v>42532.208333333328</v>
      </c>
      <c r="T15" s="8">
        <f t="shared" si="5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1"/>
        <v>66.769503546099301</v>
      </c>
      <c r="G16" t="s">
        <v>14</v>
      </c>
      <c r="H16">
        <v>200</v>
      </c>
      <c r="I16" s="4">
        <f t="shared" si="2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3"/>
        <v>music</v>
      </c>
      <c r="R16" t="str">
        <f t="shared" si="4"/>
        <v>indie rock</v>
      </c>
      <c r="S16" s="8">
        <f t="shared" si="0"/>
        <v>40974.25</v>
      </c>
      <c r="T16" s="8">
        <f t="shared" si="5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1"/>
        <v>47.307881773399011</v>
      </c>
      <c r="G17" t="s">
        <v>14</v>
      </c>
      <c r="H17">
        <v>452</v>
      </c>
      <c r="I17" s="4">
        <f t="shared" si="2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3"/>
        <v>technology</v>
      </c>
      <c r="R17" t="str">
        <f t="shared" si="4"/>
        <v>wearables</v>
      </c>
      <c r="S17" s="8">
        <f t="shared" si="0"/>
        <v>43809.25</v>
      </c>
      <c r="T17" s="8">
        <f t="shared" si="5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1"/>
        <v>649.47058823529414</v>
      </c>
      <c r="G18" t="s">
        <v>20</v>
      </c>
      <c r="H18">
        <v>100</v>
      </c>
      <c r="I18" s="4">
        <f t="shared" si="2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3"/>
        <v>publishing</v>
      </c>
      <c r="R18" t="str">
        <f t="shared" si="4"/>
        <v>nonfiction</v>
      </c>
      <c r="S18" s="8">
        <f t="shared" si="0"/>
        <v>41661.25</v>
      </c>
      <c r="T18" s="8">
        <f t="shared" si="5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1"/>
        <v>159.39125295508273</v>
      </c>
      <c r="G19" t="s">
        <v>20</v>
      </c>
      <c r="H19">
        <v>1249</v>
      </c>
      <c r="I19" s="4">
        <f t="shared" si="2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3"/>
        <v>film &amp; video</v>
      </c>
      <c r="R19" t="str">
        <f t="shared" si="4"/>
        <v>animation</v>
      </c>
      <c r="S19" s="8">
        <f t="shared" si="0"/>
        <v>40555.25</v>
      </c>
      <c r="T19" s="8">
        <f t="shared" si="5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1"/>
        <v>66.912087912087912</v>
      </c>
      <c r="G20" t="s">
        <v>74</v>
      </c>
      <c r="H20">
        <v>135</v>
      </c>
      <c r="I20" s="4">
        <f t="shared" si="2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3"/>
        <v>theater</v>
      </c>
      <c r="R20" t="str">
        <f t="shared" si="4"/>
        <v>plays</v>
      </c>
      <c r="S20" s="8">
        <f t="shared" si="0"/>
        <v>43351.208333333328</v>
      </c>
      <c r="T20" s="8">
        <f t="shared" si="5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1"/>
        <v>48.529600000000002</v>
      </c>
      <c r="G21" t="s">
        <v>14</v>
      </c>
      <c r="H21">
        <v>674</v>
      </c>
      <c r="I21" s="4">
        <f t="shared" si="2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3"/>
        <v>theater</v>
      </c>
      <c r="R21" t="str">
        <f t="shared" si="4"/>
        <v>plays</v>
      </c>
      <c r="S21" s="8">
        <f t="shared" si="0"/>
        <v>43528.25</v>
      </c>
      <c r="T21" s="8">
        <f t="shared" si="5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1"/>
        <v>112.24279210925646</v>
      </c>
      <c r="G22" t="s">
        <v>20</v>
      </c>
      <c r="H22">
        <v>1396</v>
      </c>
      <c r="I22" s="4">
        <f t="shared" si="2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3"/>
        <v>film &amp; video</v>
      </c>
      <c r="R22" t="str">
        <f t="shared" si="4"/>
        <v>drama</v>
      </c>
      <c r="S22" s="8">
        <f t="shared" si="0"/>
        <v>41848.208333333336</v>
      </c>
      <c r="T22" s="8">
        <f t="shared" si="5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1"/>
        <v>40.992553191489364</v>
      </c>
      <c r="G23" t="s">
        <v>14</v>
      </c>
      <c r="H23">
        <v>558</v>
      </c>
      <c r="I23" s="4">
        <f t="shared" si="2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3"/>
        <v>theater</v>
      </c>
      <c r="R23" t="str">
        <f t="shared" si="4"/>
        <v>plays</v>
      </c>
      <c r="S23" s="8">
        <f t="shared" si="0"/>
        <v>40770.208333333336</v>
      </c>
      <c r="T23" s="8">
        <f t="shared" si="5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1"/>
        <v>128.07106598984771</v>
      </c>
      <c r="G24" t="s">
        <v>20</v>
      </c>
      <c r="H24">
        <v>890</v>
      </c>
      <c r="I24" s="4">
        <f t="shared" si="2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3"/>
        <v>theater</v>
      </c>
      <c r="R24" t="str">
        <f t="shared" si="4"/>
        <v>plays</v>
      </c>
      <c r="S24" s="8">
        <f t="shared" si="0"/>
        <v>43193.208333333328</v>
      </c>
      <c r="T24" s="8">
        <f t="shared" si="5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1"/>
        <v>332.04444444444448</v>
      </c>
      <c r="G25" t="s">
        <v>20</v>
      </c>
      <c r="H25">
        <v>142</v>
      </c>
      <c r="I25" s="4">
        <f t="shared" si="2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3"/>
        <v>film &amp; video</v>
      </c>
      <c r="R25" t="str">
        <f t="shared" si="4"/>
        <v>documentary</v>
      </c>
      <c r="S25" s="8">
        <f t="shared" si="0"/>
        <v>43510.25</v>
      </c>
      <c r="T25" s="8">
        <f t="shared" si="5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1"/>
        <v>112.83225108225108</v>
      </c>
      <c r="G26" t="s">
        <v>20</v>
      </c>
      <c r="H26">
        <v>2673</v>
      </c>
      <c r="I26" s="4">
        <f t="shared" si="2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3"/>
        <v>technology</v>
      </c>
      <c r="R26" t="str">
        <f t="shared" si="4"/>
        <v>wearables</v>
      </c>
      <c r="S26" s="8">
        <f t="shared" si="0"/>
        <v>41811.208333333336</v>
      </c>
      <c r="T26" s="8">
        <f t="shared" si="5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1"/>
        <v>216.43636363636364</v>
      </c>
      <c r="G27" t="s">
        <v>20</v>
      </c>
      <c r="H27">
        <v>163</v>
      </c>
      <c r="I27" s="4">
        <f t="shared" si="2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3"/>
        <v>games</v>
      </c>
      <c r="R27" t="str">
        <f t="shared" si="4"/>
        <v>video games</v>
      </c>
      <c r="S27" s="8">
        <f t="shared" si="0"/>
        <v>40681.208333333336</v>
      </c>
      <c r="T27" s="8">
        <f t="shared" si="5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1"/>
        <v>48.199069767441863</v>
      </c>
      <c r="G28" t="s">
        <v>74</v>
      </c>
      <c r="H28">
        <v>1480</v>
      </c>
      <c r="I28" s="4">
        <f t="shared" si="2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3"/>
        <v>theater</v>
      </c>
      <c r="R28" t="str">
        <f t="shared" si="4"/>
        <v>plays</v>
      </c>
      <c r="S28" s="8">
        <f t="shared" si="0"/>
        <v>43312.208333333328</v>
      </c>
      <c r="T28" s="8">
        <f t="shared" si="5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1"/>
        <v>79.95</v>
      </c>
      <c r="G29" t="s">
        <v>14</v>
      </c>
      <c r="H29">
        <v>15</v>
      </c>
      <c r="I29" s="4">
        <f t="shared" si="2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3"/>
        <v>music</v>
      </c>
      <c r="R29" t="str">
        <f t="shared" si="4"/>
        <v>rock</v>
      </c>
      <c r="S29" s="8">
        <f t="shared" si="0"/>
        <v>42280.208333333328</v>
      </c>
      <c r="T29" s="8">
        <f t="shared" si="5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1"/>
        <v>105.22553516819573</v>
      </c>
      <c r="G30" t="s">
        <v>20</v>
      </c>
      <c r="H30">
        <v>2220</v>
      </c>
      <c r="I30" s="4">
        <f t="shared" si="2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3"/>
        <v>theater</v>
      </c>
      <c r="R30" t="str">
        <f t="shared" si="4"/>
        <v>plays</v>
      </c>
      <c r="S30" s="8">
        <f t="shared" si="0"/>
        <v>40218.25</v>
      </c>
      <c r="T30" s="8">
        <f t="shared" si="5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1"/>
        <v>328.89978213507629</v>
      </c>
      <c r="G31" t="s">
        <v>20</v>
      </c>
      <c r="H31">
        <v>1606</v>
      </c>
      <c r="I31" s="4">
        <f t="shared" si="2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3"/>
        <v>film &amp; video</v>
      </c>
      <c r="R31" t="str">
        <f t="shared" si="4"/>
        <v>shorts</v>
      </c>
      <c r="S31" s="8">
        <f t="shared" si="0"/>
        <v>43301.208333333328</v>
      </c>
      <c r="T31" s="8">
        <f t="shared" si="5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1"/>
        <v>160.61111111111111</v>
      </c>
      <c r="G32" t="s">
        <v>20</v>
      </c>
      <c r="H32">
        <v>129</v>
      </c>
      <c r="I32" s="4">
        <f t="shared" si="2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3"/>
        <v>film &amp; video</v>
      </c>
      <c r="R32" t="str">
        <f t="shared" si="4"/>
        <v>animation</v>
      </c>
      <c r="S32" s="8">
        <f t="shared" si="0"/>
        <v>43609.208333333328</v>
      </c>
      <c r="T32" s="8">
        <f t="shared" si="5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1"/>
        <v>310</v>
      </c>
      <c r="G33" t="s">
        <v>20</v>
      </c>
      <c r="H33">
        <v>226</v>
      </c>
      <c r="I33" s="4">
        <f t="shared" si="2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3"/>
        <v>games</v>
      </c>
      <c r="R33" t="str">
        <f t="shared" si="4"/>
        <v>video games</v>
      </c>
      <c r="S33" s="8">
        <f t="shared" si="0"/>
        <v>42374.25</v>
      </c>
      <c r="T33" s="8">
        <f t="shared" si="5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1"/>
        <v>86.807920792079202</v>
      </c>
      <c r="G34" t="s">
        <v>14</v>
      </c>
      <c r="H34">
        <v>2307</v>
      </c>
      <c r="I34" s="4">
        <f t="shared" si="2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3"/>
        <v>film &amp; video</v>
      </c>
      <c r="R34" t="str">
        <f t="shared" si="4"/>
        <v>documentary</v>
      </c>
      <c r="S34" s="8">
        <f t="shared" si="0"/>
        <v>43110.25</v>
      </c>
      <c r="T34" s="8">
        <f t="shared" si="5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1"/>
        <v>377.82071713147411</v>
      </c>
      <c r="G35" t="s">
        <v>20</v>
      </c>
      <c r="H35">
        <v>5419</v>
      </c>
      <c r="I35" s="4">
        <f t="shared" si="2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3"/>
        <v>theater</v>
      </c>
      <c r="R35" t="str">
        <f t="shared" si="4"/>
        <v>plays</v>
      </c>
      <c r="S35" s="8">
        <f t="shared" si="0"/>
        <v>41917.208333333336</v>
      </c>
      <c r="T35" s="8">
        <f t="shared" si="5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1"/>
        <v>150.80645161290323</v>
      </c>
      <c r="G36" t="s">
        <v>20</v>
      </c>
      <c r="H36">
        <v>165</v>
      </c>
      <c r="I36" s="4">
        <f t="shared" si="2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3"/>
        <v>film &amp; video</v>
      </c>
      <c r="R36" t="str">
        <f t="shared" si="4"/>
        <v>documentary</v>
      </c>
      <c r="S36" s="8">
        <f t="shared" si="0"/>
        <v>42817.208333333328</v>
      </c>
      <c r="T36" s="8">
        <f t="shared" si="5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1"/>
        <v>150.30119521912351</v>
      </c>
      <c r="G37" t="s">
        <v>20</v>
      </c>
      <c r="H37">
        <v>1965</v>
      </c>
      <c r="I37" s="4">
        <f t="shared" si="2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3"/>
        <v>film &amp; video</v>
      </c>
      <c r="R37" t="str">
        <f t="shared" si="4"/>
        <v>drama</v>
      </c>
      <c r="S37" s="8">
        <f t="shared" si="0"/>
        <v>43484.25</v>
      </c>
      <c r="T37" s="8">
        <f t="shared" si="5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1"/>
        <v>157.28571428571431</v>
      </c>
      <c r="G38" t="s">
        <v>20</v>
      </c>
      <c r="H38">
        <v>16</v>
      </c>
      <c r="I38" s="4">
        <f t="shared" si="2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3"/>
        <v>theater</v>
      </c>
      <c r="R38" t="str">
        <f t="shared" si="4"/>
        <v>plays</v>
      </c>
      <c r="S38" s="8">
        <f t="shared" si="0"/>
        <v>40600.25</v>
      </c>
      <c r="T38" s="8">
        <f t="shared" si="5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1"/>
        <v>139.98765432098764</v>
      </c>
      <c r="G39" t="s">
        <v>20</v>
      </c>
      <c r="H39">
        <v>107</v>
      </c>
      <c r="I39" s="4">
        <f t="shared" si="2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3"/>
        <v>publishing</v>
      </c>
      <c r="R39" t="str">
        <f t="shared" si="4"/>
        <v>fiction</v>
      </c>
      <c r="S39" s="8">
        <f t="shared" si="0"/>
        <v>43744.208333333328</v>
      </c>
      <c r="T39" s="8">
        <f t="shared" si="5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1"/>
        <v>325.32258064516128</v>
      </c>
      <c r="G40" t="s">
        <v>20</v>
      </c>
      <c r="H40">
        <v>134</v>
      </c>
      <c r="I40" s="4">
        <f t="shared" si="2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3"/>
        <v>photography</v>
      </c>
      <c r="R40" t="str">
        <f t="shared" si="4"/>
        <v>photography books</v>
      </c>
      <c r="S40" s="8">
        <f t="shared" si="0"/>
        <v>40469.208333333336</v>
      </c>
      <c r="T40" s="8">
        <f t="shared" si="5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1"/>
        <v>50.777777777777779</v>
      </c>
      <c r="G41" t="s">
        <v>14</v>
      </c>
      <c r="H41">
        <v>88</v>
      </c>
      <c r="I41" s="4">
        <f t="shared" si="2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3"/>
        <v>theater</v>
      </c>
      <c r="R41" t="str">
        <f t="shared" si="4"/>
        <v>plays</v>
      </c>
      <c r="S41" s="8">
        <f t="shared" si="0"/>
        <v>41330.25</v>
      </c>
      <c r="T41" s="8">
        <f t="shared" si="5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1"/>
        <v>169.06818181818181</v>
      </c>
      <c r="G42" t="s">
        <v>20</v>
      </c>
      <c r="H42">
        <v>198</v>
      </c>
      <c r="I42" s="4">
        <f t="shared" si="2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3"/>
        <v>technology</v>
      </c>
      <c r="R42" t="str">
        <f t="shared" si="4"/>
        <v>wearables</v>
      </c>
      <c r="S42" s="8">
        <f t="shared" si="0"/>
        <v>40334.208333333336</v>
      </c>
      <c r="T42" s="8">
        <f t="shared" si="5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1"/>
        <v>212.92857142857144</v>
      </c>
      <c r="G43" t="s">
        <v>20</v>
      </c>
      <c r="H43">
        <v>111</v>
      </c>
      <c r="I43" s="4">
        <f t="shared" si="2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3"/>
        <v>music</v>
      </c>
      <c r="R43" t="str">
        <f t="shared" si="4"/>
        <v>rock</v>
      </c>
      <c r="S43" s="8">
        <f t="shared" si="0"/>
        <v>41156.208333333336</v>
      </c>
      <c r="T43" s="8">
        <f t="shared" si="5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1"/>
        <v>443.94444444444446</v>
      </c>
      <c r="G44" t="s">
        <v>20</v>
      </c>
      <c r="H44">
        <v>222</v>
      </c>
      <c r="I44" s="4">
        <f t="shared" si="2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3"/>
        <v>food</v>
      </c>
      <c r="R44" t="str">
        <f t="shared" si="4"/>
        <v>food trucks</v>
      </c>
      <c r="S44" s="8">
        <f t="shared" si="0"/>
        <v>40728.208333333336</v>
      </c>
      <c r="T44" s="8">
        <f t="shared" si="5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1"/>
        <v>185.9390243902439</v>
      </c>
      <c r="G45" t="s">
        <v>20</v>
      </c>
      <c r="H45">
        <v>6212</v>
      </c>
      <c r="I45" s="4">
        <f t="shared" si="2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3"/>
        <v>publishing</v>
      </c>
      <c r="R45" t="str">
        <f t="shared" si="4"/>
        <v>radio &amp; podcasts</v>
      </c>
      <c r="S45" s="8">
        <f t="shared" si="0"/>
        <v>41844.208333333336</v>
      </c>
      <c r="T45" s="8">
        <f t="shared" si="5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1"/>
        <v>658.8125</v>
      </c>
      <c r="G46" t="s">
        <v>20</v>
      </c>
      <c r="H46">
        <v>98</v>
      </c>
      <c r="I46" s="4">
        <f t="shared" si="2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3"/>
        <v>publishing</v>
      </c>
      <c r="R46" t="str">
        <f t="shared" si="4"/>
        <v>fiction</v>
      </c>
      <c r="S46" s="8">
        <f t="shared" si="0"/>
        <v>43541.208333333328</v>
      </c>
      <c r="T46" s="8">
        <f t="shared" si="5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1"/>
        <v>47.684210526315788</v>
      </c>
      <c r="G47" t="s">
        <v>14</v>
      </c>
      <c r="H47">
        <v>48</v>
      </c>
      <c r="I47" s="4">
        <f t="shared" si="2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3"/>
        <v>theater</v>
      </c>
      <c r="R47" t="str">
        <f t="shared" si="4"/>
        <v>plays</v>
      </c>
      <c r="S47" s="8">
        <f t="shared" si="0"/>
        <v>42676.208333333328</v>
      </c>
      <c r="T47" s="8">
        <f t="shared" si="5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1"/>
        <v>114.78378378378378</v>
      </c>
      <c r="G48" t="s">
        <v>20</v>
      </c>
      <c r="H48">
        <v>92</v>
      </c>
      <c r="I48" s="4">
        <f t="shared" si="2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3"/>
        <v>music</v>
      </c>
      <c r="R48" t="str">
        <f t="shared" si="4"/>
        <v>rock</v>
      </c>
      <c r="S48" s="8">
        <f t="shared" si="0"/>
        <v>40367.208333333336</v>
      </c>
      <c r="T48" s="8">
        <f t="shared" si="5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1"/>
        <v>475.26666666666665</v>
      </c>
      <c r="G49" t="s">
        <v>20</v>
      </c>
      <c r="H49">
        <v>149</v>
      </c>
      <c r="I49" s="4">
        <f t="shared" si="2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3"/>
        <v>theater</v>
      </c>
      <c r="R49" t="str">
        <f t="shared" si="4"/>
        <v>plays</v>
      </c>
      <c r="S49" s="8">
        <f t="shared" si="0"/>
        <v>41727.208333333336</v>
      </c>
      <c r="T49" s="8">
        <f t="shared" si="5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1"/>
        <v>386.97297297297297</v>
      </c>
      <c r="G50" t="s">
        <v>20</v>
      </c>
      <c r="H50">
        <v>2431</v>
      </c>
      <c r="I50" s="4">
        <f t="shared" si="2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3"/>
        <v>theater</v>
      </c>
      <c r="R50" t="str">
        <f t="shared" si="4"/>
        <v>plays</v>
      </c>
      <c r="S50" s="8">
        <f t="shared" si="0"/>
        <v>42180.208333333328</v>
      </c>
      <c r="T50" s="8">
        <f t="shared" si="5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1"/>
        <v>189.625</v>
      </c>
      <c r="G51" t="s">
        <v>20</v>
      </c>
      <c r="H51">
        <v>303</v>
      </c>
      <c r="I51" s="4">
        <f t="shared" si="2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3"/>
        <v>music</v>
      </c>
      <c r="R51" t="str">
        <f t="shared" si="4"/>
        <v>rock</v>
      </c>
      <c r="S51" s="8">
        <f t="shared" si="0"/>
        <v>43758.208333333328</v>
      </c>
      <c r="T51" s="8">
        <f t="shared" si="5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1"/>
        <v>2</v>
      </c>
      <c r="G52" t="s">
        <v>14</v>
      </c>
      <c r="H52">
        <v>1</v>
      </c>
      <c r="I52" s="4">
        <f t="shared" si="2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3"/>
        <v>music</v>
      </c>
      <c r="R52" t="str">
        <f t="shared" si="4"/>
        <v>metal</v>
      </c>
      <c r="S52" s="8">
        <f t="shared" si="0"/>
        <v>41487.208333333336</v>
      </c>
      <c r="T52" s="8">
        <f t="shared" si="5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1"/>
        <v>91.867805186590772</v>
      </c>
      <c r="G53" t="s">
        <v>14</v>
      </c>
      <c r="H53">
        <v>1467</v>
      </c>
      <c r="I53" s="4">
        <f t="shared" si="2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3"/>
        <v>technology</v>
      </c>
      <c r="R53" t="str">
        <f t="shared" si="4"/>
        <v>wearables</v>
      </c>
      <c r="S53" s="8">
        <f t="shared" si="0"/>
        <v>40995.208333333336</v>
      </c>
      <c r="T53" s="8">
        <f t="shared" si="5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1"/>
        <v>34.152777777777779</v>
      </c>
      <c r="G54" t="s">
        <v>14</v>
      </c>
      <c r="H54">
        <v>75</v>
      </c>
      <c r="I54" s="4">
        <f t="shared" si="2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3"/>
        <v>theater</v>
      </c>
      <c r="R54" t="str">
        <f t="shared" si="4"/>
        <v>plays</v>
      </c>
      <c r="S54" s="8">
        <f t="shared" si="0"/>
        <v>40436.208333333336</v>
      </c>
      <c r="T54" s="8">
        <f t="shared" si="5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1"/>
        <v>140.40909090909091</v>
      </c>
      <c r="G55" t="s">
        <v>20</v>
      </c>
      <c r="H55">
        <v>209</v>
      </c>
      <c r="I55" s="4">
        <f t="shared" si="2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3"/>
        <v>film &amp; video</v>
      </c>
      <c r="R55" t="str">
        <f t="shared" si="4"/>
        <v>drama</v>
      </c>
      <c r="S55" s="8">
        <f t="shared" si="0"/>
        <v>41779.208333333336</v>
      </c>
      <c r="T55" s="8">
        <f t="shared" si="5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1"/>
        <v>89.86666666666666</v>
      </c>
      <c r="G56" t="s">
        <v>14</v>
      </c>
      <c r="H56">
        <v>120</v>
      </c>
      <c r="I56" s="4">
        <f t="shared" si="2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3"/>
        <v>technology</v>
      </c>
      <c r="R56" t="str">
        <f t="shared" si="4"/>
        <v>wearables</v>
      </c>
      <c r="S56" s="8">
        <f t="shared" si="0"/>
        <v>43170.25</v>
      </c>
      <c r="T56" s="8">
        <f t="shared" si="5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1"/>
        <v>177.96969696969697</v>
      </c>
      <c r="G57" t="s">
        <v>20</v>
      </c>
      <c r="H57">
        <v>131</v>
      </c>
      <c r="I57" s="4">
        <f t="shared" si="2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3"/>
        <v>music</v>
      </c>
      <c r="R57" t="str">
        <f t="shared" si="4"/>
        <v>jazz</v>
      </c>
      <c r="S57" s="8">
        <f t="shared" si="0"/>
        <v>43311.208333333328</v>
      </c>
      <c r="T57" s="8">
        <f t="shared" si="5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1"/>
        <v>143.66249999999999</v>
      </c>
      <c r="G58" t="s">
        <v>20</v>
      </c>
      <c r="H58">
        <v>164</v>
      </c>
      <c r="I58" s="4">
        <f t="shared" si="2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3"/>
        <v>technology</v>
      </c>
      <c r="R58" t="str">
        <f t="shared" si="4"/>
        <v>wearables</v>
      </c>
      <c r="S58" s="8">
        <f t="shared" si="0"/>
        <v>42014.25</v>
      </c>
      <c r="T58" s="8">
        <f t="shared" si="5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1"/>
        <v>215.27586206896552</v>
      </c>
      <c r="G59" t="s">
        <v>20</v>
      </c>
      <c r="H59">
        <v>201</v>
      </c>
      <c r="I59" s="4">
        <f t="shared" si="2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3"/>
        <v>games</v>
      </c>
      <c r="R59" t="str">
        <f t="shared" si="4"/>
        <v>video games</v>
      </c>
      <c r="S59" s="8">
        <f t="shared" si="0"/>
        <v>42979.208333333328</v>
      </c>
      <c r="T59" s="8">
        <f t="shared" si="5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1"/>
        <v>227.11111111111114</v>
      </c>
      <c r="G60" t="s">
        <v>20</v>
      </c>
      <c r="H60">
        <v>211</v>
      </c>
      <c r="I60" s="4">
        <f t="shared" si="2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3"/>
        <v>theater</v>
      </c>
      <c r="R60" t="str">
        <f t="shared" si="4"/>
        <v>plays</v>
      </c>
      <c r="S60" s="8">
        <f t="shared" si="0"/>
        <v>42268.208333333328</v>
      </c>
      <c r="T60" s="8">
        <f t="shared" si="5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1"/>
        <v>275.07142857142861</v>
      </c>
      <c r="G61" t="s">
        <v>20</v>
      </c>
      <c r="H61">
        <v>128</v>
      </c>
      <c r="I61" s="4">
        <f t="shared" si="2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3"/>
        <v>theater</v>
      </c>
      <c r="R61" t="str">
        <f t="shared" si="4"/>
        <v>plays</v>
      </c>
      <c r="S61" s="8">
        <f t="shared" si="0"/>
        <v>42898.208333333328</v>
      </c>
      <c r="T61" s="8">
        <f t="shared" si="5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1"/>
        <v>144.37048832271762</v>
      </c>
      <c r="G62" t="s">
        <v>20</v>
      </c>
      <c r="H62">
        <v>1600</v>
      </c>
      <c r="I62" s="4">
        <f t="shared" si="2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3"/>
        <v>theater</v>
      </c>
      <c r="R62" t="str">
        <f t="shared" si="4"/>
        <v>plays</v>
      </c>
      <c r="S62" s="8">
        <f t="shared" si="0"/>
        <v>41107.208333333336</v>
      </c>
      <c r="T62" s="8">
        <f t="shared" si="5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1"/>
        <v>92.74598393574297</v>
      </c>
      <c r="G63" t="s">
        <v>14</v>
      </c>
      <c r="H63">
        <v>2253</v>
      </c>
      <c r="I63" s="4">
        <f t="shared" si="2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3"/>
        <v>theater</v>
      </c>
      <c r="R63" t="str">
        <f t="shared" si="4"/>
        <v>plays</v>
      </c>
      <c r="S63" s="8">
        <f t="shared" si="0"/>
        <v>40595.25</v>
      </c>
      <c r="T63" s="8">
        <f t="shared" si="5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1"/>
        <v>722.6</v>
      </c>
      <c r="G64" t="s">
        <v>20</v>
      </c>
      <c r="H64">
        <v>249</v>
      </c>
      <c r="I64" s="4">
        <f t="shared" si="2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3"/>
        <v>technology</v>
      </c>
      <c r="R64" t="str">
        <f t="shared" si="4"/>
        <v>web</v>
      </c>
      <c r="S64" s="8">
        <f t="shared" si="0"/>
        <v>42160.208333333328</v>
      </c>
      <c r="T64" s="8">
        <f t="shared" si="5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1"/>
        <v>11.851063829787234</v>
      </c>
      <c r="G65" t="s">
        <v>14</v>
      </c>
      <c r="H65">
        <v>5</v>
      </c>
      <c r="I65" s="4">
        <f t="shared" si="2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3"/>
        <v>theater</v>
      </c>
      <c r="R65" t="str">
        <f t="shared" si="4"/>
        <v>plays</v>
      </c>
      <c r="S65" s="8">
        <f t="shared" si="0"/>
        <v>42853.208333333328</v>
      </c>
      <c r="T65" s="8">
        <f t="shared" si="5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1"/>
        <v>97.642857142857139</v>
      </c>
      <c r="G66" t="s">
        <v>14</v>
      </c>
      <c r="H66">
        <v>38</v>
      </c>
      <c r="I66" s="4">
        <f t="shared" si="2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3"/>
        <v>technology</v>
      </c>
      <c r="R66" t="str">
        <f t="shared" si="4"/>
        <v>web</v>
      </c>
      <c r="S66" s="8">
        <f t="shared" si="0"/>
        <v>43283.208333333328</v>
      </c>
      <c r="T66" s="8">
        <f t="shared" si="5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6">E67/D67*100</f>
        <v>236.14754098360655</v>
      </c>
      <c r="G67" t="s">
        <v>20</v>
      </c>
      <c r="H67">
        <v>236</v>
      </c>
      <c r="I67" s="4">
        <f t="shared" ref="I67:I130" si="7">IF(H67=0, 0, 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8">LEFT(P67,FIND("/",P67)-1)</f>
        <v>theater</v>
      </c>
      <c r="R67" t="str">
        <f t="shared" ref="R67:R130" si="9">RIGHT(P67, LEN(P67) - FIND("/", P67))</f>
        <v>plays</v>
      </c>
      <c r="S67" s="8">
        <f t="shared" ref="S67:S130" si="10">(((L67/60)/60)/24)+DATE(1970,1,1)</f>
        <v>40570.25</v>
      </c>
      <c r="T67" s="8">
        <f t="shared" ref="T67:T130" si="11">(((M67/60)/60)/24)+DATE(1970,1,1)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45.068965517241381</v>
      </c>
      <c r="G68" t="s">
        <v>14</v>
      </c>
      <c r="H68">
        <v>12</v>
      </c>
      <c r="I68" s="4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8"/>
        <v>theater</v>
      </c>
      <c r="R68" t="str">
        <f t="shared" si="9"/>
        <v>plays</v>
      </c>
      <c r="S68" s="8">
        <f t="shared" si="10"/>
        <v>42102.208333333328</v>
      </c>
      <c r="T68" s="8">
        <f t="shared" si="11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162.38567493112947</v>
      </c>
      <c r="G69" t="s">
        <v>20</v>
      </c>
      <c r="H69">
        <v>4065</v>
      </c>
      <c r="I69" s="4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8"/>
        <v>technology</v>
      </c>
      <c r="R69" t="str">
        <f t="shared" si="9"/>
        <v>wearables</v>
      </c>
      <c r="S69" s="8">
        <f t="shared" si="10"/>
        <v>40203.25</v>
      </c>
      <c r="T69" s="8">
        <f t="shared" si="11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254.52631578947367</v>
      </c>
      <c r="G70" t="s">
        <v>20</v>
      </c>
      <c r="H70">
        <v>246</v>
      </c>
      <c r="I70" s="4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8"/>
        <v>theater</v>
      </c>
      <c r="R70" t="str">
        <f t="shared" si="9"/>
        <v>plays</v>
      </c>
      <c r="S70" s="8">
        <f t="shared" si="10"/>
        <v>42943.208333333328</v>
      </c>
      <c r="T70" s="8">
        <f t="shared" si="11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24.063291139240505</v>
      </c>
      <c r="G71" t="s">
        <v>74</v>
      </c>
      <c r="H71">
        <v>17</v>
      </c>
      <c r="I71" s="4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8"/>
        <v>theater</v>
      </c>
      <c r="R71" t="str">
        <f t="shared" si="9"/>
        <v>plays</v>
      </c>
      <c r="S71" s="8">
        <f t="shared" si="10"/>
        <v>40531.25</v>
      </c>
      <c r="T71" s="8">
        <f t="shared" si="11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123.74140625000001</v>
      </c>
      <c r="G72" t="s">
        <v>20</v>
      </c>
      <c r="H72">
        <v>2475</v>
      </c>
      <c r="I72" s="4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8"/>
        <v>theater</v>
      </c>
      <c r="R72" t="str">
        <f t="shared" si="9"/>
        <v>plays</v>
      </c>
      <c r="S72" s="8">
        <f t="shared" si="10"/>
        <v>40484.208333333336</v>
      </c>
      <c r="T72" s="8">
        <f t="shared" si="11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108.06666666666666</v>
      </c>
      <c r="G73" t="s">
        <v>20</v>
      </c>
      <c r="H73">
        <v>76</v>
      </c>
      <c r="I73" s="4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8"/>
        <v>theater</v>
      </c>
      <c r="R73" t="str">
        <f t="shared" si="9"/>
        <v>plays</v>
      </c>
      <c r="S73" s="8">
        <f t="shared" si="10"/>
        <v>43799.25</v>
      </c>
      <c r="T73" s="8">
        <f t="shared" si="11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670.33333333333326</v>
      </c>
      <c r="G74" t="s">
        <v>20</v>
      </c>
      <c r="H74">
        <v>54</v>
      </c>
      <c r="I74" s="4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8"/>
        <v>film &amp; video</v>
      </c>
      <c r="R74" t="str">
        <f t="shared" si="9"/>
        <v>animation</v>
      </c>
      <c r="S74" s="8">
        <f t="shared" si="10"/>
        <v>42186.208333333328</v>
      </c>
      <c r="T74" s="8">
        <f t="shared" si="11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660.92857142857144</v>
      </c>
      <c r="G75" t="s">
        <v>20</v>
      </c>
      <c r="H75">
        <v>88</v>
      </c>
      <c r="I75" s="4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8"/>
        <v>music</v>
      </c>
      <c r="R75" t="str">
        <f t="shared" si="9"/>
        <v>jazz</v>
      </c>
      <c r="S75" s="8">
        <f t="shared" si="10"/>
        <v>42701.25</v>
      </c>
      <c r="T75" s="8">
        <f t="shared" si="11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122.46153846153847</v>
      </c>
      <c r="G76" t="s">
        <v>20</v>
      </c>
      <c r="H76">
        <v>85</v>
      </c>
      <c r="I76" s="4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8"/>
        <v>music</v>
      </c>
      <c r="R76" t="str">
        <f t="shared" si="9"/>
        <v>metal</v>
      </c>
      <c r="S76" s="8">
        <f t="shared" si="10"/>
        <v>42456.208333333328</v>
      </c>
      <c r="T76" s="8">
        <f t="shared" si="11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150.57731958762886</v>
      </c>
      <c r="G77" t="s">
        <v>20</v>
      </c>
      <c r="H77">
        <v>170</v>
      </c>
      <c r="I77" s="4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8"/>
        <v>photography</v>
      </c>
      <c r="R77" t="str">
        <f t="shared" si="9"/>
        <v>photography books</v>
      </c>
      <c r="S77" s="8">
        <f t="shared" si="10"/>
        <v>43296.208333333328</v>
      </c>
      <c r="T77" s="8">
        <f t="shared" si="11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78.106590724165997</v>
      </c>
      <c r="G78" t="s">
        <v>14</v>
      </c>
      <c r="H78">
        <v>1684</v>
      </c>
      <c r="I78" s="4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8"/>
        <v>theater</v>
      </c>
      <c r="R78" t="str">
        <f t="shared" si="9"/>
        <v>plays</v>
      </c>
      <c r="S78" s="8">
        <f t="shared" si="10"/>
        <v>42027.25</v>
      </c>
      <c r="T78" s="8">
        <f t="shared" si="11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46.94736842105263</v>
      </c>
      <c r="G79" t="s">
        <v>14</v>
      </c>
      <c r="H79">
        <v>56</v>
      </c>
      <c r="I79" s="4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8"/>
        <v>film &amp; video</v>
      </c>
      <c r="R79" t="str">
        <f t="shared" si="9"/>
        <v>animation</v>
      </c>
      <c r="S79" s="8">
        <f t="shared" si="10"/>
        <v>40448.208333333336</v>
      </c>
      <c r="T79" s="8">
        <f t="shared" si="11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300.8</v>
      </c>
      <c r="G80" t="s">
        <v>20</v>
      </c>
      <c r="H80">
        <v>330</v>
      </c>
      <c r="I80" s="4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8"/>
        <v>publishing</v>
      </c>
      <c r="R80" t="str">
        <f t="shared" si="9"/>
        <v>translations</v>
      </c>
      <c r="S80" s="8">
        <f t="shared" si="10"/>
        <v>43206.208333333328</v>
      </c>
      <c r="T80" s="8">
        <f t="shared" si="11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69.598615916955026</v>
      </c>
      <c r="G81" t="s">
        <v>14</v>
      </c>
      <c r="H81">
        <v>838</v>
      </c>
      <c r="I81" s="4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8"/>
        <v>theater</v>
      </c>
      <c r="R81" t="str">
        <f t="shared" si="9"/>
        <v>plays</v>
      </c>
      <c r="S81" s="8">
        <f t="shared" si="10"/>
        <v>43267.208333333328</v>
      </c>
      <c r="T81" s="8">
        <f t="shared" si="11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637.4545454545455</v>
      </c>
      <c r="G82" t="s">
        <v>20</v>
      </c>
      <c r="H82">
        <v>127</v>
      </c>
      <c r="I82" s="4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8"/>
        <v>games</v>
      </c>
      <c r="R82" t="str">
        <f t="shared" si="9"/>
        <v>video games</v>
      </c>
      <c r="S82" s="8">
        <f t="shared" si="10"/>
        <v>42976.208333333328</v>
      </c>
      <c r="T82" s="8">
        <f t="shared" si="11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225.33928571428569</v>
      </c>
      <c r="G83" t="s">
        <v>20</v>
      </c>
      <c r="H83">
        <v>411</v>
      </c>
      <c r="I83" s="4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8"/>
        <v>music</v>
      </c>
      <c r="R83" t="str">
        <f t="shared" si="9"/>
        <v>rock</v>
      </c>
      <c r="S83" s="8">
        <f t="shared" si="10"/>
        <v>43062.25</v>
      </c>
      <c r="T83" s="8">
        <f t="shared" si="11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1497.3000000000002</v>
      </c>
      <c r="G84" t="s">
        <v>20</v>
      </c>
      <c r="H84">
        <v>180</v>
      </c>
      <c r="I84" s="4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8"/>
        <v>games</v>
      </c>
      <c r="R84" t="str">
        <f t="shared" si="9"/>
        <v>video games</v>
      </c>
      <c r="S84" s="8">
        <f t="shared" si="10"/>
        <v>43482.25</v>
      </c>
      <c r="T84" s="8">
        <f t="shared" si="11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37.590225563909776</v>
      </c>
      <c r="G85" t="s">
        <v>14</v>
      </c>
      <c r="H85">
        <v>1000</v>
      </c>
      <c r="I85" s="4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8"/>
        <v>music</v>
      </c>
      <c r="R85" t="str">
        <f t="shared" si="9"/>
        <v>electric music</v>
      </c>
      <c r="S85" s="8">
        <f t="shared" si="10"/>
        <v>42579.208333333328</v>
      </c>
      <c r="T85" s="8">
        <f t="shared" si="11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132.36942675159236</v>
      </c>
      <c r="G86" t="s">
        <v>20</v>
      </c>
      <c r="H86">
        <v>374</v>
      </c>
      <c r="I86" s="4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8"/>
        <v>technology</v>
      </c>
      <c r="R86" t="str">
        <f t="shared" si="9"/>
        <v>wearables</v>
      </c>
      <c r="S86" s="8">
        <f t="shared" si="10"/>
        <v>41118.208333333336</v>
      </c>
      <c r="T86" s="8">
        <f t="shared" si="11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131.22448979591837</v>
      </c>
      <c r="G87" t="s">
        <v>20</v>
      </c>
      <c r="H87">
        <v>71</v>
      </c>
      <c r="I87" s="4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8"/>
        <v>music</v>
      </c>
      <c r="R87" t="str">
        <f t="shared" si="9"/>
        <v>indie rock</v>
      </c>
      <c r="S87" s="8">
        <f t="shared" si="10"/>
        <v>40797.208333333336</v>
      </c>
      <c r="T87" s="8">
        <f t="shared" si="11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167.63513513513513</v>
      </c>
      <c r="G88" t="s">
        <v>20</v>
      </c>
      <c r="H88">
        <v>203</v>
      </c>
      <c r="I88" s="4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8"/>
        <v>theater</v>
      </c>
      <c r="R88" t="str">
        <f t="shared" si="9"/>
        <v>plays</v>
      </c>
      <c r="S88" s="8">
        <f t="shared" si="10"/>
        <v>42128.208333333328</v>
      </c>
      <c r="T88" s="8">
        <f t="shared" si="11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61.984886649874063</v>
      </c>
      <c r="G89" t="s">
        <v>14</v>
      </c>
      <c r="H89">
        <v>1482</v>
      </c>
      <c r="I89" s="4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8"/>
        <v>music</v>
      </c>
      <c r="R89" t="str">
        <f t="shared" si="9"/>
        <v>rock</v>
      </c>
      <c r="S89" s="8">
        <f t="shared" si="10"/>
        <v>40610.25</v>
      </c>
      <c r="T89" s="8">
        <f t="shared" si="11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260.75</v>
      </c>
      <c r="G90" t="s">
        <v>20</v>
      </c>
      <c r="H90">
        <v>113</v>
      </c>
      <c r="I90" s="4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8"/>
        <v>publishing</v>
      </c>
      <c r="R90" t="str">
        <f t="shared" si="9"/>
        <v>translations</v>
      </c>
      <c r="S90" s="8">
        <f t="shared" si="10"/>
        <v>42110.208333333328</v>
      </c>
      <c r="T90" s="8">
        <f t="shared" si="11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252.58823529411765</v>
      </c>
      <c r="G91" t="s">
        <v>20</v>
      </c>
      <c r="H91">
        <v>96</v>
      </c>
      <c r="I91" s="4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8"/>
        <v>theater</v>
      </c>
      <c r="R91" t="str">
        <f t="shared" si="9"/>
        <v>plays</v>
      </c>
      <c r="S91" s="8">
        <f t="shared" si="10"/>
        <v>40283.208333333336</v>
      </c>
      <c r="T91" s="8">
        <f t="shared" si="11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78.615384615384613</v>
      </c>
      <c r="G92" t="s">
        <v>14</v>
      </c>
      <c r="H92">
        <v>106</v>
      </c>
      <c r="I92" s="4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8"/>
        <v>theater</v>
      </c>
      <c r="R92" t="str">
        <f t="shared" si="9"/>
        <v>plays</v>
      </c>
      <c r="S92" s="8">
        <f t="shared" si="10"/>
        <v>42425.25</v>
      </c>
      <c r="T92" s="8">
        <f t="shared" si="11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48.404406999351913</v>
      </c>
      <c r="G93" t="s">
        <v>14</v>
      </c>
      <c r="H93">
        <v>679</v>
      </c>
      <c r="I93" s="4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8"/>
        <v>publishing</v>
      </c>
      <c r="R93" t="str">
        <f t="shared" si="9"/>
        <v>translations</v>
      </c>
      <c r="S93" s="8">
        <f t="shared" si="10"/>
        <v>42588.208333333328</v>
      </c>
      <c r="T93" s="8">
        <f t="shared" si="11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258.875</v>
      </c>
      <c r="G94" t="s">
        <v>20</v>
      </c>
      <c r="H94">
        <v>498</v>
      </c>
      <c r="I94" s="4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8"/>
        <v>games</v>
      </c>
      <c r="R94" t="str">
        <f t="shared" si="9"/>
        <v>video games</v>
      </c>
      <c r="S94" s="8">
        <f t="shared" si="10"/>
        <v>40352.208333333336</v>
      </c>
      <c r="T94" s="8">
        <f t="shared" si="11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60.548713235294116</v>
      </c>
      <c r="G95" t="s">
        <v>74</v>
      </c>
      <c r="H95">
        <v>610</v>
      </c>
      <c r="I95" s="4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8"/>
        <v>theater</v>
      </c>
      <c r="R95" t="str">
        <f t="shared" si="9"/>
        <v>plays</v>
      </c>
      <c r="S95" s="8">
        <f t="shared" si="10"/>
        <v>41202.208333333336</v>
      </c>
      <c r="T95" s="8">
        <f t="shared" si="11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303.68965517241378</v>
      </c>
      <c r="G96" t="s">
        <v>20</v>
      </c>
      <c r="H96">
        <v>180</v>
      </c>
      <c r="I96" s="4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8"/>
        <v>technology</v>
      </c>
      <c r="R96" t="str">
        <f t="shared" si="9"/>
        <v>web</v>
      </c>
      <c r="S96" s="8">
        <f t="shared" si="10"/>
        <v>43562.208333333328</v>
      </c>
      <c r="T96" s="8">
        <f t="shared" si="11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112.99999999999999</v>
      </c>
      <c r="G97" t="s">
        <v>20</v>
      </c>
      <c r="H97">
        <v>27</v>
      </c>
      <c r="I97" s="4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8"/>
        <v>film &amp; video</v>
      </c>
      <c r="R97" t="str">
        <f t="shared" si="9"/>
        <v>documentary</v>
      </c>
      <c r="S97" s="8">
        <f t="shared" si="10"/>
        <v>43752.208333333328</v>
      </c>
      <c r="T97" s="8">
        <f t="shared" si="11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217.37876614060258</v>
      </c>
      <c r="G98" t="s">
        <v>20</v>
      </c>
      <c r="H98">
        <v>2331</v>
      </c>
      <c r="I98" s="4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8"/>
        <v>theater</v>
      </c>
      <c r="R98" t="str">
        <f t="shared" si="9"/>
        <v>plays</v>
      </c>
      <c r="S98" s="8">
        <f t="shared" si="10"/>
        <v>40612.25</v>
      </c>
      <c r="T98" s="8">
        <f t="shared" si="11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926.69230769230762</v>
      </c>
      <c r="G99" t="s">
        <v>20</v>
      </c>
      <c r="H99">
        <v>113</v>
      </c>
      <c r="I99" s="4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8"/>
        <v>food</v>
      </c>
      <c r="R99" t="str">
        <f t="shared" si="9"/>
        <v>food trucks</v>
      </c>
      <c r="S99" s="8">
        <f t="shared" si="10"/>
        <v>42180.208333333328</v>
      </c>
      <c r="T99" s="8">
        <f t="shared" si="11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33.692229038854805</v>
      </c>
      <c r="G100" t="s">
        <v>14</v>
      </c>
      <c r="H100">
        <v>1220</v>
      </c>
      <c r="I100" s="4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8"/>
        <v>games</v>
      </c>
      <c r="R100" t="str">
        <f t="shared" si="9"/>
        <v>video games</v>
      </c>
      <c r="S100" s="8">
        <f t="shared" si="10"/>
        <v>42212.208333333328</v>
      </c>
      <c r="T100" s="8">
        <f t="shared" si="11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196.7236842105263</v>
      </c>
      <c r="G101" t="s">
        <v>20</v>
      </c>
      <c r="H101">
        <v>164</v>
      </c>
      <c r="I101" s="4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8"/>
        <v>theater</v>
      </c>
      <c r="R101" t="str">
        <f t="shared" si="9"/>
        <v>plays</v>
      </c>
      <c r="S101" s="8">
        <f t="shared" si="10"/>
        <v>41968.25</v>
      </c>
      <c r="T101" s="8">
        <f t="shared" si="11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1</v>
      </c>
      <c r="G102" t="s">
        <v>14</v>
      </c>
      <c r="H102">
        <v>1</v>
      </c>
      <c r="I102" s="4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8"/>
        <v>theater</v>
      </c>
      <c r="R102" t="str">
        <f t="shared" si="9"/>
        <v>plays</v>
      </c>
      <c r="S102" s="8">
        <f t="shared" si="10"/>
        <v>40835.208333333336</v>
      </c>
      <c r="T102" s="8">
        <f t="shared" si="11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1021.4444444444445</v>
      </c>
      <c r="G103" t="s">
        <v>20</v>
      </c>
      <c r="H103">
        <v>164</v>
      </c>
      <c r="I103" s="4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8"/>
        <v>music</v>
      </c>
      <c r="R103" t="str">
        <f t="shared" si="9"/>
        <v>electric music</v>
      </c>
      <c r="S103" s="8">
        <f t="shared" si="10"/>
        <v>42056.25</v>
      </c>
      <c r="T103" s="8">
        <f t="shared" si="11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281.67567567567568</v>
      </c>
      <c r="G104" t="s">
        <v>20</v>
      </c>
      <c r="H104">
        <v>336</v>
      </c>
      <c r="I104" s="4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8"/>
        <v>technology</v>
      </c>
      <c r="R104" t="str">
        <f t="shared" si="9"/>
        <v>wearables</v>
      </c>
      <c r="S104" s="8">
        <f t="shared" si="10"/>
        <v>43234.208333333328</v>
      </c>
      <c r="T104" s="8">
        <f t="shared" si="11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24.610000000000003</v>
      </c>
      <c r="G105" t="s">
        <v>14</v>
      </c>
      <c r="H105">
        <v>37</v>
      </c>
      <c r="I105" s="4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8"/>
        <v>music</v>
      </c>
      <c r="R105" t="str">
        <f t="shared" si="9"/>
        <v>electric music</v>
      </c>
      <c r="S105" s="8">
        <f t="shared" si="10"/>
        <v>40475.208333333336</v>
      </c>
      <c r="T105" s="8">
        <f t="shared" si="11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143.14010067114094</v>
      </c>
      <c r="G106" t="s">
        <v>20</v>
      </c>
      <c r="H106">
        <v>1917</v>
      </c>
      <c r="I106" s="4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8"/>
        <v>music</v>
      </c>
      <c r="R106" t="str">
        <f t="shared" si="9"/>
        <v>indie rock</v>
      </c>
      <c r="S106" s="8">
        <f t="shared" si="10"/>
        <v>42878.208333333328</v>
      </c>
      <c r="T106" s="8">
        <f t="shared" si="11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144.54411764705884</v>
      </c>
      <c r="G107" t="s">
        <v>20</v>
      </c>
      <c r="H107">
        <v>95</v>
      </c>
      <c r="I107" s="4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8"/>
        <v>technology</v>
      </c>
      <c r="R107" t="str">
        <f t="shared" si="9"/>
        <v>web</v>
      </c>
      <c r="S107" s="8">
        <f t="shared" si="10"/>
        <v>41366.208333333336</v>
      </c>
      <c r="T107" s="8">
        <f t="shared" si="11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359.12820512820514</v>
      </c>
      <c r="G108" t="s">
        <v>20</v>
      </c>
      <c r="H108">
        <v>147</v>
      </c>
      <c r="I108" s="4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8"/>
        <v>theater</v>
      </c>
      <c r="R108" t="str">
        <f t="shared" si="9"/>
        <v>plays</v>
      </c>
      <c r="S108" s="8">
        <f t="shared" si="10"/>
        <v>43716.208333333328</v>
      </c>
      <c r="T108" s="8">
        <f t="shared" si="11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186.48571428571427</v>
      </c>
      <c r="G109" t="s">
        <v>20</v>
      </c>
      <c r="H109">
        <v>86</v>
      </c>
      <c r="I109" s="4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8"/>
        <v>theater</v>
      </c>
      <c r="R109" t="str">
        <f t="shared" si="9"/>
        <v>plays</v>
      </c>
      <c r="S109" s="8">
        <f t="shared" si="10"/>
        <v>43213.208333333328</v>
      </c>
      <c r="T109" s="8">
        <f t="shared" si="11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595.26666666666665</v>
      </c>
      <c r="G110" t="s">
        <v>20</v>
      </c>
      <c r="H110">
        <v>83</v>
      </c>
      <c r="I110" s="4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8"/>
        <v>film &amp; video</v>
      </c>
      <c r="R110" t="str">
        <f t="shared" si="9"/>
        <v>documentary</v>
      </c>
      <c r="S110" s="8">
        <f t="shared" si="10"/>
        <v>41005.208333333336</v>
      </c>
      <c r="T110" s="8">
        <f t="shared" si="11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59.21153846153846</v>
      </c>
      <c r="G111" t="s">
        <v>14</v>
      </c>
      <c r="H111">
        <v>60</v>
      </c>
      <c r="I111" s="4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8"/>
        <v>film &amp; video</v>
      </c>
      <c r="R111" t="str">
        <f t="shared" si="9"/>
        <v>television</v>
      </c>
      <c r="S111" s="8">
        <f t="shared" si="10"/>
        <v>41651.25</v>
      </c>
      <c r="T111" s="8">
        <f t="shared" si="11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14.962780898876405</v>
      </c>
      <c r="G112" t="s">
        <v>14</v>
      </c>
      <c r="H112">
        <v>296</v>
      </c>
      <c r="I112" s="4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8"/>
        <v>food</v>
      </c>
      <c r="R112" t="str">
        <f t="shared" si="9"/>
        <v>food trucks</v>
      </c>
      <c r="S112" s="8">
        <f t="shared" si="10"/>
        <v>43354.208333333328</v>
      </c>
      <c r="T112" s="8">
        <f t="shared" si="11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119.95602605863192</v>
      </c>
      <c r="G113" t="s">
        <v>20</v>
      </c>
      <c r="H113">
        <v>676</v>
      </c>
      <c r="I113" s="4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8"/>
        <v>publishing</v>
      </c>
      <c r="R113" t="str">
        <f t="shared" si="9"/>
        <v>radio &amp; podcasts</v>
      </c>
      <c r="S113" s="8">
        <f t="shared" si="10"/>
        <v>41174.208333333336</v>
      </c>
      <c r="T113" s="8">
        <f t="shared" si="11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268.82978723404256</v>
      </c>
      <c r="G114" t="s">
        <v>20</v>
      </c>
      <c r="H114">
        <v>361</v>
      </c>
      <c r="I114" s="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8"/>
        <v>technology</v>
      </c>
      <c r="R114" t="str">
        <f t="shared" si="9"/>
        <v>web</v>
      </c>
      <c r="S114" s="8">
        <f t="shared" si="10"/>
        <v>41875.208333333336</v>
      </c>
      <c r="T114" s="8">
        <f t="shared" si="11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376.87878787878788</v>
      </c>
      <c r="G115" t="s">
        <v>20</v>
      </c>
      <c r="H115">
        <v>131</v>
      </c>
      <c r="I115" s="4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8"/>
        <v>food</v>
      </c>
      <c r="R115" t="str">
        <f t="shared" si="9"/>
        <v>food trucks</v>
      </c>
      <c r="S115" s="8">
        <f t="shared" si="10"/>
        <v>42990.208333333328</v>
      </c>
      <c r="T115" s="8">
        <f t="shared" si="11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727.15789473684208</v>
      </c>
      <c r="G116" t="s">
        <v>20</v>
      </c>
      <c r="H116">
        <v>126</v>
      </c>
      <c r="I116" s="4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8"/>
        <v>technology</v>
      </c>
      <c r="R116" t="str">
        <f t="shared" si="9"/>
        <v>wearables</v>
      </c>
      <c r="S116" s="8">
        <f t="shared" si="10"/>
        <v>43564.208333333328</v>
      </c>
      <c r="T116" s="8">
        <f t="shared" si="11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87.211757648470297</v>
      </c>
      <c r="G117" t="s">
        <v>14</v>
      </c>
      <c r="H117">
        <v>3304</v>
      </c>
      <c r="I117" s="4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8"/>
        <v>publishing</v>
      </c>
      <c r="R117" t="str">
        <f t="shared" si="9"/>
        <v>fiction</v>
      </c>
      <c r="S117" s="8">
        <f t="shared" si="10"/>
        <v>43056.25</v>
      </c>
      <c r="T117" s="8">
        <f t="shared" si="11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88</v>
      </c>
      <c r="G118" t="s">
        <v>14</v>
      </c>
      <c r="H118">
        <v>73</v>
      </c>
      <c r="I118" s="4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8"/>
        <v>theater</v>
      </c>
      <c r="R118" t="str">
        <f t="shared" si="9"/>
        <v>plays</v>
      </c>
      <c r="S118" s="8">
        <f t="shared" si="10"/>
        <v>42265.208333333328</v>
      </c>
      <c r="T118" s="8">
        <f t="shared" si="11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173.9387755102041</v>
      </c>
      <c r="G119" t="s">
        <v>20</v>
      </c>
      <c r="H119">
        <v>275</v>
      </c>
      <c r="I119" s="4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8"/>
        <v>film &amp; video</v>
      </c>
      <c r="R119" t="str">
        <f t="shared" si="9"/>
        <v>television</v>
      </c>
      <c r="S119" s="8">
        <f t="shared" si="10"/>
        <v>40808.208333333336</v>
      </c>
      <c r="T119" s="8">
        <f t="shared" si="11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117.61111111111111</v>
      </c>
      <c r="G120" t="s">
        <v>20</v>
      </c>
      <c r="H120">
        <v>67</v>
      </c>
      <c r="I120" s="4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8"/>
        <v>photography</v>
      </c>
      <c r="R120" t="str">
        <f t="shared" si="9"/>
        <v>photography books</v>
      </c>
      <c r="S120" s="8">
        <f t="shared" si="10"/>
        <v>41665.25</v>
      </c>
      <c r="T120" s="8">
        <f t="shared" si="11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214.96</v>
      </c>
      <c r="G121" t="s">
        <v>20</v>
      </c>
      <c r="H121">
        <v>154</v>
      </c>
      <c r="I121" s="4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8"/>
        <v>film &amp; video</v>
      </c>
      <c r="R121" t="str">
        <f t="shared" si="9"/>
        <v>documentary</v>
      </c>
      <c r="S121" s="8">
        <f t="shared" si="10"/>
        <v>41806.208333333336</v>
      </c>
      <c r="T121" s="8">
        <f t="shared" si="11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149.49667110519306</v>
      </c>
      <c r="G122" t="s">
        <v>20</v>
      </c>
      <c r="H122">
        <v>1782</v>
      </c>
      <c r="I122" s="4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8"/>
        <v>games</v>
      </c>
      <c r="R122" t="str">
        <f t="shared" si="9"/>
        <v>mobile games</v>
      </c>
      <c r="S122" s="8">
        <f t="shared" si="10"/>
        <v>42111.208333333328</v>
      </c>
      <c r="T122" s="8">
        <f t="shared" si="11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219.33995584988963</v>
      </c>
      <c r="G123" t="s">
        <v>20</v>
      </c>
      <c r="H123">
        <v>903</v>
      </c>
      <c r="I123" s="4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8"/>
        <v>games</v>
      </c>
      <c r="R123" t="str">
        <f t="shared" si="9"/>
        <v>video games</v>
      </c>
      <c r="S123" s="8">
        <f t="shared" si="10"/>
        <v>41917.208333333336</v>
      </c>
      <c r="T123" s="8">
        <f t="shared" si="11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64.367690058479525</v>
      </c>
      <c r="G124" t="s">
        <v>14</v>
      </c>
      <c r="H124">
        <v>3387</v>
      </c>
      <c r="I124" s="4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8"/>
        <v>publishing</v>
      </c>
      <c r="R124" t="str">
        <f t="shared" si="9"/>
        <v>fiction</v>
      </c>
      <c r="S124" s="8">
        <f t="shared" si="10"/>
        <v>41970.25</v>
      </c>
      <c r="T124" s="8">
        <f t="shared" si="11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18.622397298818232</v>
      </c>
      <c r="G125" t="s">
        <v>14</v>
      </c>
      <c r="H125">
        <v>662</v>
      </c>
      <c r="I125" s="4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8"/>
        <v>theater</v>
      </c>
      <c r="R125" t="str">
        <f t="shared" si="9"/>
        <v>plays</v>
      </c>
      <c r="S125" s="8">
        <f t="shared" si="10"/>
        <v>42332.25</v>
      </c>
      <c r="T125" s="8">
        <f t="shared" si="11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367.76923076923077</v>
      </c>
      <c r="G126" t="s">
        <v>20</v>
      </c>
      <c r="H126">
        <v>94</v>
      </c>
      <c r="I126" s="4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8"/>
        <v>photography</v>
      </c>
      <c r="R126" t="str">
        <f t="shared" si="9"/>
        <v>photography books</v>
      </c>
      <c r="S126" s="8">
        <f t="shared" si="10"/>
        <v>43598.208333333328</v>
      </c>
      <c r="T126" s="8">
        <f t="shared" si="11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159.90566037735849</v>
      </c>
      <c r="G127" t="s">
        <v>20</v>
      </c>
      <c r="H127">
        <v>180</v>
      </c>
      <c r="I127" s="4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8"/>
        <v>theater</v>
      </c>
      <c r="R127" t="str">
        <f t="shared" si="9"/>
        <v>plays</v>
      </c>
      <c r="S127" s="8">
        <f t="shared" si="10"/>
        <v>43362.208333333328</v>
      </c>
      <c r="T127" s="8">
        <f t="shared" si="11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38.633185349611544</v>
      </c>
      <c r="G128" t="s">
        <v>14</v>
      </c>
      <c r="H128">
        <v>774</v>
      </c>
      <c r="I128" s="4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8"/>
        <v>theater</v>
      </c>
      <c r="R128" t="str">
        <f t="shared" si="9"/>
        <v>plays</v>
      </c>
      <c r="S128" s="8">
        <f t="shared" si="10"/>
        <v>42596.208333333328</v>
      </c>
      <c r="T128" s="8">
        <f t="shared" si="11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51.42151162790698</v>
      </c>
      <c r="G129" t="s">
        <v>14</v>
      </c>
      <c r="H129">
        <v>672</v>
      </c>
      <c r="I129" s="4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8"/>
        <v>theater</v>
      </c>
      <c r="R129" t="str">
        <f t="shared" si="9"/>
        <v>plays</v>
      </c>
      <c r="S129" s="8">
        <f t="shared" si="10"/>
        <v>40310.208333333336</v>
      </c>
      <c r="T129" s="8">
        <f t="shared" si="11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60.334277620396605</v>
      </c>
      <c r="G130" t="s">
        <v>74</v>
      </c>
      <c r="H130">
        <v>532</v>
      </c>
      <c r="I130" s="4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8"/>
        <v>music</v>
      </c>
      <c r="R130" t="str">
        <f t="shared" si="9"/>
        <v>rock</v>
      </c>
      <c r="S130" s="8">
        <f t="shared" si="10"/>
        <v>40417.208333333336</v>
      </c>
      <c r="T130" s="8">
        <f t="shared" si="11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2">E131/D131*100</f>
        <v>3.202693602693603</v>
      </c>
      <c r="G131" t="s">
        <v>74</v>
      </c>
      <c r="H131">
        <v>55</v>
      </c>
      <c r="I131" s="4">
        <f t="shared" ref="I131:I194" si="13">IF(H131=0, 0, 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4">LEFT(P131,FIND("/",P131)-1)</f>
        <v>food</v>
      </c>
      <c r="R131" t="str">
        <f t="shared" ref="R131:R194" si="15">RIGHT(P131, LEN(P131) - FIND("/", P131))</f>
        <v>food trucks</v>
      </c>
      <c r="S131" s="8">
        <f t="shared" ref="S131:S194" si="16">(((L131/60)/60)/24)+DATE(1970,1,1)</f>
        <v>42038.25</v>
      </c>
      <c r="T131" s="8">
        <f t="shared" ref="T131:T194" si="17">(((M131/60)/60)/24)+DATE(1970,1,1)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155.46875</v>
      </c>
      <c r="G132" t="s">
        <v>20</v>
      </c>
      <c r="H132">
        <v>533</v>
      </c>
      <c r="I132" s="4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4"/>
        <v>film &amp; video</v>
      </c>
      <c r="R132" t="str">
        <f t="shared" si="15"/>
        <v>drama</v>
      </c>
      <c r="S132" s="8">
        <f t="shared" si="16"/>
        <v>40842.208333333336</v>
      </c>
      <c r="T132" s="8">
        <f t="shared" si="17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100.85974499089254</v>
      </c>
      <c r="G133" t="s">
        <v>20</v>
      </c>
      <c r="H133">
        <v>2443</v>
      </c>
      <c r="I133" s="4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4"/>
        <v>technology</v>
      </c>
      <c r="R133" t="str">
        <f t="shared" si="15"/>
        <v>web</v>
      </c>
      <c r="S133" s="8">
        <f t="shared" si="16"/>
        <v>41607.25</v>
      </c>
      <c r="T133" s="8">
        <f t="shared" si="17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116.18181818181819</v>
      </c>
      <c r="G134" t="s">
        <v>20</v>
      </c>
      <c r="H134">
        <v>89</v>
      </c>
      <c r="I134" s="4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4"/>
        <v>theater</v>
      </c>
      <c r="R134" t="str">
        <f t="shared" si="15"/>
        <v>plays</v>
      </c>
      <c r="S134" s="8">
        <f t="shared" si="16"/>
        <v>43112.25</v>
      </c>
      <c r="T134" s="8">
        <f t="shared" si="17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310.77777777777777</v>
      </c>
      <c r="G135" t="s">
        <v>20</v>
      </c>
      <c r="H135">
        <v>159</v>
      </c>
      <c r="I135" s="4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4"/>
        <v>music</v>
      </c>
      <c r="R135" t="str">
        <f t="shared" si="15"/>
        <v>world music</v>
      </c>
      <c r="S135" s="8">
        <f t="shared" si="16"/>
        <v>40767.208333333336</v>
      </c>
      <c r="T135" s="8">
        <f t="shared" si="17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89.73668341708543</v>
      </c>
      <c r="G136" t="s">
        <v>14</v>
      </c>
      <c r="H136">
        <v>940</v>
      </c>
      <c r="I136" s="4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4"/>
        <v>film &amp; video</v>
      </c>
      <c r="R136" t="str">
        <f t="shared" si="15"/>
        <v>documentary</v>
      </c>
      <c r="S136" s="8">
        <f t="shared" si="16"/>
        <v>40713.208333333336</v>
      </c>
      <c r="T136" s="8">
        <f t="shared" si="17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71.27272727272728</v>
      </c>
      <c r="G137" t="s">
        <v>14</v>
      </c>
      <c r="H137">
        <v>117</v>
      </c>
      <c r="I137" s="4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4"/>
        <v>theater</v>
      </c>
      <c r="R137" t="str">
        <f t="shared" si="15"/>
        <v>plays</v>
      </c>
      <c r="S137" s="8">
        <f t="shared" si="16"/>
        <v>41340.25</v>
      </c>
      <c r="T137" s="8">
        <f t="shared" si="17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3.2862318840579712</v>
      </c>
      <c r="G138" t="s">
        <v>74</v>
      </c>
      <c r="H138">
        <v>58</v>
      </c>
      <c r="I138" s="4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4"/>
        <v>film &amp; video</v>
      </c>
      <c r="R138" t="str">
        <f t="shared" si="15"/>
        <v>drama</v>
      </c>
      <c r="S138" s="8">
        <f t="shared" si="16"/>
        <v>41797.208333333336</v>
      </c>
      <c r="T138" s="8">
        <f t="shared" si="17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261.77777777777777</v>
      </c>
      <c r="G139" t="s">
        <v>20</v>
      </c>
      <c r="H139">
        <v>50</v>
      </c>
      <c r="I139" s="4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4"/>
        <v>publishing</v>
      </c>
      <c r="R139" t="str">
        <f t="shared" si="15"/>
        <v>nonfiction</v>
      </c>
      <c r="S139" s="8">
        <f t="shared" si="16"/>
        <v>40457.208333333336</v>
      </c>
      <c r="T139" s="8">
        <f t="shared" si="17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96</v>
      </c>
      <c r="G140" t="s">
        <v>14</v>
      </c>
      <c r="H140">
        <v>115</v>
      </c>
      <c r="I140" s="4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4"/>
        <v>games</v>
      </c>
      <c r="R140" t="str">
        <f t="shared" si="15"/>
        <v>mobile games</v>
      </c>
      <c r="S140" s="8">
        <f t="shared" si="16"/>
        <v>41180.208333333336</v>
      </c>
      <c r="T140" s="8">
        <f t="shared" si="17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20.896851248642779</v>
      </c>
      <c r="G141" t="s">
        <v>14</v>
      </c>
      <c r="H141">
        <v>326</v>
      </c>
      <c r="I141" s="4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4"/>
        <v>technology</v>
      </c>
      <c r="R141" t="str">
        <f t="shared" si="15"/>
        <v>wearables</v>
      </c>
      <c r="S141" s="8">
        <f t="shared" si="16"/>
        <v>42115.208333333328</v>
      </c>
      <c r="T141" s="8">
        <f t="shared" si="17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223.16363636363636</v>
      </c>
      <c r="G142" t="s">
        <v>20</v>
      </c>
      <c r="H142">
        <v>186</v>
      </c>
      <c r="I142" s="4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4"/>
        <v>film &amp; video</v>
      </c>
      <c r="R142" t="str">
        <f t="shared" si="15"/>
        <v>documentary</v>
      </c>
      <c r="S142" s="8">
        <f t="shared" si="16"/>
        <v>43156.25</v>
      </c>
      <c r="T142" s="8">
        <f t="shared" si="17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101.59097978227061</v>
      </c>
      <c r="G143" t="s">
        <v>20</v>
      </c>
      <c r="H143">
        <v>1071</v>
      </c>
      <c r="I143" s="4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4"/>
        <v>technology</v>
      </c>
      <c r="R143" t="str">
        <f t="shared" si="15"/>
        <v>web</v>
      </c>
      <c r="S143" s="8">
        <f t="shared" si="16"/>
        <v>42167.208333333328</v>
      </c>
      <c r="T143" s="8">
        <f t="shared" si="17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230.03999999999996</v>
      </c>
      <c r="G144" t="s">
        <v>20</v>
      </c>
      <c r="H144">
        <v>117</v>
      </c>
      <c r="I144" s="4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4"/>
        <v>technology</v>
      </c>
      <c r="R144" t="str">
        <f t="shared" si="15"/>
        <v>web</v>
      </c>
      <c r="S144" s="8">
        <f t="shared" si="16"/>
        <v>41005.208333333336</v>
      </c>
      <c r="T144" s="8">
        <f t="shared" si="17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135.59259259259261</v>
      </c>
      <c r="G145" t="s">
        <v>20</v>
      </c>
      <c r="H145">
        <v>70</v>
      </c>
      <c r="I145" s="4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4"/>
        <v>music</v>
      </c>
      <c r="R145" t="str">
        <f t="shared" si="15"/>
        <v>indie rock</v>
      </c>
      <c r="S145" s="8">
        <f t="shared" si="16"/>
        <v>40357.208333333336</v>
      </c>
      <c r="T145" s="8">
        <f t="shared" si="17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129.1</v>
      </c>
      <c r="G146" t="s">
        <v>20</v>
      </c>
      <c r="H146">
        <v>135</v>
      </c>
      <c r="I146" s="4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4"/>
        <v>theater</v>
      </c>
      <c r="R146" t="str">
        <f t="shared" si="15"/>
        <v>plays</v>
      </c>
      <c r="S146" s="8">
        <f t="shared" si="16"/>
        <v>43633.208333333328</v>
      </c>
      <c r="T146" s="8">
        <f t="shared" si="17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236.512</v>
      </c>
      <c r="G147" t="s">
        <v>20</v>
      </c>
      <c r="H147">
        <v>768</v>
      </c>
      <c r="I147" s="4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4"/>
        <v>technology</v>
      </c>
      <c r="R147" t="str">
        <f t="shared" si="15"/>
        <v>wearables</v>
      </c>
      <c r="S147" s="8">
        <f t="shared" si="16"/>
        <v>41889.208333333336</v>
      </c>
      <c r="T147" s="8">
        <f t="shared" si="17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17.25</v>
      </c>
      <c r="G148" t="s">
        <v>74</v>
      </c>
      <c r="H148">
        <v>51</v>
      </c>
      <c r="I148" s="4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4"/>
        <v>theater</v>
      </c>
      <c r="R148" t="str">
        <f t="shared" si="15"/>
        <v>plays</v>
      </c>
      <c r="S148" s="8">
        <f t="shared" si="16"/>
        <v>40855.25</v>
      </c>
      <c r="T148" s="8">
        <f t="shared" si="17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112.49397590361446</v>
      </c>
      <c r="G149" t="s">
        <v>20</v>
      </c>
      <c r="H149">
        <v>199</v>
      </c>
      <c r="I149" s="4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4"/>
        <v>theater</v>
      </c>
      <c r="R149" t="str">
        <f t="shared" si="15"/>
        <v>plays</v>
      </c>
      <c r="S149" s="8">
        <f t="shared" si="16"/>
        <v>42534.208333333328</v>
      </c>
      <c r="T149" s="8">
        <f t="shared" si="17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121.02150537634408</v>
      </c>
      <c r="G150" t="s">
        <v>20</v>
      </c>
      <c r="H150">
        <v>107</v>
      </c>
      <c r="I150" s="4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4"/>
        <v>technology</v>
      </c>
      <c r="R150" t="str">
        <f t="shared" si="15"/>
        <v>wearables</v>
      </c>
      <c r="S150" s="8">
        <f t="shared" si="16"/>
        <v>42941.208333333328</v>
      </c>
      <c r="T150" s="8">
        <f t="shared" si="17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219.87096774193549</v>
      </c>
      <c r="G151" t="s">
        <v>20</v>
      </c>
      <c r="H151">
        <v>195</v>
      </c>
      <c r="I151" s="4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4"/>
        <v>music</v>
      </c>
      <c r="R151" t="str">
        <f t="shared" si="15"/>
        <v>indie rock</v>
      </c>
      <c r="S151" s="8">
        <f t="shared" si="16"/>
        <v>41275.25</v>
      </c>
      <c r="T151" s="8">
        <f t="shared" si="17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1</v>
      </c>
      <c r="G152" t="s">
        <v>14</v>
      </c>
      <c r="H152">
        <v>1</v>
      </c>
      <c r="I152" s="4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4"/>
        <v>music</v>
      </c>
      <c r="R152" t="str">
        <f t="shared" si="15"/>
        <v>rock</v>
      </c>
      <c r="S152" s="8">
        <f t="shared" si="16"/>
        <v>43450.25</v>
      </c>
      <c r="T152" s="8">
        <f t="shared" si="17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64.166909620991248</v>
      </c>
      <c r="G153" t="s">
        <v>14</v>
      </c>
      <c r="H153">
        <v>1467</v>
      </c>
      <c r="I153" s="4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4"/>
        <v>music</v>
      </c>
      <c r="R153" t="str">
        <f t="shared" si="15"/>
        <v>electric music</v>
      </c>
      <c r="S153" s="8">
        <f t="shared" si="16"/>
        <v>41799.208333333336</v>
      </c>
      <c r="T153" s="8">
        <f t="shared" si="17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423.06746987951806</v>
      </c>
      <c r="G154" t="s">
        <v>20</v>
      </c>
      <c r="H154">
        <v>3376</v>
      </c>
      <c r="I154" s="4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4"/>
        <v>music</v>
      </c>
      <c r="R154" t="str">
        <f t="shared" si="15"/>
        <v>indie rock</v>
      </c>
      <c r="S154" s="8">
        <f t="shared" si="16"/>
        <v>42783.25</v>
      </c>
      <c r="T154" s="8">
        <f t="shared" si="17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92.984160506863773</v>
      </c>
      <c r="G155" t="s">
        <v>14</v>
      </c>
      <c r="H155">
        <v>5681</v>
      </c>
      <c r="I155" s="4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4"/>
        <v>theater</v>
      </c>
      <c r="R155" t="str">
        <f t="shared" si="15"/>
        <v>plays</v>
      </c>
      <c r="S155" s="8">
        <f t="shared" si="16"/>
        <v>41201.208333333336</v>
      </c>
      <c r="T155" s="8">
        <f t="shared" si="17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58.756567425569173</v>
      </c>
      <c r="G156" t="s">
        <v>14</v>
      </c>
      <c r="H156">
        <v>1059</v>
      </c>
      <c r="I156" s="4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4"/>
        <v>music</v>
      </c>
      <c r="R156" t="str">
        <f t="shared" si="15"/>
        <v>indie rock</v>
      </c>
      <c r="S156" s="8">
        <f t="shared" si="16"/>
        <v>42502.208333333328</v>
      </c>
      <c r="T156" s="8">
        <f t="shared" si="17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65.022222222222226</v>
      </c>
      <c r="G157" t="s">
        <v>14</v>
      </c>
      <c r="H157">
        <v>1194</v>
      </c>
      <c r="I157" s="4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4"/>
        <v>theater</v>
      </c>
      <c r="R157" t="str">
        <f t="shared" si="15"/>
        <v>plays</v>
      </c>
      <c r="S157" s="8">
        <f t="shared" si="16"/>
        <v>40262.208333333336</v>
      </c>
      <c r="T157" s="8">
        <f t="shared" si="17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73.939560439560438</v>
      </c>
      <c r="G158" t="s">
        <v>74</v>
      </c>
      <c r="H158">
        <v>379</v>
      </c>
      <c r="I158" s="4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4"/>
        <v>music</v>
      </c>
      <c r="R158" t="str">
        <f t="shared" si="15"/>
        <v>rock</v>
      </c>
      <c r="S158" s="8">
        <f t="shared" si="16"/>
        <v>43743.208333333328</v>
      </c>
      <c r="T158" s="8">
        <f t="shared" si="17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52.666666666666664</v>
      </c>
      <c r="G159" t="s">
        <v>14</v>
      </c>
      <c r="H159">
        <v>30</v>
      </c>
      <c r="I159" s="4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4"/>
        <v>photography</v>
      </c>
      <c r="R159" t="str">
        <f t="shared" si="15"/>
        <v>photography books</v>
      </c>
      <c r="S159" s="8">
        <f t="shared" si="16"/>
        <v>41638.25</v>
      </c>
      <c r="T159" s="8">
        <f t="shared" si="17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220.95238095238096</v>
      </c>
      <c r="G160" t="s">
        <v>20</v>
      </c>
      <c r="H160">
        <v>41</v>
      </c>
      <c r="I160" s="4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4"/>
        <v>music</v>
      </c>
      <c r="R160" t="str">
        <f t="shared" si="15"/>
        <v>rock</v>
      </c>
      <c r="S160" s="8">
        <f t="shared" si="16"/>
        <v>42346.25</v>
      </c>
      <c r="T160" s="8">
        <f t="shared" si="17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100.01150627615063</v>
      </c>
      <c r="G161" t="s">
        <v>20</v>
      </c>
      <c r="H161">
        <v>1821</v>
      </c>
      <c r="I161" s="4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4"/>
        <v>theater</v>
      </c>
      <c r="R161" t="str">
        <f t="shared" si="15"/>
        <v>plays</v>
      </c>
      <c r="S161" s="8">
        <f t="shared" si="16"/>
        <v>43551.208333333328</v>
      </c>
      <c r="T161" s="8">
        <f t="shared" si="17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162.3125</v>
      </c>
      <c r="G162" t="s">
        <v>20</v>
      </c>
      <c r="H162">
        <v>164</v>
      </c>
      <c r="I162" s="4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4"/>
        <v>technology</v>
      </c>
      <c r="R162" t="str">
        <f t="shared" si="15"/>
        <v>wearables</v>
      </c>
      <c r="S162" s="8">
        <f t="shared" si="16"/>
        <v>43582.208333333328</v>
      </c>
      <c r="T162" s="8">
        <f t="shared" si="17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78.181818181818187</v>
      </c>
      <c r="G163" t="s">
        <v>14</v>
      </c>
      <c r="H163">
        <v>75</v>
      </c>
      <c r="I163" s="4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4"/>
        <v>technology</v>
      </c>
      <c r="R163" t="str">
        <f t="shared" si="15"/>
        <v>web</v>
      </c>
      <c r="S163" s="8">
        <f t="shared" si="16"/>
        <v>42270.208333333328</v>
      </c>
      <c r="T163" s="8">
        <f t="shared" si="17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149.73770491803279</v>
      </c>
      <c r="G164" t="s">
        <v>20</v>
      </c>
      <c r="H164">
        <v>157</v>
      </c>
      <c r="I164" s="4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4"/>
        <v>music</v>
      </c>
      <c r="R164" t="str">
        <f t="shared" si="15"/>
        <v>rock</v>
      </c>
      <c r="S164" s="8">
        <f t="shared" si="16"/>
        <v>43442.25</v>
      </c>
      <c r="T164" s="8">
        <f t="shared" si="17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253.25714285714284</v>
      </c>
      <c r="G165" t="s">
        <v>20</v>
      </c>
      <c r="H165">
        <v>246</v>
      </c>
      <c r="I165" s="4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4"/>
        <v>photography</v>
      </c>
      <c r="R165" t="str">
        <f t="shared" si="15"/>
        <v>photography books</v>
      </c>
      <c r="S165" s="8">
        <f t="shared" si="16"/>
        <v>43028.208333333328</v>
      </c>
      <c r="T165" s="8">
        <f t="shared" si="17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100.16943521594683</v>
      </c>
      <c r="G166" t="s">
        <v>20</v>
      </c>
      <c r="H166">
        <v>1396</v>
      </c>
      <c r="I166" s="4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4"/>
        <v>theater</v>
      </c>
      <c r="R166" t="str">
        <f t="shared" si="15"/>
        <v>plays</v>
      </c>
      <c r="S166" s="8">
        <f t="shared" si="16"/>
        <v>43016.208333333328</v>
      </c>
      <c r="T166" s="8">
        <f t="shared" si="17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121.99004424778761</v>
      </c>
      <c r="G167" t="s">
        <v>20</v>
      </c>
      <c r="H167">
        <v>2506</v>
      </c>
      <c r="I167" s="4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4"/>
        <v>technology</v>
      </c>
      <c r="R167" t="str">
        <f t="shared" si="15"/>
        <v>web</v>
      </c>
      <c r="S167" s="8">
        <f t="shared" si="16"/>
        <v>42948.208333333328</v>
      </c>
      <c r="T167" s="8">
        <f t="shared" si="17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137.13265306122449</v>
      </c>
      <c r="G168" t="s">
        <v>20</v>
      </c>
      <c r="H168">
        <v>244</v>
      </c>
      <c r="I168" s="4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4"/>
        <v>photography</v>
      </c>
      <c r="R168" t="str">
        <f t="shared" si="15"/>
        <v>photography books</v>
      </c>
      <c r="S168" s="8">
        <f t="shared" si="16"/>
        <v>40534.25</v>
      </c>
      <c r="T168" s="8">
        <f t="shared" si="17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415.53846153846149</v>
      </c>
      <c r="G169" t="s">
        <v>20</v>
      </c>
      <c r="H169">
        <v>146</v>
      </c>
      <c r="I169" s="4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4"/>
        <v>theater</v>
      </c>
      <c r="R169" t="str">
        <f t="shared" si="15"/>
        <v>plays</v>
      </c>
      <c r="S169" s="8">
        <f t="shared" si="16"/>
        <v>41435.208333333336</v>
      </c>
      <c r="T169" s="8">
        <f t="shared" si="17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31.30913348946136</v>
      </c>
      <c r="G170" t="s">
        <v>14</v>
      </c>
      <c r="H170">
        <v>955</v>
      </c>
      <c r="I170" s="4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4"/>
        <v>music</v>
      </c>
      <c r="R170" t="str">
        <f t="shared" si="15"/>
        <v>indie rock</v>
      </c>
      <c r="S170" s="8">
        <f t="shared" si="16"/>
        <v>43518.25</v>
      </c>
      <c r="T170" s="8">
        <f t="shared" si="17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424.08154506437768</v>
      </c>
      <c r="G171" t="s">
        <v>20</v>
      </c>
      <c r="H171">
        <v>1267</v>
      </c>
      <c r="I171" s="4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4"/>
        <v>film &amp; video</v>
      </c>
      <c r="R171" t="str">
        <f t="shared" si="15"/>
        <v>shorts</v>
      </c>
      <c r="S171" s="8">
        <f t="shared" si="16"/>
        <v>41077.208333333336</v>
      </c>
      <c r="T171" s="8">
        <f t="shared" si="17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2.93886230728336</v>
      </c>
      <c r="G172" t="s">
        <v>14</v>
      </c>
      <c r="H172">
        <v>67</v>
      </c>
      <c r="I172" s="4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4"/>
        <v>music</v>
      </c>
      <c r="R172" t="str">
        <f t="shared" si="15"/>
        <v>indie rock</v>
      </c>
      <c r="S172" s="8">
        <f t="shared" si="16"/>
        <v>42950.208333333328</v>
      </c>
      <c r="T172" s="8">
        <f t="shared" si="17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10.63265306122449</v>
      </c>
      <c r="G173" t="s">
        <v>14</v>
      </c>
      <c r="H173">
        <v>5</v>
      </c>
      <c r="I173" s="4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4"/>
        <v>publishing</v>
      </c>
      <c r="R173" t="str">
        <f t="shared" si="15"/>
        <v>translations</v>
      </c>
      <c r="S173" s="8">
        <f t="shared" si="16"/>
        <v>41718.208333333336</v>
      </c>
      <c r="T173" s="8">
        <f t="shared" si="17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82.875</v>
      </c>
      <c r="G174" t="s">
        <v>14</v>
      </c>
      <c r="H174">
        <v>26</v>
      </c>
      <c r="I174" s="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4"/>
        <v>film &amp; video</v>
      </c>
      <c r="R174" t="str">
        <f t="shared" si="15"/>
        <v>documentary</v>
      </c>
      <c r="S174" s="8">
        <f t="shared" si="16"/>
        <v>41839.208333333336</v>
      </c>
      <c r="T174" s="8">
        <f t="shared" si="17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163.01447776628748</v>
      </c>
      <c r="G175" t="s">
        <v>20</v>
      </c>
      <c r="H175">
        <v>1561</v>
      </c>
      <c r="I175" s="4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4"/>
        <v>theater</v>
      </c>
      <c r="R175" t="str">
        <f t="shared" si="15"/>
        <v>plays</v>
      </c>
      <c r="S175" s="8">
        <f t="shared" si="16"/>
        <v>41412.208333333336</v>
      </c>
      <c r="T175" s="8">
        <f t="shared" si="17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894.66666666666674</v>
      </c>
      <c r="G176" t="s">
        <v>20</v>
      </c>
      <c r="H176">
        <v>48</v>
      </c>
      <c r="I176" s="4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4"/>
        <v>technology</v>
      </c>
      <c r="R176" t="str">
        <f t="shared" si="15"/>
        <v>wearables</v>
      </c>
      <c r="S176" s="8">
        <f t="shared" si="16"/>
        <v>42282.208333333328</v>
      </c>
      <c r="T176" s="8">
        <f t="shared" si="17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26.191501103752756</v>
      </c>
      <c r="G177" t="s">
        <v>14</v>
      </c>
      <c r="H177">
        <v>1130</v>
      </c>
      <c r="I177" s="4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4"/>
        <v>theater</v>
      </c>
      <c r="R177" t="str">
        <f t="shared" si="15"/>
        <v>plays</v>
      </c>
      <c r="S177" s="8">
        <f t="shared" si="16"/>
        <v>42613.208333333328</v>
      </c>
      <c r="T177" s="8">
        <f t="shared" si="17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74.834782608695647</v>
      </c>
      <c r="G178" t="s">
        <v>14</v>
      </c>
      <c r="H178">
        <v>782</v>
      </c>
      <c r="I178" s="4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4"/>
        <v>theater</v>
      </c>
      <c r="R178" t="str">
        <f t="shared" si="15"/>
        <v>plays</v>
      </c>
      <c r="S178" s="8">
        <f t="shared" si="16"/>
        <v>42616.208333333328</v>
      </c>
      <c r="T178" s="8">
        <f t="shared" si="17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416.47680412371136</v>
      </c>
      <c r="G179" t="s">
        <v>20</v>
      </c>
      <c r="H179">
        <v>2739</v>
      </c>
      <c r="I179" s="4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4"/>
        <v>theater</v>
      </c>
      <c r="R179" t="str">
        <f t="shared" si="15"/>
        <v>plays</v>
      </c>
      <c r="S179" s="8">
        <f t="shared" si="16"/>
        <v>40497.25</v>
      </c>
      <c r="T179" s="8">
        <f t="shared" si="17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96.208333333333329</v>
      </c>
      <c r="G180" t="s">
        <v>14</v>
      </c>
      <c r="H180">
        <v>210</v>
      </c>
      <c r="I180" s="4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4"/>
        <v>food</v>
      </c>
      <c r="R180" t="str">
        <f t="shared" si="15"/>
        <v>food trucks</v>
      </c>
      <c r="S180" s="8">
        <f t="shared" si="16"/>
        <v>42999.208333333328</v>
      </c>
      <c r="T180" s="8">
        <f t="shared" si="17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357.71910112359546</v>
      </c>
      <c r="G181" t="s">
        <v>20</v>
      </c>
      <c r="H181">
        <v>3537</v>
      </c>
      <c r="I181" s="4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4"/>
        <v>theater</v>
      </c>
      <c r="R181" t="str">
        <f t="shared" si="15"/>
        <v>plays</v>
      </c>
      <c r="S181" s="8">
        <f t="shared" si="16"/>
        <v>41350.208333333336</v>
      </c>
      <c r="T181" s="8">
        <f t="shared" si="17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308.45714285714286</v>
      </c>
      <c r="G182" t="s">
        <v>20</v>
      </c>
      <c r="H182">
        <v>2107</v>
      </c>
      <c r="I182" s="4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4"/>
        <v>technology</v>
      </c>
      <c r="R182" t="str">
        <f t="shared" si="15"/>
        <v>wearables</v>
      </c>
      <c r="S182" s="8">
        <f t="shared" si="16"/>
        <v>40259.208333333336</v>
      </c>
      <c r="T182" s="8">
        <f t="shared" si="17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61.802325581395344</v>
      </c>
      <c r="G183" t="s">
        <v>14</v>
      </c>
      <c r="H183">
        <v>136</v>
      </c>
      <c r="I183" s="4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4"/>
        <v>technology</v>
      </c>
      <c r="R183" t="str">
        <f t="shared" si="15"/>
        <v>web</v>
      </c>
      <c r="S183" s="8">
        <f t="shared" si="16"/>
        <v>43012.208333333328</v>
      </c>
      <c r="T183" s="8">
        <f t="shared" si="17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722.32472324723244</v>
      </c>
      <c r="G184" t="s">
        <v>20</v>
      </c>
      <c r="H184">
        <v>3318</v>
      </c>
      <c r="I184" s="4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4"/>
        <v>theater</v>
      </c>
      <c r="R184" t="str">
        <f t="shared" si="15"/>
        <v>plays</v>
      </c>
      <c r="S184" s="8">
        <f t="shared" si="16"/>
        <v>43631.208333333328</v>
      </c>
      <c r="T184" s="8">
        <f t="shared" si="17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69.117647058823522</v>
      </c>
      <c r="G185" t="s">
        <v>14</v>
      </c>
      <c r="H185">
        <v>86</v>
      </c>
      <c r="I185" s="4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4"/>
        <v>music</v>
      </c>
      <c r="R185" t="str">
        <f t="shared" si="15"/>
        <v>rock</v>
      </c>
      <c r="S185" s="8">
        <f t="shared" si="16"/>
        <v>40430.208333333336</v>
      </c>
      <c r="T185" s="8">
        <f t="shared" si="17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293.05555555555554</v>
      </c>
      <c r="G186" t="s">
        <v>20</v>
      </c>
      <c r="H186">
        <v>340</v>
      </c>
      <c r="I186" s="4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4"/>
        <v>theater</v>
      </c>
      <c r="R186" t="str">
        <f t="shared" si="15"/>
        <v>plays</v>
      </c>
      <c r="S186" s="8">
        <f t="shared" si="16"/>
        <v>43588.208333333328</v>
      </c>
      <c r="T186" s="8">
        <f t="shared" si="17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71.8</v>
      </c>
      <c r="G187" t="s">
        <v>14</v>
      </c>
      <c r="H187">
        <v>19</v>
      </c>
      <c r="I187" s="4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4"/>
        <v>film &amp; video</v>
      </c>
      <c r="R187" t="str">
        <f t="shared" si="15"/>
        <v>television</v>
      </c>
      <c r="S187" s="8">
        <f t="shared" si="16"/>
        <v>43233.208333333328</v>
      </c>
      <c r="T187" s="8">
        <f t="shared" si="17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31.934684684684683</v>
      </c>
      <c r="G188" t="s">
        <v>14</v>
      </c>
      <c r="H188">
        <v>886</v>
      </c>
      <c r="I188" s="4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4"/>
        <v>theater</v>
      </c>
      <c r="R188" t="str">
        <f t="shared" si="15"/>
        <v>plays</v>
      </c>
      <c r="S188" s="8">
        <f t="shared" si="16"/>
        <v>41782.208333333336</v>
      </c>
      <c r="T188" s="8">
        <f t="shared" si="17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229.87375415282392</v>
      </c>
      <c r="G189" t="s">
        <v>20</v>
      </c>
      <c r="H189">
        <v>1442</v>
      </c>
      <c r="I189" s="4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4"/>
        <v>film &amp; video</v>
      </c>
      <c r="R189" t="str">
        <f t="shared" si="15"/>
        <v>shorts</v>
      </c>
      <c r="S189" s="8">
        <f t="shared" si="16"/>
        <v>41328.25</v>
      </c>
      <c r="T189" s="8">
        <f t="shared" si="17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32.012195121951223</v>
      </c>
      <c r="G190" t="s">
        <v>14</v>
      </c>
      <c r="H190">
        <v>35</v>
      </c>
      <c r="I190" s="4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4"/>
        <v>theater</v>
      </c>
      <c r="R190" t="str">
        <f t="shared" si="15"/>
        <v>plays</v>
      </c>
      <c r="S190" s="8">
        <f t="shared" si="16"/>
        <v>41975.25</v>
      </c>
      <c r="T190" s="8">
        <f t="shared" si="17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23.525352848928385</v>
      </c>
      <c r="G191" t="s">
        <v>74</v>
      </c>
      <c r="H191">
        <v>441</v>
      </c>
      <c r="I191" s="4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4"/>
        <v>theater</v>
      </c>
      <c r="R191" t="str">
        <f t="shared" si="15"/>
        <v>plays</v>
      </c>
      <c r="S191" s="8">
        <f t="shared" si="16"/>
        <v>42433.25</v>
      </c>
      <c r="T191" s="8">
        <f t="shared" si="17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68.594594594594597</v>
      </c>
      <c r="G192" t="s">
        <v>14</v>
      </c>
      <c r="H192">
        <v>24</v>
      </c>
      <c r="I192" s="4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4"/>
        <v>theater</v>
      </c>
      <c r="R192" t="str">
        <f t="shared" si="15"/>
        <v>plays</v>
      </c>
      <c r="S192" s="8">
        <f t="shared" si="16"/>
        <v>41429.208333333336</v>
      </c>
      <c r="T192" s="8">
        <f t="shared" si="17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37.952380952380956</v>
      </c>
      <c r="G193" t="s">
        <v>14</v>
      </c>
      <c r="H193">
        <v>86</v>
      </c>
      <c r="I193" s="4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4"/>
        <v>theater</v>
      </c>
      <c r="R193" t="str">
        <f t="shared" si="15"/>
        <v>plays</v>
      </c>
      <c r="S193" s="8">
        <f t="shared" si="16"/>
        <v>43536.208333333328</v>
      </c>
      <c r="T193" s="8">
        <f t="shared" si="17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2"/>
        <v>19.992957746478872</v>
      </c>
      <c r="G194" t="s">
        <v>14</v>
      </c>
      <c r="H194">
        <v>243</v>
      </c>
      <c r="I194" s="4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4"/>
        <v>music</v>
      </c>
      <c r="R194" t="str">
        <f t="shared" si="15"/>
        <v>rock</v>
      </c>
      <c r="S194" s="8">
        <f t="shared" si="16"/>
        <v>41817.208333333336</v>
      </c>
      <c r="T194" s="8">
        <f t="shared" si="17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8">E195/D195*100</f>
        <v>45.636363636363633</v>
      </c>
      <c r="G195" t="s">
        <v>14</v>
      </c>
      <c r="H195">
        <v>65</v>
      </c>
      <c r="I195" s="4">
        <f t="shared" ref="I195:I258" si="19">IF(H195=0, 0, 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20">LEFT(P195,FIND("/",P195)-1)</f>
        <v>music</v>
      </c>
      <c r="R195" t="str">
        <f t="shared" ref="R195:R258" si="21">RIGHT(P195, LEN(P195) - FIND("/", P195))</f>
        <v>indie rock</v>
      </c>
      <c r="S195" s="8">
        <f t="shared" ref="S195:S258" si="22">(((L195/60)/60)/24)+DATE(1970,1,1)</f>
        <v>43198.208333333328</v>
      </c>
      <c r="T195" s="8">
        <f t="shared" ref="T195:T258" si="23">(((M195/60)/60)/24)+DATE(1970,1,1)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122.7605633802817</v>
      </c>
      <c r="G196" t="s">
        <v>20</v>
      </c>
      <c r="H196">
        <v>126</v>
      </c>
      <c r="I196" s="4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20"/>
        <v>music</v>
      </c>
      <c r="R196" t="str">
        <f t="shared" si="21"/>
        <v>metal</v>
      </c>
      <c r="S196" s="8">
        <f t="shared" si="22"/>
        <v>42261.208333333328</v>
      </c>
      <c r="T196" s="8">
        <f t="shared" si="23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361.75316455696202</v>
      </c>
      <c r="G197" t="s">
        <v>20</v>
      </c>
      <c r="H197">
        <v>524</v>
      </c>
      <c r="I197" s="4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20"/>
        <v>music</v>
      </c>
      <c r="R197" t="str">
        <f t="shared" si="21"/>
        <v>electric music</v>
      </c>
      <c r="S197" s="8">
        <f t="shared" si="22"/>
        <v>43310.208333333328</v>
      </c>
      <c r="T197" s="8">
        <f t="shared" si="23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63.146341463414636</v>
      </c>
      <c r="G198" t="s">
        <v>14</v>
      </c>
      <c r="H198">
        <v>100</v>
      </c>
      <c r="I198" s="4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20"/>
        <v>technology</v>
      </c>
      <c r="R198" t="str">
        <f t="shared" si="21"/>
        <v>wearables</v>
      </c>
      <c r="S198" s="8">
        <f t="shared" si="22"/>
        <v>42616.208333333328</v>
      </c>
      <c r="T198" s="8">
        <f t="shared" si="23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298.20475319926874</v>
      </c>
      <c r="G199" t="s">
        <v>20</v>
      </c>
      <c r="H199">
        <v>1989</v>
      </c>
      <c r="I199" s="4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20"/>
        <v>film &amp; video</v>
      </c>
      <c r="R199" t="str">
        <f t="shared" si="21"/>
        <v>drama</v>
      </c>
      <c r="S199" s="8">
        <f t="shared" si="22"/>
        <v>42909.208333333328</v>
      </c>
      <c r="T199" s="8">
        <f t="shared" si="23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9.5585443037974684</v>
      </c>
      <c r="G200" t="s">
        <v>14</v>
      </c>
      <c r="H200">
        <v>168</v>
      </c>
      <c r="I200" s="4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20"/>
        <v>music</v>
      </c>
      <c r="R200" t="str">
        <f t="shared" si="21"/>
        <v>electric music</v>
      </c>
      <c r="S200" s="8">
        <f t="shared" si="22"/>
        <v>40396.208333333336</v>
      </c>
      <c r="T200" s="8">
        <f t="shared" si="23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53.777777777777779</v>
      </c>
      <c r="G201" t="s">
        <v>14</v>
      </c>
      <c r="H201">
        <v>13</v>
      </c>
      <c r="I201" s="4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20"/>
        <v>music</v>
      </c>
      <c r="R201" t="str">
        <f t="shared" si="21"/>
        <v>rock</v>
      </c>
      <c r="S201" s="8">
        <f t="shared" si="22"/>
        <v>42192.208333333328</v>
      </c>
      <c r="T201" s="8">
        <f t="shared" si="23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2</v>
      </c>
      <c r="G202" t="s">
        <v>14</v>
      </c>
      <c r="H202">
        <v>1</v>
      </c>
      <c r="I202" s="4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20"/>
        <v>theater</v>
      </c>
      <c r="R202" t="str">
        <f t="shared" si="21"/>
        <v>plays</v>
      </c>
      <c r="S202" s="8">
        <f t="shared" si="22"/>
        <v>40262.208333333336</v>
      </c>
      <c r="T202" s="8">
        <f t="shared" si="23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681.19047619047615</v>
      </c>
      <c r="G203" t="s">
        <v>20</v>
      </c>
      <c r="H203">
        <v>157</v>
      </c>
      <c r="I203" s="4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20"/>
        <v>technology</v>
      </c>
      <c r="R203" t="str">
        <f t="shared" si="21"/>
        <v>web</v>
      </c>
      <c r="S203" s="8">
        <f t="shared" si="22"/>
        <v>41845.208333333336</v>
      </c>
      <c r="T203" s="8">
        <f t="shared" si="23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78.831325301204828</v>
      </c>
      <c r="G204" t="s">
        <v>74</v>
      </c>
      <c r="H204">
        <v>82</v>
      </c>
      <c r="I204" s="4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20"/>
        <v>food</v>
      </c>
      <c r="R204" t="str">
        <f t="shared" si="21"/>
        <v>food trucks</v>
      </c>
      <c r="S204" s="8">
        <f t="shared" si="22"/>
        <v>40818.208333333336</v>
      </c>
      <c r="T204" s="8">
        <f t="shared" si="23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134.40792216817235</v>
      </c>
      <c r="G205" t="s">
        <v>20</v>
      </c>
      <c r="H205">
        <v>4498</v>
      </c>
      <c r="I205" s="4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20"/>
        <v>theater</v>
      </c>
      <c r="R205" t="str">
        <f t="shared" si="21"/>
        <v>plays</v>
      </c>
      <c r="S205" s="8">
        <f t="shared" si="22"/>
        <v>42752.25</v>
      </c>
      <c r="T205" s="8">
        <f t="shared" si="23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3.3719999999999999</v>
      </c>
      <c r="G206" t="s">
        <v>14</v>
      </c>
      <c r="H206">
        <v>40</v>
      </c>
      <c r="I206" s="4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20"/>
        <v>music</v>
      </c>
      <c r="R206" t="str">
        <f t="shared" si="21"/>
        <v>jazz</v>
      </c>
      <c r="S206" s="8">
        <f t="shared" si="22"/>
        <v>40636.208333333336</v>
      </c>
      <c r="T206" s="8">
        <f t="shared" si="23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431.84615384615387</v>
      </c>
      <c r="G207" t="s">
        <v>20</v>
      </c>
      <c r="H207">
        <v>80</v>
      </c>
      <c r="I207" s="4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20"/>
        <v>theater</v>
      </c>
      <c r="R207" t="str">
        <f t="shared" si="21"/>
        <v>plays</v>
      </c>
      <c r="S207" s="8">
        <f t="shared" si="22"/>
        <v>43390.208333333328</v>
      </c>
      <c r="T207" s="8">
        <f t="shared" si="23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38.844444444444441</v>
      </c>
      <c r="G208" t="s">
        <v>74</v>
      </c>
      <c r="H208">
        <v>57</v>
      </c>
      <c r="I208" s="4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20"/>
        <v>publishing</v>
      </c>
      <c r="R208" t="str">
        <f t="shared" si="21"/>
        <v>fiction</v>
      </c>
      <c r="S208" s="8">
        <f t="shared" si="22"/>
        <v>40236.25</v>
      </c>
      <c r="T208" s="8">
        <f t="shared" si="23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425.7</v>
      </c>
      <c r="G209" t="s">
        <v>20</v>
      </c>
      <c r="H209">
        <v>43</v>
      </c>
      <c r="I209" s="4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20"/>
        <v>music</v>
      </c>
      <c r="R209" t="str">
        <f t="shared" si="21"/>
        <v>rock</v>
      </c>
      <c r="S209" s="8">
        <f t="shared" si="22"/>
        <v>43340.208333333328</v>
      </c>
      <c r="T209" s="8">
        <f t="shared" si="23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101.12239715591672</v>
      </c>
      <c r="G210" t="s">
        <v>20</v>
      </c>
      <c r="H210">
        <v>2053</v>
      </c>
      <c r="I210" s="4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20"/>
        <v>film &amp; video</v>
      </c>
      <c r="R210" t="str">
        <f t="shared" si="21"/>
        <v>documentary</v>
      </c>
      <c r="S210" s="8">
        <f t="shared" si="22"/>
        <v>43048.25</v>
      </c>
      <c r="T210" s="8">
        <f t="shared" si="23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21.188688946015425</v>
      </c>
      <c r="G211" t="s">
        <v>47</v>
      </c>
      <c r="H211">
        <v>808</v>
      </c>
      <c r="I211" s="4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20"/>
        <v>film &amp; video</v>
      </c>
      <c r="R211" t="str">
        <f t="shared" si="21"/>
        <v>documentary</v>
      </c>
      <c r="S211" s="8">
        <f t="shared" si="22"/>
        <v>42496.208333333328</v>
      </c>
      <c r="T211" s="8">
        <f t="shared" si="23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67.425531914893625</v>
      </c>
      <c r="G212" t="s">
        <v>14</v>
      </c>
      <c r="H212">
        <v>226</v>
      </c>
      <c r="I212" s="4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20"/>
        <v>film &amp; video</v>
      </c>
      <c r="R212" t="str">
        <f t="shared" si="21"/>
        <v>science fiction</v>
      </c>
      <c r="S212" s="8">
        <f t="shared" si="22"/>
        <v>42797.25</v>
      </c>
      <c r="T212" s="8">
        <f t="shared" si="23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94.923371647509583</v>
      </c>
      <c r="G213" t="s">
        <v>14</v>
      </c>
      <c r="H213">
        <v>1625</v>
      </c>
      <c r="I213" s="4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20"/>
        <v>theater</v>
      </c>
      <c r="R213" t="str">
        <f t="shared" si="21"/>
        <v>plays</v>
      </c>
      <c r="S213" s="8">
        <f t="shared" si="22"/>
        <v>41513.208333333336</v>
      </c>
      <c r="T213" s="8">
        <f t="shared" si="23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151.85185185185185</v>
      </c>
      <c r="G214" t="s">
        <v>20</v>
      </c>
      <c r="H214">
        <v>168</v>
      </c>
      <c r="I214" s="4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20"/>
        <v>theater</v>
      </c>
      <c r="R214" t="str">
        <f t="shared" si="21"/>
        <v>plays</v>
      </c>
      <c r="S214" s="8">
        <f t="shared" si="22"/>
        <v>43814.25</v>
      </c>
      <c r="T214" s="8">
        <f t="shared" si="23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195.16382252559728</v>
      </c>
      <c r="G215" t="s">
        <v>20</v>
      </c>
      <c r="H215">
        <v>4289</v>
      </c>
      <c r="I215" s="4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20"/>
        <v>music</v>
      </c>
      <c r="R215" t="str">
        <f t="shared" si="21"/>
        <v>indie rock</v>
      </c>
      <c r="S215" s="8">
        <f t="shared" si="22"/>
        <v>40488.208333333336</v>
      </c>
      <c r="T215" s="8">
        <f t="shared" si="23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1023.1428571428571</v>
      </c>
      <c r="G216" t="s">
        <v>20</v>
      </c>
      <c r="H216">
        <v>165</v>
      </c>
      <c r="I216" s="4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20"/>
        <v>music</v>
      </c>
      <c r="R216" t="str">
        <f t="shared" si="21"/>
        <v>rock</v>
      </c>
      <c r="S216" s="8">
        <f t="shared" si="22"/>
        <v>40409.208333333336</v>
      </c>
      <c r="T216" s="8">
        <f t="shared" si="23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3.841836734693878</v>
      </c>
      <c r="G217" t="s">
        <v>14</v>
      </c>
      <c r="H217">
        <v>143</v>
      </c>
      <c r="I217" s="4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20"/>
        <v>theater</v>
      </c>
      <c r="R217" t="str">
        <f t="shared" si="21"/>
        <v>plays</v>
      </c>
      <c r="S217" s="8">
        <f t="shared" si="22"/>
        <v>43509.25</v>
      </c>
      <c r="T217" s="8">
        <f t="shared" si="23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155.07066557107643</v>
      </c>
      <c r="G218" t="s">
        <v>20</v>
      </c>
      <c r="H218">
        <v>1815</v>
      </c>
      <c r="I218" s="4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20"/>
        <v>theater</v>
      </c>
      <c r="R218" t="str">
        <f t="shared" si="21"/>
        <v>plays</v>
      </c>
      <c r="S218" s="8">
        <f t="shared" si="22"/>
        <v>40869.25</v>
      </c>
      <c r="T218" s="8">
        <f t="shared" si="23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44.753477588871718</v>
      </c>
      <c r="G219" t="s">
        <v>14</v>
      </c>
      <c r="H219">
        <v>934</v>
      </c>
      <c r="I219" s="4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20"/>
        <v>film &amp; video</v>
      </c>
      <c r="R219" t="str">
        <f t="shared" si="21"/>
        <v>science fiction</v>
      </c>
      <c r="S219" s="8">
        <f t="shared" si="22"/>
        <v>43583.208333333328</v>
      </c>
      <c r="T219" s="8">
        <f t="shared" si="23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215.94736842105263</v>
      </c>
      <c r="G220" t="s">
        <v>20</v>
      </c>
      <c r="H220">
        <v>397</v>
      </c>
      <c r="I220" s="4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20"/>
        <v>film &amp; video</v>
      </c>
      <c r="R220" t="str">
        <f t="shared" si="21"/>
        <v>shorts</v>
      </c>
      <c r="S220" s="8">
        <f t="shared" si="22"/>
        <v>40858.25</v>
      </c>
      <c r="T220" s="8">
        <f t="shared" si="23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332.12709832134288</v>
      </c>
      <c r="G221" t="s">
        <v>20</v>
      </c>
      <c r="H221">
        <v>1539</v>
      </c>
      <c r="I221" s="4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20"/>
        <v>film &amp; video</v>
      </c>
      <c r="R221" t="str">
        <f t="shared" si="21"/>
        <v>animation</v>
      </c>
      <c r="S221" s="8">
        <f t="shared" si="22"/>
        <v>41137.208333333336</v>
      </c>
      <c r="T221" s="8">
        <f t="shared" si="23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8.4430379746835449</v>
      </c>
      <c r="G222" t="s">
        <v>14</v>
      </c>
      <c r="H222">
        <v>17</v>
      </c>
      <c r="I222" s="4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20"/>
        <v>theater</v>
      </c>
      <c r="R222" t="str">
        <f t="shared" si="21"/>
        <v>plays</v>
      </c>
      <c r="S222" s="8">
        <f t="shared" si="22"/>
        <v>40725.208333333336</v>
      </c>
      <c r="T222" s="8">
        <f t="shared" si="23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98.625514403292186</v>
      </c>
      <c r="G223" t="s">
        <v>14</v>
      </c>
      <c r="H223">
        <v>2179</v>
      </c>
      <c r="I223" s="4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20"/>
        <v>food</v>
      </c>
      <c r="R223" t="str">
        <f t="shared" si="21"/>
        <v>food trucks</v>
      </c>
      <c r="S223" s="8">
        <f t="shared" si="22"/>
        <v>41081.208333333336</v>
      </c>
      <c r="T223" s="8">
        <f t="shared" si="23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137.97916666666669</v>
      </c>
      <c r="G224" t="s">
        <v>20</v>
      </c>
      <c r="H224">
        <v>138</v>
      </c>
      <c r="I224" s="4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20"/>
        <v>photography</v>
      </c>
      <c r="R224" t="str">
        <f t="shared" si="21"/>
        <v>photography books</v>
      </c>
      <c r="S224" s="8">
        <f t="shared" si="22"/>
        <v>41914.208333333336</v>
      </c>
      <c r="T224" s="8">
        <f t="shared" si="23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93.81099656357388</v>
      </c>
      <c r="G225" t="s">
        <v>14</v>
      </c>
      <c r="H225">
        <v>931</v>
      </c>
      <c r="I225" s="4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20"/>
        <v>theater</v>
      </c>
      <c r="R225" t="str">
        <f t="shared" si="21"/>
        <v>plays</v>
      </c>
      <c r="S225" s="8">
        <f t="shared" si="22"/>
        <v>42445.208333333328</v>
      </c>
      <c r="T225" s="8">
        <f t="shared" si="23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403.63930885529157</v>
      </c>
      <c r="G226" t="s">
        <v>20</v>
      </c>
      <c r="H226">
        <v>3594</v>
      </c>
      <c r="I226" s="4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20"/>
        <v>film &amp; video</v>
      </c>
      <c r="R226" t="str">
        <f t="shared" si="21"/>
        <v>science fiction</v>
      </c>
      <c r="S226" s="8">
        <f t="shared" si="22"/>
        <v>41906.208333333336</v>
      </c>
      <c r="T226" s="8">
        <f t="shared" si="23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260.1740412979351</v>
      </c>
      <c r="G227" t="s">
        <v>20</v>
      </c>
      <c r="H227">
        <v>5880</v>
      </c>
      <c r="I227" s="4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20"/>
        <v>music</v>
      </c>
      <c r="R227" t="str">
        <f t="shared" si="21"/>
        <v>rock</v>
      </c>
      <c r="S227" s="8">
        <f t="shared" si="22"/>
        <v>41762.208333333336</v>
      </c>
      <c r="T227" s="8">
        <f t="shared" si="23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366.63333333333333</v>
      </c>
      <c r="G228" t="s">
        <v>20</v>
      </c>
      <c r="H228">
        <v>112</v>
      </c>
      <c r="I228" s="4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20"/>
        <v>photography</v>
      </c>
      <c r="R228" t="str">
        <f t="shared" si="21"/>
        <v>photography books</v>
      </c>
      <c r="S228" s="8">
        <f t="shared" si="22"/>
        <v>40276.208333333336</v>
      </c>
      <c r="T228" s="8">
        <f t="shared" si="23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168.72085385878489</v>
      </c>
      <c r="G229" t="s">
        <v>20</v>
      </c>
      <c r="H229">
        <v>943</v>
      </c>
      <c r="I229" s="4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20"/>
        <v>games</v>
      </c>
      <c r="R229" t="str">
        <f t="shared" si="21"/>
        <v>mobile games</v>
      </c>
      <c r="S229" s="8">
        <f t="shared" si="22"/>
        <v>42139.208333333328</v>
      </c>
      <c r="T229" s="8">
        <f t="shared" si="23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119.90717911530093</v>
      </c>
      <c r="G230" t="s">
        <v>20</v>
      </c>
      <c r="H230">
        <v>2468</v>
      </c>
      <c r="I230" s="4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20"/>
        <v>film &amp; video</v>
      </c>
      <c r="R230" t="str">
        <f t="shared" si="21"/>
        <v>animation</v>
      </c>
      <c r="S230" s="8">
        <f t="shared" si="22"/>
        <v>42613.208333333328</v>
      </c>
      <c r="T230" s="8">
        <f t="shared" si="23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193.68925233644859</v>
      </c>
      <c r="G231" t="s">
        <v>20</v>
      </c>
      <c r="H231">
        <v>2551</v>
      </c>
      <c r="I231" s="4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20"/>
        <v>games</v>
      </c>
      <c r="R231" t="str">
        <f t="shared" si="21"/>
        <v>mobile games</v>
      </c>
      <c r="S231" s="8">
        <f t="shared" si="22"/>
        <v>42887.208333333328</v>
      </c>
      <c r="T231" s="8">
        <f t="shared" si="23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420.16666666666669</v>
      </c>
      <c r="G232" t="s">
        <v>20</v>
      </c>
      <c r="H232">
        <v>101</v>
      </c>
      <c r="I232" s="4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20"/>
        <v>games</v>
      </c>
      <c r="R232" t="str">
        <f t="shared" si="21"/>
        <v>video games</v>
      </c>
      <c r="S232" s="8">
        <f t="shared" si="22"/>
        <v>43805.25</v>
      </c>
      <c r="T232" s="8">
        <f t="shared" si="23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76.708333333333329</v>
      </c>
      <c r="G233" t="s">
        <v>74</v>
      </c>
      <c r="H233">
        <v>67</v>
      </c>
      <c r="I233" s="4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20"/>
        <v>theater</v>
      </c>
      <c r="R233" t="str">
        <f t="shared" si="21"/>
        <v>plays</v>
      </c>
      <c r="S233" s="8">
        <f t="shared" si="22"/>
        <v>41415.208333333336</v>
      </c>
      <c r="T233" s="8">
        <f t="shared" si="23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171.26470588235293</v>
      </c>
      <c r="G234" t="s">
        <v>20</v>
      </c>
      <c r="H234">
        <v>92</v>
      </c>
      <c r="I234" s="4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20"/>
        <v>theater</v>
      </c>
      <c r="R234" t="str">
        <f t="shared" si="21"/>
        <v>plays</v>
      </c>
      <c r="S234" s="8">
        <f t="shared" si="22"/>
        <v>42576.208333333328</v>
      </c>
      <c r="T234" s="8">
        <f t="shared" si="23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157.89473684210526</v>
      </c>
      <c r="G235" t="s">
        <v>20</v>
      </c>
      <c r="H235">
        <v>62</v>
      </c>
      <c r="I235" s="4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20"/>
        <v>film &amp; video</v>
      </c>
      <c r="R235" t="str">
        <f t="shared" si="21"/>
        <v>animation</v>
      </c>
      <c r="S235" s="8">
        <f t="shared" si="22"/>
        <v>40706.208333333336</v>
      </c>
      <c r="T235" s="8">
        <f t="shared" si="23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109.08</v>
      </c>
      <c r="G236" t="s">
        <v>20</v>
      </c>
      <c r="H236">
        <v>149</v>
      </c>
      <c r="I236" s="4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20"/>
        <v>games</v>
      </c>
      <c r="R236" t="str">
        <f t="shared" si="21"/>
        <v>video games</v>
      </c>
      <c r="S236" s="8">
        <f t="shared" si="22"/>
        <v>42969.208333333328</v>
      </c>
      <c r="T236" s="8">
        <f t="shared" si="23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41.732558139534881</v>
      </c>
      <c r="G237" t="s">
        <v>14</v>
      </c>
      <c r="H237">
        <v>92</v>
      </c>
      <c r="I237" s="4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20"/>
        <v>film &amp; video</v>
      </c>
      <c r="R237" t="str">
        <f t="shared" si="21"/>
        <v>animation</v>
      </c>
      <c r="S237" s="8">
        <f t="shared" si="22"/>
        <v>42779.25</v>
      </c>
      <c r="T237" s="8">
        <f t="shared" si="23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10.944303797468354</v>
      </c>
      <c r="G238" t="s">
        <v>14</v>
      </c>
      <c r="H238">
        <v>57</v>
      </c>
      <c r="I238" s="4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20"/>
        <v>music</v>
      </c>
      <c r="R238" t="str">
        <f t="shared" si="21"/>
        <v>rock</v>
      </c>
      <c r="S238" s="8">
        <f t="shared" si="22"/>
        <v>43641.208333333328</v>
      </c>
      <c r="T238" s="8">
        <f t="shared" si="23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159.3763440860215</v>
      </c>
      <c r="G239" t="s">
        <v>20</v>
      </c>
      <c r="H239">
        <v>329</v>
      </c>
      <c r="I239" s="4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20"/>
        <v>film &amp; video</v>
      </c>
      <c r="R239" t="str">
        <f t="shared" si="21"/>
        <v>animation</v>
      </c>
      <c r="S239" s="8">
        <f t="shared" si="22"/>
        <v>41754.208333333336</v>
      </c>
      <c r="T239" s="8">
        <f t="shared" si="23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422.41666666666669</v>
      </c>
      <c r="G240" t="s">
        <v>20</v>
      </c>
      <c r="H240">
        <v>97</v>
      </c>
      <c r="I240" s="4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20"/>
        <v>theater</v>
      </c>
      <c r="R240" t="str">
        <f t="shared" si="21"/>
        <v>plays</v>
      </c>
      <c r="S240" s="8">
        <f t="shared" si="22"/>
        <v>43083.25</v>
      </c>
      <c r="T240" s="8">
        <f t="shared" si="23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97.71875</v>
      </c>
      <c r="G241" t="s">
        <v>14</v>
      </c>
      <c r="H241">
        <v>41</v>
      </c>
      <c r="I241" s="4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20"/>
        <v>technology</v>
      </c>
      <c r="R241" t="str">
        <f t="shared" si="21"/>
        <v>wearables</v>
      </c>
      <c r="S241" s="8">
        <f t="shared" si="22"/>
        <v>42245.208333333328</v>
      </c>
      <c r="T241" s="8">
        <f t="shared" si="23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418.78911564625849</v>
      </c>
      <c r="G242" t="s">
        <v>20</v>
      </c>
      <c r="H242">
        <v>1784</v>
      </c>
      <c r="I242" s="4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20"/>
        <v>theater</v>
      </c>
      <c r="R242" t="str">
        <f t="shared" si="21"/>
        <v>plays</v>
      </c>
      <c r="S242" s="8">
        <f t="shared" si="22"/>
        <v>40396.208333333336</v>
      </c>
      <c r="T242" s="8">
        <f t="shared" si="23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101.91632047477745</v>
      </c>
      <c r="G243" t="s">
        <v>20</v>
      </c>
      <c r="H243">
        <v>1684</v>
      </c>
      <c r="I243" s="4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20"/>
        <v>publishing</v>
      </c>
      <c r="R243" t="str">
        <f t="shared" si="21"/>
        <v>nonfiction</v>
      </c>
      <c r="S243" s="8">
        <f t="shared" si="22"/>
        <v>41742.208333333336</v>
      </c>
      <c r="T243" s="8">
        <f t="shared" si="23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127.72619047619047</v>
      </c>
      <c r="G244" t="s">
        <v>20</v>
      </c>
      <c r="H244">
        <v>250</v>
      </c>
      <c r="I244" s="4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20"/>
        <v>music</v>
      </c>
      <c r="R244" t="str">
        <f t="shared" si="21"/>
        <v>rock</v>
      </c>
      <c r="S244" s="8">
        <f t="shared" si="22"/>
        <v>42865.208333333328</v>
      </c>
      <c r="T244" s="8">
        <f t="shared" si="23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445.21739130434781</v>
      </c>
      <c r="G245" t="s">
        <v>20</v>
      </c>
      <c r="H245">
        <v>238</v>
      </c>
      <c r="I245" s="4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20"/>
        <v>theater</v>
      </c>
      <c r="R245" t="str">
        <f t="shared" si="21"/>
        <v>plays</v>
      </c>
      <c r="S245" s="8">
        <f t="shared" si="22"/>
        <v>43163.25</v>
      </c>
      <c r="T245" s="8">
        <f t="shared" si="23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569.71428571428578</v>
      </c>
      <c r="G246" t="s">
        <v>20</v>
      </c>
      <c r="H246">
        <v>53</v>
      </c>
      <c r="I246" s="4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20"/>
        <v>theater</v>
      </c>
      <c r="R246" t="str">
        <f t="shared" si="21"/>
        <v>plays</v>
      </c>
      <c r="S246" s="8">
        <f t="shared" si="22"/>
        <v>41834.208333333336</v>
      </c>
      <c r="T246" s="8">
        <f t="shared" si="23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509.34482758620686</v>
      </c>
      <c r="G247" t="s">
        <v>20</v>
      </c>
      <c r="H247">
        <v>214</v>
      </c>
      <c r="I247" s="4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20"/>
        <v>theater</v>
      </c>
      <c r="R247" t="str">
        <f t="shared" si="21"/>
        <v>plays</v>
      </c>
      <c r="S247" s="8">
        <f t="shared" si="22"/>
        <v>41736.208333333336</v>
      </c>
      <c r="T247" s="8">
        <f t="shared" si="23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325.5333333333333</v>
      </c>
      <c r="G248" t="s">
        <v>20</v>
      </c>
      <c r="H248">
        <v>222</v>
      </c>
      <c r="I248" s="4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20"/>
        <v>technology</v>
      </c>
      <c r="R248" t="str">
        <f t="shared" si="21"/>
        <v>web</v>
      </c>
      <c r="S248" s="8">
        <f t="shared" si="22"/>
        <v>41491.208333333336</v>
      </c>
      <c r="T248" s="8">
        <f t="shared" si="23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932.61616161616166</v>
      </c>
      <c r="G249" t="s">
        <v>20</v>
      </c>
      <c r="H249">
        <v>1884</v>
      </c>
      <c r="I249" s="4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20"/>
        <v>publishing</v>
      </c>
      <c r="R249" t="str">
        <f t="shared" si="21"/>
        <v>fiction</v>
      </c>
      <c r="S249" s="8">
        <f t="shared" si="22"/>
        <v>42726.25</v>
      </c>
      <c r="T249" s="8">
        <f t="shared" si="23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211.33870967741933</v>
      </c>
      <c r="G250" t="s">
        <v>20</v>
      </c>
      <c r="H250">
        <v>218</v>
      </c>
      <c r="I250" s="4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20"/>
        <v>games</v>
      </c>
      <c r="R250" t="str">
        <f t="shared" si="21"/>
        <v>mobile games</v>
      </c>
      <c r="S250" s="8">
        <f t="shared" si="22"/>
        <v>42004.25</v>
      </c>
      <c r="T250" s="8">
        <f t="shared" si="23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273.32520325203251</v>
      </c>
      <c r="G251" t="s">
        <v>20</v>
      </c>
      <c r="H251">
        <v>6465</v>
      </c>
      <c r="I251" s="4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20"/>
        <v>publishing</v>
      </c>
      <c r="R251" t="str">
        <f t="shared" si="21"/>
        <v>translations</v>
      </c>
      <c r="S251" s="8">
        <f t="shared" si="22"/>
        <v>42006.25</v>
      </c>
      <c r="T251" s="8">
        <f t="shared" si="23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3</v>
      </c>
      <c r="G252" t="s">
        <v>14</v>
      </c>
      <c r="H252">
        <v>1</v>
      </c>
      <c r="I252" s="4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20"/>
        <v>music</v>
      </c>
      <c r="R252" t="str">
        <f t="shared" si="21"/>
        <v>rock</v>
      </c>
      <c r="S252" s="8">
        <f t="shared" si="22"/>
        <v>40203.25</v>
      </c>
      <c r="T252" s="8">
        <f t="shared" si="23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54.084507042253513</v>
      </c>
      <c r="G253" t="s">
        <v>14</v>
      </c>
      <c r="H253">
        <v>101</v>
      </c>
      <c r="I253" s="4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20"/>
        <v>theater</v>
      </c>
      <c r="R253" t="str">
        <f t="shared" si="21"/>
        <v>plays</v>
      </c>
      <c r="S253" s="8">
        <f t="shared" si="22"/>
        <v>41252.25</v>
      </c>
      <c r="T253" s="8">
        <f t="shared" si="23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626.29999999999995</v>
      </c>
      <c r="G254" t="s">
        <v>20</v>
      </c>
      <c r="H254">
        <v>59</v>
      </c>
      <c r="I254" s="4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20"/>
        <v>theater</v>
      </c>
      <c r="R254" t="str">
        <f t="shared" si="21"/>
        <v>plays</v>
      </c>
      <c r="S254" s="8">
        <f t="shared" si="22"/>
        <v>41572.208333333336</v>
      </c>
      <c r="T254" s="8">
        <f t="shared" si="23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89.021399176954731</v>
      </c>
      <c r="G255" t="s">
        <v>14</v>
      </c>
      <c r="H255">
        <v>1335</v>
      </c>
      <c r="I255" s="4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20"/>
        <v>film &amp; video</v>
      </c>
      <c r="R255" t="str">
        <f t="shared" si="21"/>
        <v>drama</v>
      </c>
      <c r="S255" s="8">
        <f t="shared" si="22"/>
        <v>40641.208333333336</v>
      </c>
      <c r="T255" s="8">
        <f t="shared" si="23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184.89130434782609</v>
      </c>
      <c r="G256" t="s">
        <v>20</v>
      </c>
      <c r="H256">
        <v>88</v>
      </c>
      <c r="I256" s="4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20"/>
        <v>publishing</v>
      </c>
      <c r="R256" t="str">
        <f t="shared" si="21"/>
        <v>nonfiction</v>
      </c>
      <c r="S256" s="8">
        <f t="shared" si="22"/>
        <v>42787.25</v>
      </c>
      <c r="T256" s="8">
        <f t="shared" si="23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120.16770186335404</v>
      </c>
      <c r="G257" t="s">
        <v>20</v>
      </c>
      <c r="H257">
        <v>1697</v>
      </c>
      <c r="I257" s="4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20"/>
        <v>music</v>
      </c>
      <c r="R257" t="str">
        <f t="shared" si="21"/>
        <v>rock</v>
      </c>
      <c r="S257" s="8">
        <f t="shared" si="22"/>
        <v>40590.25</v>
      </c>
      <c r="T257" s="8">
        <f t="shared" si="23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8"/>
        <v>23.390243902439025</v>
      </c>
      <c r="G258" t="s">
        <v>14</v>
      </c>
      <c r="H258">
        <v>15</v>
      </c>
      <c r="I258" s="4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20"/>
        <v>music</v>
      </c>
      <c r="R258" t="str">
        <f t="shared" si="21"/>
        <v>rock</v>
      </c>
      <c r="S258" s="8">
        <f t="shared" si="22"/>
        <v>42393.25</v>
      </c>
      <c r="T258" s="8">
        <f t="shared" si="23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4">E259/D259*100</f>
        <v>146</v>
      </c>
      <c r="G259" t="s">
        <v>20</v>
      </c>
      <c r="H259">
        <v>92</v>
      </c>
      <c r="I259" s="4">
        <f t="shared" ref="I259:I322" si="25">IF(H259=0, 0, 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26">LEFT(P259,FIND("/",P259)-1)</f>
        <v>theater</v>
      </c>
      <c r="R259" t="str">
        <f t="shared" ref="R259:R322" si="27">RIGHT(P259, LEN(P259) - FIND("/", P259))</f>
        <v>plays</v>
      </c>
      <c r="S259" s="8">
        <f t="shared" ref="S259:S322" si="28">(((L259/60)/60)/24)+DATE(1970,1,1)</f>
        <v>41338.25</v>
      </c>
      <c r="T259" s="8">
        <f t="shared" ref="T259:T322" si="29">(((M259/60)/60)/24)+DATE(1970,1,1)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268.48</v>
      </c>
      <c r="G260" t="s">
        <v>20</v>
      </c>
      <c r="H260">
        <v>186</v>
      </c>
      <c r="I260" s="4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26"/>
        <v>theater</v>
      </c>
      <c r="R260" t="str">
        <f t="shared" si="27"/>
        <v>plays</v>
      </c>
      <c r="S260" s="8">
        <f t="shared" si="28"/>
        <v>42712.25</v>
      </c>
      <c r="T260" s="8">
        <f t="shared" si="29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597.5</v>
      </c>
      <c r="G261" t="s">
        <v>20</v>
      </c>
      <c r="H261">
        <v>138</v>
      </c>
      <c r="I261" s="4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26"/>
        <v>photography</v>
      </c>
      <c r="R261" t="str">
        <f t="shared" si="27"/>
        <v>photography books</v>
      </c>
      <c r="S261" s="8">
        <f t="shared" si="28"/>
        <v>41251.25</v>
      </c>
      <c r="T261" s="8">
        <f t="shared" si="29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157.69841269841268</v>
      </c>
      <c r="G262" t="s">
        <v>20</v>
      </c>
      <c r="H262">
        <v>261</v>
      </c>
      <c r="I262" s="4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26"/>
        <v>music</v>
      </c>
      <c r="R262" t="str">
        <f t="shared" si="27"/>
        <v>rock</v>
      </c>
      <c r="S262" s="8">
        <f t="shared" si="28"/>
        <v>41180.208333333336</v>
      </c>
      <c r="T262" s="8">
        <f t="shared" si="29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31.201660735468568</v>
      </c>
      <c r="G263" t="s">
        <v>14</v>
      </c>
      <c r="H263">
        <v>454</v>
      </c>
      <c r="I263" s="4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26"/>
        <v>music</v>
      </c>
      <c r="R263" t="str">
        <f t="shared" si="27"/>
        <v>rock</v>
      </c>
      <c r="S263" s="8">
        <f t="shared" si="28"/>
        <v>40415.208333333336</v>
      </c>
      <c r="T263" s="8">
        <f t="shared" si="29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313.41176470588238</v>
      </c>
      <c r="G264" t="s">
        <v>20</v>
      </c>
      <c r="H264">
        <v>107</v>
      </c>
      <c r="I264" s="4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26"/>
        <v>music</v>
      </c>
      <c r="R264" t="str">
        <f t="shared" si="27"/>
        <v>indie rock</v>
      </c>
      <c r="S264" s="8">
        <f t="shared" si="28"/>
        <v>40638.208333333336</v>
      </c>
      <c r="T264" s="8">
        <f t="shared" si="29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370.89655172413791</v>
      </c>
      <c r="G265" t="s">
        <v>20</v>
      </c>
      <c r="H265">
        <v>199</v>
      </c>
      <c r="I265" s="4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26"/>
        <v>photography</v>
      </c>
      <c r="R265" t="str">
        <f t="shared" si="27"/>
        <v>photography books</v>
      </c>
      <c r="S265" s="8">
        <f t="shared" si="28"/>
        <v>40187.25</v>
      </c>
      <c r="T265" s="8">
        <f t="shared" si="29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362.66447368421052</v>
      </c>
      <c r="G266" t="s">
        <v>20</v>
      </c>
      <c r="H266">
        <v>5512</v>
      </c>
      <c r="I266" s="4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26"/>
        <v>theater</v>
      </c>
      <c r="R266" t="str">
        <f t="shared" si="27"/>
        <v>plays</v>
      </c>
      <c r="S266" s="8">
        <f t="shared" si="28"/>
        <v>41317.25</v>
      </c>
      <c r="T266" s="8">
        <f t="shared" si="29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123.08163265306122</v>
      </c>
      <c r="G267" t="s">
        <v>20</v>
      </c>
      <c r="H267">
        <v>86</v>
      </c>
      <c r="I267" s="4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26"/>
        <v>theater</v>
      </c>
      <c r="R267" t="str">
        <f t="shared" si="27"/>
        <v>plays</v>
      </c>
      <c r="S267" s="8">
        <f t="shared" si="28"/>
        <v>42372.25</v>
      </c>
      <c r="T267" s="8">
        <f t="shared" si="29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76.766756032171585</v>
      </c>
      <c r="G268" t="s">
        <v>14</v>
      </c>
      <c r="H268">
        <v>3182</v>
      </c>
      <c r="I268" s="4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26"/>
        <v>music</v>
      </c>
      <c r="R268" t="str">
        <f t="shared" si="27"/>
        <v>jazz</v>
      </c>
      <c r="S268" s="8">
        <f t="shared" si="28"/>
        <v>41950.25</v>
      </c>
      <c r="T268" s="8">
        <f t="shared" si="29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233.62012987012989</v>
      </c>
      <c r="G269" t="s">
        <v>20</v>
      </c>
      <c r="H269">
        <v>2768</v>
      </c>
      <c r="I269" s="4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26"/>
        <v>theater</v>
      </c>
      <c r="R269" t="str">
        <f t="shared" si="27"/>
        <v>plays</v>
      </c>
      <c r="S269" s="8">
        <f t="shared" si="28"/>
        <v>41206.208333333336</v>
      </c>
      <c r="T269" s="8">
        <f t="shared" si="29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180.53333333333333</v>
      </c>
      <c r="G270" t="s">
        <v>20</v>
      </c>
      <c r="H270">
        <v>48</v>
      </c>
      <c r="I270" s="4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26"/>
        <v>film &amp; video</v>
      </c>
      <c r="R270" t="str">
        <f t="shared" si="27"/>
        <v>documentary</v>
      </c>
      <c r="S270" s="8">
        <f t="shared" si="28"/>
        <v>41186.208333333336</v>
      </c>
      <c r="T270" s="8">
        <f t="shared" si="29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252.62857142857143</v>
      </c>
      <c r="G271" t="s">
        <v>20</v>
      </c>
      <c r="H271">
        <v>87</v>
      </c>
      <c r="I271" s="4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26"/>
        <v>film &amp; video</v>
      </c>
      <c r="R271" t="str">
        <f t="shared" si="27"/>
        <v>television</v>
      </c>
      <c r="S271" s="8">
        <f t="shared" si="28"/>
        <v>43496.25</v>
      </c>
      <c r="T271" s="8">
        <f t="shared" si="29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27.176538240368025</v>
      </c>
      <c r="G272" t="s">
        <v>74</v>
      </c>
      <c r="H272">
        <v>1890</v>
      </c>
      <c r="I272" s="4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26"/>
        <v>games</v>
      </c>
      <c r="R272" t="str">
        <f t="shared" si="27"/>
        <v>video games</v>
      </c>
      <c r="S272" s="8">
        <f t="shared" si="28"/>
        <v>40514.25</v>
      </c>
      <c r="T272" s="8">
        <f t="shared" si="29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</v>
      </c>
      <c r="G273" t="s">
        <v>47</v>
      </c>
      <c r="H273">
        <v>61</v>
      </c>
      <c r="I273" s="4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26"/>
        <v>photography</v>
      </c>
      <c r="R273" t="str">
        <f t="shared" si="27"/>
        <v>photography books</v>
      </c>
      <c r="S273" s="8">
        <f t="shared" si="28"/>
        <v>42345.25</v>
      </c>
      <c r="T273" s="8">
        <f t="shared" si="29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304.0097847358121</v>
      </c>
      <c r="G274" t="s">
        <v>20</v>
      </c>
      <c r="H274">
        <v>1894</v>
      </c>
      <c r="I274" s="4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26"/>
        <v>theater</v>
      </c>
      <c r="R274" t="str">
        <f t="shared" si="27"/>
        <v>plays</v>
      </c>
      <c r="S274" s="8">
        <f t="shared" si="28"/>
        <v>43656.208333333328</v>
      </c>
      <c r="T274" s="8">
        <f t="shared" si="29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137.23076923076923</v>
      </c>
      <c r="G275" t="s">
        <v>20</v>
      </c>
      <c r="H275">
        <v>282</v>
      </c>
      <c r="I275" s="4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26"/>
        <v>theater</v>
      </c>
      <c r="R275" t="str">
        <f t="shared" si="27"/>
        <v>plays</v>
      </c>
      <c r="S275" s="8">
        <f t="shared" si="28"/>
        <v>42995.208333333328</v>
      </c>
      <c r="T275" s="8">
        <f t="shared" si="29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32.208333333333336</v>
      </c>
      <c r="G276" t="s">
        <v>14</v>
      </c>
      <c r="H276">
        <v>15</v>
      </c>
      <c r="I276" s="4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26"/>
        <v>theater</v>
      </c>
      <c r="R276" t="str">
        <f t="shared" si="27"/>
        <v>plays</v>
      </c>
      <c r="S276" s="8">
        <f t="shared" si="28"/>
        <v>43045.25</v>
      </c>
      <c r="T276" s="8">
        <f t="shared" si="29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241.51282051282053</v>
      </c>
      <c r="G277" t="s">
        <v>20</v>
      </c>
      <c r="H277">
        <v>116</v>
      </c>
      <c r="I277" s="4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26"/>
        <v>publishing</v>
      </c>
      <c r="R277" t="str">
        <f t="shared" si="27"/>
        <v>translations</v>
      </c>
      <c r="S277" s="8">
        <f t="shared" si="28"/>
        <v>43561.208333333328</v>
      </c>
      <c r="T277" s="8">
        <f t="shared" si="29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96.8</v>
      </c>
      <c r="G278" t="s">
        <v>14</v>
      </c>
      <c r="H278">
        <v>133</v>
      </c>
      <c r="I278" s="4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26"/>
        <v>games</v>
      </c>
      <c r="R278" t="str">
        <f t="shared" si="27"/>
        <v>video games</v>
      </c>
      <c r="S278" s="8">
        <f t="shared" si="28"/>
        <v>41018.208333333336</v>
      </c>
      <c r="T278" s="8">
        <f t="shared" si="29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1066.4285714285716</v>
      </c>
      <c r="G279" t="s">
        <v>20</v>
      </c>
      <c r="H279">
        <v>83</v>
      </c>
      <c r="I279" s="4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26"/>
        <v>theater</v>
      </c>
      <c r="R279" t="str">
        <f t="shared" si="27"/>
        <v>plays</v>
      </c>
      <c r="S279" s="8">
        <f t="shared" si="28"/>
        <v>40378.208333333336</v>
      </c>
      <c r="T279" s="8">
        <f t="shared" si="29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325.88888888888891</v>
      </c>
      <c r="G280" t="s">
        <v>20</v>
      </c>
      <c r="H280">
        <v>91</v>
      </c>
      <c r="I280" s="4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26"/>
        <v>technology</v>
      </c>
      <c r="R280" t="str">
        <f t="shared" si="27"/>
        <v>web</v>
      </c>
      <c r="S280" s="8">
        <f t="shared" si="28"/>
        <v>41239.25</v>
      </c>
      <c r="T280" s="8">
        <f t="shared" si="29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170.70000000000002</v>
      </c>
      <c r="G281" t="s">
        <v>20</v>
      </c>
      <c r="H281">
        <v>546</v>
      </c>
      <c r="I281" s="4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26"/>
        <v>theater</v>
      </c>
      <c r="R281" t="str">
        <f t="shared" si="27"/>
        <v>plays</v>
      </c>
      <c r="S281" s="8">
        <f t="shared" si="28"/>
        <v>43346.208333333328</v>
      </c>
      <c r="T281" s="8">
        <f t="shared" si="29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581.44000000000005</v>
      </c>
      <c r="G282" t="s">
        <v>20</v>
      </c>
      <c r="H282">
        <v>393</v>
      </c>
      <c r="I282" s="4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26"/>
        <v>film &amp; video</v>
      </c>
      <c r="R282" t="str">
        <f t="shared" si="27"/>
        <v>animation</v>
      </c>
      <c r="S282" s="8">
        <f t="shared" si="28"/>
        <v>43060.25</v>
      </c>
      <c r="T282" s="8">
        <f t="shared" si="29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91.520972644376897</v>
      </c>
      <c r="G283" t="s">
        <v>14</v>
      </c>
      <c r="H283">
        <v>2062</v>
      </c>
      <c r="I283" s="4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26"/>
        <v>theater</v>
      </c>
      <c r="R283" t="str">
        <f t="shared" si="27"/>
        <v>plays</v>
      </c>
      <c r="S283" s="8">
        <f t="shared" si="28"/>
        <v>40979.25</v>
      </c>
      <c r="T283" s="8">
        <f t="shared" si="29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108.04761904761904</v>
      </c>
      <c r="G284" t="s">
        <v>20</v>
      </c>
      <c r="H284">
        <v>133</v>
      </c>
      <c r="I284" s="4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26"/>
        <v>film &amp; video</v>
      </c>
      <c r="R284" t="str">
        <f t="shared" si="27"/>
        <v>television</v>
      </c>
      <c r="S284" s="8">
        <f t="shared" si="28"/>
        <v>42701.25</v>
      </c>
      <c r="T284" s="8">
        <f t="shared" si="29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18.728395061728396</v>
      </c>
      <c r="G285" t="s">
        <v>14</v>
      </c>
      <c r="H285">
        <v>29</v>
      </c>
      <c r="I285" s="4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26"/>
        <v>music</v>
      </c>
      <c r="R285" t="str">
        <f t="shared" si="27"/>
        <v>rock</v>
      </c>
      <c r="S285" s="8">
        <f t="shared" si="28"/>
        <v>42520.208333333328</v>
      </c>
      <c r="T285" s="8">
        <f t="shared" si="29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83.193877551020407</v>
      </c>
      <c r="G286" t="s">
        <v>14</v>
      </c>
      <c r="H286">
        <v>132</v>
      </c>
      <c r="I286" s="4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26"/>
        <v>technology</v>
      </c>
      <c r="R286" t="str">
        <f t="shared" si="27"/>
        <v>web</v>
      </c>
      <c r="S286" s="8">
        <f t="shared" si="28"/>
        <v>41030.208333333336</v>
      </c>
      <c r="T286" s="8">
        <f t="shared" si="29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706.33333333333337</v>
      </c>
      <c r="G287" t="s">
        <v>20</v>
      </c>
      <c r="H287">
        <v>254</v>
      </c>
      <c r="I287" s="4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26"/>
        <v>theater</v>
      </c>
      <c r="R287" t="str">
        <f t="shared" si="27"/>
        <v>plays</v>
      </c>
      <c r="S287" s="8">
        <f t="shared" si="28"/>
        <v>42623.208333333328</v>
      </c>
      <c r="T287" s="8">
        <f t="shared" si="29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17.446030330062445</v>
      </c>
      <c r="G288" t="s">
        <v>74</v>
      </c>
      <c r="H288">
        <v>184</v>
      </c>
      <c r="I288" s="4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26"/>
        <v>theater</v>
      </c>
      <c r="R288" t="str">
        <f t="shared" si="27"/>
        <v>plays</v>
      </c>
      <c r="S288" s="8">
        <f t="shared" si="28"/>
        <v>42697.25</v>
      </c>
      <c r="T288" s="8">
        <f t="shared" si="29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209.73015873015873</v>
      </c>
      <c r="G289" t="s">
        <v>20</v>
      </c>
      <c r="H289">
        <v>176</v>
      </c>
      <c r="I289" s="4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26"/>
        <v>music</v>
      </c>
      <c r="R289" t="str">
        <f t="shared" si="27"/>
        <v>electric music</v>
      </c>
      <c r="S289" s="8">
        <f t="shared" si="28"/>
        <v>42122.208333333328</v>
      </c>
      <c r="T289" s="8">
        <f t="shared" si="29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97.785714285714292</v>
      </c>
      <c r="G290" t="s">
        <v>14</v>
      </c>
      <c r="H290">
        <v>137</v>
      </c>
      <c r="I290" s="4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26"/>
        <v>music</v>
      </c>
      <c r="R290" t="str">
        <f t="shared" si="27"/>
        <v>metal</v>
      </c>
      <c r="S290" s="8">
        <f t="shared" si="28"/>
        <v>40982.208333333336</v>
      </c>
      <c r="T290" s="8">
        <f t="shared" si="29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1684.25</v>
      </c>
      <c r="G291" t="s">
        <v>20</v>
      </c>
      <c r="H291">
        <v>337</v>
      </c>
      <c r="I291" s="4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26"/>
        <v>theater</v>
      </c>
      <c r="R291" t="str">
        <f t="shared" si="27"/>
        <v>plays</v>
      </c>
      <c r="S291" s="8">
        <f t="shared" si="28"/>
        <v>42219.208333333328</v>
      </c>
      <c r="T291" s="8">
        <f t="shared" si="29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54.402135231316727</v>
      </c>
      <c r="G292" t="s">
        <v>14</v>
      </c>
      <c r="H292">
        <v>908</v>
      </c>
      <c r="I292" s="4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26"/>
        <v>film &amp; video</v>
      </c>
      <c r="R292" t="str">
        <f t="shared" si="27"/>
        <v>documentary</v>
      </c>
      <c r="S292" s="8">
        <f t="shared" si="28"/>
        <v>41404.208333333336</v>
      </c>
      <c r="T292" s="8">
        <f t="shared" si="29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456.61111111111109</v>
      </c>
      <c r="G293" t="s">
        <v>20</v>
      </c>
      <c r="H293">
        <v>107</v>
      </c>
      <c r="I293" s="4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26"/>
        <v>technology</v>
      </c>
      <c r="R293" t="str">
        <f t="shared" si="27"/>
        <v>web</v>
      </c>
      <c r="S293" s="8">
        <f t="shared" si="28"/>
        <v>40831.208333333336</v>
      </c>
      <c r="T293" s="8">
        <f t="shared" si="29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9.8219178082191778</v>
      </c>
      <c r="G294" t="s">
        <v>14</v>
      </c>
      <c r="H294">
        <v>10</v>
      </c>
      <c r="I294" s="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26"/>
        <v>food</v>
      </c>
      <c r="R294" t="str">
        <f t="shared" si="27"/>
        <v>food trucks</v>
      </c>
      <c r="S294" s="8">
        <f t="shared" si="28"/>
        <v>40984.208333333336</v>
      </c>
      <c r="T294" s="8">
        <f t="shared" si="29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16.384615384615383</v>
      </c>
      <c r="G295" t="s">
        <v>74</v>
      </c>
      <c r="H295">
        <v>32</v>
      </c>
      <c r="I295" s="4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26"/>
        <v>theater</v>
      </c>
      <c r="R295" t="str">
        <f t="shared" si="27"/>
        <v>plays</v>
      </c>
      <c r="S295" s="8">
        <f t="shared" si="28"/>
        <v>40456.208333333336</v>
      </c>
      <c r="T295" s="8">
        <f t="shared" si="29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1339.6666666666667</v>
      </c>
      <c r="G296" t="s">
        <v>20</v>
      </c>
      <c r="H296">
        <v>183</v>
      </c>
      <c r="I296" s="4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26"/>
        <v>theater</v>
      </c>
      <c r="R296" t="str">
        <f t="shared" si="27"/>
        <v>plays</v>
      </c>
      <c r="S296" s="8">
        <f t="shared" si="28"/>
        <v>43399.208333333328</v>
      </c>
      <c r="T296" s="8">
        <f t="shared" si="29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35.650077760497666</v>
      </c>
      <c r="G297" t="s">
        <v>14</v>
      </c>
      <c r="H297">
        <v>1910</v>
      </c>
      <c r="I297" s="4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26"/>
        <v>theater</v>
      </c>
      <c r="R297" t="str">
        <f t="shared" si="27"/>
        <v>plays</v>
      </c>
      <c r="S297" s="8">
        <f t="shared" si="28"/>
        <v>41562.208333333336</v>
      </c>
      <c r="T297" s="8">
        <f t="shared" si="29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54.950819672131146</v>
      </c>
      <c r="G298" t="s">
        <v>14</v>
      </c>
      <c r="H298">
        <v>38</v>
      </c>
      <c r="I298" s="4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26"/>
        <v>theater</v>
      </c>
      <c r="R298" t="str">
        <f t="shared" si="27"/>
        <v>plays</v>
      </c>
      <c r="S298" s="8">
        <f t="shared" si="28"/>
        <v>43493.25</v>
      </c>
      <c r="T298" s="8">
        <f t="shared" si="29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94.236111111111114</v>
      </c>
      <c r="G299" t="s">
        <v>14</v>
      </c>
      <c r="H299">
        <v>104</v>
      </c>
      <c r="I299" s="4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26"/>
        <v>theater</v>
      </c>
      <c r="R299" t="str">
        <f t="shared" si="27"/>
        <v>plays</v>
      </c>
      <c r="S299" s="8">
        <f t="shared" si="28"/>
        <v>41653.25</v>
      </c>
      <c r="T299" s="8">
        <f t="shared" si="29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143.91428571428571</v>
      </c>
      <c r="G300" t="s">
        <v>20</v>
      </c>
      <c r="H300">
        <v>72</v>
      </c>
      <c r="I300" s="4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26"/>
        <v>music</v>
      </c>
      <c r="R300" t="str">
        <f t="shared" si="27"/>
        <v>rock</v>
      </c>
      <c r="S300" s="8">
        <f t="shared" si="28"/>
        <v>42426.25</v>
      </c>
      <c r="T300" s="8">
        <f t="shared" si="29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51.421052631578945</v>
      </c>
      <c r="G301" t="s">
        <v>14</v>
      </c>
      <c r="H301">
        <v>49</v>
      </c>
      <c r="I301" s="4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26"/>
        <v>food</v>
      </c>
      <c r="R301" t="str">
        <f t="shared" si="27"/>
        <v>food trucks</v>
      </c>
      <c r="S301" s="8">
        <f t="shared" si="28"/>
        <v>42432.25</v>
      </c>
      <c r="T301" s="8">
        <f t="shared" si="29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5</v>
      </c>
      <c r="G302" t="s">
        <v>14</v>
      </c>
      <c r="H302">
        <v>1</v>
      </c>
      <c r="I302" s="4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26"/>
        <v>publishing</v>
      </c>
      <c r="R302" t="str">
        <f t="shared" si="27"/>
        <v>nonfiction</v>
      </c>
      <c r="S302" s="8">
        <f t="shared" si="28"/>
        <v>42977.208333333328</v>
      </c>
      <c r="T302" s="8">
        <f t="shared" si="29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1344.6666666666667</v>
      </c>
      <c r="G303" t="s">
        <v>20</v>
      </c>
      <c r="H303">
        <v>295</v>
      </c>
      <c r="I303" s="4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26"/>
        <v>film &amp; video</v>
      </c>
      <c r="R303" t="str">
        <f t="shared" si="27"/>
        <v>documentary</v>
      </c>
      <c r="S303" s="8">
        <f t="shared" si="28"/>
        <v>42061.25</v>
      </c>
      <c r="T303" s="8">
        <f t="shared" si="29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31.844940867279899</v>
      </c>
      <c r="G304" t="s">
        <v>14</v>
      </c>
      <c r="H304">
        <v>245</v>
      </c>
      <c r="I304" s="4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26"/>
        <v>theater</v>
      </c>
      <c r="R304" t="str">
        <f t="shared" si="27"/>
        <v>plays</v>
      </c>
      <c r="S304" s="8">
        <f t="shared" si="28"/>
        <v>43345.208333333328</v>
      </c>
      <c r="T304" s="8">
        <f t="shared" si="29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82.617647058823536</v>
      </c>
      <c r="G305" t="s">
        <v>14</v>
      </c>
      <c r="H305">
        <v>32</v>
      </c>
      <c r="I305" s="4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26"/>
        <v>music</v>
      </c>
      <c r="R305" t="str">
        <f t="shared" si="27"/>
        <v>indie rock</v>
      </c>
      <c r="S305" s="8">
        <f t="shared" si="28"/>
        <v>42376.25</v>
      </c>
      <c r="T305" s="8">
        <f t="shared" si="29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546.14285714285722</v>
      </c>
      <c r="G306" t="s">
        <v>20</v>
      </c>
      <c r="H306">
        <v>142</v>
      </c>
      <c r="I306" s="4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26"/>
        <v>film &amp; video</v>
      </c>
      <c r="R306" t="str">
        <f t="shared" si="27"/>
        <v>documentary</v>
      </c>
      <c r="S306" s="8">
        <f t="shared" si="28"/>
        <v>42589.208333333328</v>
      </c>
      <c r="T306" s="8">
        <f t="shared" si="29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286.21428571428572</v>
      </c>
      <c r="G307" t="s">
        <v>20</v>
      </c>
      <c r="H307">
        <v>85</v>
      </c>
      <c r="I307" s="4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26"/>
        <v>theater</v>
      </c>
      <c r="R307" t="str">
        <f t="shared" si="27"/>
        <v>plays</v>
      </c>
      <c r="S307" s="8">
        <f t="shared" si="28"/>
        <v>42448.208333333328</v>
      </c>
      <c r="T307" s="8">
        <f t="shared" si="29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7.9076923076923071</v>
      </c>
      <c r="G308" t="s">
        <v>14</v>
      </c>
      <c r="H308">
        <v>7</v>
      </c>
      <c r="I308" s="4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26"/>
        <v>theater</v>
      </c>
      <c r="R308" t="str">
        <f t="shared" si="27"/>
        <v>plays</v>
      </c>
      <c r="S308" s="8">
        <f t="shared" si="28"/>
        <v>42930.208333333328</v>
      </c>
      <c r="T308" s="8">
        <f t="shared" si="29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132.13677811550153</v>
      </c>
      <c r="G309" t="s">
        <v>20</v>
      </c>
      <c r="H309">
        <v>659</v>
      </c>
      <c r="I309" s="4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26"/>
        <v>publishing</v>
      </c>
      <c r="R309" t="str">
        <f t="shared" si="27"/>
        <v>fiction</v>
      </c>
      <c r="S309" s="8">
        <f t="shared" si="28"/>
        <v>41066.208333333336</v>
      </c>
      <c r="T309" s="8">
        <f t="shared" si="29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74.077834179357026</v>
      </c>
      <c r="G310" t="s">
        <v>14</v>
      </c>
      <c r="H310">
        <v>803</v>
      </c>
      <c r="I310" s="4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26"/>
        <v>theater</v>
      </c>
      <c r="R310" t="str">
        <f t="shared" si="27"/>
        <v>plays</v>
      </c>
      <c r="S310" s="8">
        <f t="shared" si="28"/>
        <v>40651.208333333336</v>
      </c>
      <c r="T310" s="8">
        <f t="shared" si="29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75.292682926829272</v>
      </c>
      <c r="G311" t="s">
        <v>74</v>
      </c>
      <c r="H311">
        <v>75</v>
      </c>
      <c r="I311" s="4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26"/>
        <v>music</v>
      </c>
      <c r="R311" t="str">
        <f t="shared" si="27"/>
        <v>indie rock</v>
      </c>
      <c r="S311" s="8">
        <f t="shared" si="28"/>
        <v>40807.208333333336</v>
      </c>
      <c r="T311" s="8">
        <f t="shared" si="29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20.333333333333332</v>
      </c>
      <c r="G312" t="s">
        <v>14</v>
      </c>
      <c r="H312">
        <v>16</v>
      </c>
      <c r="I312" s="4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26"/>
        <v>games</v>
      </c>
      <c r="R312" t="str">
        <f t="shared" si="27"/>
        <v>video games</v>
      </c>
      <c r="S312" s="8">
        <f t="shared" si="28"/>
        <v>40277.208333333336</v>
      </c>
      <c r="T312" s="8">
        <f t="shared" si="29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203.36507936507937</v>
      </c>
      <c r="G313" t="s">
        <v>20</v>
      </c>
      <c r="H313">
        <v>121</v>
      </c>
      <c r="I313" s="4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26"/>
        <v>theater</v>
      </c>
      <c r="R313" t="str">
        <f t="shared" si="27"/>
        <v>plays</v>
      </c>
      <c r="S313" s="8">
        <f t="shared" si="28"/>
        <v>40590.25</v>
      </c>
      <c r="T313" s="8">
        <f t="shared" si="29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310.2284263959391</v>
      </c>
      <c r="G314" t="s">
        <v>20</v>
      </c>
      <c r="H314">
        <v>3742</v>
      </c>
      <c r="I314" s="4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26"/>
        <v>theater</v>
      </c>
      <c r="R314" t="str">
        <f t="shared" si="27"/>
        <v>plays</v>
      </c>
      <c r="S314" s="8">
        <f t="shared" si="28"/>
        <v>41572.208333333336</v>
      </c>
      <c r="T314" s="8">
        <f t="shared" si="29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395.31818181818181</v>
      </c>
      <c r="G315" t="s">
        <v>20</v>
      </c>
      <c r="H315">
        <v>223</v>
      </c>
      <c r="I315" s="4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26"/>
        <v>music</v>
      </c>
      <c r="R315" t="str">
        <f t="shared" si="27"/>
        <v>rock</v>
      </c>
      <c r="S315" s="8">
        <f t="shared" si="28"/>
        <v>40966.25</v>
      </c>
      <c r="T315" s="8">
        <f t="shared" si="29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294.71428571428572</v>
      </c>
      <c r="G316" t="s">
        <v>20</v>
      </c>
      <c r="H316">
        <v>133</v>
      </c>
      <c r="I316" s="4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26"/>
        <v>film &amp; video</v>
      </c>
      <c r="R316" t="str">
        <f t="shared" si="27"/>
        <v>documentary</v>
      </c>
      <c r="S316" s="8">
        <f t="shared" si="28"/>
        <v>43536.208333333328</v>
      </c>
      <c r="T316" s="8">
        <f t="shared" si="29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33.89473684210526</v>
      </c>
      <c r="G317" t="s">
        <v>14</v>
      </c>
      <c r="H317">
        <v>31</v>
      </c>
      <c r="I317" s="4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26"/>
        <v>theater</v>
      </c>
      <c r="R317" t="str">
        <f t="shared" si="27"/>
        <v>plays</v>
      </c>
      <c r="S317" s="8">
        <f t="shared" si="28"/>
        <v>41783.208333333336</v>
      </c>
      <c r="T317" s="8">
        <f t="shared" si="29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66.677083333333329</v>
      </c>
      <c r="G318" t="s">
        <v>14</v>
      </c>
      <c r="H318">
        <v>108</v>
      </c>
      <c r="I318" s="4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26"/>
        <v>food</v>
      </c>
      <c r="R318" t="str">
        <f t="shared" si="27"/>
        <v>food trucks</v>
      </c>
      <c r="S318" s="8">
        <f t="shared" si="28"/>
        <v>43788.25</v>
      </c>
      <c r="T318" s="8">
        <f t="shared" si="29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19.227272727272727</v>
      </c>
      <c r="G319" t="s">
        <v>14</v>
      </c>
      <c r="H319">
        <v>30</v>
      </c>
      <c r="I319" s="4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26"/>
        <v>theater</v>
      </c>
      <c r="R319" t="str">
        <f t="shared" si="27"/>
        <v>plays</v>
      </c>
      <c r="S319" s="8">
        <f t="shared" si="28"/>
        <v>42869.208333333328</v>
      </c>
      <c r="T319" s="8">
        <f t="shared" si="29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15.842105263157894</v>
      </c>
      <c r="G320" t="s">
        <v>14</v>
      </c>
      <c r="H320">
        <v>17</v>
      </c>
      <c r="I320" s="4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26"/>
        <v>music</v>
      </c>
      <c r="R320" t="str">
        <f t="shared" si="27"/>
        <v>rock</v>
      </c>
      <c r="S320" s="8">
        <f t="shared" si="28"/>
        <v>41684.25</v>
      </c>
      <c r="T320" s="8">
        <f t="shared" si="29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38.702380952380956</v>
      </c>
      <c r="G321" t="s">
        <v>74</v>
      </c>
      <c r="H321">
        <v>64</v>
      </c>
      <c r="I321" s="4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26"/>
        <v>technology</v>
      </c>
      <c r="R321" t="str">
        <f t="shared" si="27"/>
        <v>web</v>
      </c>
      <c r="S321" s="8">
        <f t="shared" si="28"/>
        <v>40402.208333333336</v>
      </c>
      <c r="T321" s="8">
        <f t="shared" si="29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4"/>
        <v>9.5876777251184837</v>
      </c>
      <c r="G322" t="s">
        <v>14</v>
      </c>
      <c r="H322">
        <v>80</v>
      </c>
      <c r="I322" s="4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26"/>
        <v>publishing</v>
      </c>
      <c r="R322" t="str">
        <f t="shared" si="27"/>
        <v>fiction</v>
      </c>
      <c r="S322" s="8">
        <f t="shared" si="28"/>
        <v>40673.208333333336</v>
      </c>
      <c r="T322" s="8">
        <f t="shared" si="29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0">E323/D323*100</f>
        <v>94.144366197183089</v>
      </c>
      <c r="G323" t="s">
        <v>14</v>
      </c>
      <c r="H323">
        <v>2468</v>
      </c>
      <c r="I323" s="4">
        <f t="shared" ref="I323:I386" si="31">IF(H323=0, 0, 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32">LEFT(P323,FIND("/",P323)-1)</f>
        <v>film &amp; video</v>
      </c>
      <c r="R323" t="str">
        <f t="shared" ref="R323:R386" si="33">RIGHT(P323, LEN(P323) - FIND("/", P323))</f>
        <v>shorts</v>
      </c>
      <c r="S323" s="8">
        <f t="shared" ref="S323:S386" si="34">(((L323/60)/60)/24)+DATE(1970,1,1)</f>
        <v>40634.208333333336</v>
      </c>
      <c r="T323" s="8">
        <f t="shared" ref="T323:T386" si="35">(((M323/60)/60)/24)+DATE(1970,1,1)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166.56234096692114</v>
      </c>
      <c r="G324" t="s">
        <v>20</v>
      </c>
      <c r="H324">
        <v>5168</v>
      </c>
      <c r="I324" s="4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32"/>
        <v>theater</v>
      </c>
      <c r="R324" t="str">
        <f t="shared" si="33"/>
        <v>plays</v>
      </c>
      <c r="S324" s="8">
        <f t="shared" si="34"/>
        <v>40507.25</v>
      </c>
      <c r="T324" s="8">
        <f t="shared" si="35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24.134831460674157</v>
      </c>
      <c r="G325" t="s">
        <v>14</v>
      </c>
      <c r="H325">
        <v>26</v>
      </c>
      <c r="I325" s="4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32"/>
        <v>film &amp; video</v>
      </c>
      <c r="R325" t="str">
        <f t="shared" si="33"/>
        <v>documentary</v>
      </c>
      <c r="S325" s="8">
        <f t="shared" si="34"/>
        <v>41725.208333333336</v>
      </c>
      <c r="T325" s="8">
        <f t="shared" si="35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164.05633802816902</v>
      </c>
      <c r="G326" t="s">
        <v>20</v>
      </c>
      <c r="H326">
        <v>307</v>
      </c>
      <c r="I326" s="4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32"/>
        <v>theater</v>
      </c>
      <c r="R326" t="str">
        <f t="shared" si="33"/>
        <v>plays</v>
      </c>
      <c r="S326" s="8">
        <f t="shared" si="34"/>
        <v>42176.208333333328</v>
      </c>
      <c r="T326" s="8">
        <f t="shared" si="35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90.723076923076931</v>
      </c>
      <c r="G327" t="s">
        <v>14</v>
      </c>
      <c r="H327">
        <v>73</v>
      </c>
      <c r="I327" s="4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32"/>
        <v>theater</v>
      </c>
      <c r="R327" t="str">
        <f t="shared" si="33"/>
        <v>plays</v>
      </c>
      <c r="S327" s="8">
        <f t="shared" si="34"/>
        <v>43267.208333333328</v>
      </c>
      <c r="T327" s="8">
        <f t="shared" si="35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46.194444444444443</v>
      </c>
      <c r="G328" t="s">
        <v>14</v>
      </c>
      <c r="H328">
        <v>128</v>
      </c>
      <c r="I328" s="4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32"/>
        <v>film &amp; video</v>
      </c>
      <c r="R328" t="str">
        <f t="shared" si="33"/>
        <v>animation</v>
      </c>
      <c r="S328" s="8">
        <f t="shared" si="34"/>
        <v>42364.25</v>
      </c>
      <c r="T328" s="8">
        <f t="shared" si="35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38.53846153846154</v>
      </c>
      <c r="G329" t="s">
        <v>14</v>
      </c>
      <c r="H329">
        <v>33</v>
      </c>
      <c r="I329" s="4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32"/>
        <v>theater</v>
      </c>
      <c r="R329" t="str">
        <f t="shared" si="33"/>
        <v>plays</v>
      </c>
      <c r="S329" s="8">
        <f t="shared" si="34"/>
        <v>43705.208333333328</v>
      </c>
      <c r="T329" s="8">
        <f t="shared" si="35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133.56231003039514</v>
      </c>
      <c r="G330" t="s">
        <v>20</v>
      </c>
      <c r="H330">
        <v>2441</v>
      </c>
      <c r="I330" s="4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32"/>
        <v>music</v>
      </c>
      <c r="R330" t="str">
        <f t="shared" si="33"/>
        <v>rock</v>
      </c>
      <c r="S330" s="8">
        <f t="shared" si="34"/>
        <v>43434.25</v>
      </c>
      <c r="T330" s="8">
        <f t="shared" si="35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22.896588486140725</v>
      </c>
      <c r="G331" t="s">
        <v>47</v>
      </c>
      <c r="H331">
        <v>211</v>
      </c>
      <c r="I331" s="4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32"/>
        <v>games</v>
      </c>
      <c r="R331" t="str">
        <f t="shared" si="33"/>
        <v>video games</v>
      </c>
      <c r="S331" s="8">
        <f t="shared" si="34"/>
        <v>42716.25</v>
      </c>
      <c r="T331" s="8">
        <f t="shared" si="35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184.95548961424333</v>
      </c>
      <c r="G332" t="s">
        <v>20</v>
      </c>
      <c r="H332">
        <v>1385</v>
      </c>
      <c r="I332" s="4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32"/>
        <v>film &amp; video</v>
      </c>
      <c r="R332" t="str">
        <f t="shared" si="33"/>
        <v>documentary</v>
      </c>
      <c r="S332" s="8">
        <f t="shared" si="34"/>
        <v>43077.25</v>
      </c>
      <c r="T332" s="8">
        <f t="shared" si="35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443.72727272727275</v>
      </c>
      <c r="G333" t="s">
        <v>20</v>
      </c>
      <c r="H333">
        <v>190</v>
      </c>
      <c r="I333" s="4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32"/>
        <v>food</v>
      </c>
      <c r="R333" t="str">
        <f t="shared" si="33"/>
        <v>food trucks</v>
      </c>
      <c r="S333" s="8">
        <f t="shared" si="34"/>
        <v>40896.25</v>
      </c>
      <c r="T333" s="8">
        <f t="shared" si="35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199.9806763285024</v>
      </c>
      <c r="G334" t="s">
        <v>20</v>
      </c>
      <c r="H334">
        <v>470</v>
      </c>
      <c r="I334" s="4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32"/>
        <v>technology</v>
      </c>
      <c r="R334" t="str">
        <f t="shared" si="33"/>
        <v>wearables</v>
      </c>
      <c r="S334" s="8">
        <f t="shared" si="34"/>
        <v>41361.208333333336</v>
      </c>
      <c r="T334" s="8">
        <f t="shared" si="35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123.95833333333333</v>
      </c>
      <c r="G335" t="s">
        <v>20</v>
      </c>
      <c r="H335">
        <v>253</v>
      </c>
      <c r="I335" s="4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32"/>
        <v>theater</v>
      </c>
      <c r="R335" t="str">
        <f t="shared" si="33"/>
        <v>plays</v>
      </c>
      <c r="S335" s="8">
        <f t="shared" si="34"/>
        <v>43424.25</v>
      </c>
      <c r="T335" s="8">
        <f t="shared" si="35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186.61329305135951</v>
      </c>
      <c r="G336" t="s">
        <v>20</v>
      </c>
      <c r="H336">
        <v>1113</v>
      </c>
      <c r="I336" s="4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32"/>
        <v>music</v>
      </c>
      <c r="R336" t="str">
        <f t="shared" si="33"/>
        <v>rock</v>
      </c>
      <c r="S336" s="8">
        <f t="shared" si="34"/>
        <v>43110.25</v>
      </c>
      <c r="T336" s="8">
        <f t="shared" si="35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114.28538550057536</v>
      </c>
      <c r="G337" t="s">
        <v>20</v>
      </c>
      <c r="H337">
        <v>2283</v>
      </c>
      <c r="I337" s="4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32"/>
        <v>music</v>
      </c>
      <c r="R337" t="str">
        <f t="shared" si="33"/>
        <v>rock</v>
      </c>
      <c r="S337" s="8">
        <f t="shared" si="34"/>
        <v>43784.25</v>
      </c>
      <c r="T337" s="8">
        <f t="shared" si="35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97.032531824611041</v>
      </c>
      <c r="G338" t="s">
        <v>14</v>
      </c>
      <c r="H338">
        <v>1072</v>
      </c>
      <c r="I338" s="4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32"/>
        <v>music</v>
      </c>
      <c r="R338" t="str">
        <f t="shared" si="33"/>
        <v>rock</v>
      </c>
      <c r="S338" s="8">
        <f t="shared" si="34"/>
        <v>40527.25</v>
      </c>
      <c r="T338" s="8">
        <f t="shared" si="35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122.81904761904762</v>
      </c>
      <c r="G339" t="s">
        <v>20</v>
      </c>
      <c r="H339">
        <v>1095</v>
      </c>
      <c r="I339" s="4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32"/>
        <v>theater</v>
      </c>
      <c r="R339" t="str">
        <f t="shared" si="33"/>
        <v>plays</v>
      </c>
      <c r="S339" s="8">
        <f t="shared" si="34"/>
        <v>43780.25</v>
      </c>
      <c r="T339" s="8">
        <f t="shared" si="35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179.14326647564468</v>
      </c>
      <c r="G340" t="s">
        <v>20</v>
      </c>
      <c r="H340">
        <v>1690</v>
      </c>
      <c r="I340" s="4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32"/>
        <v>theater</v>
      </c>
      <c r="R340" t="str">
        <f t="shared" si="33"/>
        <v>plays</v>
      </c>
      <c r="S340" s="8">
        <f t="shared" si="34"/>
        <v>40821.208333333336</v>
      </c>
      <c r="T340" s="8">
        <f t="shared" si="35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79.951577402787962</v>
      </c>
      <c r="G341" t="s">
        <v>74</v>
      </c>
      <c r="H341">
        <v>1297</v>
      </c>
      <c r="I341" s="4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32"/>
        <v>theater</v>
      </c>
      <c r="R341" t="str">
        <f t="shared" si="33"/>
        <v>plays</v>
      </c>
      <c r="S341" s="8">
        <f t="shared" si="34"/>
        <v>42949.208333333328</v>
      </c>
      <c r="T341" s="8">
        <f t="shared" si="35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94.242587601078171</v>
      </c>
      <c r="G342" t="s">
        <v>14</v>
      </c>
      <c r="H342">
        <v>393</v>
      </c>
      <c r="I342" s="4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32"/>
        <v>photography</v>
      </c>
      <c r="R342" t="str">
        <f t="shared" si="33"/>
        <v>photography books</v>
      </c>
      <c r="S342" s="8">
        <f t="shared" si="34"/>
        <v>40889.25</v>
      </c>
      <c r="T342" s="8">
        <f t="shared" si="35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84.669291338582681</v>
      </c>
      <c r="G343" t="s">
        <v>14</v>
      </c>
      <c r="H343">
        <v>1257</v>
      </c>
      <c r="I343" s="4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32"/>
        <v>music</v>
      </c>
      <c r="R343" t="str">
        <f t="shared" si="33"/>
        <v>indie rock</v>
      </c>
      <c r="S343" s="8">
        <f t="shared" si="34"/>
        <v>42244.208333333328</v>
      </c>
      <c r="T343" s="8">
        <f t="shared" si="35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66.521920668058456</v>
      </c>
      <c r="G344" t="s">
        <v>14</v>
      </c>
      <c r="H344">
        <v>328</v>
      </c>
      <c r="I344" s="4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32"/>
        <v>theater</v>
      </c>
      <c r="R344" t="str">
        <f t="shared" si="33"/>
        <v>plays</v>
      </c>
      <c r="S344" s="8">
        <f t="shared" si="34"/>
        <v>41475.208333333336</v>
      </c>
      <c r="T344" s="8">
        <f t="shared" si="35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53.922222222222224</v>
      </c>
      <c r="G345" t="s">
        <v>14</v>
      </c>
      <c r="H345">
        <v>147</v>
      </c>
      <c r="I345" s="4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32"/>
        <v>theater</v>
      </c>
      <c r="R345" t="str">
        <f t="shared" si="33"/>
        <v>plays</v>
      </c>
      <c r="S345" s="8">
        <f t="shared" si="34"/>
        <v>41597.25</v>
      </c>
      <c r="T345" s="8">
        <f t="shared" si="35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41.983299595141702</v>
      </c>
      <c r="G346" t="s">
        <v>14</v>
      </c>
      <c r="H346">
        <v>830</v>
      </c>
      <c r="I346" s="4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32"/>
        <v>games</v>
      </c>
      <c r="R346" t="str">
        <f t="shared" si="33"/>
        <v>video games</v>
      </c>
      <c r="S346" s="8">
        <f t="shared" si="34"/>
        <v>43122.25</v>
      </c>
      <c r="T346" s="8">
        <f t="shared" si="35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14.69479695431472</v>
      </c>
      <c r="G347" t="s">
        <v>14</v>
      </c>
      <c r="H347">
        <v>331</v>
      </c>
      <c r="I347" s="4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32"/>
        <v>film &amp; video</v>
      </c>
      <c r="R347" t="str">
        <f t="shared" si="33"/>
        <v>drama</v>
      </c>
      <c r="S347" s="8">
        <f t="shared" si="34"/>
        <v>42194.208333333328</v>
      </c>
      <c r="T347" s="8">
        <f t="shared" si="35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34.475000000000001</v>
      </c>
      <c r="G348" t="s">
        <v>14</v>
      </c>
      <c r="H348">
        <v>25</v>
      </c>
      <c r="I348" s="4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32"/>
        <v>music</v>
      </c>
      <c r="R348" t="str">
        <f t="shared" si="33"/>
        <v>indie rock</v>
      </c>
      <c r="S348" s="8">
        <f t="shared" si="34"/>
        <v>42971.208333333328</v>
      </c>
      <c r="T348" s="8">
        <f t="shared" si="35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1400.7777777777778</v>
      </c>
      <c r="G349" t="s">
        <v>20</v>
      </c>
      <c r="H349">
        <v>191</v>
      </c>
      <c r="I349" s="4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32"/>
        <v>technology</v>
      </c>
      <c r="R349" t="str">
        <f t="shared" si="33"/>
        <v>web</v>
      </c>
      <c r="S349" s="8">
        <f t="shared" si="34"/>
        <v>42046.25</v>
      </c>
      <c r="T349" s="8">
        <f t="shared" si="35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71.770351758793964</v>
      </c>
      <c r="G350" t="s">
        <v>14</v>
      </c>
      <c r="H350">
        <v>3483</v>
      </c>
      <c r="I350" s="4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32"/>
        <v>food</v>
      </c>
      <c r="R350" t="str">
        <f t="shared" si="33"/>
        <v>food trucks</v>
      </c>
      <c r="S350" s="8">
        <f t="shared" si="34"/>
        <v>42782.25</v>
      </c>
      <c r="T350" s="8">
        <f t="shared" si="35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53.074115044247783</v>
      </c>
      <c r="G351" t="s">
        <v>14</v>
      </c>
      <c r="H351">
        <v>923</v>
      </c>
      <c r="I351" s="4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32"/>
        <v>theater</v>
      </c>
      <c r="R351" t="str">
        <f t="shared" si="33"/>
        <v>plays</v>
      </c>
      <c r="S351" s="8">
        <f t="shared" si="34"/>
        <v>42930.208333333328</v>
      </c>
      <c r="T351" s="8">
        <f t="shared" si="35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5</v>
      </c>
      <c r="G352" t="s">
        <v>14</v>
      </c>
      <c r="H352">
        <v>1</v>
      </c>
      <c r="I352" s="4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32"/>
        <v>music</v>
      </c>
      <c r="R352" t="str">
        <f t="shared" si="33"/>
        <v>jazz</v>
      </c>
      <c r="S352" s="8">
        <f t="shared" si="34"/>
        <v>42144.208333333328</v>
      </c>
      <c r="T352" s="8">
        <f t="shared" si="35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127.70715249662618</v>
      </c>
      <c r="G353" t="s">
        <v>20</v>
      </c>
      <c r="H353">
        <v>2013</v>
      </c>
      <c r="I353" s="4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32"/>
        <v>music</v>
      </c>
      <c r="R353" t="str">
        <f t="shared" si="33"/>
        <v>rock</v>
      </c>
      <c r="S353" s="8">
        <f t="shared" si="34"/>
        <v>42240.208333333328</v>
      </c>
      <c r="T353" s="8">
        <f t="shared" si="35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34.892857142857139</v>
      </c>
      <c r="G354" t="s">
        <v>14</v>
      </c>
      <c r="H354">
        <v>33</v>
      </c>
      <c r="I354" s="4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32"/>
        <v>theater</v>
      </c>
      <c r="R354" t="str">
        <f t="shared" si="33"/>
        <v>plays</v>
      </c>
      <c r="S354" s="8">
        <f t="shared" si="34"/>
        <v>42315.25</v>
      </c>
      <c r="T354" s="8">
        <f t="shared" si="35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410.59821428571428</v>
      </c>
      <c r="G355" t="s">
        <v>20</v>
      </c>
      <c r="H355">
        <v>1703</v>
      </c>
      <c r="I355" s="4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32"/>
        <v>theater</v>
      </c>
      <c r="R355" t="str">
        <f t="shared" si="33"/>
        <v>plays</v>
      </c>
      <c r="S355" s="8">
        <f t="shared" si="34"/>
        <v>43651.208333333328</v>
      </c>
      <c r="T355" s="8">
        <f t="shared" si="35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123.73770491803278</v>
      </c>
      <c r="G356" t="s">
        <v>20</v>
      </c>
      <c r="H356">
        <v>80</v>
      </c>
      <c r="I356" s="4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32"/>
        <v>film &amp; video</v>
      </c>
      <c r="R356" t="str">
        <f t="shared" si="33"/>
        <v>documentary</v>
      </c>
      <c r="S356" s="8">
        <f t="shared" si="34"/>
        <v>41520.208333333336</v>
      </c>
      <c r="T356" s="8">
        <f t="shared" si="35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58.973684210526315</v>
      </c>
      <c r="G357" t="s">
        <v>47</v>
      </c>
      <c r="H357">
        <v>86</v>
      </c>
      <c r="I357" s="4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32"/>
        <v>technology</v>
      </c>
      <c r="R357" t="str">
        <f t="shared" si="33"/>
        <v>wearables</v>
      </c>
      <c r="S357" s="8">
        <f t="shared" si="34"/>
        <v>42757.25</v>
      </c>
      <c r="T357" s="8">
        <f t="shared" si="35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36.892473118279568</v>
      </c>
      <c r="G358" t="s">
        <v>14</v>
      </c>
      <c r="H358">
        <v>40</v>
      </c>
      <c r="I358" s="4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32"/>
        <v>theater</v>
      </c>
      <c r="R358" t="str">
        <f t="shared" si="33"/>
        <v>plays</v>
      </c>
      <c r="S358" s="8">
        <f t="shared" si="34"/>
        <v>40922.25</v>
      </c>
      <c r="T358" s="8">
        <f t="shared" si="35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184.91304347826087</v>
      </c>
      <c r="G359" t="s">
        <v>20</v>
      </c>
      <c r="H359">
        <v>41</v>
      </c>
      <c r="I359" s="4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32"/>
        <v>games</v>
      </c>
      <c r="R359" t="str">
        <f t="shared" si="33"/>
        <v>video games</v>
      </c>
      <c r="S359" s="8">
        <f t="shared" si="34"/>
        <v>42250.208333333328</v>
      </c>
      <c r="T359" s="8">
        <f t="shared" si="35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11.814432989690722</v>
      </c>
      <c r="G360" t="s">
        <v>14</v>
      </c>
      <c r="H360">
        <v>23</v>
      </c>
      <c r="I360" s="4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32"/>
        <v>photography</v>
      </c>
      <c r="R360" t="str">
        <f t="shared" si="33"/>
        <v>photography books</v>
      </c>
      <c r="S360" s="8">
        <f t="shared" si="34"/>
        <v>43322.208333333328</v>
      </c>
      <c r="T360" s="8">
        <f t="shared" si="35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298.7</v>
      </c>
      <c r="G361" t="s">
        <v>20</v>
      </c>
      <c r="H361">
        <v>187</v>
      </c>
      <c r="I361" s="4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32"/>
        <v>film &amp; video</v>
      </c>
      <c r="R361" t="str">
        <f t="shared" si="33"/>
        <v>animation</v>
      </c>
      <c r="S361" s="8">
        <f t="shared" si="34"/>
        <v>40782.208333333336</v>
      </c>
      <c r="T361" s="8">
        <f t="shared" si="35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226.35175879396985</v>
      </c>
      <c r="G362" t="s">
        <v>20</v>
      </c>
      <c r="H362">
        <v>2875</v>
      </c>
      <c r="I362" s="4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32"/>
        <v>theater</v>
      </c>
      <c r="R362" t="str">
        <f t="shared" si="33"/>
        <v>plays</v>
      </c>
      <c r="S362" s="8">
        <f t="shared" si="34"/>
        <v>40544.25</v>
      </c>
      <c r="T362" s="8">
        <f t="shared" si="35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173.56363636363636</v>
      </c>
      <c r="G363" t="s">
        <v>20</v>
      </c>
      <c r="H363">
        <v>88</v>
      </c>
      <c r="I363" s="4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32"/>
        <v>theater</v>
      </c>
      <c r="R363" t="str">
        <f t="shared" si="33"/>
        <v>plays</v>
      </c>
      <c r="S363" s="8">
        <f t="shared" si="34"/>
        <v>43015.208333333328</v>
      </c>
      <c r="T363" s="8">
        <f t="shared" si="35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371.75675675675677</v>
      </c>
      <c r="G364" t="s">
        <v>20</v>
      </c>
      <c r="H364">
        <v>191</v>
      </c>
      <c r="I364" s="4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32"/>
        <v>music</v>
      </c>
      <c r="R364" t="str">
        <f t="shared" si="33"/>
        <v>rock</v>
      </c>
      <c r="S364" s="8">
        <f t="shared" si="34"/>
        <v>40570.25</v>
      </c>
      <c r="T364" s="8">
        <f t="shared" si="35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160.19230769230771</v>
      </c>
      <c r="G365" t="s">
        <v>20</v>
      </c>
      <c r="H365">
        <v>139</v>
      </c>
      <c r="I365" s="4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32"/>
        <v>music</v>
      </c>
      <c r="R365" t="str">
        <f t="shared" si="33"/>
        <v>rock</v>
      </c>
      <c r="S365" s="8">
        <f t="shared" si="34"/>
        <v>40904.25</v>
      </c>
      <c r="T365" s="8">
        <f t="shared" si="35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1616.3333333333335</v>
      </c>
      <c r="G366" t="s">
        <v>20</v>
      </c>
      <c r="H366">
        <v>186</v>
      </c>
      <c r="I366" s="4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32"/>
        <v>music</v>
      </c>
      <c r="R366" t="str">
        <f t="shared" si="33"/>
        <v>indie rock</v>
      </c>
      <c r="S366" s="8">
        <f t="shared" si="34"/>
        <v>43164.25</v>
      </c>
      <c r="T366" s="8">
        <f t="shared" si="35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733.4375</v>
      </c>
      <c r="G367" t="s">
        <v>20</v>
      </c>
      <c r="H367">
        <v>112</v>
      </c>
      <c r="I367" s="4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32"/>
        <v>theater</v>
      </c>
      <c r="R367" t="str">
        <f t="shared" si="33"/>
        <v>plays</v>
      </c>
      <c r="S367" s="8">
        <f t="shared" si="34"/>
        <v>42733.25</v>
      </c>
      <c r="T367" s="8">
        <f t="shared" si="35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592.11111111111109</v>
      </c>
      <c r="G368" t="s">
        <v>20</v>
      </c>
      <c r="H368">
        <v>101</v>
      </c>
      <c r="I368" s="4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32"/>
        <v>theater</v>
      </c>
      <c r="R368" t="str">
        <f t="shared" si="33"/>
        <v>plays</v>
      </c>
      <c r="S368" s="8">
        <f t="shared" si="34"/>
        <v>40546.25</v>
      </c>
      <c r="T368" s="8">
        <f t="shared" si="35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18.888888888888889</v>
      </c>
      <c r="G369" t="s">
        <v>14</v>
      </c>
      <c r="H369">
        <v>75</v>
      </c>
      <c r="I369" s="4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32"/>
        <v>theater</v>
      </c>
      <c r="R369" t="str">
        <f t="shared" si="33"/>
        <v>plays</v>
      </c>
      <c r="S369" s="8">
        <f t="shared" si="34"/>
        <v>41930.208333333336</v>
      </c>
      <c r="T369" s="8">
        <f t="shared" si="35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276.80769230769232</v>
      </c>
      <c r="G370" t="s">
        <v>20</v>
      </c>
      <c r="H370">
        <v>206</v>
      </c>
      <c r="I370" s="4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32"/>
        <v>film &amp; video</v>
      </c>
      <c r="R370" t="str">
        <f t="shared" si="33"/>
        <v>documentary</v>
      </c>
      <c r="S370" s="8">
        <f t="shared" si="34"/>
        <v>40464.208333333336</v>
      </c>
      <c r="T370" s="8">
        <f t="shared" si="35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273.01851851851848</v>
      </c>
      <c r="G371" t="s">
        <v>20</v>
      </c>
      <c r="H371">
        <v>154</v>
      </c>
      <c r="I371" s="4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32"/>
        <v>film &amp; video</v>
      </c>
      <c r="R371" t="str">
        <f t="shared" si="33"/>
        <v>television</v>
      </c>
      <c r="S371" s="8">
        <f t="shared" si="34"/>
        <v>41308.25</v>
      </c>
      <c r="T371" s="8">
        <f t="shared" si="35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159.36331255565449</v>
      </c>
      <c r="G372" t="s">
        <v>20</v>
      </c>
      <c r="H372">
        <v>5966</v>
      </c>
      <c r="I372" s="4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32"/>
        <v>theater</v>
      </c>
      <c r="R372" t="str">
        <f t="shared" si="33"/>
        <v>plays</v>
      </c>
      <c r="S372" s="8">
        <f t="shared" si="34"/>
        <v>43570.208333333328</v>
      </c>
      <c r="T372" s="8">
        <f t="shared" si="35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67.869978858350947</v>
      </c>
      <c r="G373" t="s">
        <v>14</v>
      </c>
      <c r="H373">
        <v>2176</v>
      </c>
      <c r="I373" s="4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32"/>
        <v>theater</v>
      </c>
      <c r="R373" t="str">
        <f t="shared" si="33"/>
        <v>plays</v>
      </c>
      <c r="S373" s="8">
        <f t="shared" si="34"/>
        <v>42043.25</v>
      </c>
      <c r="T373" s="8">
        <f t="shared" si="35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1591.5555555555554</v>
      </c>
      <c r="G374" t="s">
        <v>20</v>
      </c>
      <c r="H374">
        <v>169</v>
      </c>
      <c r="I374" s="4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32"/>
        <v>film &amp; video</v>
      </c>
      <c r="R374" t="str">
        <f t="shared" si="33"/>
        <v>documentary</v>
      </c>
      <c r="S374" s="8">
        <f t="shared" si="34"/>
        <v>42012.25</v>
      </c>
      <c r="T374" s="8">
        <f t="shared" si="35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730.18222222222221</v>
      </c>
      <c r="G375" t="s">
        <v>20</v>
      </c>
      <c r="H375">
        <v>2106</v>
      </c>
      <c r="I375" s="4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32"/>
        <v>theater</v>
      </c>
      <c r="R375" t="str">
        <f t="shared" si="33"/>
        <v>plays</v>
      </c>
      <c r="S375" s="8">
        <f t="shared" si="34"/>
        <v>42964.208333333328</v>
      </c>
      <c r="T375" s="8">
        <f t="shared" si="35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13.185782556750297</v>
      </c>
      <c r="G376" t="s">
        <v>14</v>
      </c>
      <c r="H376">
        <v>441</v>
      </c>
      <c r="I376" s="4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32"/>
        <v>film &amp; video</v>
      </c>
      <c r="R376" t="str">
        <f t="shared" si="33"/>
        <v>documentary</v>
      </c>
      <c r="S376" s="8">
        <f t="shared" si="34"/>
        <v>43476.25</v>
      </c>
      <c r="T376" s="8">
        <f t="shared" si="35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54.777777777777779</v>
      </c>
      <c r="G377" t="s">
        <v>14</v>
      </c>
      <c r="H377">
        <v>25</v>
      </c>
      <c r="I377" s="4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32"/>
        <v>music</v>
      </c>
      <c r="R377" t="str">
        <f t="shared" si="33"/>
        <v>indie rock</v>
      </c>
      <c r="S377" s="8">
        <f t="shared" si="34"/>
        <v>42293.208333333328</v>
      </c>
      <c r="T377" s="8">
        <f t="shared" si="35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361.02941176470591</v>
      </c>
      <c r="G378" t="s">
        <v>20</v>
      </c>
      <c r="H378">
        <v>131</v>
      </c>
      <c r="I378" s="4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32"/>
        <v>music</v>
      </c>
      <c r="R378" t="str">
        <f t="shared" si="33"/>
        <v>rock</v>
      </c>
      <c r="S378" s="8">
        <f t="shared" si="34"/>
        <v>41826.208333333336</v>
      </c>
      <c r="T378" s="8">
        <f t="shared" si="35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10.257545271629779</v>
      </c>
      <c r="G379" t="s">
        <v>14</v>
      </c>
      <c r="H379">
        <v>127</v>
      </c>
      <c r="I379" s="4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32"/>
        <v>theater</v>
      </c>
      <c r="R379" t="str">
        <f t="shared" si="33"/>
        <v>plays</v>
      </c>
      <c r="S379" s="8">
        <f t="shared" si="34"/>
        <v>43760.208333333328</v>
      </c>
      <c r="T379" s="8">
        <f t="shared" si="35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13.962962962962964</v>
      </c>
      <c r="G380" t="s">
        <v>14</v>
      </c>
      <c r="H380">
        <v>355</v>
      </c>
      <c r="I380" s="4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32"/>
        <v>film &amp; video</v>
      </c>
      <c r="R380" t="str">
        <f t="shared" si="33"/>
        <v>documentary</v>
      </c>
      <c r="S380" s="8">
        <f t="shared" si="34"/>
        <v>43241.208333333328</v>
      </c>
      <c r="T380" s="8">
        <f t="shared" si="35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40.444444444444443</v>
      </c>
      <c r="G381" t="s">
        <v>14</v>
      </c>
      <c r="H381">
        <v>44</v>
      </c>
      <c r="I381" s="4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32"/>
        <v>theater</v>
      </c>
      <c r="R381" t="str">
        <f t="shared" si="33"/>
        <v>plays</v>
      </c>
      <c r="S381" s="8">
        <f t="shared" si="34"/>
        <v>40843.208333333336</v>
      </c>
      <c r="T381" s="8">
        <f t="shared" si="35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160.32</v>
      </c>
      <c r="G382" t="s">
        <v>20</v>
      </c>
      <c r="H382">
        <v>84</v>
      </c>
      <c r="I382" s="4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32"/>
        <v>theater</v>
      </c>
      <c r="R382" t="str">
        <f t="shared" si="33"/>
        <v>plays</v>
      </c>
      <c r="S382" s="8">
        <f t="shared" si="34"/>
        <v>41448.208333333336</v>
      </c>
      <c r="T382" s="8">
        <f t="shared" si="35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183.9433962264151</v>
      </c>
      <c r="G383" t="s">
        <v>20</v>
      </c>
      <c r="H383">
        <v>155</v>
      </c>
      <c r="I383" s="4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32"/>
        <v>theater</v>
      </c>
      <c r="R383" t="str">
        <f t="shared" si="33"/>
        <v>plays</v>
      </c>
      <c r="S383" s="8">
        <f t="shared" si="34"/>
        <v>42163.208333333328</v>
      </c>
      <c r="T383" s="8">
        <f t="shared" si="35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63.769230769230766</v>
      </c>
      <c r="G384" t="s">
        <v>14</v>
      </c>
      <c r="H384">
        <v>67</v>
      </c>
      <c r="I384" s="4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32"/>
        <v>photography</v>
      </c>
      <c r="R384" t="str">
        <f t="shared" si="33"/>
        <v>photography books</v>
      </c>
      <c r="S384" s="8">
        <f t="shared" si="34"/>
        <v>43024.208333333328</v>
      </c>
      <c r="T384" s="8">
        <f t="shared" si="35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225.38095238095238</v>
      </c>
      <c r="G385" t="s">
        <v>20</v>
      </c>
      <c r="H385">
        <v>189</v>
      </c>
      <c r="I385" s="4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32"/>
        <v>food</v>
      </c>
      <c r="R385" t="str">
        <f t="shared" si="33"/>
        <v>food trucks</v>
      </c>
      <c r="S385" s="8">
        <f t="shared" si="34"/>
        <v>43509.25</v>
      </c>
      <c r="T385" s="8">
        <f t="shared" si="35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0"/>
        <v>172.00961538461539</v>
      </c>
      <c r="G386" t="s">
        <v>20</v>
      </c>
      <c r="H386">
        <v>4799</v>
      </c>
      <c r="I386" s="4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32"/>
        <v>film &amp; video</v>
      </c>
      <c r="R386" t="str">
        <f t="shared" si="33"/>
        <v>documentary</v>
      </c>
      <c r="S386" s="8">
        <f t="shared" si="34"/>
        <v>42776.25</v>
      </c>
      <c r="T386" s="8">
        <f t="shared" si="35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6">E387/D387*100</f>
        <v>146.16709511568124</v>
      </c>
      <c r="G387" t="s">
        <v>20</v>
      </c>
      <c r="H387">
        <v>1137</v>
      </c>
      <c r="I387" s="4">
        <f t="shared" ref="I387:I450" si="37">IF(H387=0, 0, 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38">LEFT(P387,FIND("/",P387)-1)</f>
        <v>publishing</v>
      </c>
      <c r="R387" t="str">
        <f t="shared" ref="R387:R450" si="39">RIGHT(P387, LEN(P387) - FIND("/", P387))</f>
        <v>nonfiction</v>
      </c>
      <c r="S387" s="8">
        <f t="shared" ref="S387:S450" si="40">(((L387/60)/60)/24)+DATE(1970,1,1)</f>
        <v>43553.208333333328</v>
      </c>
      <c r="T387" s="8">
        <f t="shared" ref="T387:T450" si="41">(((M387/60)/60)/24)+DATE(1970,1,1)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76.42361623616236</v>
      </c>
      <c r="G388" t="s">
        <v>14</v>
      </c>
      <c r="H388">
        <v>1068</v>
      </c>
      <c r="I388" s="4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38"/>
        <v>theater</v>
      </c>
      <c r="R388" t="str">
        <f t="shared" si="39"/>
        <v>plays</v>
      </c>
      <c r="S388" s="8">
        <f t="shared" si="40"/>
        <v>40355.208333333336</v>
      </c>
      <c r="T388" s="8">
        <f t="shared" si="41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39.261467889908261</v>
      </c>
      <c r="G389" t="s">
        <v>14</v>
      </c>
      <c r="H389">
        <v>424</v>
      </c>
      <c r="I389" s="4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38"/>
        <v>technology</v>
      </c>
      <c r="R389" t="str">
        <f t="shared" si="39"/>
        <v>wearables</v>
      </c>
      <c r="S389" s="8">
        <f t="shared" si="40"/>
        <v>41072.208333333336</v>
      </c>
      <c r="T389" s="8">
        <f t="shared" si="41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11.270034843205574</v>
      </c>
      <c r="G390" t="s">
        <v>74</v>
      </c>
      <c r="H390">
        <v>145</v>
      </c>
      <c r="I390" s="4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38"/>
        <v>music</v>
      </c>
      <c r="R390" t="str">
        <f t="shared" si="39"/>
        <v>indie rock</v>
      </c>
      <c r="S390" s="8">
        <f t="shared" si="40"/>
        <v>40912.25</v>
      </c>
      <c r="T390" s="8">
        <f t="shared" si="41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122.11084337349398</v>
      </c>
      <c r="G391" t="s">
        <v>20</v>
      </c>
      <c r="H391">
        <v>1152</v>
      </c>
      <c r="I391" s="4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38"/>
        <v>theater</v>
      </c>
      <c r="R391" t="str">
        <f t="shared" si="39"/>
        <v>plays</v>
      </c>
      <c r="S391" s="8">
        <f t="shared" si="40"/>
        <v>40479.208333333336</v>
      </c>
      <c r="T391" s="8">
        <f t="shared" si="41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186.54166666666669</v>
      </c>
      <c r="G392" t="s">
        <v>20</v>
      </c>
      <c r="H392">
        <v>50</v>
      </c>
      <c r="I392" s="4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38"/>
        <v>photography</v>
      </c>
      <c r="R392" t="str">
        <f t="shared" si="39"/>
        <v>photography books</v>
      </c>
      <c r="S392" s="8">
        <f t="shared" si="40"/>
        <v>41530.208333333336</v>
      </c>
      <c r="T392" s="8">
        <f t="shared" si="41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7.2731788079470201</v>
      </c>
      <c r="G393" t="s">
        <v>14</v>
      </c>
      <c r="H393">
        <v>151</v>
      </c>
      <c r="I393" s="4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38"/>
        <v>publishing</v>
      </c>
      <c r="R393" t="str">
        <f t="shared" si="39"/>
        <v>nonfiction</v>
      </c>
      <c r="S393" s="8">
        <f t="shared" si="40"/>
        <v>41653.25</v>
      </c>
      <c r="T393" s="8">
        <f t="shared" si="41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65.642371234207957</v>
      </c>
      <c r="G394" t="s">
        <v>14</v>
      </c>
      <c r="H394">
        <v>1608</v>
      </c>
      <c r="I394" s="4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38"/>
        <v>technology</v>
      </c>
      <c r="R394" t="str">
        <f t="shared" si="39"/>
        <v>wearables</v>
      </c>
      <c r="S394" s="8">
        <f t="shared" si="40"/>
        <v>40549.25</v>
      </c>
      <c r="T394" s="8">
        <f t="shared" si="41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228.96178343949046</v>
      </c>
      <c r="G395" t="s">
        <v>20</v>
      </c>
      <c r="H395">
        <v>3059</v>
      </c>
      <c r="I395" s="4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38"/>
        <v>music</v>
      </c>
      <c r="R395" t="str">
        <f t="shared" si="39"/>
        <v>jazz</v>
      </c>
      <c r="S395" s="8">
        <f t="shared" si="40"/>
        <v>42933.208333333328</v>
      </c>
      <c r="T395" s="8">
        <f t="shared" si="41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469.37499999999994</v>
      </c>
      <c r="G396" t="s">
        <v>20</v>
      </c>
      <c r="H396">
        <v>34</v>
      </c>
      <c r="I396" s="4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38"/>
        <v>film &amp; video</v>
      </c>
      <c r="R396" t="str">
        <f t="shared" si="39"/>
        <v>documentary</v>
      </c>
      <c r="S396" s="8">
        <f t="shared" si="40"/>
        <v>41484.208333333336</v>
      </c>
      <c r="T396" s="8">
        <f t="shared" si="41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130.11267605633802</v>
      </c>
      <c r="G397" t="s">
        <v>20</v>
      </c>
      <c r="H397">
        <v>220</v>
      </c>
      <c r="I397" s="4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38"/>
        <v>theater</v>
      </c>
      <c r="R397" t="str">
        <f t="shared" si="39"/>
        <v>plays</v>
      </c>
      <c r="S397" s="8">
        <f t="shared" si="40"/>
        <v>40885.25</v>
      </c>
      <c r="T397" s="8">
        <f t="shared" si="41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167.05422993492408</v>
      </c>
      <c r="G398" t="s">
        <v>20</v>
      </c>
      <c r="H398">
        <v>1604</v>
      </c>
      <c r="I398" s="4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38"/>
        <v>film &amp; video</v>
      </c>
      <c r="R398" t="str">
        <f t="shared" si="39"/>
        <v>drama</v>
      </c>
      <c r="S398" s="8">
        <f t="shared" si="40"/>
        <v>43378.208333333328</v>
      </c>
      <c r="T398" s="8">
        <f t="shared" si="41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173.8641975308642</v>
      </c>
      <c r="G399" t="s">
        <v>20</v>
      </c>
      <c r="H399">
        <v>454</v>
      </c>
      <c r="I399" s="4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38"/>
        <v>music</v>
      </c>
      <c r="R399" t="str">
        <f t="shared" si="39"/>
        <v>rock</v>
      </c>
      <c r="S399" s="8">
        <f t="shared" si="40"/>
        <v>41417.208333333336</v>
      </c>
      <c r="T399" s="8">
        <f t="shared" si="41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717.76470588235293</v>
      </c>
      <c r="G400" t="s">
        <v>20</v>
      </c>
      <c r="H400">
        <v>123</v>
      </c>
      <c r="I400" s="4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38"/>
        <v>film &amp; video</v>
      </c>
      <c r="R400" t="str">
        <f t="shared" si="39"/>
        <v>animation</v>
      </c>
      <c r="S400" s="8">
        <f t="shared" si="40"/>
        <v>43228.208333333328</v>
      </c>
      <c r="T400" s="8">
        <f t="shared" si="41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63.850976361767728</v>
      </c>
      <c r="G401" t="s">
        <v>14</v>
      </c>
      <c r="H401">
        <v>941</v>
      </c>
      <c r="I401" s="4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38"/>
        <v>music</v>
      </c>
      <c r="R401" t="str">
        <f t="shared" si="39"/>
        <v>indie rock</v>
      </c>
      <c r="S401" s="8">
        <f t="shared" si="40"/>
        <v>40576.25</v>
      </c>
      <c r="T401" s="8">
        <f t="shared" si="41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2</v>
      </c>
      <c r="G402" t="s">
        <v>14</v>
      </c>
      <c r="H402">
        <v>1</v>
      </c>
      <c r="I402" s="4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38"/>
        <v>photography</v>
      </c>
      <c r="R402" t="str">
        <f t="shared" si="39"/>
        <v>photography books</v>
      </c>
      <c r="S402" s="8">
        <f t="shared" si="40"/>
        <v>41502.208333333336</v>
      </c>
      <c r="T402" s="8">
        <f t="shared" si="41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1530.2222222222222</v>
      </c>
      <c r="G403" t="s">
        <v>20</v>
      </c>
      <c r="H403">
        <v>299</v>
      </c>
      <c r="I403" s="4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38"/>
        <v>theater</v>
      </c>
      <c r="R403" t="str">
        <f t="shared" si="39"/>
        <v>plays</v>
      </c>
      <c r="S403" s="8">
        <f t="shared" si="40"/>
        <v>43765.208333333328</v>
      </c>
      <c r="T403" s="8">
        <f t="shared" si="41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40.356164383561641</v>
      </c>
      <c r="G404" t="s">
        <v>14</v>
      </c>
      <c r="H404">
        <v>40</v>
      </c>
      <c r="I404" s="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38"/>
        <v>film &amp; video</v>
      </c>
      <c r="R404" t="str">
        <f t="shared" si="39"/>
        <v>shorts</v>
      </c>
      <c r="S404" s="8">
        <f t="shared" si="40"/>
        <v>40914.25</v>
      </c>
      <c r="T404" s="8">
        <f t="shared" si="41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86.220633299284984</v>
      </c>
      <c r="G405" t="s">
        <v>14</v>
      </c>
      <c r="H405">
        <v>3015</v>
      </c>
      <c r="I405" s="4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38"/>
        <v>theater</v>
      </c>
      <c r="R405" t="str">
        <f t="shared" si="39"/>
        <v>plays</v>
      </c>
      <c r="S405" s="8">
        <f t="shared" si="40"/>
        <v>40310.208333333336</v>
      </c>
      <c r="T405" s="8">
        <f t="shared" si="41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315.58486707566465</v>
      </c>
      <c r="G406" t="s">
        <v>20</v>
      </c>
      <c r="H406">
        <v>2237</v>
      </c>
      <c r="I406" s="4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38"/>
        <v>theater</v>
      </c>
      <c r="R406" t="str">
        <f t="shared" si="39"/>
        <v>plays</v>
      </c>
      <c r="S406" s="8">
        <f t="shared" si="40"/>
        <v>43053.25</v>
      </c>
      <c r="T406" s="8">
        <f t="shared" si="41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89.618243243243242</v>
      </c>
      <c r="G407" t="s">
        <v>14</v>
      </c>
      <c r="H407">
        <v>435</v>
      </c>
      <c r="I407" s="4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38"/>
        <v>theater</v>
      </c>
      <c r="R407" t="str">
        <f t="shared" si="39"/>
        <v>plays</v>
      </c>
      <c r="S407" s="8">
        <f t="shared" si="40"/>
        <v>43255.208333333328</v>
      </c>
      <c r="T407" s="8">
        <f t="shared" si="41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182.14503816793894</v>
      </c>
      <c r="G408" t="s">
        <v>20</v>
      </c>
      <c r="H408">
        <v>645</v>
      </c>
      <c r="I408" s="4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38"/>
        <v>film &amp; video</v>
      </c>
      <c r="R408" t="str">
        <f t="shared" si="39"/>
        <v>documentary</v>
      </c>
      <c r="S408" s="8">
        <f t="shared" si="40"/>
        <v>41304.25</v>
      </c>
      <c r="T408" s="8">
        <f t="shared" si="41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355.88235294117646</v>
      </c>
      <c r="G409" t="s">
        <v>20</v>
      </c>
      <c r="H409">
        <v>484</v>
      </c>
      <c r="I409" s="4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38"/>
        <v>theater</v>
      </c>
      <c r="R409" t="str">
        <f t="shared" si="39"/>
        <v>plays</v>
      </c>
      <c r="S409" s="8">
        <f t="shared" si="40"/>
        <v>43751.208333333328</v>
      </c>
      <c r="T409" s="8">
        <f t="shared" si="41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131.83695652173913</v>
      </c>
      <c r="G410" t="s">
        <v>20</v>
      </c>
      <c r="H410">
        <v>154</v>
      </c>
      <c r="I410" s="4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38"/>
        <v>film &amp; video</v>
      </c>
      <c r="R410" t="str">
        <f t="shared" si="39"/>
        <v>documentary</v>
      </c>
      <c r="S410" s="8">
        <f t="shared" si="40"/>
        <v>42541.208333333328</v>
      </c>
      <c r="T410" s="8">
        <f t="shared" si="41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46.315634218289084</v>
      </c>
      <c r="G411" t="s">
        <v>14</v>
      </c>
      <c r="H411">
        <v>714</v>
      </c>
      <c r="I411" s="4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38"/>
        <v>music</v>
      </c>
      <c r="R411" t="str">
        <f t="shared" si="39"/>
        <v>rock</v>
      </c>
      <c r="S411" s="8">
        <f t="shared" si="40"/>
        <v>42843.208333333328</v>
      </c>
      <c r="T411" s="8">
        <f t="shared" si="41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36.132726089785294</v>
      </c>
      <c r="G412" t="s">
        <v>47</v>
      </c>
      <c r="H412">
        <v>1111</v>
      </c>
      <c r="I412" s="4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38"/>
        <v>games</v>
      </c>
      <c r="R412" t="str">
        <f t="shared" si="39"/>
        <v>mobile games</v>
      </c>
      <c r="S412" s="8">
        <f t="shared" si="40"/>
        <v>42122.208333333328</v>
      </c>
      <c r="T412" s="8">
        <f t="shared" si="41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104.62820512820512</v>
      </c>
      <c r="G413" t="s">
        <v>20</v>
      </c>
      <c r="H413">
        <v>82</v>
      </c>
      <c r="I413" s="4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38"/>
        <v>theater</v>
      </c>
      <c r="R413" t="str">
        <f t="shared" si="39"/>
        <v>plays</v>
      </c>
      <c r="S413" s="8">
        <f t="shared" si="40"/>
        <v>42884.208333333328</v>
      </c>
      <c r="T413" s="8">
        <f t="shared" si="41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668.85714285714289</v>
      </c>
      <c r="G414" t="s">
        <v>20</v>
      </c>
      <c r="H414">
        <v>134</v>
      </c>
      <c r="I414" s="4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38"/>
        <v>publishing</v>
      </c>
      <c r="R414" t="str">
        <f t="shared" si="39"/>
        <v>fiction</v>
      </c>
      <c r="S414" s="8">
        <f t="shared" si="40"/>
        <v>41642.25</v>
      </c>
      <c r="T414" s="8">
        <f t="shared" si="41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62.072823218997364</v>
      </c>
      <c r="G415" t="s">
        <v>47</v>
      </c>
      <c r="H415">
        <v>1089</v>
      </c>
      <c r="I415" s="4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38"/>
        <v>film &amp; video</v>
      </c>
      <c r="R415" t="str">
        <f t="shared" si="39"/>
        <v>animation</v>
      </c>
      <c r="S415" s="8">
        <f t="shared" si="40"/>
        <v>43431.25</v>
      </c>
      <c r="T415" s="8">
        <f t="shared" si="41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84.699787460148784</v>
      </c>
      <c r="G416" t="s">
        <v>14</v>
      </c>
      <c r="H416">
        <v>5497</v>
      </c>
      <c r="I416" s="4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38"/>
        <v>food</v>
      </c>
      <c r="R416" t="str">
        <f t="shared" si="39"/>
        <v>food trucks</v>
      </c>
      <c r="S416" s="8">
        <f t="shared" si="40"/>
        <v>40288.208333333336</v>
      </c>
      <c r="T416" s="8">
        <f t="shared" si="41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11.059030837004405</v>
      </c>
      <c r="G417" t="s">
        <v>14</v>
      </c>
      <c r="H417">
        <v>418</v>
      </c>
      <c r="I417" s="4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38"/>
        <v>theater</v>
      </c>
      <c r="R417" t="str">
        <f t="shared" si="39"/>
        <v>plays</v>
      </c>
      <c r="S417" s="8">
        <f t="shared" si="40"/>
        <v>40921.25</v>
      </c>
      <c r="T417" s="8">
        <f t="shared" si="41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43.838781575037146</v>
      </c>
      <c r="G418" t="s">
        <v>14</v>
      </c>
      <c r="H418">
        <v>1439</v>
      </c>
      <c r="I418" s="4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38"/>
        <v>film &amp; video</v>
      </c>
      <c r="R418" t="str">
        <f t="shared" si="39"/>
        <v>documentary</v>
      </c>
      <c r="S418" s="8">
        <f t="shared" si="40"/>
        <v>40560.25</v>
      </c>
      <c r="T418" s="8">
        <f t="shared" si="41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55.470588235294116</v>
      </c>
      <c r="G419" t="s">
        <v>14</v>
      </c>
      <c r="H419">
        <v>15</v>
      </c>
      <c r="I419" s="4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38"/>
        <v>theater</v>
      </c>
      <c r="R419" t="str">
        <f t="shared" si="39"/>
        <v>plays</v>
      </c>
      <c r="S419" s="8">
        <f t="shared" si="40"/>
        <v>43407.208333333328</v>
      </c>
      <c r="T419" s="8">
        <f t="shared" si="41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57.399511301160658</v>
      </c>
      <c r="G420" t="s">
        <v>14</v>
      </c>
      <c r="H420">
        <v>1999</v>
      </c>
      <c r="I420" s="4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38"/>
        <v>film &amp; video</v>
      </c>
      <c r="R420" t="str">
        <f t="shared" si="39"/>
        <v>documentary</v>
      </c>
      <c r="S420" s="8">
        <f t="shared" si="40"/>
        <v>41035.208333333336</v>
      </c>
      <c r="T420" s="8">
        <f t="shared" si="41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123.43497363796135</v>
      </c>
      <c r="G421" t="s">
        <v>20</v>
      </c>
      <c r="H421">
        <v>5203</v>
      </c>
      <c r="I421" s="4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38"/>
        <v>technology</v>
      </c>
      <c r="R421" t="str">
        <f t="shared" si="39"/>
        <v>web</v>
      </c>
      <c r="S421" s="8">
        <f t="shared" si="40"/>
        <v>40899.25</v>
      </c>
      <c r="T421" s="8">
        <f t="shared" si="41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128.46</v>
      </c>
      <c r="G422" t="s">
        <v>20</v>
      </c>
      <c r="H422">
        <v>94</v>
      </c>
      <c r="I422" s="4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38"/>
        <v>theater</v>
      </c>
      <c r="R422" t="str">
        <f t="shared" si="39"/>
        <v>plays</v>
      </c>
      <c r="S422" s="8">
        <f t="shared" si="40"/>
        <v>42911.208333333328</v>
      </c>
      <c r="T422" s="8">
        <f t="shared" si="41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63.989361702127653</v>
      </c>
      <c r="G423" t="s">
        <v>14</v>
      </c>
      <c r="H423">
        <v>118</v>
      </c>
      <c r="I423" s="4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38"/>
        <v>technology</v>
      </c>
      <c r="R423" t="str">
        <f t="shared" si="39"/>
        <v>wearables</v>
      </c>
      <c r="S423" s="8">
        <f t="shared" si="40"/>
        <v>42915.208333333328</v>
      </c>
      <c r="T423" s="8">
        <f t="shared" si="41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127.29885057471265</v>
      </c>
      <c r="G424" t="s">
        <v>20</v>
      </c>
      <c r="H424">
        <v>205</v>
      </c>
      <c r="I424" s="4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38"/>
        <v>theater</v>
      </c>
      <c r="R424" t="str">
        <f t="shared" si="39"/>
        <v>plays</v>
      </c>
      <c r="S424" s="8">
        <f t="shared" si="40"/>
        <v>40285.208333333336</v>
      </c>
      <c r="T424" s="8">
        <f t="shared" si="41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10.638024357239512</v>
      </c>
      <c r="G425" t="s">
        <v>14</v>
      </c>
      <c r="H425">
        <v>162</v>
      </c>
      <c r="I425" s="4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38"/>
        <v>food</v>
      </c>
      <c r="R425" t="str">
        <f t="shared" si="39"/>
        <v>food trucks</v>
      </c>
      <c r="S425" s="8">
        <f t="shared" si="40"/>
        <v>40808.208333333336</v>
      </c>
      <c r="T425" s="8">
        <f t="shared" si="41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40.470588235294116</v>
      </c>
      <c r="G426" t="s">
        <v>14</v>
      </c>
      <c r="H426">
        <v>83</v>
      </c>
      <c r="I426" s="4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38"/>
        <v>music</v>
      </c>
      <c r="R426" t="str">
        <f t="shared" si="39"/>
        <v>indie rock</v>
      </c>
      <c r="S426" s="8">
        <f t="shared" si="40"/>
        <v>43208.208333333328</v>
      </c>
      <c r="T426" s="8">
        <f t="shared" si="41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287.66666666666663</v>
      </c>
      <c r="G427" t="s">
        <v>20</v>
      </c>
      <c r="H427">
        <v>92</v>
      </c>
      <c r="I427" s="4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38"/>
        <v>photography</v>
      </c>
      <c r="R427" t="str">
        <f t="shared" si="39"/>
        <v>photography books</v>
      </c>
      <c r="S427" s="8">
        <f t="shared" si="40"/>
        <v>42213.208333333328</v>
      </c>
      <c r="T427" s="8">
        <f t="shared" si="41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572.94444444444446</v>
      </c>
      <c r="G428" t="s">
        <v>20</v>
      </c>
      <c r="H428">
        <v>219</v>
      </c>
      <c r="I428" s="4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38"/>
        <v>theater</v>
      </c>
      <c r="R428" t="str">
        <f t="shared" si="39"/>
        <v>plays</v>
      </c>
      <c r="S428" s="8">
        <f t="shared" si="40"/>
        <v>41332.25</v>
      </c>
      <c r="T428" s="8">
        <f t="shared" si="41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112.90429799426933</v>
      </c>
      <c r="G429" t="s">
        <v>20</v>
      </c>
      <c r="H429">
        <v>2526</v>
      </c>
      <c r="I429" s="4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38"/>
        <v>theater</v>
      </c>
      <c r="R429" t="str">
        <f t="shared" si="39"/>
        <v>plays</v>
      </c>
      <c r="S429" s="8">
        <f t="shared" si="40"/>
        <v>41895.208333333336</v>
      </c>
      <c r="T429" s="8">
        <f t="shared" si="41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46.387573964497044</v>
      </c>
      <c r="G430" t="s">
        <v>14</v>
      </c>
      <c r="H430">
        <v>747</v>
      </c>
      <c r="I430" s="4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38"/>
        <v>film &amp; video</v>
      </c>
      <c r="R430" t="str">
        <f t="shared" si="39"/>
        <v>animation</v>
      </c>
      <c r="S430" s="8">
        <f t="shared" si="40"/>
        <v>40585.25</v>
      </c>
      <c r="T430" s="8">
        <f t="shared" si="41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90.675916230366497</v>
      </c>
      <c r="G431" t="s">
        <v>74</v>
      </c>
      <c r="H431">
        <v>2138</v>
      </c>
      <c r="I431" s="4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38"/>
        <v>photography</v>
      </c>
      <c r="R431" t="str">
        <f t="shared" si="39"/>
        <v>photography books</v>
      </c>
      <c r="S431" s="8">
        <f t="shared" si="40"/>
        <v>41680.25</v>
      </c>
      <c r="T431" s="8">
        <f t="shared" si="41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67.740740740740748</v>
      </c>
      <c r="G432" t="s">
        <v>14</v>
      </c>
      <c r="H432">
        <v>84</v>
      </c>
      <c r="I432" s="4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38"/>
        <v>theater</v>
      </c>
      <c r="R432" t="str">
        <f t="shared" si="39"/>
        <v>plays</v>
      </c>
      <c r="S432" s="8">
        <f t="shared" si="40"/>
        <v>43737.208333333328</v>
      </c>
      <c r="T432" s="8">
        <f t="shared" si="41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192.49019607843135</v>
      </c>
      <c r="G433" t="s">
        <v>20</v>
      </c>
      <c r="H433">
        <v>94</v>
      </c>
      <c r="I433" s="4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38"/>
        <v>theater</v>
      </c>
      <c r="R433" t="str">
        <f t="shared" si="39"/>
        <v>plays</v>
      </c>
      <c r="S433" s="8">
        <f t="shared" si="40"/>
        <v>43273.208333333328</v>
      </c>
      <c r="T433" s="8">
        <f t="shared" si="41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82.714285714285722</v>
      </c>
      <c r="G434" t="s">
        <v>14</v>
      </c>
      <c r="H434">
        <v>91</v>
      </c>
      <c r="I434" s="4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38"/>
        <v>theater</v>
      </c>
      <c r="R434" t="str">
        <f t="shared" si="39"/>
        <v>plays</v>
      </c>
      <c r="S434" s="8">
        <f t="shared" si="40"/>
        <v>41761.208333333336</v>
      </c>
      <c r="T434" s="8">
        <f t="shared" si="41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54.163920922570021</v>
      </c>
      <c r="G435" t="s">
        <v>14</v>
      </c>
      <c r="H435">
        <v>792</v>
      </c>
      <c r="I435" s="4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38"/>
        <v>film &amp; video</v>
      </c>
      <c r="R435" t="str">
        <f t="shared" si="39"/>
        <v>documentary</v>
      </c>
      <c r="S435" s="8">
        <f t="shared" si="40"/>
        <v>41603.25</v>
      </c>
      <c r="T435" s="8">
        <f t="shared" si="41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16.722222222222221</v>
      </c>
      <c r="G436" t="s">
        <v>74</v>
      </c>
      <c r="H436">
        <v>10</v>
      </c>
      <c r="I436" s="4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38"/>
        <v>theater</v>
      </c>
      <c r="R436" t="str">
        <f t="shared" si="39"/>
        <v>plays</v>
      </c>
      <c r="S436" s="8">
        <f t="shared" si="40"/>
        <v>42705.25</v>
      </c>
      <c r="T436" s="8">
        <f t="shared" si="41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116.87664041994749</v>
      </c>
      <c r="G437" t="s">
        <v>20</v>
      </c>
      <c r="H437">
        <v>1713</v>
      </c>
      <c r="I437" s="4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38"/>
        <v>theater</v>
      </c>
      <c r="R437" t="str">
        <f t="shared" si="39"/>
        <v>plays</v>
      </c>
      <c r="S437" s="8">
        <f t="shared" si="40"/>
        <v>41988.25</v>
      </c>
      <c r="T437" s="8">
        <f t="shared" si="41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1052.1538461538462</v>
      </c>
      <c r="G438" t="s">
        <v>20</v>
      </c>
      <c r="H438">
        <v>249</v>
      </c>
      <c r="I438" s="4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38"/>
        <v>music</v>
      </c>
      <c r="R438" t="str">
        <f t="shared" si="39"/>
        <v>jazz</v>
      </c>
      <c r="S438" s="8">
        <f t="shared" si="40"/>
        <v>43575.208333333328</v>
      </c>
      <c r="T438" s="8">
        <f t="shared" si="41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123.07407407407408</v>
      </c>
      <c r="G439" t="s">
        <v>20</v>
      </c>
      <c r="H439">
        <v>192</v>
      </c>
      <c r="I439" s="4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38"/>
        <v>film &amp; video</v>
      </c>
      <c r="R439" t="str">
        <f t="shared" si="39"/>
        <v>animation</v>
      </c>
      <c r="S439" s="8">
        <f t="shared" si="40"/>
        <v>42260.208333333328</v>
      </c>
      <c r="T439" s="8">
        <f t="shared" si="41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178.63855421686748</v>
      </c>
      <c r="G440" t="s">
        <v>20</v>
      </c>
      <c r="H440">
        <v>247</v>
      </c>
      <c r="I440" s="4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38"/>
        <v>theater</v>
      </c>
      <c r="R440" t="str">
        <f t="shared" si="39"/>
        <v>plays</v>
      </c>
      <c r="S440" s="8">
        <f t="shared" si="40"/>
        <v>41337.25</v>
      </c>
      <c r="T440" s="8">
        <f t="shared" si="41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355.28169014084506</v>
      </c>
      <c r="G441" t="s">
        <v>20</v>
      </c>
      <c r="H441">
        <v>2293</v>
      </c>
      <c r="I441" s="4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38"/>
        <v>film &amp; video</v>
      </c>
      <c r="R441" t="str">
        <f t="shared" si="39"/>
        <v>science fiction</v>
      </c>
      <c r="S441" s="8">
        <f t="shared" si="40"/>
        <v>42680.208333333328</v>
      </c>
      <c r="T441" s="8">
        <f t="shared" si="41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161.90634146341463</v>
      </c>
      <c r="G442" t="s">
        <v>20</v>
      </c>
      <c r="H442">
        <v>3131</v>
      </c>
      <c r="I442" s="4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38"/>
        <v>film &amp; video</v>
      </c>
      <c r="R442" t="str">
        <f t="shared" si="39"/>
        <v>television</v>
      </c>
      <c r="S442" s="8">
        <f t="shared" si="40"/>
        <v>42916.208333333328</v>
      </c>
      <c r="T442" s="8">
        <f t="shared" si="41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24.914285714285715</v>
      </c>
      <c r="G443" t="s">
        <v>14</v>
      </c>
      <c r="H443">
        <v>32</v>
      </c>
      <c r="I443" s="4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38"/>
        <v>technology</v>
      </c>
      <c r="R443" t="str">
        <f t="shared" si="39"/>
        <v>wearables</v>
      </c>
      <c r="S443" s="8">
        <f t="shared" si="40"/>
        <v>41025.208333333336</v>
      </c>
      <c r="T443" s="8">
        <f t="shared" si="41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198.72222222222223</v>
      </c>
      <c r="G444" t="s">
        <v>20</v>
      </c>
      <c r="H444">
        <v>143</v>
      </c>
      <c r="I444" s="4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38"/>
        <v>theater</v>
      </c>
      <c r="R444" t="str">
        <f t="shared" si="39"/>
        <v>plays</v>
      </c>
      <c r="S444" s="8">
        <f t="shared" si="40"/>
        <v>42980.208333333328</v>
      </c>
      <c r="T444" s="8">
        <f t="shared" si="41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34.752688172043008</v>
      </c>
      <c r="G445" t="s">
        <v>74</v>
      </c>
      <c r="H445">
        <v>90</v>
      </c>
      <c r="I445" s="4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38"/>
        <v>theater</v>
      </c>
      <c r="R445" t="str">
        <f t="shared" si="39"/>
        <v>plays</v>
      </c>
      <c r="S445" s="8">
        <f t="shared" si="40"/>
        <v>40451.208333333336</v>
      </c>
      <c r="T445" s="8">
        <f t="shared" si="41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176.41935483870967</v>
      </c>
      <c r="G446" t="s">
        <v>20</v>
      </c>
      <c r="H446">
        <v>296</v>
      </c>
      <c r="I446" s="4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38"/>
        <v>music</v>
      </c>
      <c r="R446" t="str">
        <f t="shared" si="39"/>
        <v>indie rock</v>
      </c>
      <c r="S446" s="8">
        <f t="shared" si="40"/>
        <v>40748.208333333336</v>
      </c>
      <c r="T446" s="8">
        <f t="shared" si="41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511.38095238095235</v>
      </c>
      <c r="G447" t="s">
        <v>20</v>
      </c>
      <c r="H447">
        <v>170</v>
      </c>
      <c r="I447" s="4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38"/>
        <v>theater</v>
      </c>
      <c r="R447" t="str">
        <f t="shared" si="39"/>
        <v>plays</v>
      </c>
      <c r="S447" s="8">
        <f t="shared" si="40"/>
        <v>40515.25</v>
      </c>
      <c r="T447" s="8">
        <f t="shared" si="41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82.044117647058826</v>
      </c>
      <c r="G448" t="s">
        <v>14</v>
      </c>
      <c r="H448">
        <v>186</v>
      </c>
      <c r="I448" s="4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38"/>
        <v>technology</v>
      </c>
      <c r="R448" t="str">
        <f t="shared" si="39"/>
        <v>wearables</v>
      </c>
      <c r="S448" s="8">
        <f t="shared" si="40"/>
        <v>41261.25</v>
      </c>
      <c r="T448" s="8">
        <f t="shared" si="41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24.326030927835053</v>
      </c>
      <c r="G449" t="s">
        <v>74</v>
      </c>
      <c r="H449">
        <v>439</v>
      </c>
      <c r="I449" s="4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38"/>
        <v>film &amp; video</v>
      </c>
      <c r="R449" t="str">
        <f t="shared" si="39"/>
        <v>television</v>
      </c>
      <c r="S449" s="8">
        <f t="shared" si="40"/>
        <v>43088.25</v>
      </c>
      <c r="T449" s="8">
        <f t="shared" si="41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6"/>
        <v>50.482758620689658</v>
      </c>
      <c r="G450" t="s">
        <v>14</v>
      </c>
      <c r="H450">
        <v>605</v>
      </c>
      <c r="I450" s="4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38"/>
        <v>games</v>
      </c>
      <c r="R450" t="str">
        <f t="shared" si="39"/>
        <v>video games</v>
      </c>
      <c r="S450" s="8">
        <f t="shared" si="40"/>
        <v>41378.208333333336</v>
      </c>
      <c r="T450" s="8">
        <f t="shared" si="41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2">E451/D451*100</f>
        <v>967</v>
      </c>
      <c r="G451" t="s">
        <v>20</v>
      </c>
      <c r="H451">
        <v>86</v>
      </c>
      <c r="I451" s="4">
        <f t="shared" ref="I451:I514" si="43">IF(H451=0, 0, 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44">LEFT(P451,FIND("/",P451)-1)</f>
        <v>games</v>
      </c>
      <c r="R451" t="str">
        <f t="shared" ref="R451:R514" si="45">RIGHT(P451, LEN(P451) - FIND("/", P451))</f>
        <v>video games</v>
      </c>
      <c r="S451" s="8">
        <f t="shared" ref="S451:S514" si="46">(((L451/60)/60)/24)+DATE(1970,1,1)</f>
        <v>43530.25</v>
      </c>
      <c r="T451" s="8">
        <f t="shared" ref="T451:T514" si="47">(((M451/60)/60)/24)+DATE(1970,1,1)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4</v>
      </c>
      <c r="G452" t="s">
        <v>14</v>
      </c>
      <c r="H452">
        <v>1</v>
      </c>
      <c r="I452" s="4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44"/>
        <v>film &amp; video</v>
      </c>
      <c r="R452" t="str">
        <f t="shared" si="45"/>
        <v>animation</v>
      </c>
      <c r="S452" s="8">
        <f t="shared" si="46"/>
        <v>43394.208333333328</v>
      </c>
      <c r="T452" s="8">
        <f t="shared" si="47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122.84501347708894</v>
      </c>
      <c r="G453" t="s">
        <v>20</v>
      </c>
      <c r="H453">
        <v>6286</v>
      </c>
      <c r="I453" s="4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44"/>
        <v>music</v>
      </c>
      <c r="R453" t="str">
        <f t="shared" si="45"/>
        <v>rock</v>
      </c>
      <c r="S453" s="8">
        <f t="shared" si="46"/>
        <v>42935.208333333328</v>
      </c>
      <c r="T453" s="8">
        <f t="shared" si="47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63.4375</v>
      </c>
      <c r="G454" t="s">
        <v>14</v>
      </c>
      <c r="H454">
        <v>31</v>
      </c>
      <c r="I454" s="4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44"/>
        <v>film &amp; video</v>
      </c>
      <c r="R454" t="str">
        <f t="shared" si="45"/>
        <v>drama</v>
      </c>
      <c r="S454" s="8">
        <f t="shared" si="46"/>
        <v>40365.208333333336</v>
      </c>
      <c r="T454" s="8">
        <f t="shared" si="47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56.331688596491226</v>
      </c>
      <c r="G455" t="s">
        <v>14</v>
      </c>
      <c r="H455">
        <v>1181</v>
      </c>
      <c r="I455" s="4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44"/>
        <v>film &amp; video</v>
      </c>
      <c r="R455" t="str">
        <f t="shared" si="45"/>
        <v>science fiction</v>
      </c>
      <c r="S455" s="8">
        <f t="shared" si="46"/>
        <v>42705.25</v>
      </c>
      <c r="T455" s="8">
        <f t="shared" si="47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44.074999999999996</v>
      </c>
      <c r="G456" t="s">
        <v>14</v>
      </c>
      <c r="H456">
        <v>39</v>
      </c>
      <c r="I456" s="4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44"/>
        <v>film &amp; video</v>
      </c>
      <c r="R456" t="str">
        <f t="shared" si="45"/>
        <v>drama</v>
      </c>
      <c r="S456" s="8">
        <f t="shared" si="46"/>
        <v>41568.208333333336</v>
      </c>
      <c r="T456" s="8">
        <f t="shared" si="47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118.37253218884121</v>
      </c>
      <c r="G457" t="s">
        <v>20</v>
      </c>
      <c r="H457">
        <v>3727</v>
      </c>
      <c r="I457" s="4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44"/>
        <v>theater</v>
      </c>
      <c r="R457" t="str">
        <f t="shared" si="45"/>
        <v>plays</v>
      </c>
      <c r="S457" s="8">
        <f t="shared" si="46"/>
        <v>40809.208333333336</v>
      </c>
      <c r="T457" s="8">
        <f t="shared" si="47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104.1243169398907</v>
      </c>
      <c r="G458" t="s">
        <v>20</v>
      </c>
      <c r="H458">
        <v>1605</v>
      </c>
      <c r="I458" s="4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44"/>
        <v>music</v>
      </c>
      <c r="R458" t="str">
        <f t="shared" si="45"/>
        <v>indie rock</v>
      </c>
      <c r="S458" s="8">
        <f t="shared" si="46"/>
        <v>43141.25</v>
      </c>
      <c r="T458" s="8">
        <f t="shared" si="47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26.640000000000004</v>
      </c>
      <c r="G459" t="s">
        <v>14</v>
      </c>
      <c r="H459">
        <v>46</v>
      </c>
      <c r="I459" s="4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44"/>
        <v>theater</v>
      </c>
      <c r="R459" t="str">
        <f t="shared" si="45"/>
        <v>plays</v>
      </c>
      <c r="S459" s="8">
        <f t="shared" si="46"/>
        <v>42657.208333333328</v>
      </c>
      <c r="T459" s="8">
        <f t="shared" si="47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351.20118343195264</v>
      </c>
      <c r="G460" t="s">
        <v>20</v>
      </c>
      <c r="H460">
        <v>2120</v>
      </c>
      <c r="I460" s="4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44"/>
        <v>theater</v>
      </c>
      <c r="R460" t="str">
        <f t="shared" si="45"/>
        <v>plays</v>
      </c>
      <c r="S460" s="8">
        <f t="shared" si="46"/>
        <v>40265.208333333336</v>
      </c>
      <c r="T460" s="8">
        <f t="shared" si="47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90.063492063492063</v>
      </c>
      <c r="G461" t="s">
        <v>14</v>
      </c>
      <c r="H461">
        <v>105</v>
      </c>
      <c r="I461" s="4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44"/>
        <v>film &amp; video</v>
      </c>
      <c r="R461" t="str">
        <f t="shared" si="45"/>
        <v>documentary</v>
      </c>
      <c r="S461" s="8">
        <f t="shared" si="46"/>
        <v>42001.25</v>
      </c>
      <c r="T461" s="8">
        <f t="shared" si="47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171.625</v>
      </c>
      <c r="G462" t="s">
        <v>20</v>
      </c>
      <c r="H462">
        <v>50</v>
      </c>
      <c r="I462" s="4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44"/>
        <v>theater</v>
      </c>
      <c r="R462" t="str">
        <f t="shared" si="45"/>
        <v>plays</v>
      </c>
      <c r="S462" s="8">
        <f t="shared" si="46"/>
        <v>40399.208333333336</v>
      </c>
      <c r="T462" s="8">
        <f t="shared" si="47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141.04655870445345</v>
      </c>
      <c r="G463" t="s">
        <v>20</v>
      </c>
      <c r="H463">
        <v>2080</v>
      </c>
      <c r="I463" s="4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44"/>
        <v>film &amp; video</v>
      </c>
      <c r="R463" t="str">
        <f t="shared" si="45"/>
        <v>drama</v>
      </c>
      <c r="S463" s="8">
        <f t="shared" si="46"/>
        <v>41757.208333333336</v>
      </c>
      <c r="T463" s="8">
        <f t="shared" si="47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30.57944915254237</v>
      </c>
      <c r="G464" t="s">
        <v>14</v>
      </c>
      <c r="H464">
        <v>535</v>
      </c>
      <c r="I464" s="4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44"/>
        <v>games</v>
      </c>
      <c r="R464" t="str">
        <f t="shared" si="45"/>
        <v>mobile games</v>
      </c>
      <c r="S464" s="8">
        <f t="shared" si="46"/>
        <v>41304.25</v>
      </c>
      <c r="T464" s="8">
        <f t="shared" si="47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108.16455696202532</v>
      </c>
      <c r="G465" t="s">
        <v>20</v>
      </c>
      <c r="H465">
        <v>2105</v>
      </c>
      <c r="I465" s="4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44"/>
        <v>film &amp; video</v>
      </c>
      <c r="R465" t="str">
        <f t="shared" si="45"/>
        <v>animation</v>
      </c>
      <c r="S465" s="8">
        <f t="shared" si="46"/>
        <v>41639.25</v>
      </c>
      <c r="T465" s="8">
        <f t="shared" si="47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133.45505617977528</v>
      </c>
      <c r="G466" t="s">
        <v>20</v>
      </c>
      <c r="H466">
        <v>2436</v>
      </c>
      <c r="I466" s="4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44"/>
        <v>theater</v>
      </c>
      <c r="R466" t="str">
        <f t="shared" si="45"/>
        <v>plays</v>
      </c>
      <c r="S466" s="8">
        <f t="shared" si="46"/>
        <v>43142.25</v>
      </c>
      <c r="T466" s="8">
        <f t="shared" si="47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187.85106382978722</v>
      </c>
      <c r="G467" t="s">
        <v>20</v>
      </c>
      <c r="H467">
        <v>80</v>
      </c>
      <c r="I467" s="4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44"/>
        <v>publishing</v>
      </c>
      <c r="R467" t="str">
        <f t="shared" si="45"/>
        <v>translations</v>
      </c>
      <c r="S467" s="8">
        <f t="shared" si="46"/>
        <v>43127.25</v>
      </c>
      <c r="T467" s="8">
        <f t="shared" si="47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332</v>
      </c>
      <c r="G468" t="s">
        <v>20</v>
      </c>
      <c r="H468">
        <v>42</v>
      </c>
      <c r="I468" s="4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44"/>
        <v>technology</v>
      </c>
      <c r="R468" t="str">
        <f t="shared" si="45"/>
        <v>wearables</v>
      </c>
      <c r="S468" s="8">
        <f t="shared" si="46"/>
        <v>41409.208333333336</v>
      </c>
      <c r="T468" s="8">
        <f t="shared" si="47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575.21428571428578</v>
      </c>
      <c r="G469" t="s">
        <v>20</v>
      </c>
      <c r="H469">
        <v>139</v>
      </c>
      <c r="I469" s="4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44"/>
        <v>technology</v>
      </c>
      <c r="R469" t="str">
        <f t="shared" si="45"/>
        <v>web</v>
      </c>
      <c r="S469" s="8">
        <f t="shared" si="46"/>
        <v>42331.25</v>
      </c>
      <c r="T469" s="8">
        <f t="shared" si="47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40.5</v>
      </c>
      <c r="G470" t="s">
        <v>14</v>
      </c>
      <c r="H470">
        <v>16</v>
      </c>
      <c r="I470" s="4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44"/>
        <v>theater</v>
      </c>
      <c r="R470" t="str">
        <f t="shared" si="45"/>
        <v>plays</v>
      </c>
      <c r="S470" s="8">
        <f t="shared" si="46"/>
        <v>43569.208333333328</v>
      </c>
      <c r="T470" s="8">
        <f t="shared" si="47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184.42857142857144</v>
      </c>
      <c r="G471" t="s">
        <v>20</v>
      </c>
      <c r="H471">
        <v>159</v>
      </c>
      <c r="I471" s="4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44"/>
        <v>film &amp; video</v>
      </c>
      <c r="R471" t="str">
        <f t="shared" si="45"/>
        <v>drama</v>
      </c>
      <c r="S471" s="8">
        <f t="shared" si="46"/>
        <v>42142.208333333328</v>
      </c>
      <c r="T471" s="8">
        <f t="shared" si="47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285.80555555555554</v>
      </c>
      <c r="G472" t="s">
        <v>20</v>
      </c>
      <c r="H472">
        <v>381</v>
      </c>
      <c r="I472" s="4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44"/>
        <v>technology</v>
      </c>
      <c r="R472" t="str">
        <f t="shared" si="45"/>
        <v>wearables</v>
      </c>
      <c r="S472" s="8">
        <f t="shared" si="46"/>
        <v>42716.25</v>
      </c>
      <c r="T472" s="8">
        <f t="shared" si="47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319</v>
      </c>
      <c r="G473" t="s">
        <v>20</v>
      </c>
      <c r="H473">
        <v>194</v>
      </c>
      <c r="I473" s="4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44"/>
        <v>food</v>
      </c>
      <c r="R473" t="str">
        <f t="shared" si="45"/>
        <v>food trucks</v>
      </c>
      <c r="S473" s="8">
        <f t="shared" si="46"/>
        <v>41031.208333333336</v>
      </c>
      <c r="T473" s="8">
        <f t="shared" si="47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39.234070221066318</v>
      </c>
      <c r="G474" t="s">
        <v>14</v>
      </c>
      <c r="H474">
        <v>575</v>
      </c>
      <c r="I474" s="4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44"/>
        <v>music</v>
      </c>
      <c r="R474" t="str">
        <f t="shared" si="45"/>
        <v>rock</v>
      </c>
      <c r="S474" s="8">
        <f t="shared" si="46"/>
        <v>43535.208333333328</v>
      </c>
      <c r="T474" s="8">
        <f t="shared" si="47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178.14000000000001</v>
      </c>
      <c r="G475" t="s">
        <v>20</v>
      </c>
      <c r="H475">
        <v>106</v>
      </c>
      <c r="I475" s="4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44"/>
        <v>music</v>
      </c>
      <c r="R475" t="str">
        <f t="shared" si="45"/>
        <v>electric music</v>
      </c>
      <c r="S475" s="8">
        <f t="shared" si="46"/>
        <v>43277.208333333328</v>
      </c>
      <c r="T475" s="8">
        <f t="shared" si="47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365.15</v>
      </c>
      <c r="G476" t="s">
        <v>20</v>
      </c>
      <c r="H476">
        <v>142</v>
      </c>
      <c r="I476" s="4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44"/>
        <v>film &amp; video</v>
      </c>
      <c r="R476" t="str">
        <f t="shared" si="45"/>
        <v>television</v>
      </c>
      <c r="S476" s="8">
        <f t="shared" si="46"/>
        <v>41989.25</v>
      </c>
      <c r="T476" s="8">
        <f t="shared" si="47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113.94594594594594</v>
      </c>
      <c r="G477" t="s">
        <v>20</v>
      </c>
      <c r="H477">
        <v>211</v>
      </c>
      <c r="I477" s="4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44"/>
        <v>publishing</v>
      </c>
      <c r="R477" t="str">
        <f t="shared" si="45"/>
        <v>translations</v>
      </c>
      <c r="S477" s="8">
        <f t="shared" si="46"/>
        <v>41450.208333333336</v>
      </c>
      <c r="T477" s="8">
        <f t="shared" si="47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29.828720626631856</v>
      </c>
      <c r="G478" t="s">
        <v>14</v>
      </c>
      <c r="H478">
        <v>1120</v>
      </c>
      <c r="I478" s="4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44"/>
        <v>publishing</v>
      </c>
      <c r="R478" t="str">
        <f t="shared" si="45"/>
        <v>fiction</v>
      </c>
      <c r="S478" s="8">
        <f t="shared" si="46"/>
        <v>43322.208333333328</v>
      </c>
      <c r="T478" s="8">
        <f t="shared" si="47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54.270588235294113</v>
      </c>
      <c r="G479" t="s">
        <v>14</v>
      </c>
      <c r="H479">
        <v>113</v>
      </c>
      <c r="I479" s="4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44"/>
        <v>film &amp; video</v>
      </c>
      <c r="R479" t="str">
        <f t="shared" si="45"/>
        <v>science fiction</v>
      </c>
      <c r="S479" s="8">
        <f t="shared" si="46"/>
        <v>40720.208333333336</v>
      </c>
      <c r="T479" s="8">
        <f t="shared" si="47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236.34156976744185</v>
      </c>
      <c r="G480" t="s">
        <v>20</v>
      </c>
      <c r="H480">
        <v>2756</v>
      </c>
      <c r="I480" s="4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44"/>
        <v>technology</v>
      </c>
      <c r="R480" t="str">
        <f t="shared" si="45"/>
        <v>wearables</v>
      </c>
      <c r="S480" s="8">
        <f t="shared" si="46"/>
        <v>42072.208333333328</v>
      </c>
      <c r="T480" s="8">
        <f t="shared" si="47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512.91666666666663</v>
      </c>
      <c r="G481" t="s">
        <v>20</v>
      </c>
      <c r="H481">
        <v>173</v>
      </c>
      <c r="I481" s="4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44"/>
        <v>food</v>
      </c>
      <c r="R481" t="str">
        <f t="shared" si="45"/>
        <v>food trucks</v>
      </c>
      <c r="S481" s="8">
        <f t="shared" si="46"/>
        <v>42945.208333333328</v>
      </c>
      <c r="T481" s="8">
        <f t="shared" si="47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100.65116279069768</v>
      </c>
      <c r="G482" t="s">
        <v>20</v>
      </c>
      <c r="H482">
        <v>87</v>
      </c>
      <c r="I482" s="4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44"/>
        <v>photography</v>
      </c>
      <c r="R482" t="str">
        <f t="shared" si="45"/>
        <v>photography books</v>
      </c>
      <c r="S482" s="8">
        <f t="shared" si="46"/>
        <v>40248.25</v>
      </c>
      <c r="T482" s="8">
        <f t="shared" si="47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81.348423194303152</v>
      </c>
      <c r="G483" t="s">
        <v>14</v>
      </c>
      <c r="H483">
        <v>1538</v>
      </c>
      <c r="I483" s="4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44"/>
        <v>theater</v>
      </c>
      <c r="R483" t="str">
        <f t="shared" si="45"/>
        <v>plays</v>
      </c>
      <c r="S483" s="8">
        <f t="shared" si="46"/>
        <v>41913.208333333336</v>
      </c>
      <c r="T483" s="8">
        <f t="shared" si="47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16.404761904761905</v>
      </c>
      <c r="G484" t="s">
        <v>14</v>
      </c>
      <c r="H484">
        <v>9</v>
      </c>
      <c r="I484" s="4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44"/>
        <v>publishing</v>
      </c>
      <c r="R484" t="str">
        <f t="shared" si="45"/>
        <v>fiction</v>
      </c>
      <c r="S484" s="8">
        <f t="shared" si="46"/>
        <v>40963.25</v>
      </c>
      <c r="T484" s="8">
        <f t="shared" si="47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52.774617067833695</v>
      </c>
      <c r="G485" t="s">
        <v>14</v>
      </c>
      <c r="H485">
        <v>554</v>
      </c>
      <c r="I485" s="4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44"/>
        <v>theater</v>
      </c>
      <c r="R485" t="str">
        <f t="shared" si="45"/>
        <v>plays</v>
      </c>
      <c r="S485" s="8">
        <f t="shared" si="46"/>
        <v>43811.25</v>
      </c>
      <c r="T485" s="8">
        <f t="shared" si="47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260.20608108108109</v>
      </c>
      <c r="G486" t="s">
        <v>20</v>
      </c>
      <c r="H486">
        <v>1572</v>
      </c>
      <c r="I486" s="4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44"/>
        <v>food</v>
      </c>
      <c r="R486" t="str">
        <f t="shared" si="45"/>
        <v>food trucks</v>
      </c>
      <c r="S486" s="8">
        <f t="shared" si="46"/>
        <v>41855.208333333336</v>
      </c>
      <c r="T486" s="8">
        <f t="shared" si="47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30.73289183222958</v>
      </c>
      <c r="G487" t="s">
        <v>14</v>
      </c>
      <c r="H487">
        <v>648</v>
      </c>
      <c r="I487" s="4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44"/>
        <v>theater</v>
      </c>
      <c r="R487" t="str">
        <f t="shared" si="45"/>
        <v>plays</v>
      </c>
      <c r="S487" s="8">
        <f t="shared" si="46"/>
        <v>43626.208333333328</v>
      </c>
      <c r="T487" s="8">
        <f t="shared" si="47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13.5</v>
      </c>
      <c r="G488" t="s">
        <v>14</v>
      </c>
      <c r="H488">
        <v>21</v>
      </c>
      <c r="I488" s="4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44"/>
        <v>publishing</v>
      </c>
      <c r="R488" t="str">
        <f t="shared" si="45"/>
        <v>translations</v>
      </c>
      <c r="S488" s="8">
        <f t="shared" si="46"/>
        <v>43168.25</v>
      </c>
      <c r="T488" s="8">
        <f t="shared" si="47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178.62556663644605</v>
      </c>
      <c r="G489" t="s">
        <v>20</v>
      </c>
      <c r="H489">
        <v>2346</v>
      </c>
      <c r="I489" s="4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44"/>
        <v>theater</v>
      </c>
      <c r="R489" t="str">
        <f t="shared" si="45"/>
        <v>plays</v>
      </c>
      <c r="S489" s="8">
        <f t="shared" si="46"/>
        <v>42845.208333333328</v>
      </c>
      <c r="T489" s="8">
        <f t="shared" si="47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220.0566037735849</v>
      </c>
      <c r="G490" t="s">
        <v>20</v>
      </c>
      <c r="H490">
        <v>115</v>
      </c>
      <c r="I490" s="4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44"/>
        <v>theater</v>
      </c>
      <c r="R490" t="str">
        <f t="shared" si="45"/>
        <v>plays</v>
      </c>
      <c r="S490" s="8">
        <f t="shared" si="46"/>
        <v>42403.25</v>
      </c>
      <c r="T490" s="8">
        <f t="shared" si="47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101.5108695652174</v>
      </c>
      <c r="G491" t="s">
        <v>20</v>
      </c>
      <c r="H491">
        <v>85</v>
      </c>
      <c r="I491" s="4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44"/>
        <v>technology</v>
      </c>
      <c r="R491" t="str">
        <f t="shared" si="45"/>
        <v>wearables</v>
      </c>
      <c r="S491" s="8">
        <f t="shared" si="46"/>
        <v>40406.208333333336</v>
      </c>
      <c r="T491" s="8">
        <f t="shared" si="47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191.5</v>
      </c>
      <c r="G492" t="s">
        <v>20</v>
      </c>
      <c r="H492">
        <v>144</v>
      </c>
      <c r="I492" s="4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44"/>
        <v>journalism</v>
      </c>
      <c r="R492" t="str">
        <f t="shared" si="45"/>
        <v>audio</v>
      </c>
      <c r="S492" s="8">
        <f t="shared" si="46"/>
        <v>43786.25</v>
      </c>
      <c r="T492" s="8">
        <f t="shared" si="47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305.34683098591546</v>
      </c>
      <c r="G493" t="s">
        <v>20</v>
      </c>
      <c r="H493">
        <v>2443</v>
      </c>
      <c r="I493" s="4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44"/>
        <v>food</v>
      </c>
      <c r="R493" t="str">
        <f t="shared" si="45"/>
        <v>food trucks</v>
      </c>
      <c r="S493" s="8">
        <f t="shared" si="46"/>
        <v>41456.208333333336</v>
      </c>
      <c r="T493" s="8">
        <f t="shared" si="47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23.995287958115181</v>
      </c>
      <c r="G494" t="s">
        <v>74</v>
      </c>
      <c r="H494">
        <v>595</v>
      </c>
      <c r="I494" s="4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44"/>
        <v>film &amp; video</v>
      </c>
      <c r="R494" t="str">
        <f t="shared" si="45"/>
        <v>shorts</v>
      </c>
      <c r="S494" s="8">
        <f t="shared" si="46"/>
        <v>40336.208333333336</v>
      </c>
      <c r="T494" s="8">
        <f t="shared" si="47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723.77777777777771</v>
      </c>
      <c r="G495" t="s">
        <v>20</v>
      </c>
      <c r="H495">
        <v>64</v>
      </c>
      <c r="I495" s="4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44"/>
        <v>photography</v>
      </c>
      <c r="R495" t="str">
        <f t="shared" si="45"/>
        <v>photography books</v>
      </c>
      <c r="S495" s="8">
        <f t="shared" si="46"/>
        <v>43645.208333333328</v>
      </c>
      <c r="T495" s="8">
        <f t="shared" si="47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547.36</v>
      </c>
      <c r="G496" t="s">
        <v>20</v>
      </c>
      <c r="H496">
        <v>268</v>
      </c>
      <c r="I496" s="4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44"/>
        <v>technology</v>
      </c>
      <c r="R496" t="str">
        <f t="shared" si="45"/>
        <v>wearables</v>
      </c>
      <c r="S496" s="8">
        <f t="shared" si="46"/>
        <v>40990.208333333336</v>
      </c>
      <c r="T496" s="8">
        <f t="shared" si="47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414.49999999999994</v>
      </c>
      <c r="G497" t="s">
        <v>20</v>
      </c>
      <c r="H497">
        <v>195</v>
      </c>
      <c r="I497" s="4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44"/>
        <v>theater</v>
      </c>
      <c r="R497" t="str">
        <f t="shared" si="45"/>
        <v>plays</v>
      </c>
      <c r="S497" s="8">
        <f t="shared" si="46"/>
        <v>41800.208333333336</v>
      </c>
      <c r="T497" s="8">
        <f t="shared" si="47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0.90696409140369971</v>
      </c>
      <c r="G498" t="s">
        <v>14</v>
      </c>
      <c r="H498">
        <v>54</v>
      </c>
      <c r="I498" s="4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44"/>
        <v>film &amp; video</v>
      </c>
      <c r="R498" t="str">
        <f t="shared" si="45"/>
        <v>animation</v>
      </c>
      <c r="S498" s="8">
        <f t="shared" si="46"/>
        <v>42876.208333333328</v>
      </c>
      <c r="T498" s="8">
        <f t="shared" si="47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34.173469387755098</v>
      </c>
      <c r="G499" t="s">
        <v>14</v>
      </c>
      <c r="H499">
        <v>120</v>
      </c>
      <c r="I499" s="4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44"/>
        <v>technology</v>
      </c>
      <c r="R499" t="str">
        <f t="shared" si="45"/>
        <v>wearables</v>
      </c>
      <c r="S499" s="8">
        <f t="shared" si="46"/>
        <v>42724.25</v>
      </c>
      <c r="T499" s="8">
        <f t="shared" si="47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23.948810754912099</v>
      </c>
      <c r="G500" t="s">
        <v>14</v>
      </c>
      <c r="H500">
        <v>579</v>
      </c>
      <c r="I500" s="4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44"/>
        <v>technology</v>
      </c>
      <c r="R500" t="str">
        <f t="shared" si="45"/>
        <v>web</v>
      </c>
      <c r="S500" s="8">
        <f t="shared" si="46"/>
        <v>42005.25</v>
      </c>
      <c r="T500" s="8">
        <f t="shared" si="47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48.072649572649574</v>
      </c>
      <c r="G501" t="s">
        <v>14</v>
      </c>
      <c r="H501">
        <v>2072</v>
      </c>
      <c r="I501" s="4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44"/>
        <v>film &amp; video</v>
      </c>
      <c r="R501" t="str">
        <f t="shared" si="45"/>
        <v>documentary</v>
      </c>
      <c r="S501" s="8">
        <f t="shared" si="46"/>
        <v>42444.208333333328</v>
      </c>
      <c r="T501" s="8">
        <f t="shared" si="47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>
        <v>0</v>
      </c>
      <c r="I502" s="4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44"/>
        <v>theater</v>
      </c>
      <c r="R502" t="str">
        <f t="shared" si="45"/>
        <v>plays</v>
      </c>
      <c r="S502" s="8">
        <f t="shared" si="46"/>
        <v>41395.208333333336</v>
      </c>
      <c r="T502" s="8">
        <f t="shared" si="47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70.145182291666657</v>
      </c>
      <c r="G503" t="s">
        <v>14</v>
      </c>
      <c r="H503">
        <v>1796</v>
      </c>
      <c r="I503" s="4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44"/>
        <v>film &amp; video</v>
      </c>
      <c r="R503" t="str">
        <f t="shared" si="45"/>
        <v>documentary</v>
      </c>
      <c r="S503" s="8">
        <f t="shared" si="46"/>
        <v>41345.208333333336</v>
      </c>
      <c r="T503" s="8">
        <f t="shared" si="47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529.92307692307691</v>
      </c>
      <c r="G504" t="s">
        <v>20</v>
      </c>
      <c r="H504">
        <v>186</v>
      </c>
      <c r="I504" s="4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44"/>
        <v>games</v>
      </c>
      <c r="R504" t="str">
        <f t="shared" si="45"/>
        <v>video games</v>
      </c>
      <c r="S504" s="8">
        <f t="shared" si="46"/>
        <v>41117.208333333336</v>
      </c>
      <c r="T504" s="8">
        <f t="shared" si="47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180.32549019607845</v>
      </c>
      <c r="G505" t="s">
        <v>20</v>
      </c>
      <c r="H505">
        <v>460</v>
      </c>
      <c r="I505" s="4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44"/>
        <v>film &amp; video</v>
      </c>
      <c r="R505" t="str">
        <f t="shared" si="45"/>
        <v>drama</v>
      </c>
      <c r="S505" s="8">
        <f t="shared" si="46"/>
        <v>42186.208333333328</v>
      </c>
      <c r="T505" s="8">
        <f t="shared" si="47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92.320000000000007</v>
      </c>
      <c r="G506" t="s">
        <v>14</v>
      </c>
      <c r="H506">
        <v>62</v>
      </c>
      <c r="I506" s="4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44"/>
        <v>music</v>
      </c>
      <c r="R506" t="str">
        <f t="shared" si="45"/>
        <v>rock</v>
      </c>
      <c r="S506" s="8">
        <f t="shared" si="46"/>
        <v>42142.208333333328</v>
      </c>
      <c r="T506" s="8">
        <f t="shared" si="47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13.901001112347053</v>
      </c>
      <c r="G507" t="s">
        <v>14</v>
      </c>
      <c r="H507">
        <v>347</v>
      </c>
      <c r="I507" s="4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44"/>
        <v>publishing</v>
      </c>
      <c r="R507" t="str">
        <f t="shared" si="45"/>
        <v>radio &amp; podcasts</v>
      </c>
      <c r="S507" s="8">
        <f t="shared" si="46"/>
        <v>41341.25</v>
      </c>
      <c r="T507" s="8">
        <f t="shared" si="47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927.07777777777767</v>
      </c>
      <c r="G508" t="s">
        <v>20</v>
      </c>
      <c r="H508">
        <v>2528</v>
      </c>
      <c r="I508" s="4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44"/>
        <v>theater</v>
      </c>
      <c r="R508" t="str">
        <f t="shared" si="45"/>
        <v>plays</v>
      </c>
      <c r="S508" s="8">
        <f t="shared" si="46"/>
        <v>43062.25</v>
      </c>
      <c r="T508" s="8">
        <f t="shared" si="47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39.857142857142861</v>
      </c>
      <c r="G509" t="s">
        <v>14</v>
      </c>
      <c r="H509">
        <v>19</v>
      </c>
      <c r="I509" s="4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44"/>
        <v>technology</v>
      </c>
      <c r="R509" t="str">
        <f t="shared" si="45"/>
        <v>web</v>
      </c>
      <c r="S509" s="8">
        <f t="shared" si="46"/>
        <v>41373.208333333336</v>
      </c>
      <c r="T509" s="8">
        <f t="shared" si="47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112.22929936305732</v>
      </c>
      <c r="G510" t="s">
        <v>20</v>
      </c>
      <c r="H510">
        <v>3657</v>
      </c>
      <c r="I510" s="4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44"/>
        <v>theater</v>
      </c>
      <c r="R510" t="str">
        <f t="shared" si="45"/>
        <v>plays</v>
      </c>
      <c r="S510" s="8">
        <f t="shared" si="46"/>
        <v>43310.208333333328</v>
      </c>
      <c r="T510" s="8">
        <f t="shared" si="47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70.925816023738875</v>
      </c>
      <c r="G511" t="s">
        <v>14</v>
      </c>
      <c r="H511">
        <v>1258</v>
      </c>
      <c r="I511" s="4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44"/>
        <v>theater</v>
      </c>
      <c r="R511" t="str">
        <f t="shared" si="45"/>
        <v>plays</v>
      </c>
      <c r="S511" s="8">
        <f t="shared" si="46"/>
        <v>41034.208333333336</v>
      </c>
      <c r="T511" s="8">
        <f t="shared" si="47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119.08974358974358</v>
      </c>
      <c r="G512" t="s">
        <v>20</v>
      </c>
      <c r="H512">
        <v>131</v>
      </c>
      <c r="I512" s="4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44"/>
        <v>film &amp; video</v>
      </c>
      <c r="R512" t="str">
        <f t="shared" si="45"/>
        <v>drama</v>
      </c>
      <c r="S512" s="8">
        <f t="shared" si="46"/>
        <v>43251.208333333328</v>
      </c>
      <c r="T512" s="8">
        <f t="shared" si="47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24.017591339648174</v>
      </c>
      <c r="G513" t="s">
        <v>14</v>
      </c>
      <c r="H513">
        <v>362</v>
      </c>
      <c r="I513" s="4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44"/>
        <v>theater</v>
      </c>
      <c r="R513" t="str">
        <f t="shared" si="45"/>
        <v>plays</v>
      </c>
      <c r="S513" s="8">
        <f t="shared" si="46"/>
        <v>43671.208333333328</v>
      </c>
      <c r="T513" s="8">
        <f t="shared" si="47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2"/>
        <v>139.31868131868131</v>
      </c>
      <c r="G514" t="s">
        <v>20</v>
      </c>
      <c r="H514">
        <v>239</v>
      </c>
      <c r="I514" s="4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44"/>
        <v>games</v>
      </c>
      <c r="R514" t="str">
        <f t="shared" si="45"/>
        <v>video games</v>
      </c>
      <c r="S514" s="8">
        <f t="shared" si="46"/>
        <v>41825.208333333336</v>
      </c>
      <c r="T514" s="8">
        <f t="shared" si="47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8">E515/D515*100</f>
        <v>39.277108433734945</v>
      </c>
      <c r="G515" t="s">
        <v>74</v>
      </c>
      <c r="H515">
        <v>35</v>
      </c>
      <c r="I515" s="4">
        <f t="shared" ref="I515:I578" si="49">IF(H515=0, 0, 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50">LEFT(P515,FIND("/",P515)-1)</f>
        <v>film &amp; video</v>
      </c>
      <c r="R515" t="str">
        <f t="shared" ref="R515:R578" si="51">RIGHT(P515, LEN(P515) - FIND("/", P515))</f>
        <v>television</v>
      </c>
      <c r="S515" s="8">
        <f t="shared" ref="S515:S578" si="52">(((L515/60)/60)/24)+DATE(1970,1,1)</f>
        <v>40430.208333333336</v>
      </c>
      <c r="T515" s="8">
        <f t="shared" ref="T515:T578" si="53">(((M515/60)/60)/24)+DATE(1970,1,1)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22.439077144917089</v>
      </c>
      <c r="G516" t="s">
        <v>74</v>
      </c>
      <c r="H516">
        <v>528</v>
      </c>
      <c r="I516" s="4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50"/>
        <v>music</v>
      </c>
      <c r="R516" t="str">
        <f t="shared" si="51"/>
        <v>rock</v>
      </c>
      <c r="S516" s="8">
        <f t="shared" si="52"/>
        <v>41614.25</v>
      </c>
      <c r="T516" s="8">
        <f t="shared" si="53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55.779069767441861</v>
      </c>
      <c r="G517" t="s">
        <v>14</v>
      </c>
      <c r="H517">
        <v>133</v>
      </c>
      <c r="I517" s="4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50"/>
        <v>theater</v>
      </c>
      <c r="R517" t="str">
        <f t="shared" si="51"/>
        <v>plays</v>
      </c>
      <c r="S517" s="8">
        <f t="shared" si="52"/>
        <v>40900.25</v>
      </c>
      <c r="T517" s="8">
        <f t="shared" si="53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42.523125996810208</v>
      </c>
      <c r="G518" t="s">
        <v>14</v>
      </c>
      <c r="H518">
        <v>846</v>
      </c>
      <c r="I518" s="4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50"/>
        <v>publishing</v>
      </c>
      <c r="R518" t="str">
        <f t="shared" si="51"/>
        <v>nonfiction</v>
      </c>
      <c r="S518" s="8">
        <f t="shared" si="52"/>
        <v>40396.208333333336</v>
      </c>
      <c r="T518" s="8">
        <f t="shared" si="53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112.00000000000001</v>
      </c>
      <c r="G519" t="s">
        <v>20</v>
      </c>
      <c r="H519">
        <v>78</v>
      </c>
      <c r="I519" s="4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50"/>
        <v>food</v>
      </c>
      <c r="R519" t="str">
        <f t="shared" si="51"/>
        <v>food trucks</v>
      </c>
      <c r="S519" s="8">
        <f t="shared" si="52"/>
        <v>42860.208333333328</v>
      </c>
      <c r="T519" s="8">
        <f t="shared" si="53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7.0681818181818183</v>
      </c>
      <c r="G520" t="s">
        <v>14</v>
      </c>
      <c r="H520">
        <v>10</v>
      </c>
      <c r="I520" s="4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50"/>
        <v>film &amp; video</v>
      </c>
      <c r="R520" t="str">
        <f t="shared" si="51"/>
        <v>animation</v>
      </c>
      <c r="S520" s="8">
        <f t="shared" si="52"/>
        <v>43154.25</v>
      </c>
      <c r="T520" s="8">
        <f t="shared" si="53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101.74563871693867</v>
      </c>
      <c r="G521" t="s">
        <v>20</v>
      </c>
      <c r="H521">
        <v>1773</v>
      </c>
      <c r="I521" s="4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50"/>
        <v>music</v>
      </c>
      <c r="R521" t="str">
        <f t="shared" si="51"/>
        <v>rock</v>
      </c>
      <c r="S521" s="8">
        <f t="shared" si="52"/>
        <v>42012.25</v>
      </c>
      <c r="T521" s="8">
        <f t="shared" si="53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425.75</v>
      </c>
      <c r="G522" t="s">
        <v>20</v>
      </c>
      <c r="H522">
        <v>32</v>
      </c>
      <c r="I522" s="4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50"/>
        <v>theater</v>
      </c>
      <c r="R522" t="str">
        <f t="shared" si="51"/>
        <v>plays</v>
      </c>
      <c r="S522" s="8">
        <f t="shared" si="52"/>
        <v>43574.208333333328</v>
      </c>
      <c r="T522" s="8">
        <f t="shared" si="53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145.53947368421052</v>
      </c>
      <c r="G523" t="s">
        <v>20</v>
      </c>
      <c r="H523">
        <v>369</v>
      </c>
      <c r="I523" s="4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50"/>
        <v>film &amp; video</v>
      </c>
      <c r="R523" t="str">
        <f t="shared" si="51"/>
        <v>drama</v>
      </c>
      <c r="S523" s="8">
        <f t="shared" si="52"/>
        <v>42605.208333333328</v>
      </c>
      <c r="T523" s="8">
        <f t="shared" si="53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32.453465346534657</v>
      </c>
      <c r="G524" t="s">
        <v>14</v>
      </c>
      <c r="H524">
        <v>191</v>
      </c>
      <c r="I524" s="4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50"/>
        <v>film &amp; video</v>
      </c>
      <c r="R524" t="str">
        <f t="shared" si="51"/>
        <v>shorts</v>
      </c>
      <c r="S524" s="8">
        <f t="shared" si="52"/>
        <v>41093.208333333336</v>
      </c>
      <c r="T524" s="8">
        <f t="shared" si="53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700.33333333333326</v>
      </c>
      <c r="G525" t="s">
        <v>20</v>
      </c>
      <c r="H525">
        <v>89</v>
      </c>
      <c r="I525" s="4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50"/>
        <v>film &amp; video</v>
      </c>
      <c r="R525" t="str">
        <f t="shared" si="51"/>
        <v>shorts</v>
      </c>
      <c r="S525" s="8">
        <f t="shared" si="52"/>
        <v>40241.25</v>
      </c>
      <c r="T525" s="8">
        <f t="shared" si="53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83.904860392967933</v>
      </c>
      <c r="G526" t="s">
        <v>14</v>
      </c>
      <c r="H526">
        <v>1979</v>
      </c>
      <c r="I526" s="4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50"/>
        <v>theater</v>
      </c>
      <c r="R526" t="str">
        <f t="shared" si="51"/>
        <v>plays</v>
      </c>
      <c r="S526" s="8">
        <f t="shared" si="52"/>
        <v>40294.208333333336</v>
      </c>
      <c r="T526" s="8">
        <f t="shared" si="53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84.19047619047619</v>
      </c>
      <c r="G527" t="s">
        <v>14</v>
      </c>
      <c r="H527">
        <v>63</v>
      </c>
      <c r="I527" s="4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50"/>
        <v>technology</v>
      </c>
      <c r="R527" t="str">
        <f t="shared" si="51"/>
        <v>wearables</v>
      </c>
      <c r="S527" s="8">
        <f t="shared" si="52"/>
        <v>40505.25</v>
      </c>
      <c r="T527" s="8">
        <f t="shared" si="53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155.95180722891567</v>
      </c>
      <c r="G528" t="s">
        <v>20</v>
      </c>
      <c r="H528">
        <v>147</v>
      </c>
      <c r="I528" s="4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50"/>
        <v>theater</v>
      </c>
      <c r="R528" t="str">
        <f t="shared" si="51"/>
        <v>plays</v>
      </c>
      <c r="S528" s="8">
        <f t="shared" si="52"/>
        <v>42364.25</v>
      </c>
      <c r="T528" s="8">
        <f t="shared" si="53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99.619450317124731</v>
      </c>
      <c r="G529" t="s">
        <v>14</v>
      </c>
      <c r="H529">
        <v>6080</v>
      </c>
      <c r="I529" s="4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50"/>
        <v>film &amp; video</v>
      </c>
      <c r="R529" t="str">
        <f t="shared" si="51"/>
        <v>animation</v>
      </c>
      <c r="S529" s="8">
        <f t="shared" si="52"/>
        <v>42405.25</v>
      </c>
      <c r="T529" s="8">
        <f t="shared" si="53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80.300000000000011</v>
      </c>
      <c r="G530" t="s">
        <v>14</v>
      </c>
      <c r="H530">
        <v>80</v>
      </c>
      <c r="I530" s="4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50"/>
        <v>music</v>
      </c>
      <c r="R530" t="str">
        <f t="shared" si="51"/>
        <v>indie rock</v>
      </c>
      <c r="S530" s="8">
        <f t="shared" si="52"/>
        <v>41601.25</v>
      </c>
      <c r="T530" s="8">
        <f t="shared" si="53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11.254901960784313</v>
      </c>
      <c r="G531" t="s">
        <v>14</v>
      </c>
      <c r="H531">
        <v>9</v>
      </c>
      <c r="I531" s="4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50"/>
        <v>games</v>
      </c>
      <c r="R531" t="str">
        <f t="shared" si="51"/>
        <v>video games</v>
      </c>
      <c r="S531" s="8">
        <f t="shared" si="52"/>
        <v>41769.208333333336</v>
      </c>
      <c r="T531" s="8">
        <f t="shared" si="53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91.740952380952379</v>
      </c>
      <c r="G532" t="s">
        <v>14</v>
      </c>
      <c r="H532">
        <v>1784</v>
      </c>
      <c r="I532" s="4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50"/>
        <v>publishing</v>
      </c>
      <c r="R532" t="str">
        <f t="shared" si="51"/>
        <v>fiction</v>
      </c>
      <c r="S532" s="8">
        <f t="shared" si="52"/>
        <v>40421.208333333336</v>
      </c>
      <c r="T532" s="8">
        <f t="shared" si="53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95.521156936261391</v>
      </c>
      <c r="G533" t="s">
        <v>47</v>
      </c>
      <c r="H533">
        <v>3640</v>
      </c>
      <c r="I533" s="4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50"/>
        <v>games</v>
      </c>
      <c r="R533" t="str">
        <f t="shared" si="51"/>
        <v>video games</v>
      </c>
      <c r="S533" s="8">
        <f t="shared" si="52"/>
        <v>41589.25</v>
      </c>
      <c r="T533" s="8">
        <f t="shared" si="53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502.87499999999994</v>
      </c>
      <c r="G534" t="s">
        <v>20</v>
      </c>
      <c r="H534">
        <v>126</v>
      </c>
      <c r="I534" s="4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50"/>
        <v>theater</v>
      </c>
      <c r="R534" t="str">
        <f t="shared" si="51"/>
        <v>plays</v>
      </c>
      <c r="S534" s="8">
        <f t="shared" si="52"/>
        <v>43125.25</v>
      </c>
      <c r="T534" s="8">
        <f t="shared" si="53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159.24394463667818</v>
      </c>
      <c r="G535" t="s">
        <v>20</v>
      </c>
      <c r="H535">
        <v>2218</v>
      </c>
      <c r="I535" s="4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50"/>
        <v>music</v>
      </c>
      <c r="R535" t="str">
        <f t="shared" si="51"/>
        <v>indie rock</v>
      </c>
      <c r="S535" s="8">
        <f t="shared" si="52"/>
        <v>41479.208333333336</v>
      </c>
      <c r="T535" s="8">
        <f t="shared" si="53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15.022446689113355</v>
      </c>
      <c r="G536" t="s">
        <v>14</v>
      </c>
      <c r="H536">
        <v>243</v>
      </c>
      <c r="I536" s="4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50"/>
        <v>film &amp; video</v>
      </c>
      <c r="R536" t="str">
        <f t="shared" si="51"/>
        <v>drama</v>
      </c>
      <c r="S536" s="8">
        <f t="shared" si="52"/>
        <v>43329.208333333328</v>
      </c>
      <c r="T536" s="8">
        <f t="shared" si="53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482.03846153846149</v>
      </c>
      <c r="G537" t="s">
        <v>20</v>
      </c>
      <c r="H537">
        <v>202</v>
      </c>
      <c r="I537" s="4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50"/>
        <v>theater</v>
      </c>
      <c r="R537" t="str">
        <f t="shared" si="51"/>
        <v>plays</v>
      </c>
      <c r="S537" s="8">
        <f t="shared" si="52"/>
        <v>43259.208333333328</v>
      </c>
      <c r="T537" s="8">
        <f t="shared" si="53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149.96938775510205</v>
      </c>
      <c r="G538" t="s">
        <v>20</v>
      </c>
      <c r="H538">
        <v>140</v>
      </c>
      <c r="I538" s="4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50"/>
        <v>publishing</v>
      </c>
      <c r="R538" t="str">
        <f t="shared" si="51"/>
        <v>fiction</v>
      </c>
      <c r="S538" s="8">
        <f t="shared" si="52"/>
        <v>40414.208333333336</v>
      </c>
      <c r="T538" s="8">
        <f t="shared" si="53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117.22156398104266</v>
      </c>
      <c r="G539" t="s">
        <v>20</v>
      </c>
      <c r="H539">
        <v>1052</v>
      </c>
      <c r="I539" s="4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50"/>
        <v>film &amp; video</v>
      </c>
      <c r="R539" t="str">
        <f t="shared" si="51"/>
        <v>documentary</v>
      </c>
      <c r="S539" s="8">
        <f t="shared" si="52"/>
        <v>43342.208333333328</v>
      </c>
      <c r="T539" s="8">
        <f t="shared" si="53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37.695968274950431</v>
      </c>
      <c r="G540" t="s">
        <v>14</v>
      </c>
      <c r="H540">
        <v>1296</v>
      </c>
      <c r="I540" s="4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50"/>
        <v>games</v>
      </c>
      <c r="R540" t="str">
        <f t="shared" si="51"/>
        <v>mobile games</v>
      </c>
      <c r="S540" s="8">
        <f t="shared" si="52"/>
        <v>41539.208333333336</v>
      </c>
      <c r="T540" s="8">
        <f t="shared" si="53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72.653061224489804</v>
      </c>
      <c r="G541" t="s">
        <v>14</v>
      </c>
      <c r="H541">
        <v>77</v>
      </c>
      <c r="I541" s="4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50"/>
        <v>food</v>
      </c>
      <c r="R541" t="str">
        <f t="shared" si="51"/>
        <v>food trucks</v>
      </c>
      <c r="S541" s="8">
        <f t="shared" si="52"/>
        <v>43647.208333333328</v>
      </c>
      <c r="T541" s="8">
        <f t="shared" si="53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265.98113207547169</v>
      </c>
      <c r="G542" t="s">
        <v>20</v>
      </c>
      <c r="H542">
        <v>247</v>
      </c>
      <c r="I542" s="4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50"/>
        <v>photography</v>
      </c>
      <c r="R542" t="str">
        <f t="shared" si="51"/>
        <v>photography books</v>
      </c>
      <c r="S542" s="8">
        <f t="shared" si="52"/>
        <v>43225.208333333328</v>
      </c>
      <c r="T542" s="8">
        <f t="shared" si="53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24.205617977528089</v>
      </c>
      <c r="G543" t="s">
        <v>14</v>
      </c>
      <c r="H543">
        <v>395</v>
      </c>
      <c r="I543" s="4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50"/>
        <v>games</v>
      </c>
      <c r="R543" t="str">
        <f t="shared" si="51"/>
        <v>mobile games</v>
      </c>
      <c r="S543" s="8">
        <f t="shared" si="52"/>
        <v>42165.208333333328</v>
      </c>
      <c r="T543" s="8">
        <f t="shared" si="53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2.5064935064935066</v>
      </c>
      <c r="G544" t="s">
        <v>14</v>
      </c>
      <c r="H544">
        <v>49</v>
      </c>
      <c r="I544" s="4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50"/>
        <v>music</v>
      </c>
      <c r="R544" t="str">
        <f t="shared" si="51"/>
        <v>indie rock</v>
      </c>
      <c r="S544" s="8">
        <f t="shared" si="52"/>
        <v>42391.25</v>
      </c>
      <c r="T544" s="8">
        <f t="shared" si="53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16.329799764428738</v>
      </c>
      <c r="G545" t="s">
        <v>14</v>
      </c>
      <c r="H545">
        <v>180</v>
      </c>
      <c r="I545" s="4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50"/>
        <v>games</v>
      </c>
      <c r="R545" t="str">
        <f t="shared" si="51"/>
        <v>video games</v>
      </c>
      <c r="S545" s="8">
        <f t="shared" si="52"/>
        <v>41528.208333333336</v>
      </c>
      <c r="T545" s="8">
        <f t="shared" si="53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276.5</v>
      </c>
      <c r="G546" t="s">
        <v>20</v>
      </c>
      <c r="H546">
        <v>84</v>
      </c>
      <c r="I546" s="4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50"/>
        <v>music</v>
      </c>
      <c r="R546" t="str">
        <f t="shared" si="51"/>
        <v>rock</v>
      </c>
      <c r="S546" s="8">
        <f t="shared" si="52"/>
        <v>42377.25</v>
      </c>
      <c r="T546" s="8">
        <f t="shared" si="53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88.803571428571431</v>
      </c>
      <c r="G547" t="s">
        <v>14</v>
      </c>
      <c r="H547">
        <v>2690</v>
      </c>
      <c r="I547" s="4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50"/>
        <v>theater</v>
      </c>
      <c r="R547" t="str">
        <f t="shared" si="51"/>
        <v>plays</v>
      </c>
      <c r="S547" s="8">
        <f t="shared" si="52"/>
        <v>43824.25</v>
      </c>
      <c r="T547" s="8">
        <f t="shared" si="53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163.57142857142856</v>
      </c>
      <c r="G548" t="s">
        <v>20</v>
      </c>
      <c r="H548">
        <v>88</v>
      </c>
      <c r="I548" s="4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50"/>
        <v>theater</v>
      </c>
      <c r="R548" t="str">
        <f t="shared" si="51"/>
        <v>plays</v>
      </c>
      <c r="S548" s="8">
        <f t="shared" si="52"/>
        <v>43360.208333333328</v>
      </c>
      <c r="T548" s="8">
        <f t="shared" si="53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969</v>
      </c>
      <c r="G549" t="s">
        <v>20</v>
      </c>
      <c r="H549">
        <v>156</v>
      </c>
      <c r="I549" s="4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50"/>
        <v>film &amp; video</v>
      </c>
      <c r="R549" t="str">
        <f t="shared" si="51"/>
        <v>drama</v>
      </c>
      <c r="S549" s="8">
        <f t="shared" si="52"/>
        <v>42029.25</v>
      </c>
      <c r="T549" s="8">
        <f t="shared" si="53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270.91376701966715</v>
      </c>
      <c r="G550" t="s">
        <v>20</v>
      </c>
      <c r="H550">
        <v>2985</v>
      </c>
      <c r="I550" s="4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50"/>
        <v>theater</v>
      </c>
      <c r="R550" t="str">
        <f t="shared" si="51"/>
        <v>plays</v>
      </c>
      <c r="S550" s="8">
        <f t="shared" si="52"/>
        <v>42461.208333333328</v>
      </c>
      <c r="T550" s="8">
        <f t="shared" si="53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284.21355932203392</v>
      </c>
      <c r="G551" t="s">
        <v>20</v>
      </c>
      <c r="H551">
        <v>762</v>
      </c>
      <c r="I551" s="4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50"/>
        <v>technology</v>
      </c>
      <c r="R551" t="str">
        <f t="shared" si="51"/>
        <v>wearables</v>
      </c>
      <c r="S551" s="8">
        <f t="shared" si="52"/>
        <v>41422.208333333336</v>
      </c>
      <c r="T551" s="8">
        <f t="shared" si="53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4</v>
      </c>
      <c r="G552" t="s">
        <v>74</v>
      </c>
      <c r="H552">
        <v>1</v>
      </c>
      <c r="I552" s="4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50"/>
        <v>music</v>
      </c>
      <c r="R552" t="str">
        <f t="shared" si="51"/>
        <v>indie rock</v>
      </c>
      <c r="S552" s="8">
        <f t="shared" si="52"/>
        <v>40968.25</v>
      </c>
      <c r="T552" s="8">
        <f t="shared" si="53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58.6329816768462</v>
      </c>
      <c r="G553" t="s">
        <v>14</v>
      </c>
      <c r="H553">
        <v>2779</v>
      </c>
      <c r="I553" s="4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50"/>
        <v>technology</v>
      </c>
      <c r="R553" t="str">
        <f t="shared" si="51"/>
        <v>web</v>
      </c>
      <c r="S553" s="8">
        <f t="shared" si="52"/>
        <v>41993.25</v>
      </c>
      <c r="T553" s="8">
        <f t="shared" si="53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98.51111111111112</v>
      </c>
      <c r="G554" t="s">
        <v>14</v>
      </c>
      <c r="H554">
        <v>92</v>
      </c>
      <c r="I554" s="4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50"/>
        <v>theater</v>
      </c>
      <c r="R554" t="str">
        <f t="shared" si="51"/>
        <v>plays</v>
      </c>
      <c r="S554" s="8">
        <f t="shared" si="52"/>
        <v>42700.25</v>
      </c>
      <c r="T554" s="8">
        <f t="shared" si="53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43.975381008206334</v>
      </c>
      <c r="G555" t="s">
        <v>14</v>
      </c>
      <c r="H555">
        <v>1028</v>
      </c>
      <c r="I555" s="4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50"/>
        <v>music</v>
      </c>
      <c r="R555" t="str">
        <f t="shared" si="51"/>
        <v>rock</v>
      </c>
      <c r="S555" s="8">
        <f t="shared" si="52"/>
        <v>40545.25</v>
      </c>
      <c r="T555" s="8">
        <f t="shared" si="53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151.66315789473683</v>
      </c>
      <c r="G556" t="s">
        <v>20</v>
      </c>
      <c r="H556">
        <v>554</v>
      </c>
      <c r="I556" s="4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50"/>
        <v>music</v>
      </c>
      <c r="R556" t="str">
        <f t="shared" si="51"/>
        <v>indie rock</v>
      </c>
      <c r="S556" s="8">
        <f t="shared" si="52"/>
        <v>42723.25</v>
      </c>
      <c r="T556" s="8">
        <f t="shared" si="53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223.63492063492063</v>
      </c>
      <c r="G557" t="s">
        <v>20</v>
      </c>
      <c r="H557">
        <v>135</v>
      </c>
      <c r="I557" s="4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50"/>
        <v>music</v>
      </c>
      <c r="R557" t="str">
        <f t="shared" si="51"/>
        <v>rock</v>
      </c>
      <c r="S557" s="8">
        <f t="shared" si="52"/>
        <v>41731.208333333336</v>
      </c>
      <c r="T557" s="8">
        <f t="shared" si="53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239.75</v>
      </c>
      <c r="G558" t="s">
        <v>20</v>
      </c>
      <c r="H558">
        <v>122</v>
      </c>
      <c r="I558" s="4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50"/>
        <v>publishing</v>
      </c>
      <c r="R558" t="str">
        <f t="shared" si="51"/>
        <v>translations</v>
      </c>
      <c r="S558" s="8">
        <f t="shared" si="52"/>
        <v>40792.208333333336</v>
      </c>
      <c r="T558" s="8">
        <f t="shared" si="53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199.33333333333334</v>
      </c>
      <c r="G559" t="s">
        <v>20</v>
      </c>
      <c r="H559">
        <v>221</v>
      </c>
      <c r="I559" s="4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50"/>
        <v>film &amp; video</v>
      </c>
      <c r="R559" t="str">
        <f t="shared" si="51"/>
        <v>science fiction</v>
      </c>
      <c r="S559" s="8">
        <f t="shared" si="52"/>
        <v>42279.208333333328</v>
      </c>
      <c r="T559" s="8">
        <f t="shared" si="53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137.34482758620689</v>
      </c>
      <c r="G560" t="s">
        <v>20</v>
      </c>
      <c r="H560">
        <v>126</v>
      </c>
      <c r="I560" s="4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50"/>
        <v>theater</v>
      </c>
      <c r="R560" t="str">
        <f t="shared" si="51"/>
        <v>plays</v>
      </c>
      <c r="S560" s="8">
        <f t="shared" si="52"/>
        <v>42424.25</v>
      </c>
      <c r="T560" s="8">
        <f t="shared" si="53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100.9696106362773</v>
      </c>
      <c r="G561" t="s">
        <v>20</v>
      </c>
      <c r="H561">
        <v>1022</v>
      </c>
      <c r="I561" s="4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50"/>
        <v>theater</v>
      </c>
      <c r="R561" t="str">
        <f t="shared" si="51"/>
        <v>plays</v>
      </c>
      <c r="S561" s="8">
        <f t="shared" si="52"/>
        <v>42584.208333333328</v>
      </c>
      <c r="T561" s="8">
        <f t="shared" si="53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794.16</v>
      </c>
      <c r="G562" t="s">
        <v>20</v>
      </c>
      <c r="H562">
        <v>3177</v>
      </c>
      <c r="I562" s="4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50"/>
        <v>film &amp; video</v>
      </c>
      <c r="R562" t="str">
        <f t="shared" si="51"/>
        <v>animation</v>
      </c>
      <c r="S562" s="8">
        <f t="shared" si="52"/>
        <v>40865.25</v>
      </c>
      <c r="T562" s="8">
        <f t="shared" si="53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369.7</v>
      </c>
      <c r="G563" t="s">
        <v>20</v>
      </c>
      <c r="H563">
        <v>198</v>
      </c>
      <c r="I563" s="4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50"/>
        <v>theater</v>
      </c>
      <c r="R563" t="str">
        <f t="shared" si="51"/>
        <v>plays</v>
      </c>
      <c r="S563" s="8">
        <f t="shared" si="52"/>
        <v>40833.208333333336</v>
      </c>
      <c r="T563" s="8">
        <f t="shared" si="53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12.818181818181817</v>
      </c>
      <c r="G564" t="s">
        <v>14</v>
      </c>
      <c r="H564">
        <v>26</v>
      </c>
      <c r="I564" s="4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50"/>
        <v>music</v>
      </c>
      <c r="R564" t="str">
        <f t="shared" si="51"/>
        <v>rock</v>
      </c>
      <c r="S564" s="8">
        <f t="shared" si="52"/>
        <v>43536.208333333328</v>
      </c>
      <c r="T564" s="8">
        <f t="shared" si="53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138.02702702702703</v>
      </c>
      <c r="G565" t="s">
        <v>20</v>
      </c>
      <c r="H565">
        <v>85</v>
      </c>
      <c r="I565" s="4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50"/>
        <v>film &amp; video</v>
      </c>
      <c r="R565" t="str">
        <f t="shared" si="51"/>
        <v>documentary</v>
      </c>
      <c r="S565" s="8">
        <f t="shared" si="52"/>
        <v>43417.25</v>
      </c>
      <c r="T565" s="8">
        <f t="shared" si="53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83.813278008298752</v>
      </c>
      <c r="G566" t="s">
        <v>14</v>
      </c>
      <c r="H566">
        <v>1790</v>
      </c>
      <c r="I566" s="4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50"/>
        <v>theater</v>
      </c>
      <c r="R566" t="str">
        <f t="shared" si="51"/>
        <v>plays</v>
      </c>
      <c r="S566" s="8">
        <f t="shared" si="52"/>
        <v>42078.208333333328</v>
      </c>
      <c r="T566" s="8">
        <f t="shared" si="53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204.60063224446787</v>
      </c>
      <c r="G567" t="s">
        <v>20</v>
      </c>
      <c r="H567">
        <v>3596</v>
      </c>
      <c r="I567" s="4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50"/>
        <v>theater</v>
      </c>
      <c r="R567" t="str">
        <f t="shared" si="51"/>
        <v>plays</v>
      </c>
      <c r="S567" s="8">
        <f t="shared" si="52"/>
        <v>40862.25</v>
      </c>
      <c r="T567" s="8">
        <f t="shared" si="53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44.344086021505376</v>
      </c>
      <c r="G568" t="s">
        <v>14</v>
      </c>
      <c r="H568">
        <v>37</v>
      </c>
      <c r="I568" s="4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50"/>
        <v>music</v>
      </c>
      <c r="R568" t="str">
        <f t="shared" si="51"/>
        <v>electric music</v>
      </c>
      <c r="S568" s="8">
        <f t="shared" si="52"/>
        <v>42424.25</v>
      </c>
      <c r="T568" s="8">
        <f t="shared" si="53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218.60294117647058</v>
      </c>
      <c r="G569" t="s">
        <v>20</v>
      </c>
      <c r="H569">
        <v>244</v>
      </c>
      <c r="I569" s="4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50"/>
        <v>music</v>
      </c>
      <c r="R569" t="str">
        <f t="shared" si="51"/>
        <v>rock</v>
      </c>
      <c r="S569" s="8">
        <f t="shared" si="52"/>
        <v>41830.208333333336</v>
      </c>
      <c r="T569" s="8">
        <f t="shared" si="53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186.03314917127071</v>
      </c>
      <c r="G570" t="s">
        <v>20</v>
      </c>
      <c r="H570">
        <v>5180</v>
      </c>
      <c r="I570" s="4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50"/>
        <v>theater</v>
      </c>
      <c r="R570" t="str">
        <f t="shared" si="51"/>
        <v>plays</v>
      </c>
      <c r="S570" s="8">
        <f t="shared" si="52"/>
        <v>40374.208333333336</v>
      </c>
      <c r="T570" s="8">
        <f t="shared" si="53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237.33830845771143</v>
      </c>
      <c r="G571" t="s">
        <v>20</v>
      </c>
      <c r="H571">
        <v>589</v>
      </c>
      <c r="I571" s="4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50"/>
        <v>film &amp; video</v>
      </c>
      <c r="R571" t="str">
        <f t="shared" si="51"/>
        <v>animation</v>
      </c>
      <c r="S571" s="8">
        <f t="shared" si="52"/>
        <v>40554.25</v>
      </c>
      <c r="T571" s="8">
        <f t="shared" si="53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305.65384615384613</v>
      </c>
      <c r="G572" t="s">
        <v>20</v>
      </c>
      <c r="H572">
        <v>2725</v>
      </c>
      <c r="I572" s="4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50"/>
        <v>music</v>
      </c>
      <c r="R572" t="str">
        <f t="shared" si="51"/>
        <v>rock</v>
      </c>
      <c r="S572" s="8">
        <f t="shared" si="52"/>
        <v>41993.25</v>
      </c>
      <c r="T572" s="8">
        <f t="shared" si="53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94.142857142857139</v>
      </c>
      <c r="G573" t="s">
        <v>14</v>
      </c>
      <c r="H573">
        <v>35</v>
      </c>
      <c r="I573" s="4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50"/>
        <v>film &amp; video</v>
      </c>
      <c r="R573" t="str">
        <f t="shared" si="51"/>
        <v>shorts</v>
      </c>
      <c r="S573" s="8">
        <f t="shared" si="52"/>
        <v>42174.208333333328</v>
      </c>
      <c r="T573" s="8">
        <f t="shared" si="53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54.400000000000006</v>
      </c>
      <c r="G574" t="s">
        <v>74</v>
      </c>
      <c r="H574">
        <v>94</v>
      </c>
      <c r="I574" s="4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50"/>
        <v>music</v>
      </c>
      <c r="R574" t="str">
        <f t="shared" si="51"/>
        <v>rock</v>
      </c>
      <c r="S574" s="8">
        <f t="shared" si="52"/>
        <v>42275.208333333328</v>
      </c>
      <c r="T574" s="8">
        <f t="shared" si="53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111.88059701492537</v>
      </c>
      <c r="G575" t="s">
        <v>20</v>
      </c>
      <c r="H575">
        <v>300</v>
      </c>
      <c r="I575" s="4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50"/>
        <v>journalism</v>
      </c>
      <c r="R575" t="str">
        <f t="shared" si="51"/>
        <v>audio</v>
      </c>
      <c r="S575" s="8">
        <f t="shared" si="52"/>
        <v>41761.208333333336</v>
      </c>
      <c r="T575" s="8">
        <f t="shared" si="53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369.14814814814815</v>
      </c>
      <c r="G576" t="s">
        <v>20</v>
      </c>
      <c r="H576">
        <v>144</v>
      </c>
      <c r="I576" s="4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50"/>
        <v>food</v>
      </c>
      <c r="R576" t="str">
        <f t="shared" si="51"/>
        <v>food trucks</v>
      </c>
      <c r="S576" s="8">
        <f t="shared" si="52"/>
        <v>43806.25</v>
      </c>
      <c r="T576" s="8">
        <f t="shared" si="53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62.930372148859547</v>
      </c>
      <c r="G577" t="s">
        <v>14</v>
      </c>
      <c r="H577">
        <v>558</v>
      </c>
      <c r="I577" s="4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50"/>
        <v>theater</v>
      </c>
      <c r="R577" t="str">
        <f t="shared" si="51"/>
        <v>plays</v>
      </c>
      <c r="S577" s="8">
        <f t="shared" si="52"/>
        <v>41779.208333333336</v>
      </c>
      <c r="T577" s="8">
        <f t="shared" si="53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8"/>
        <v>64.927835051546396</v>
      </c>
      <c r="G578" t="s">
        <v>14</v>
      </c>
      <c r="H578">
        <v>64</v>
      </c>
      <c r="I578" s="4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50"/>
        <v>theater</v>
      </c>
      <c r="R578" t="str">
        <f t="shared" si="51"/>
        <v>plays</v>
      </c>
      <c r="S578" s="8">
        <f t="shared" si="52"/>
        <v>43040.208333333328</v>
      </c>
      <c r="T578" s="8">
        <f t="shared" si="53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4">E579/D579*100</f>
        <v>18.853658536585368</v>
      </c>
      <c r="G579" t="s">
        <v>74</v>
      </c>
      <c r="H579">
        <v>37</v>
      </c>
      <c r="I579" s="4">
        <f t="shared" ref="I579:I642" si="55">IF(H579=0, 0, 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56">LEFT(P579,FIND("/",P579)-1)</f>
        <v>music</v>
      </c>
      <c r="R579" t="str">
        <f t="shared" ref="R579:R642" si="57">RIGHT(P579, LEN(P579) - FIND("/", P579))</f>
        <v>jazz</v>
      </c>
      <c r="S579" s="8">
        <f t="shared" ref="S579:S642" si="58">(((L579/60)/60)/24)+DATE(1970,1,1)</f>
        <v>40613.25</v>
      </c>
      <c r="T579" s="8">
        <f t="shared" ref="T579:T642" si="59">(((M579/60)/60)/24)+DATE(1970,1,1)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16.754404145077721</v>
      </c>
      <c r="G580" t="s">
        <v>14</v>
      </c>
      <c r="H580">
        <v>245</v>
      </c>
      <c r="I580" s="4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56"/>
        <v>film &amp; video</v>
      </c>
      <c r="R580" t="str">
        <f t="shared" si="57"/>
        <v>science fiction</v>
      </c>
      <c r="S580" s="8">
        <f t="shared" si="58"/>
        <v>40878.25</v>
      </c>
      <c r="T580" s="8">
        <f t="shared" si="59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101.11290322580646</v>
      </c>
      <c r="G581" t="s">
        <v>20</v>
      </c>
      <c r="H581">
        <v>87</v>
      </c>
      <c r="I581" s="4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56"/>
        <v>music</v>
      </c>
      <c r="R581" t="str">
        <f t="shared" si="57"/>
        <v>jazz</v>
      </c>
      <c r="S581" s="8">
        <f t="shared" si="58"/>
        <v>40762.208333333336</v>
      </c>
      <c r="T581" s="8">
        <f t="shared" si="59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341.5022831050228</v>
      </c>
      <c r="G582" t="s">
        <v>20</v>
      </c>
      <c r="H582">
        <v>3116</v>
      </c>
      <c r="I582" s="4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56"/>
        <v>theater</v>
      </c>
      <c r="R582" t="str">
        <f t="shared" si="57"/>
        <v>plays</v>
      </c>
      <c r="S582" s="8">
        <f t="shared" si="58"/>
        <v>41696.25</v>
      </c>
      <c r="T582" s="8">
        <f t="shared" si="59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64.016666666666666</v>
      </c>
      <c r="G583" t="s">
        <v>14</v>
      </c>
      <c r="H583">
        <v>71</v>
      </c>
      <c r="I583" s="4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56"/>
        <v>technology</v>
      </c>
      <c r="R583" t="str">
        <f t="shared" si="57"/>
        <v>web</v>
      </c>
      <c r="S583" s="8">
        <f t="shared" si="58"/>
        <v>40662.208333333336</v>
      </c>
      <c r="T583" s="8">
        <f t="shared" si="59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52.080459770114942</v>
      </c>
      <c r="G584" t="s">
        <v>14</v>
      </c>
      <c r="H584">
        <v>42</v>
      </c>
      <c r="I584" s="4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56"/>
        <v>games</v>
      </c>
      <c r="R584" t="str">
        <f t="shared" si="57"/>
        <v>video games</v>
      </c>
      <c r="S584" s="8">
        <f t="shared" si="58"/>
        <v>42165.208333333328</v>
      </c>
      <c r="T584" s="8">
        <f t="shared" si="59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322.40211640211641</v>
      </c>
      <c r="G585" t="s">
        <v>20</v>
      </c>
      <c r="H585">
        <v>909</v>
      </c>
      <c r="I585" s="4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56"/>
        <v>film &amp; video</v>
      </c>
      <c r="R585" t="str">
        <f t="shared" si="57"/>
        <v>documentary</v>
      </c>
      <c r="S585" s="8">
        <f t="shared" si="58"/>
        <v>40959.25</v>
      </c>
      <c r="T585" s="8">
        <f t="shared" si="59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119.50810185185186</v>
      </c>
      <c r="G586" t="s">
        <v>20</v>
      </c>
      <c r="H586">
        <v>1613</v>
      </c>
      <c r="I586" s="4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56"/>
        <v>technology</v>
      </c>
      <c r="R586" t="str">
        <f t="shared" si="57"/>
        <v>web</v>
      </c>
      <c r="S586" s="8">
        <f t="shared" si="58"/>
        <v>41024.208333333336</v>
      </c>
      <c r="T586" s="8">
        <f t="shared" si="59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146.79775280898878</v>
      </c>
      <c r="G587" t="s">
        <v>20</v>
      </c>
      <c r="H587">
        <v>136</v>
      </c>
      <c r="I587" s="4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56"/>
        <v>publishing</v>
      </c>
      <c r="R587" t="str">
        <f t="shared" si="57"/>
        <v>translations</v>
      </c>
      <c r="S587" s="8">
        <f t="shared" si="58"/>
        <v>40255.208333333336</v>
      </c>
      <c r="T587" s="8">
        <f t="shared" si="59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950.57142857142856</v>
      </c>
      <c r="G588" t="s">
        <v>20</v>
      </c>
      <c r="H588">
        <v>130</v>
      </c>
      <c r="I588" s="4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56"/>
        <v>music</v>
      </c>
      <c r="R588" t="str">
        <f t="shared" si="57"/>
        <v>rock</v>
      </c>
      <c r="S588" s="8">
        <f t="shared" si="58"/>
        <v>40499.25</v>
      </c>
      <c r="T588" s="8">
        <f t="shared" si="59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72.893617021276597</v>
      </c>
      <c r="G589" t="s">
        <v>14</v>
      </c>
      <c r="H589">
        <v>156</v>
      </c>
      <c r="I589" s="4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56"/>
        <v>food</v>
      </c>
      <c r="R589" t="str">
        <f t="shared" si="57"/>
        <v>food trucks</v>
      </c>
      <c r="S589" s="8">
        <f t="shared" si="58"/>
        <v>43484.25</v>
      </c>
      <c r="T589" s="8">
        <f t="shared" si="59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79.008248730964468</v>
      </c>
      <c r="G590" t="s">
        <v>14</v>
      </c>
      <c r="H590">
        <v>1368</v>
      </c>
      <c r="I590" s="4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56"/>
        <v>theater</v>
      </c>
      <c r="R590" t="str">
        <f t="shared" si="57"/>
        <v>plays</v>
      </c>
      <c r="S590" s="8">
        <f t="shared" si="58"/>
        <v>40262.208333333336</v>
      </c>
      <c r="T590" s="8">
        <f t="shared" si="59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64.721518987341781</v>
      </c>
      <c r="G591" t="s">
        <v>14</v>
      </c>
      <c r="H591">
        <v>102</v>
      </c>
      <c r="I591" s="4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56"/>
        <v>film &amp; video</v>
      </c>
      <c r="R591" t="str">
        <f t="shared" si="57"/>
        <v>documentary</v>
      </c>
      <c r="S591" s="8">
        <f t="shared" si="58"/>
        <v>42190.208333333328</v>
      </c>
      <c r="T591" s="8">
        <f t="shared" si="59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82.028169014084511</v>
      </c>
      <c r="G592" t="s">
        <v>14</v>
      </c>
      <c r="H592">
        <v>86</v>
      </c>
      <c r="I592" s="4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56"/>
        <v>publishing</v>
      </c>
      <c r="R592" t="str">
        <f t="shared" si="57"/>
        <v>radio &amp; podcasts</v>
      </c>
      <c r="S592" s="8">
        <f t="shared" si="58"/>
        <v>41994.25</v>
      </c>
      <c r="T592" s="8">
        <f t="shared" si="59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1037.6666666666667</v>
      </c>
      <c r="G593" t="s">
        <v>20</v>
      </c>
      <c r="H593">
        <v>102</v>
      </c>
      <c r="I593" s="4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56"/>
        <v>games</v>
      </c>
      <c r="R593" t="str">
        <f t="shared" si="57"/>
        <v>video games</v>
      </c>
      <c r="S593" s="8">
        <f t="shared" si="58"/>
        <v>40373.208333333336</v>
      </c>
      <c r="T593" s="8">
        <f t="shared" si="59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12.910076530612244</v>
      </c>
      <c r="G594" t="s">
        <v>14</v>
      </c>
      <c r="H594">
        <v>253</v>
      </c>
      <c r="I594" s="4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56"/>
        <v>theater</v>
      </c>
      <c r="R594" t="str">
        <f t="shared" si="57"/>
        <v>plays</v>
      </c>
      <c r="S594" s="8">
        <f t="shared" si="58"/>
        <v>41789.208333333336</v>
      </c>
      <c r="T594" s="8">
        <f t="shared" si="59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154.84210526315789</v>
      </c>
      <c r="G595" t="s">
        <v>20</v>
      </c>
      <c r="H595">
        <v>4006</v>
      </c>
      <c r="I595" s="4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56"/>
        <v>film &amp; video</v>
      </c>
      <c r="R595" t="str">
        <f t="shared" si="57"/>
        <v>animation</v>
      </c>
      <c r="S595" s="8">
        <f t="shared" si="58"/>
        <v>41724.208333333336</v>
      </c>
      <c r="T595" s="8">
        <f t="shared" si="59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7.0991735537190088</v>
      </c>
      <c r="G596" t="s">
        <v>14</v>
      </c>
      <c r="H596">
        <v>157</v>
      </c>
      <c r="I596" s="4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56"/>
        <v>theater</v>
      </c>
      <c r="R596" t="str">
        <f t="shared" si="57"/>
        <v>plays</v>
      </c>
      <c r="S596" s="8">
        <f t="shared" si="58"/>
        <v>42548.208333333328</v>
      </c>
      <c r="T596" s="8">
        <f t="shared" si="59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208.52773826458036</v>
      </c>
      <c r="G597" t="s">
        <v>20</v>
      </c>
      <c r="H597">
        <v>1629</v>
      </c>
      <c r="I597" s="4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56"/>
        <v>theater</v>
      </c>
      <c r="R597" t="str">
        <f t="shared" si="57"/>
        <v>plays</v>
      </c>
      <c r="S597" s="8">
        <f t="shared" si="58"/>
        <v>40253.208333333336</v>
      </c>
      <c r="T597" s="8">
        <f t="shared" si="59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99.683544303797461</v>
      </c>
      <c r="G598" t="s">
        <v>14</v>
      </c>
      <c r="H598">
        <v>183</v>
      </c>
      <c r="I598" s="4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56"/>
        <v>film &amp; video</v>
      </c>
      <c r="R598" t="str">
        <f t="shared" si="57"/>
        <v>drama</v>
      </c>
      <c r="S598" s="8">
        <f t="shared" si="58"/>
        <v>42434.25</v>
      </c>
      <c r="T598" s="8">
        <f t="shared" si="59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201.59756097560978</v>
      </c>
      <c r="G599" t="s">
        <v>20</v>
      </c>
      <c r="H599">
        <v>2188</v>
      </c>
      <c r="I599" s="4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56"/>
        <v>theater</v>
      </c>
      <c r="R599" t="str">
        <f t="shared" si="57"/>
        <v>plays</v>
      </c>
      <c r="S599" s="8">
        <f t="shared" si="58"/>
        <v>43786.25</v>
      </c>
      <c r="T599" s="8">
        <f t="shared" si="59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162.09032258064516</v>
      </c>
      <c r="G600" t="s">
        <v>20</v>
      </c>
      <c r="H600">
        <v>2409</v>
      </c>
      <c r="I600" s="4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56"/>
        <v>music</v>
      </c>
      <c r="R600" t="str">
        <f t="shared" si="57"/>
        <v>rock</v>
      </c>
      <c r="S600" s="8">
        <f t="shared" si="58"/>
        <v>40344.208333333336</v>
      </c>
      <c r="T600" s="8">
        <f t="shared" si="59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3.6436208125445471</v>
      </c>
      <c r="G601" t="s">
        <v>14</v>
      </c>
      <c r="H601">
        <v>82</v>
      </c>
      <c r="I601" s="4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56"/>
        <v>film &amp; video</v>
      </c>
      <c r="R601" t="str">
        <f t="shared" si="57"/>
        <v>documentary</v>
      </c>
      <c r="S601" s="8">
        <f t="shared" si="58"/>
        <v>42047.25</v>
      </c>
      <c r="T601" s="8">
        <f t="shared" si="59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5</v>
      </c>
      <c r="G602" t="s">
        <v>14</v>
      </c>
      <c r="H602">
        <v>1</v>
      </c>
      <c r="I602" s="4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56"/>
        <v>food</v>
      </c>
      <c r="R602" t="str">
        <f t="shared" si="57"/>
        <v>food trucks</v>
      </c>
      <c r="S602" s="8">
        <f t="shared" si="58"/>
        <v>41485.208333333336</v>
      </c>
      <c r="T602" s="8">
        <f t="shared" si="59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206.63492063492063</v>
      </c>
      <c r="G603" t="s">
        <v>20</v>
      </c>
      <c r="H603">
        <v>194</v>
      </c>
      <c r="I603" s="4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56"/>
        <v>technology</v>
      </c>
      <c r="R603" t="str">
        <f t="shared" si="57"/>
        <v>wearables</v>
      </c>
      <c r="S603" s="8">
        <f t="shared" si="58"/>
        <v>41789.208333333336</v>
      </c>
      <c r="T603" s="8">
        <f t="shared" si="59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128.23628691983123</v>
      </c>
      <c r="G604" t="s">
        <v>20</v>
      </c>
      <c r="H604">
        <v>1140</v>
      </c>
      <c r="I604" s="4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56"/>
        <v>theater</v>
      </c>
      <c r="R604" t="str">
        <f t="shared" si="57"/>
        <v>plays</v>
      </c>
      <c r="S604" s="8">
        <f t="shared" si="58"/>
        <v>42160.208333333328</v>
      </c>
      <c r="T604" s="8">
        <f t="shared" si="59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119.66037735849055</v>
      </c>
      <c r="G605" t="s">
        <v>20</v>
      </c>
      <c r="H605">
        <v>102</v>
      </c>
      <c r="I605" s="4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56"/>
        <v>theater</v>
      </c>
      <c r="R605" t="str">
        <f t="shared" si="57"/>
        <v>plays</v>
      </c>
      <c r="S605" s="8">
        <f t="shared" si="58"/>
        <v>43573.208333333328</v>
      </c>
      <c r="T605" s="8">
        <f t="shared" si="59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170.73055242390078</v>
      </c>
      <c r="G606" t="s">
        <v>20</v>
      </c>
      <c r="H606">
        <v>2857</v>
      </c>
      <c r="I606" s="4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56"/>
        <v>theater</v>
      </c>
      <c r="R606" t="str">
        <f t="shared" si="57"/>
        <v>plays</v>
      </c>
      <c r="S606" s="8">
        <f t="shared" si="58"/>
        <v>40565.25</v>
      </c>
      <c r="T606" s="8">
        <f t="shared" si="59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187.21212121212122</v>
      </c>
      <c r="G607" t="s">
        <v>20</v>
      </c>
      <c r="H607">
        <v>107</v>
      </c>
      <c r="I607" s="4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56"/>
        <v>publishing</v>
      </c>
      <c r="R607" t="str">
        <f t="shared" si="57"/>
        <v>nonfiction</v>
      </c>
      <c r="S607" s="8">
        <f t="shared" si="58"/>
        <v>42280.208333333328</v>
      </c>
      <c r="T607" s="8">
        <f t="shared" si="59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188.38235294117646</v>
      </c>
      <c r="G608" t="s">
        <v>20</v>
      </c>
      <c r="H608">
        <v>160</v>
      </c>
      <c r="I608" s="4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56"/>
        <v>music</v>
      </c>
      <c r="R608" t="str">
        <f t="shared" si="57"/>
        <v>rock</v>
      </c>
      <c r="S608" s="8">
        <f t="shared" si="58"/>
        <v>42436.25</v>
      </c>
      <c r="T608" s="8">
        <f t="shared" si="59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131.29869186046511</v>
      </c>
      <c r="G609" t="s">
        <v>20</v>
      </c>
      <c r="H609">
        <v>2230</v>
      </c>
      <c r="I609" s="4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56"/>
        <v>food</v>
      </c>
      <c r="R609" t="str">
        <f t="shared" si="57"/>
        <v>food trucks</v>
      </c>
      <c r="S609" s="8">
        <f t="shared" si="58"/>
        <v>41721.208333333336</v>
      </c>
      <c r="T609" s="8">
        <f t="shared" si="59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283.97435897435901</v>
      </c>
      <c r="G610" t="s">
        <v>20</v>
      </c>
      <c r="H610">
        <v>316</v>
      </c>
      <c r="I610" s="4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56"/>
        <v>music</v>
      </c>
      <c r="R610" t="str">
        <f t="shared" si="57"/>
        <v>jazz</v>
      </c>
      <c r="S610" s="8">
        <f t="shared" si="58"/>
        <v>43530.25</v>
      </c>
      <c r="T610" s="8">
        <f t="shared" si="59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120.41999999999999</v>
      </c>
      <c r="G611" t="s">
        <v>20</v>
      </c>
      <c r="H611">
        <v>117</v>
      </c>
      <c r="I611" s="4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56"/>
        <v>film &amp; video</v>
      </c>
      <c r="R611" t="str">
        <f t="shared" si="57"/>
        <v>science fiction</v>
      </c>
      <c r="S611" s="8">
        <f t="shared" si="58"/>
        <v>43481.25</v>
      </c>
      <c r="T611" s="8">
        <f t="shared" si="59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419.0560747663551</v>
      </c>
      <c r="G612" t="s">
        <v>20</v>
      </c>
      <c r="H612">
        <v>6406</v>
      </c>
      <c r="I612" s="4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56"/>
        <v>theater</v>
      </c>
      <c r="R612" t="str">
        <f t="shared" si="57"/>
        <v>plays</v>
      </c>
      <c r="S612" s="8">
        <f t="shared" si="58"/>
        <v>41259.25</v>
      </c>
      <c r="T612" s="8">
        <f t="shared" si="59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13.853658536585368</v>
      </c>
      <c r="G613" t="s">
        <v>74</v>
      </c>
      <c r="H613">
        <v>15</v>
      </c>
      <c r="I613" s="4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56"/>
        <v>theater</v>
      </c>
      <c r="R613" t="str">
        <f t="shared" si="57"/>
        <v>plays</v>
      </c>
      <c r="S613" s="8">
        <f t="shared" si="58"/>
        <v>41480.208333333336</v>
      </c>
      <c r="T613" s="8">
        <f t="shared" si="59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139.43548387096774</v>
      </c>
      <c r="G614" t="s">
        <v>20</v>
      </c>
      <c r="H614">
        <v>192</v>
      </c>
      <c r="I614" s="4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56"/>
        <v>music</v>
      </c>
      <c r="R614" t="str">
        <f t="shared" si="57"/>
        <v>electric music</v>
      </c>
      <c r="S614" s="8">
        <f t="shared" si="58"/>
        <v>40474.208333333336</v>
      </c>
      <c r="T614" s="8">
        <f t="shared" si="59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174</v>
      </c>
      <c r="G615" t="s">
        <v>20</v>
      </c>
      <c r="H615">
        <v>26</v>
      </c>
      <c r="I615" s="4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56"/>
        <v>theater</v>
      </c>
      <c r="R615" t="str">
        <f t="shared" si="57"/>
        <v>plays</v>
      </c>
      <c r="S615" s="8">
        <f t="shared" si="58"/>
        <v>42973.208333333328</v>
      </c>
      <c r="T615" s="8">
        <f t="shared" si="59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155.49056603773585</v>
      </c>
      <c r="G616" t="s">
        <v>20</v>
      </c>
      <c r="H616">
        <v>723</v>
      </c>
      <c r="I616" s="4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56"/>
        <v>theater</v>
      </c>
      <c r="R616" t="str">
        <f t="shared" si="57"/>
        <v>plays</v>
      </c>
      <c r="S616" s="8">
        <f t="shared" si="58"/>
        <v>42746.25</v>
      </c>
      <c r="T616" s="8">
        <f t="shared" si="59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170.44705882352943</v>
      </c>
      <c r="G617" t="s">
        <v>20</v>
      </c>
      <c r="H617">
        <v>170</v>
      </c>
      <c r="I617" s="4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56"/>
        <v>theater</v>
      </c>
      <c r="R617" t="str">
        <f t="shared" si="57"/>
        <v>plays</v>
      </c>
      <c r="S617" s="8">
        <f t="shared" si="58"/>
        <v>42489.208333333328</v>
      </c>
      <c r="T617" s="8">
        <f t="shared" si="59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189.515625</v>
      </c>
      <c r="G618" t="s">
        <v>20</v>
      </c>
      <c r="H618">
        <v>238</v>
      </c>
      <c r="I618" s="4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56"/>
        <v>music</v>
      </c>
      <c r="R618" t="str">
        <f t="shared" si="57"/>
        <v>indie rock</v>
      </c>
      <c r="S618" s="8">
        <f t="shared" si="58"/>
        <v>41537.208333333336</v>
      </c>
      <c r="T618" s="8">
        <f t="shared" si="59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249.71428571428572</v>
      </c>
      <c r="G619" t="s">
        <v>20</v>
      </c>
      <c r="H619">
        <v>55</v>
      </c>
      <c r="I619" s="4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56"/>
        <v>theater</v>
      </c>
      <c r="R619" t="str">
        <f t="shared" si="57"/>
        <v>plays</v>
      </c>
      <c r="S619" s="8">
        <f t="shared" si="58"/>
        <v>41794.208333333336</v>
      </c>
      <c r="T619" s="8">
        <f t="shared" si="59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48.860523665659613</v>
      </c>
      <c r="G620" t="s">
        <v>14</v>
      </c>
      <c r="H620">
        <v>1198</v>
      </c>
      <c r="I620" s="4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56"/>
        <v>publishing</v>
      </c>
      <c r="R620" t="str">
        <f t="shared" si="57"/>
        <v>nonfiction</v>
      </c>
      <c r="S620" s="8">
        <f t="shared" si="58"/>
        <v>41396.208333333336</v>
      </c>
      <c r="T620" s="8">
        <f t="shared" si="59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28.461970393057683</v>
      </c>
      <c r="G621" t="s">
        <v>14</v>
      </c>
      <c r="H621">
        <v>648</v>
      </c>
      <c r="I621" s="4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56"/>
        <v>theater</v>
      </c>
      <c r="R621" t="str">
        <f t="shared" si="57"/>
        <v>plays</v>
      </c>
      <c r="S621" s="8">
        <f t="shared" si="58"/>
        <v>40669.208333333336</v>
      </c>
      <c r="T621" s="8">
        <f t="shared" si="59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268.02325581395348</v>
      </c>
      <c r="G622" t="s">
        <v>20</v>
      </c>
      <c r="H622">
        <v>128</v>
      </c>
      <c r="I622" s="4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56"/>
        <v>photography</v>
      </c>
      <c r="R622" t="str">
        <f t="shared" si="57"/>
        <v>photography books</v>
      </c>
      <c r="S622" s="8">
        <f t="shared" si="58"/>
        <v>42559.208333333328</v>
      </c>
      <c r="T622" s="8">
        <f t="shared" si="59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619.80078125</v>
      </c>
      <c r="G623" t="s">
        <v>20</v>
      </c>
      <c r="H623">
        <v>2144</v>
      </c>
      <c r="I623" s="4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56"/>
        <v>theater</v>
      </c>
      <c r="R623" t="str">
        <f t="shared" si="57"/>
        <v>plays</v>
      </c>
      <c r="S623" s="8">
        <f t="shared" si="58"/>
        <v>42626.208333333328</v>
      </c>
      <c r="T623" s="8">
        <f t="shared" si="59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3.1301587301587301</v>
      </c>
      <c r="G624" t="s">
        <v>14</v>
      </c>
      <c r="H624">
        <v>64</v>
      </c>
      <c r="I624" s="4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56"/>
        <v>music</v>
      </c>
      <c r="R624" t="str">
        <f t="shared" si="57"/>
        <v>indie rock</v>
      </c>
      <c r="S624" s="8">
        <f t="shared" si="58"/>
        <v>43205.208333333328</v>
      </c>
      <c r="T624" s="8">
        <f t="shared" si="59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159.92152704135739</v>
      </c>
      <c r="G625" t="s">
        <v>20</v>
      </c>
      <c r="H625">
        <v>2693</v>
      </c>
      <c r="I625" s="4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56"/>
        <v>theater</v>
      </c>
      <c r="R625" t="str">
        <f t="shared" si="57"/>
        <v>plays</v>
      </c>
      <c r="S625" s="8">
        <f t="shared" si="58"/>
        <v>42201.208333333328</v>
      </c>
      <c r="T625" s="8">
        <f t="shared" si="59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279.39215686274508</v>
      </c>
      <c r="G626" t="s">
        <v>20</v>
      </c>
      <c r="H626">
        <v>432</v>
      </c>
      <c r="I626" s="4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56"/>
        <v>photography</v>
      </c>
      <c r="R626" t="str">
        <f t="shared" si="57"/>
        <v>photography books</v>
      </c>
      <c r="S626" s="8">
        <f t="shared" si="58"/>
        <v>42029.25</v>
      </c>
      <c r="T626" s="8">
        <f t="shared" si="59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77.373333333333335</v>
      </c>
      <c r="G627" t="s">
        <v>14</v>
      </c>
      <c r="H627">
        <v>62</v>
      </c>
      <c r="I627" s="4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56"/>
        <v>theater</v>
      </c>
      <c r="R627" t="str">
        <f t="shared" si="57"/>
        <v>plays</v>
      </c>
      <c r="S627" s="8">
        <f t="shared" si="58"/>
        <v>43857.25</v>
      </c>
      <c r="T627" s="8">
        <f t="shared" si="59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206.32812500000003</v>
      </c>
      <c r="G628" t="s">
        <v>20</v>
      </c>
      <c r="H628">
        <v>189</v>
      </c>
      <c r="I628" s="4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56"/>
        <v>theater</v>
      </c>
      <c r="R628" t="str">
        <f t="shared" si="57"/>
        <v>plays</v>
      </c>
      <c r="S628" s="8">
        <f t="shared" si="58"/>
        <v>40449.208333333336</v>
      </c>
      <c r="T628" s="8">
        <f t="shared" si="59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694.25</v>
      </c>
      <c r="G629" t="s">
        <v>20</v>
      </c>
      <c r="H629">
        <v>154</v>
      </c>
      <c r="I629" s="4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56"/>
        <v>food</v>
      </c>
      <c r="R629" t="str">
        <f t="shared" si="57"/>
        <v>food trucks</v>
      </c>
      <c r="S629" s="8">
        <f t="shared" si="58"/>
        <v>40345.208333333336</v>
      </c>
      <c r="T629" s="8">
        <f t="shared" si="59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151.78947368421052</v>
      </c>
      <c r="G630" t="s">
        <v>20</v>
      </c>
      <c r="H630">
        <v>96</v>
      </c>
      <c r="I630" s="4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56"/>
        <v>music</v>
      </c>
      <c r="R630" t="str">
        <f t="shared" si="57"/>
        <v>indie rock</v>
      </c>
      <c r="S630" s="8">
        <f t="shared" si="58"/>
        <v>40455.208333333336</v>
      </c>
      <c r="T630" s="8">
        <f t="shared" si="59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64.58207217694995</v>
      </c>
      <c r="G631" t="s">
        <v>14</v>
      </c>
      <c r="H631">
        <v>750</v>
      </c>
      <c r="I631" s="4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56"/>
        <v>theater</v>
      </c>
      <c r="R631" t="str">
        <f t="shared" si="57"/>
        <v>plays</v>
      </c>
      <c r="S631" s="8">
        <f t="shared" si="58"/>
        <v>42557.208333333328</v>
      </c>
      <c r="T631" s="8">
        <f t="shared" si="59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62.873684210526314</v>
      </c>
      <c r="G632" t="s">
        <v>74</v>
      </c>
      <c r="H632">
        <v>87</v>
      </c>
      <c r="I632" s="4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56"/>
        <v>theater</v>
      </c>
      <c r="R632" t="str">
        <f t="shared" si="57"/>
        <v>plays</v>
      </c>
      <c r="S632" s="8">
        <f t="shared" si="58"/>
        <v>43586.208333333328</v>
      </c>
      <c r="T632" s="8">
        <f t="shared" si="59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310.39864864864865</v>
      </c>
      <c r="G633" t="s">
        <v>20</v>
      </c>
      <c r="H633">
        <v>3063</v>
      </c>
      <c r="I633" s="4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56"/>
        <v>theater</v>
      </c>
      <c r="R633" t="str">
        <f t="shared" si="57"/>
        <v>plays</v>
      </c>
      <c r="S633" s="8">
        <f t="shared" si="58"/>
        <v>43550.208333333328</v>
      </c>
      <c r="T633" s="8">
        <f t="shared" si="59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42.859916782246884</v>
      </c>
      <c r="G634" t="s">
        <v>47</v>
      </c>
      <c r="H634">
        <v>278</v>
      </c>
      <c r="I634" s="4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56"/>
        <v>theater</v>
      </c>
      <c r="R634" t="str">
        <f t="shared" si="57"/>
        <v>plays</v>
      </c>
      <c r="S634" s="8">
        <f t="shared" si="58"/>
        <v>41945.208333333336</v>
      </c>
      <c r="T634" s="8">
        <f t="shared" si="59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83.119402985074629</v>
      </c>
      <c r="G635" t="s">
        <v>14</v>
      </c>
      <c r="H635">
        <v>105</v>
      </c>
      <c r="I635" s="4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56"/>
        <v>film &amp; video</v>
      </c>
      <c r="R635" t="str">
        <f t="shared" si="57"/>
        <v>animation</v>
      </c>
      <c r="S635" s="8">
        <f t="shared" si="58"/>
        <v>42315.25</v>
      </c>
      <c r="T635" s="8">
        <f t="shared" si="59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78.531302876480552</v>
      </c>
      <c r="G636" t="s">
        <v>74</v>
      </c>
      <c r="H636">
        <v>1658</v>
      </c>
      <c r="I636" s="4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56"/>
        <v>film &amp; video</v>
      </c>
      <c r="R636" t="str">
        <f t="shared" si="57"/>
        <v>television</v>
      </c>
      <c r="S636" s="8">
        <f t="shared" si="58"/>
        <v>42819.208333333328</v>
      </c>
      <c r="T636" s="8">
        <f t="shared" si="59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114.09352517985612</v>
      </c>
      <c r="G637" t="s">
        <v>20</v>
      </c>
      <c r="H637">
        <v>2266</v>
      </c>
      <c r="I637" s="4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56"/>
        <v>film &amp; video</v>
      </c>
      <c r="R637" t="str">
        <f t="shared" si="57"/>
        <v>television</v>
      </c>
      <c r="S637" s="8">
        <f t="shared" si="58"/>
        <v>41314.25</v>
      </c>
      <c r="T637" s="8">
        <f t="shared" si="59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64.537683358624179</v>
      </c>
      <c r="G638" t="s">
        <v>14</v>
      </c>
      <c r="H638">
        <v>2604</v>
      </c>
      <c r="I638" s="4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56"/>
        <v>film &amp; video</v>
      </c>
      <c r="R638" t="str">
        <f t="shared" si="57"/>
        <v>animation</v>
      </c>
      <c r="S638" s="8">
        <f t="shared" si="58"/>
        <v>40926.25</v>
      </c>
      <c r="T638" s="8">
        <f t="shared" si="59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79.411764705882348</v>
      </c>
      <c r="G639" t="s">
        <v>14</v>
      </c>
      <c r="H639">
        <v>65</v>
      </c>
      <c r="I639" s="4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56"/>
        <v>theater</v>
      </c>
      <c r="R639" t="str">
        <f t="shared" si="57"/>
        <v>plays</v>
      </c>
      <c r="S639" s="8">
        <f t="shared" si="58"/>
        <v>42688.25</v>
      </c>
      <c r="T639" s="8">
        <f t="shared" si="59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11.419117647058824</v>
      </c>
      <c r="G640" t="s">
        <v>14</v>
      </c>
      <c r="H640">
        <v>94</v>
      </c>
      <c r="I640" s="4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56"/>
        <v>theater</v>
      </c>
      <c r="R640" t="str">
        <f t="shared" si="57"/>
        <v>plays</v>
      </c>
      <c r="S640" s="8">
        <f t="shared" si="58"/>
        <v>40386.208333333336</v>
      </c>
      <c r="T640" s="8">
        <f t="shared" si="59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56.186046511627907</v>
      </c>
      <c r="G641" t="s">
        <v>47</v>
      </c>
      <c r="H641">
        <v>45</v>
      </c>
      <c r="I641" s="4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56"/>
        <v>film &amp; video</v>
      </c>
      <c r="R641" t="str">
        <f t="shared" si="57"/>
        <v>drama</v>
      </c>
      <c r="S641" s="8">
        <f t="shared" si="58"/>
        <v>43309.208333333328</v>
      </c>
      <c r="T641" s="8">
        <f t="shared" si="59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4"/>
        <v>16.501669449081803</v>
      </c>
      <c r="G642" t="s">
        <v>14</v>
      </c>
      <c r="H642">
        <v>257</v>
      </c>
      <c r="I642" s="4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56"/>
        <v>theater</v>
      </c>
      <c r="R642" t="str">
        <f t="shared" si="57"/>
        <v>plays</v>
      </c>
      <c r="S642" s="8">
        <f t="shared" si="58"/>
        <v>42387.25</v>
      </c>
      <c r="T642" s="8">
        <f t="shared" si="59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0">E643/D643*100</f>
        <v>119.96808510638297</v>
      </c>
      <c r="G643" t="s">
        <v>20</v>
      </c>
      <c r="H643">
        <v>194</v>
      </c>
      <c r="I643" s="4">
        <f t="shared" ref="I643:I706" si="61">IF(H643=0, 0, 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62">LEFT(P643,FIND("/",P643)-1)</f>
        <v>theater</v>
      </c>
      <c r="R643" t="str">
        <f t="shared" ref="R643:R706" si="63">RIGHT(P643, LEN(P643) - FIND("/", P643))</f>
        <v>plays</v>
      </c>
      <c r="S643" s="8">
        <f t="shared" ref="S643:S706" si="64">(((L643/60)/60)/24)+DATE(1970,1,1)</f>
        <v>42786.25</v>
      </c>
      <c r="T643" s="8">
        <f t="shared" ref="T643:T706" si="65">(((M643/60)/60)/24)+DATE(1970,1,1)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145.45652173913044</v>
      </c>
      <c r="G644" t="s">
        <v>20</v>
      </c>
      <c r="H644">
        <v>129</v>
      </c>
      <c r="I644" s="4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62"/>
        <v>technology</v>
      </c>
      <c r="R644" t="str">
        <f t="shared" si="63"/>
        <v>wearables</v>
      </c>
      <c r="S644" s="8">
        <f t="shared" si="64"/>
        <v>43451.25</v>
      </c>
      <c r="T644" s="8">
        <f t="shared" si="65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221.38255033557047</v>
      </c>
      <c r="G645" t="s">
        <v>20</v>
      </c>
      <c r="H645">
        <v>375</v>
      </c>
      <c r="I645" s="4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62"/>
        <v>theater</v>
      </c>
      <c r="R645" t="str">
        <f t="shared" si="63"/>
        <v>plays</v>
      </c>
      <c r="S645" s="8">
        <f t="shared" si="64"/>
        <v>42795.25</v>
      </c>
      <c r="T645" s="8">
        <f t="shared" si="65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48.396694214876035</v>
      </c>
      <c r="G646" t="s">
        <v>14</v>
      </c>
      <c r="H646">
        <v>2928</v>
      </c>
      <c r="I646" s="4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62"/>
        <v>theater</v>
      </c>
      <c r="R646" t="str">
        <f t="shared" si="63"/>
        <v>plays</v>
      </c>
      <c r="S646" s="8">
        <f t="shared" si="64"/>
        <v>43452.25</v>
      </c>
      <c r="T646" s="8">
        <f t="shared" si="65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92.911504424778755</v>
      </c>
      <c r="G647" t="s">
        <v>14</v>
      </c>
      <c r="H647">
        <v>4697</v>
      </c>
      <c r="I647" s="4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62"/>
        <v>music</v>
      </c>
      <c r="R647" t="str">
        <f t="shared" si="63"/>
        <v>rock</v>
      </c>
      <c r="S647" s="8">
        <f t="shared" si="64"/>
        <v>43369.208333333328</v>
      </c>
      <c r="T647" s="8">
        <f t="shared" si="65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88.599797365754824</v>
      </c>
      <c r="G648" t="s">
        <v>14</v>
      </c>
      <c r="H648">
        <v>2915</v>
      </c>
      <c r="I648" s="4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62"/>
        <v>games</v>
      </c>
      <c r="R648" t="str">
        <f t="shared" si="63"/>
        <v>video games</v>
      </c>
      <c r="S648" s="8">
        <f t="shared" si="64"/>
        <v>41346.208333333336</v>
      </c>
      <c r="T648" s="8">
        <f t="shared" si="65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41.4</v>
      </c>
      <c r="G649" t="s">
        <v>14</v>
      </c>
      <c r="H649">
        <v>18</v>
      </c>
      <c r="I649" s="4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62"/>
        <v>publishing</v>
      </c>
      <c r="R649" t="str">
        <f t="shared" si="63"/>
        <v>translations</v>
      </c>
      <c r="S649" s="8">
        <f t="shared" si="64"/>
        <v>43199.208333333328</v>
      </c>
      <c r="T649" s="8">
        <f t="shared" si="65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63.056795131845846</v>
      </c>
      <c r="G650" t="s">
        <v>74</v>
      </c>
      <c r="H650">
        <v>723</v>
      </c>
      <c r="I650" s="4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62"/>
        <v>food</v>
      </c>
      <c r="R650" t="str">
        <f t="shared" si="63"/>
        <v>food trucks</v>
      </c>
      <c r="S650" s="8">
        <f t="shared" si="64"/>
        <v>42922.208333333328</v>
      </c>
      <c r="T650" s="8">
        <f t="shared" si="65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48.482333607230892</v>
      </c>
      <c r="G651" t="s">
        <v>14</v>
      </c>
      <c r="H651">
        <v>602</v>
      </c>
      <c r="I651" s="4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62"/>
        <v>theater</v>
      </c>
      <c r="R651" t="str">
        <f t="shared" si="63"/>
        <v>plays</v>
      </c>
      <c r="S651" s="8">
        <f t="shared" si="64"/>
        <v>40471.208333333336</v>
      </c>
      <c r="T651" s="8">
        <f t="shared" si="65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2</v>
      </c>
      <c r="G652" t="s">
        <v>14</v>
      </c>
      <c r="H652">
        <v>1</v>
      </c>
      <c r="I652" s="4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62"/>
        <v>music</v>
      </c>
      <c r="R652" t="str">
        <f t="shared" si="63"/>
        <v>jazz</v>
      </c>
      <c r="S652" s="8">
        <f t="shared" si="64"/>
        <v>41828.208333333336</v>
      </c>
      <c r="T652" s="8">
        <f t="shared" si="65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88.47941026944585</v>
      </c>
      <c r="G653" t="s">
        <v>14</v>
      </c>
      <c r="H653">
        <v>3868</v>
      </c>
      <c r="I653" s="4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62"/>
        <v>film &amp; video</v>
      </c>
      <c r="R653" t="str">
        <f t="shared" si="63"/>
        <v>shorts</v>
      </c>
      <c r="S653" s="8">
        <f t="shared" si="64"/>
        <v>41692.25</v>
      </c>
      <c r="T653" s="8">
        <f t="shared" si="65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126.84</v>
      </c>
      <c r="G654" t="s">
        <v>20</v>
      </c>
      <c r="H654">
        <v>409</v>
      </c>
      <c r="I654" s="4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62"/>
        <v>technology</v>
      </c>
      <c r="R654" t="str">
        <f t="shared" si="63"/>
        <v>web</v>
      </c>
      <c r="S654" s="8">
        <f t="shared" si="64"/>
        <v>42587.208333333328</v>
      </c>
      <c r="T654" s="8">
        <f t="shared" si="65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2338.833333333333</v>
      </c>
      <c r="G655" t="s">
        <v>20</v>
      </c>
      <c r="H655">
        <v>234</v>
      </c>
      <c r="I655" s="4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62"/>
        <v>technology</v>
      </c>
      <c r="R655" t="str">
        <f t="shared" si="63"/>
        <v>web</v>
      </c>
      <c r="S655" s="8">
        <f t="shared" si="64"/>
        <v>42468.208333333328</v>
      </c>
      <c r="T655" s="8">
        <f t="shared" si="65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508.38857142857148</v>
      </c>
      <c r="G656" t="s">
        <v>20</v>
      </c>
      <c r="H656">
        <v>3016</v>
      </c>
      <c r="I656" s="4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62"/>
        <v>music</v>
      </c>
      <c r="R656" t="str">
        <f t="shared" si="63"/>
        <v>metal</v>
      </c>
      <c r="S656" s="8">
        <f t="shared" si="64"/>
        <v>42240.208333333328</v>
      </c>
      <c r="T656" s="8">
        <f t="shared" si="65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191.47826086956522</v>
      </c>
      <c r="G657" t="s">
        <v>20</v>
      </c>
      <c r="H657">
        <v>264</v>
      </c>
      <c r="I657" s="4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62"/>
        <v>photography</v>
      </c>
      <c r="R657" t="str">
        <f t="shared" si="63"/>
        <v>photography books</v>
      </c>
      <c r="S657" s="8">
        <f t="shared" si="64"/>
        <v>42796.25</v>
      </c>
      <c r="T657" s="8">
        <f t="shared" si="65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42.127533783783782</v>
      </c>
      <c r="G658" t="s">
        <v>14</v>
      </c>
      <c r="H658">
        <v>504</v>
      </c>
      <c r="I658" s="4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62"/>
        <v>food</v>
      </c>
      <c r="R658" t="str">
        <f t="shared" si="63"/>
        <v>food trucks</v>
      </c>
      <c r="S658" s="8">
        <f t="shared" si="64"/>
        <v>43097.25</v>
      </c>
      <c r="T658" s="8">
        <f t="shared" si="65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8.24</v>
      </c>
      <c r="G659" t="s">
        <v>14</v>
      </c>
      <c r="H659">
        <v>14</v>
      </c>
      <c r="I659" s="4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62"/>
        <v>film &amp; video</v>
      </c>
      <c r="R659" t="str">
        <f t="shared" si="63"/>
        <v>science fiction</v>
      </c>
      <c r="S659" s="8">
        <f t="shared" si="64"/>
        <v>43096.25</v>
      </c>
      <c r="T659" s="8">
        <f t="shared" si="65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60.064638783269963</v>
      </c>
      <c r="G660" t="s">
        <v>74</v>
      </c>
      <c r="H660">
        <v>390</v>
      </c>
      <c r="I660" s="4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62"/>
        <v>music</v>
      </c>
      <c r="R660" t="str">
        <f t="shared" si="63"/>
        <v>rock</v>
      </c>
      <c r="S660" s="8">
        <f t="shared" si="64"/>
        <v>42246.208333333328</v>
      </c>
      <c r="T660" s="8">
        <f t="shared" si="65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47.232808616404313</v>
      </c>
      <c r="G661" t="s">
        <v>14</v>
      </c>
      <c r="H661">
        <v>750</v>
      </c>
      <c r="I661" s="4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62"/>
        <v>film &amp; video</v>
      </c>
      <c r="R661" t="str">
        <f t="shared" si="63"/>
        <v>documentary</v>
      </c>
      <c r="S661" s="8">
        <f t="shared" si="64"/>
        <v>40570.25</v>
      </c>
      <c r="T661" s="8">
        <f t="shared" si="65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81.736263736263737</v>
      </c>
      <c r="G662" t="s">
        <v>14</v>
      </c>
      <c r="H662">
        <v>77</v>
      </c>
      <c r="I662" s="4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62"/>
        <v>theater</v>
      </c>
      <c r="R662" t="str">
        <f t="shared" si="63"/>
        <v>plays</v>
      </c>
      <c r="S662" s="8">
        <f t="shared" si="64"/>
        <v>42237.208333333328</v>
      </c>
      <c r="T662" s="8">
        <f t="shared" si="65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54.187265917603</v>
      </c>
      <c r="G663" t="s">
        <v>14</v>
      </c>
      <c r="H663">
        <v>752</v>
      </c>
      <c r="I663" s="4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62"/>
        <v>music</v>
      </c>
      <c r="R663" t="str">
        <f t="shared" si="63"/>
        <v>jazz</v>
      </c>
      <c r="S663" s="8">
        <f t="shared" si="64"/>
        <v>40996.208333333336</v>
      </c>
      <c r="T663" s="8">
        <f t="shared" si="65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97.868131868131869</v>
      </c>
      <c r="G664" t="s">
        <v>14</v>
      </c>
      <c r="H664">
        <v>131</v>
      </c>
      <c r="I664" s="4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62"/>
        <v>theater</v>
      </c>
      <c r="R664" t="str">
        <f t="shared" si="63"/>
        <v>plays</v>
      </c>
      <c r="S664" s="8">
        <f t="shared" si="64"/>
        <v>43443.25</v>
      </c>
      <c r="T664" s="8">
        <f t="shared" si="65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77.239999999999995</v>
      </c>
      <c r="G665" t="s">
        <v>14</v>
      </c>
      <c r="H665">
        <v>87</v>
      </c>
      <c r="I665" s="4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62"/>
        <v>theater</v>
      </c>
      <c r="R665" t="str">
        <f t="shared" si="63"/>
        <v>plays</v>
      </c>
      <c r="S665" s="8">
        <f t="shared" si="64"/>
        <v>40458.208333333336</v>
      </c>
      <c r="T665" s="8">
        <f t="shared" si="65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33.464735516372798</v>
      </c>
      <c r="G666" t="s">
        <v>14</v>
      </c>
      <c r="H666">
        <v>1063</v>
      </c>
      <c r="I666" s="4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62"/>
        <v>music</v>
      </c>
      <c r="R666" t="str">
        <f t="shared" si="63"/>
        <v>jazz</v>
      </c>
      <c r="S666" s="8">
        <f t="shared" si="64"/>
        <v>40959.25</v>
      </c>
      <c r="T666" s="8">
        <f t="shared" si="65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239.58823529411765</v>
      </c>
      <c r="G667" t="s">
        <v>20</v>
      </c>
      <c r="H667">
        <v>272</v>
      </c>
      <c r="I667" s="4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62"/>
        <v>film &amp; video</v>
      </c>
      <c r="R667" t="str">
        <f t="shared" si="63"/>
        <v>documentary</v>
      </c>
      <c r="S667" s="8">
        <f t="shared" si="64"/>
        <v>40733.208333333336</v>
      </c>
      <c r="T667" s="8">
        <f t="shared" si="65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64.032258064516128</v>
      </c>
      <c r="G668" t="s">
        <v>74</v>
      </c>
      <c r="H668">
        <v>25</v>
      </c>
      <c r="I668" s="4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62"/>
        <v>theater</v>
      </c>
      <c r="R668" t="str">
        <f t="shared" si="63"/>
        <v>plays</v>
      </c>
      <c r="S668" s="8">
        <f t="shared" si="64"/>
        <v>41516.208333333336</v>
      </c>
      <c r="T668" s="8">
        <f t="shared" si="65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176.15942028985506</v>
      </c>
      <c r="G669" t="s">
        <v>20</v>
      </c>
      <c r="H669">
        <v>419</v>
      </c>
      <c r="I669" s="4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62"/>
        <v>journalism</v>
      </c>
      <c r="R669" t="str">
        <f t="shared" si="63"/>
        <v>audio</v>
      </c>
      <c r="S669" s="8">
        <f t="shared" si="64"/>
        <v>41892.208333333336</v>
      </c>
      <c r="T669" s="8">
        <f t="shared" si="65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20.33818181818182</v>
      </c>
      <c r="G670" t="s">
        <v>14</v>
      </c>
      <c r="H670">
        <v>76</v>
      </c>
      <c r="I670" s="4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62"/>
        <v>theater</v>
      </c>
      <c r="R670" t="str">
        <f t="shared" si="63"/>
        <v>plays</v>
      </c>
      <c r="S670" s="8">
        <f t="shared" si="64"/>
        <v>41122.208333333336</v>
      </c>
      <c r="T670" s="8">
        <f t="shared" si="65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358.64754098360658</v>
      </c>
      <c r="G671" t="s">
        <v>20</v>
      </c>
      <c r="H671">
        <v>1621</v>
      </c>
      <c r="I671" s="4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62"/>
        <v>theater</v>
      </c>
      <c r="R671" t="str">
        <f t="shared" si="63"/>
        <v>plays</v>
      </c>
      <c r="S671" s="8">
        <f t="shared" si="64"/>
        <v>42912.208333333328</v>
      </c>
      <c r="T671" s="8">
        <f t="shared" si="65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468.85802469135803</v>
      </c>
      <c r="G672" t="s">
        <v>20</v>
      </c>
      <c r="H672">
        <v>1101</v>
      </c>
      <c r="I672" s="4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62"/>
        <v>music</v>
      </c>
      <c r="R672" t="str">
        <f t="shared" si="63"/>
        <v>indie rock</v>
      </c>
      <c r="S672" s="8">
        <f t="shared" si="64"/>
        <v>42425.25</v>
      </c>
      <c r="T672" s="8">
        <f t="shared" si="65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122.05635245901641</v>
      </c>
      <c r="G673" t="s">
        <v>20</v>
      </c>
      <c r="H673">
        <v>1073</v>
      </c>
      <c r="I673" s="4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62"/>
        <v>theater</v>
      </c>
      <c r="R673" t="str">
        <f t="shared" si="63"/>
        <v>plays</v>
      </c>
      <c r="S673" s="8">
        <f t="shared" si="64"/>
        <v>40390.208333333336</v>
      </c>
      <c r="T673" s="8">
        <f t="shared" si="65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55.931783729156137</v>
      </c>
      <c r="G674" t="s">
        <v>14</v>
      </c>
      <c r="H674">
        <v>4428</v>
      </c>
      <c r="I674" s="4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62"/>
        <v>theater</v>
      </c>
      <c r="R674" t="str">
        <f t="shared" si="63"/>
        <v>plays</v>
      </c>
      <c r="S674" s="8">
        <f t="shared" si="64"/>
        <v>43180.208333333328</v>
      </c>
      <c r="T674" s="8">
        <f t="shared" si="65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43.660714285714285</v>
      </c>
      <c r="G675" t="s">
        <v>14</v>
      </c>
      <c r="H675">
        <v>58</v>
      </c>
      <c r="I675" s="4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62"/>
        <v>music</v>
      </c>
      <c r="R675" t="str">
        <f t="shared" si="63"/>
        <v>indie rock</v>
      </c>
      <c r="S675" s="8">
        <f t="shared" si="64"/>
        <v>42475.208333333328</v>
      </c>
      <c r="T675" s="8">
        <f t="shared" si="65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33.53837141183363</v>
      </c>
      <c r="G676" t="s">
        <v>74</v>
      </c>
      <c r="H676">
        <v>1218</v>
      </c>
      <c r="I676" s="4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62"/>
        <v>photography</v>
      </c>
      <c r="R676" t="str">
        <f t="shared" si="63"/>
        <v>photography books</v>
      </c>
      <c r="S676" s="8">
        <f t="shared" si="64"/>
        <v>40774.208333333336</v>
      </c>
      <c r="T676" s="8">
        <f t="shared" si="65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122.97938144329896</v>
      </c>
      <c r="G677" t="s">
        <v>20</v>
      </c>
      <c r="H677">
        <v>331</v>
      </c>
      <c r="I677" s="4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62"/>
        <v>journalism</v>
      </c>
      <c r="R677" t="str">
        <f t="shared" si="63"/>
        <v>audio</v>
      </c>
      <c r="S677" s="8">
        <f t="shared" si="64"/>
        <v>43719.208333333328</v>
      </c>
      <c r="T677" s="8">
        <f t="shared" si="65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189.74959871589084</v>
      </c>
      <c r="G678" t="s">
        <v>20</v>
      </c>
      <c r="H678">
        <v>1170</v>
      </c>
      <c r="I678" s="4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62"/>
        <v>photography</v>
      </c>
      <c r="R678" t="str">
        <f t="shared" si="63"/>
        <v>photography books</v>
      </c>
      <c r="S678" s="8">
        <f t="shared" si="64"/>
        <v>41178.208333333336</v>
      </c>
      <c r="T678" s="8">
        <f t="shared" si="65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83.622641509433961</v>
      </c>
      <c r="G679" t="s">
        <v>14</v>
      </c>
      <c r="H679">
        <v>111</v>
      </c>
      <c r="I679" s="4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62"/>
        <v>publishing</v>
      </c>
      <c r="R679" t="str">
        <f t="shared" si="63"/>
        <v>fiction</v>
      </c>
      <c r="S679" s="8">
        <f t="shared" si="64"/>
        <v>42561.208333333328</v>
      </c>
      <c r="T679" s="8">
        <f t="shared" si="65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17.968844221105527</v>
      </c>
      <c r="G680" t="s">
        <v>74</v>
      </c>
      <c r="H680">
        <v>215</v>
      </c>
      <c r="I680" s="4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62"/>
        <v>film &amp; video</v>
      </c>
      <c r="R680" t="str">
        <f t="shared" si="63"/>
        <v>drama</v>
      </c>
      <c r="S680" s="8">
        <f t="shared" si="64"/>
        <v>43484.25</v>
      </c>
      <c r="T680" s="8">
        <f t="shared" si="65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1036.5</v>
      </c>
      <c r="G681" t="s">
        <v>20</v>
      </c>
      <c r="H681">
        <v>363</v>
      </c>
      <c r="I681" s="4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62"/>
        <v>food</v>
      </c>
      <c r="R681" t="str">
        <f t="shared" si="63"/>
        <v>food trucks</v>
      </c>
      <c r="S681" s="8">
        <f t="shared" si="64"/>
        <v>43756.208333333328</v>
      </c>
      <c r="T681" s="8">
        <f t="shared" si="65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97.405219780219781</v>
      </c>
      <c r="G682" t="s">
        <v>14</v>
      </c>
      <c r="H682">
        <v>2955</v>
      </c>
      <c r="I682" s="4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62"/>
        <v>games</v>
      </c>
      <c r="R682" t="str">
        <f t="shared" si="63"/>
        <v>mobile games</v>
      </c>
      <c r="S682" s="8">
        <f t="shared" si="64"/>
        <v>43813.25</v>
      </c>
      <c r="T682" s="8">
        <f t="shared" si="65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86.386203150461711</v>
      </c>
      <c r="G683" t="s">
        <v>14</v>
      </c>
      <c r="H683">
        <v>1657</v>
      </c>
      <c r="I683" s="4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62"/>
        <v>theater</v>
      </c>
      <c r="R683" t="str">
        <f t="shared" si="63"/>
        <v>plays</v>
      </c>
      <c r="S683" s="8">
        <f t="shared" si="64"/>
        <v>40898.25</v>
      </c>
      <c r="T683" s="8">
        <f t="shared" si="65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150.16666666666666</v>
      </c>
      <c r="G684" t="s">
        <v>20</v>
      </c>
      <c r="H684">
        <v>103</v>
      </c>
      <c r="I684" s="4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62"/>
        <v>theater</v>
      </c>
      <c r="R684" t="str">
        <f t="shared" si="63"/>
        <v>plays</v>
      </c>
      <c r="S684" s="8">
        <f t="shared" si="64"/>
        <v>41619.25</v>
      </c>
      <c r="T684" s="8">
        <f t="shared" si="65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358.43478260869563</v>
      </c>
      <c r="G685" t="s">
        <v>20</v>
      </c>
      <c r="H685">
        <v>147</v>
      </c>
      <c r="I685" s="4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62"/>
        <v>theater</v>
      </c>
      <c r="R685" t="str">
        <f t="shared" si="63"/>
        <v>plays</v>
      </c>
      <c r="S685" s="8">
        <f t="shared" si="64"/>
        <v>43359.208333333328</v>
      </c>
      <c r="T685" s="8">
        <f t="shared" si="65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542.85714285714289</v>
      </c>
      <c r="G686" t="s">
        <v>20</v>
      </c>
      <c r="H686">
        <v>110</v>
      </c>
      <c r="I686" s="4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62"/>
        <v>publishing</v>
      </c>
      <c r="R686" t="str">
        <f t="shared" si="63"/>
        <v>nonfiction</v>
      </c>
      <c r="S686" s="8">
        <f t="shared" si="64"/>
        <v>40358.208333333336</v>
      </c>
      <c r="T686" s="8">
        <f t="shared" si="65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67.500714285714281</v>
      </c>
      <c r="G687" t="s">
        <v>14</v>
      </c>
      <c r="H687">
        <v>926</v>
      </c>
      <c r="I687" s="4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62"/>
        <v>theater</v>
      </c>
      <c r="R687" t="str">
        <f t="shared" si="63"/>
        <v>plays</v>
      </c>
      <c r="S687" s="8">
        <f t="shared" si="64"/>
        <v>42239.208333333328</v>
      </c>
      <c r="T687" s="8">
        <f t="shared" si="65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191.74666666666667</v>
      </c>
      <c r="G688" t="s">
        <v>20</v>
      </c>
      <c r="H688">
        <v>134</v>
      </c>
      <c r="I688" s="4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62"/>
        <v>technology</v>
      </c>
      <c r="R688" t="str">
        <f t="shared" si="63"/>
        <v>wearables</v>
      </c>
      <c r="S688" s="8">
        <f t="shared" si="64"/>
        <v>43186.208333333328</v>
      </c>
      <c r="T688" s="8">
        <f t="shared" si="65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932</v>
      </c>
      <c r="G689" t="s">
        <v>20</v>
      </c>
      <c r="H689">
        <v>269</v>
      </c>
      <c r="I689" s="4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62"/>
        <v>theater</v>
      </c>
      <c r="R689" t="str">
        <f t="shared" si="63"/>
        <v>plays</v>
      </c>
      <c r="S689" s="8">
        <f t="shared" si="64"/>
        <v>42806.25</v>
      </c>
      <c r="T689" s="8">
        <f t="shared" si="65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429.27586206896552</v>
      </c>
      <c r="G690" t="s">
        <v>20</v>
      </c>
      <c r="H690">
        <v>175</v>
      </c>
      <c r="I690" s="4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62"/>
        <v>film &amp; video</v>
      </c>
      <c r="R690" t="str">
        <f t="shared" si="63"/>
        <v>television</v>
      </c>
      <c r="S690" s="8">
        <f t="shared" si="64"/>
        <v>43475.25</v>
      </c>
      <c r="T690" s="8">
        <f t="shared" si="65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100.65753424657535</v>
      </c>
      <c r="G691" t="s">
        <v>20</v>
      </c>
      <c r="H691">
        <v>69</v>
      </c>
      <c r="I691" s="4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62"/>
        <v>technology</v>
      </c>
      <c r="R691" t="str">
        <f t="shared" si="63"/>
        <v>web</v>
      </c>
      <c r="S691" s="8">
        <f t="shared" si="64"/>
        <v>41576.208333333336</v>
      </c>
      <c r="T691" s="8">
        <f t="shared" si="65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226.61111111111109</v>
      </c>
      <c r="G692" t="s">
        <v>20</v>
      </c>
      <c r="H692">
        <v>190</v>
      </c>
      <c r="I692" s="4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62"/>
        <v>film &amp; video</v>
      </c>
      <c r="R692" t="str">
        <f t="shared" si="63"/>
        <v>documentary</v>
      </c>
      <c r="S692" s="8">
        <f t="shared" si="64"/>
        <v>40874.25</v>
      </c>
      <c r="T692" s="8">
        <f t="shared" si="65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142.38</v>
      </c>
      <c r="G693" t="s">
        <v>20</v>
      </c>
      <c r="H693">
        <v>237</v>
      </c>
      <c r="I693" s="4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62"/>
        <v>film &amp; video</v>
      </c>
      <c r="R693" t="str">
        <f t="shared" si="63"/>
        <v>documentary</v>
      </c>
      <c r="S693" s="8">
        <f t="shared" si="64"/>
        <v>41185.208333333336</v>
      </c>
      <c r="T693" s="8">
        <f t="shared" si="65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90.633333333333326</v>
      </c>
      <c r="G694" t="s">
        <v>14</v>
      </c>
      <c r="H694">
        <v>77</v>
      </c>
      <c r="I694" s="4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62"/>
        <v>music</v>
      </c>
      <c r="R694" t="str">
        <f t="shared" si="63"/>
        <v>rock</v>
      </c>
      <c r="S694" s="8">
        <f t="shared" si="64"/>
        <v>43655.208333333328</v>
      </c>
      <c r="T694" s="8">
        <f t="shared" si="65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63.966740576496676</v>
      </c>
      <c r="G695" t="s">
        <v>14</v>
      </c>
      <c r="H695">
        <v>1748</v>
      </c>
      <c r="I695" s="4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62"/>
        <v>theater</v>
      </c>
      <c r="R695" t="str">
        <f t="shared" si="63"/>
        <v>plays</v>
      </c>
      <c r="S695" s="8">
        <f t="shared" si="64"/>
        <v>43025.208333333328</v>
      </c>
      <c r="T695" s="8">
        <f t="shared" si="65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84.131868131868131</v>
      </c>
      <c r="G696" t="s">
        <v>14</v>
      </c>
      <c r="H696">
        <v>79</v>
      </c>
      <c r="I696" s="4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62"/>
        <v>theater</v>
      </c>
      <c r="R696" t="str">
        <f t="shared" si="63"/>
        <v>plays</v>
      </c>
      <c r="S696" s="8">
        <f t="shared" si="64"/>
        <v>43066.25</v>
      </c>
      <c r="T696" s="8">
        <f t="shared" si="65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133.93478260869566</v>
      </c>
      <c r="G697" t="s">
        <v>20</v>
      </c>
      <c r="H697">
        <v>196</v>
      </c>
      <c r="I697" s="4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62"/>
        <v>music</v>
      </c>
      <c r="R697" t="str">
        <f t="shared" si="63"/>
        <v>rock</v>
      </c>
      <c r="S697" s="8">
        <f t="shared" si="64"/>
        <v>42322.25</v>
      </c>
      <c r="T697" s="8">
        <f t="shared" si="65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59.042047531992694</v>
      </c>
      <c r="G698" t="s">
        <v>14</v>
      </c>
      <c r="H698">
        <v>889</v>
      </c>
      <c r="I698" s="4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62"/>
        <v>theater</v>
      </c>
      <c r="R698" t="str">
        <f t="shared" si="63"/>
        <v>plays</v>
      </c>
      <c r="S698" s="8">
        <f t="shared" si="64"/>
        <v>42114.208333333328</v>
      </c>
      <c r="T698" s="8">
        <f t="shared" si="65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152.80062063615205</v>
      </c>
      <c r="G699" t="s">
        <v>20</v>
      </c>
      <c r="H699">
        <v>7295</v>
      </c>
      <c r="I699" s="4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62"/>
        <v>music</v>
      </c>
      <c r="R699" t="str">
        <f t="shared" si="63"/>
        <v>electric music</v>
      </c>
      <c r="S699" s="8">
        <f t="shared" si="64"/>
        <v>43190.208333333328</v>
      </c>
      <c r="T699" s="8">
        <f t="shared" si="65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446.69121140142522</v>
      </c>
      <c r="G700" t="s">
        <v>20</v>
      </c>
      <c r="H700">
        <v>2893</v>
      </c>
      <c r="I700" s="4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62"/>
        <v>technology</v>
      </c>
      <c r="R700" t="str">
        <f t="shared" si="63"/>
        <v>wearables</v>
      </c>
      <c r="S700" s="8">
        <f t="shared" si="64"/>
        <v>40871.25</v>
      </c>
      <c r="T700" s="8">
        <f t="shared" si="65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84.391891891891888</v>
      </c>
      <c r="G701" t="s">
        <v>14</v>
      </c>
      <c r="H701">
        <v>56</v>
      </c>
      <c r="I701" s="4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62"/>
        <v>film &amp; video</v>
      </c>
      <c r="R701" t="str">
        <f t="shared" si="63"/>
        <v>drama</v>
      </c>
      <c r="S701" s="8">
        <f t="shared" si="64"/>
        <v>43641.208333333328</v>
      </c>
      <c r="T701" s="8">
        <f t="shared" si="65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3</v>
      </c>
      <c r="G702" t="s">
        <v>14</v>
      </c>
      <c r="H702">
        <v>1</v>
      </c>
      <c r="I702" s="4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62"/>
        <v>technology</v>
      </c>
      <c r="R702" t="str">
        <f t="shared" si="63"/>
        <v>wearables</v>
      </c>
      <c r="S702" s="8">
        <f t="shared" si="64"/>
        <v>40203.25</v>
      </c>
      <c r="T702" s="8">
        <f t="shared" si="65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175.02692307692308</v>
      </c>
      <c r="G703" t="s">
        <v>20</v>
      </c>
      <c r="H703">
        <v>820</v>
      </c>
      <c r="I703" s="4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62"/>
        <v>theater</v>
      </c>
      <c r="R703" t="str">
        <f t="shared" si="63"/>
        <v>plays</v>
      </c>
      <c r="S703" s="8">
        <f t="shared" si="64"/>
        <v>40629.208333333336</v>
      </c>
      <c r="T703" s="8">
        <f t="shared" si="65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54.137931034482754</v>
      </c>
      <c r="G704" t="s">
        <v>14</v>
      </c>
      <c r="H704">
        <v>83</v>
      </c>
      <c r="I704" s="4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62"/>
        <v>technology</v>
      </c>
      <c r="R704" t="str">
        <f t="shared" si="63"/>
        <v>wearables</v>
      </c>
      <c r="S704" s="8">
        <f t="shared" si="64"/>
        <v>41477.208333333336</v>
      </c>
      <c r="T704" s="8">
        <f t="shared" si="65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311.87381703470032</v>
      </c>
      <c r="G705" t="s">
        <v>20</v>
      </c>
      <c r="H705">
        <v>2038</v>
      </c>
      <c r="I705" s="4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62"/>
        <v>publishing</v>
      </c>
      <c r="R705" t="str">
        <f t="shared" si="63"/>
        <v>translations</v>
      </c>
      <c r="S705" s="8">
        <f t="shared" si="64"/>
        <v>41020.208333333336</v>
      </c>
      <c r="T705" s="8">
        <f t="shared" si="65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0"/>
        <v>122.78160919540231</v>
      </c>
      <c r="G706" t="s">
        <v>20</v>
      </c>
      <c r="H706">
        <v>116</v>
      </c>
      <c r="I706" s="4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62"/>
        <v>film &amp; video</v>
      </c>
      <c r="R706" t="str">
        <f t="shared" si="63"/>
        <v>animation</v>
      </c>
      <c r="S706" s="8">
        <f t="shared" si="64"/>
        <v>42555.208333333328</v>
      </c>
      <c r="T706" s="8">
        <f t="shared" si="65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6">E707/D707*100</f>
        <v>99.026517383618156</v>
      </c>
      <c r="G707" t="s">
        <v>14</v>
      </c>
      <c r="H707">
        <v>2025</v>
      </c>
      <c r="I707" s="4">
        <f t="shared" ref="I707:I770" si="67">IF(H707=0, 0, 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68">LEFT(P707,FIND("/",P707)-1)</f>
        <v>publishing</v>
      </c>
      <c r="R707" t="str">
        <f t="shared" ref="R707:R770" si="69">RIGHT(P707, LEN(P707) - FIND("/", P707))</f>
        <v>nonfiction</v>
      </c>
      <c r="S707" s="8">
        <f t="shared" ref="S707:S770" si="70">(((L707/60)/60)/24)+DATE(1970,1,1)</f>
        <v>41619.25</v>
      </c>
      <c r="T707" s="8">
        <f t="shared" ref="T707:T770" si="71">(((M707/60)/60)/24)+DATE(1970,1,1)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127.84686346863469</v>
      </c>
      <c r="G708" t="s">
        <v>20</v>
      </c>
      <c r="H708">
        <v>1345</v>
      </c>
      <c r="I708" s="4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68"/>
        <v>technology</v>
      </c>
      <c r="R708" t="str">
        <f t="shared" si="69"/>
        <v>web</v>
      </c>
      <c r="S708" s="8">
        <f t="shared" si="70"/>
        <v>43471.25</v>
      </c>
      <c r="T708" s="8">
        <f t="shared" si="71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158.61643835616439</v>
      </c>
      <c r="G709" t="s">
        <v>20</v>
      </c>
      <c r="H709">
        <v>168</v>
      </c>
      <c r="I709" s="4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68"/>
        <v>film &amp; video</v>
      </c>
      <c r="R709" t="str">
        <f t="shared" si="69"/>
        <v>drama</v>
      </c>
      <c r="S709" s="8">
        <f t="shared" si="70"/>
        <v>43442.25</v>
      </c>
      <c r="T709" s="8">
        <f t="shared" si="71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707.05882352941171</v>
      </c>
      <c r="G710" t="s">
        <v>20</v>
      </c>
      <c r="H710">
        <v>137</v>
      </c>
      <c r="I710" s="4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68"/>
        <v>theater</v>
      </c>
      <c r="R710" t="str">
        <f t="shared" si="69"/>
        <v>plays</v>
      </c>
      <c r="S710" s="8">
        <f t="shared" si="70"/>
        <v>42877.208333333328</v>
      </c>
      <c r="T710" s="8">
        <f t="shared" si="71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142.38775510204081</v>
      </c>
      <c r="G711" t="s">
        <v>20</v>
      </c>
      <c r="H711">
        <v>186</v>
      </c>
      <c r="I711" s="4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68"/>
        <v>theater</v>
      </c>
      <c r="R711" t="str">
        <f t="shared" si="69"/>
        <v>plays</v>
      </c>
      <c r="S711" s="8">
        <f t="shared" si="70"/>
        <v>41018.208333333336</v>
      </c>
      <c r="T711" s="8">
        <f t="shared" si="71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147.86046511627907</v>
      </c>
      <c r="G712" t="s">
        <v>20</v>
      </c>
      <c r="H712">
        <v>125</v>
      </c>
      <c r="I712" s="4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68"/>
        <v>theater</v>
      </c>
      <c r="R712" t="str">
        <f t="shared" si="69"/>
        <v>plays</v>
      </c>
      <c r="S712" s="8">
        <f t="shared" si="70"/>
        <v>43295.208333333328</v>
      </c>
      <c r="T712" s="8">
        <f t="shared" si="71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20.322580645161288</v>
      </c>
      <c r="G713" t="s">
        <v>14</v>
      </c>
      <c r="H713">
        <v>14</v>
      </c>
      <c r="I713" s="4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68"/>
        <v>theater</v>
      </c>
      <c r="R713" t="str">
        <f t="shared" si="69"/>
        <v>plays</v>
      </c>
      <c r="S713" s="8">
        <f t="shared" si="70"/>
        <v>42393.25</v>
      </c>
      <c r="T713" s="8">
        <f t="shared" si="71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1840.625</v>
      </c>
      <c r="G714" t="s">
        <v>20</v>
      </c>
      <c r="H714">
        <v>202</v>
      </c>
      <c r="I714" s="4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68"/>
        <v>theater</v>
      </c>
      <c r="R714" t="str">
        <f t="shared" si="69"/>
        <v>plays</v>
      </c>
      <c r="S714" s="8">
        <f t="shared" si="70"/>
        <v>42559.208333333328</v>
      </c>
      <c r="T714" s="8">
        <f t="shared" si="71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161.94202898550725</v>
      </c>
      <c r="G715" t="s">
        <v>20</v>
      </c>
      <c r="H715">
        <v>103</v>
      </c>
      <c r="I715" s="4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68"/>
        <v>publishing</v>
      </c>
      <c r="R715" t="str">
        <f t="shared" si="69"/>
        <v>radio &amp; podcasts</v>
      </c>
      <c r="S715" s="8">
        <f t="shared" si="70"/>
        <v>42604.208333333328</v>
      </c>
      <c r="T715" s="8">
        <f t="shared" si="71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472.82077922077923</v>
      </c>
      <c r="G716" t="s">
        <v>20</v>
      </c>
      <c r="H716">
        <v>1785</v>
      </c>
      <c r="I716" s="4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68"/>
        <v>music</v>
      </c>
      <c r="R716" t="str">
        <f t="shared" si="69"/>
        <v>rock</v>
      </c>
      <c r="S716" s="8">
        <f t="shared" si="70"/>
        <v>41870.208333333336</v>
      </c>
      <c r="T716" s="8">
        <f t="shared" si="71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24.466101694915253</v>
      </c>
      <c r="G717" t="s">
        <v>14</v>
      </c>
      <c r="H717">
        <v>656</v>
      </c>
      <c r="I717" s="4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68"/>
        <v>games</v>
      </c>
      <c r="R717" t="str">
        <f t="shared" si="69"/>
        <v>mobile games</v>
      </c>
      <c r="S717" s="8">
        <f t="shared" si="70"/>
        <v>40397.208333333336</v>
      </c>
      <c r="T717" s="8">
        <f t="shared" si="71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517.65</v>
      </c>
      <c r="G718" t="s">
        <v>20</v>
      </c>
      <c r="H718">
        <v>157</v>
      </c>
      <c r="I718" s="4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68"/>
        <v>theater</v>
      </c>
      <c r="R718" t="str">
        <f t="shared" si="69"/>
        <v>plays</v>
      </c>
      <c r="S718" s="8">
        <f t="shared" si="70"/>
        <v>41465.208333333336</v>
      </c>
      <c r="T718" s="8">
        <f t="shared" si="71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247.64285714285714</v>
      </c>
      <c r="G719" t="s">
        <v>20</v>
      </c>
      <c r="H719">
        <v>555</v>
      </c>
      <c r="I719" s="4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68"/>
        <v>film &amp; video</v>
      </c>
      <c r="R719" t="str">
        <f t="shared" si="69"/>
        <v>documentary</v>
      </c>
      <c r="S719" s="8">
        <f t="shared" si="70"/>
        <v>40777.208333333336</v>
      </c>
      <c r="T719" s="8">
        <f t="shared" si="71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100.20481927710843</v>
      </c>
      <c r="G720" t="s">
        <v>20</v>
      </c>
      <c r="H720">
        <v>297</v>
      </c>
      <c r="I720" s="4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68"/>
        <v>technology</v>
      </c>
      <c r="R720" t="str">
        <f t="shared" si="69"/>
        <v>wearables</v>
      </c>
      <c r="S720" s="8">
        <f t="shared" si="70"/>
        <v>41442.208333333336</v>
      </c>
      <c r="T720" s="8">
        <f t="shared" si="71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153</v>
      </c>
      <c r="G721" t="s">
        <v>20</v>
      </c>
      <c r="H721">
        <v>123</v>
      </c>
      <c r="I721" s="4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68"/>
        <v>publishing</v>
      </c>
      <c r="R721" t="str">
        <f t="shared" si="69"/>
        <v>fiction</v>
      </c>
      <c r="S721" s="8">
        <f t="shared" si="70"/>
        <v>41058.208333333336</v>
      </c>
      <c r="T721" s="8">
        <f t="shared" si="71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37.091954022988503</v>
      </c>
      <c r="G722" t="s">
        <v>74</v>
      </c>
      <c r="H722">
        <v>38</v>
      </c>
      <c r="I722" s="4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68"/>
        <v>theater</v>
      </c>
      <c r="R722" t="str">
        <f t="shared" si="69"/>
        <v>plays</v>
      </c>
      <c r="S722" s="8">
        <f t="shared" si="70"/>
        <v>43152.25</v>
      </c>
      <c r="T722" s="8">
        <f t="shared" si="71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4.392394822006473</v>
      </c>
      <c r="G723" t="s">
        <v>74</v>
      </c>
      <c r="H723">
        <v>60</v>
      </c>
      <c r="I723" s="4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68"/>
        <v>music</v>
      </c>
      <c r="R723" t="str">
        <f t="shared" si="69"/>
        <v>rock</v>
      </c>
      <c r="S723" s="8">
        <f t="shared" si="70"/>
        <v>43194.208333333328</v>
      </c>
      <c r="T723" s="8">
        <f t="shared" si="71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156.50721649484535</v>
      </c>
      <c r="G724" t="s">
        <v>20</v>
      </c>
      <c r="H724">
        <v>3036</v>
      </c>
      <c r="I724" s="4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68"/>
        <v>film &amp; video</v>
      </c>
      <c r="R724" t="str">
        <f t="shared" si="69"/>
        <v>documentary</v>
      </c>
      <c r="S724" s="8">
        <f t="shared" si="70"/>
        <v>43045.25</v>
      </c>
      <c r="T724" s="8">
        <f t="shared" si="71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270.40816326530609</v>
      </c>
      <c r="G725" t="s">
        <v>20</v>
      </c>
      <c r="H725">
        <v>144</v>
      </c>
      <c r="I725" s="4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68"/>
        <v>theater</v>
      </c>
      <c r="R725" t="str">
        <f t="shared" si="69"/>
        <v>plays</v>
      </c>
      <c r="S725" s="8">
        <f t="shared" si="70"/>
        <v>42431.25</v>
      </c>
      <c r="T725" s="8">
        <f t="shared" si="71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134.05952380952382</v>
      </c>
      <c r="G726" t="s">
        <v>20</v>
      </c>
      <c r="H726">
        <v>121</v>
      </c>
      <c r="I726" s="4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68"/>
        <v>theater</v>
      </c>
      <c r="R726" t="str">
        <f t="shared" si="69"/>
        <v>plays</v>
      </c>
      <c r="S726" s="8">
        <f t="shared" si="70"/>
        <v>41934.208333333336</v>
      </c>
      <c r="T726" s="8">
        <f t="shared" si="71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50.398033126293996</v>
      </c>
      <c r="G727" t="s">
        <v>14</v>
      </c>
      <c r="H727">
        <v>1596</v>
      </c>
      <c r="I727" s="4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68"/>
        <v>games</v>
      </c>
      <c r="R727" t="str">
        <f t="shared" si="69"/>
        <v>mobile games</v>
      </c>
      <c r="S727" s="8">
        <f t="shared" si="70"/>
        <v>41958.25</v>
      </c>
      <c r="T727" s="8">
        <f t="shared" si="71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88.815837937384899</v>
      </c>
      <c r="G728" t="s">
        <v>74</v>
      </c>
      <c r="H728">
        <v>524</v>
      </c>
      <c r="I728" s="4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68"/>
        <v>theater</v>
      </c>
      <c r="R728" t="str">
        <f t="shared" si="69"/>
        <v>plays</v>
      </c>
      <c r="S728" s="8">
        <f t="shared" si="70"/>
        <v>40476.208333333336</v>
      </c>
      <c r="T728" s="8">
        <f t="shared" si="71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165</v>
      </c>
      <c r="G729" t="s">
        <v>20</v>
      </c>
      <c r="H729">
        <v>181</v>
      </c>
      <c r="I729" s="4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68"/>
        <v>technology</v>
      </c>
      <c r="R729" t="str">
        <f t="shared" si="69"/>
        <v>web</v>
      </c>
      <c r="S729" s="8">
        <f t="shared" si="70"/>
        <v>43485.25</v>
      </c>
      <c r="T729" s="8">
        <f t="shared" si="71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17.5</v>
      </c>
      <c r="G730" t="s">
        <v>14</v>
      </c>
      <c r="H730">
        <v>10</v>
      </c>
      <c r="I730" s="4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68"/>
        <v>theater</v>
      </c>
      <c r="R730" t="str">
        <f t="shared" si="69"/>
        <v>plays</v>
      </c>
      <c r="S730" s="8">
        <f t="shared" si="70"/>
        <v>42515.208333333328</v>
      </c>
      <c r="T730" s="8">
        <f t="shared" si="71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185.66071428571428</v>
      </c>
      <c r="G731" t="s">
        <v>20</v>
      </c>
      <c r="H731">
        <v>122</v>
      </c>
      <c r="I731" s="4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68"/>
        <v>film &amp; video</v>
      </c>
      <c r="R731" t="str">
        <f t="shared" si="69"/>
        <v>drama</v>
      </c>
      <c r="S731" s="8">
        <f t="shared" si="70"/>
        <v>41309.25</v>
      </c>
      <c r="T731" s="8">
        <f t="shared" si="71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412.6631944444444</v>
      </c>
      <c r="G732" t="s">
        <v>20</v>
      </c>
      <c r="H732">
        <v>1071</v>
      </c>
      <c r="I732" s="4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68"/>
        <v>technology</v>
      </c>
      <c r="R732" t="str">
        <f t="shared" si="69"/>
        <v>wearables</v>
      </c>
      <c r="S732" s="8">
        <f t="shared" si="70"/>
        <v>42147.208333333328</v>
      </c>
      <c r="T732" s="8">
        <f t="shared" si="71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90.25</v>
      </c>
      <c r="G733" t="s">
        <v>74</v>
      </c>
      <c r="H733">
        <v>219</v>
      </c>
      <c r="I733" s="4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68"/>
        <v>technology</v>
      </c>
      <c r="R733" t="str">
        <f t="shared" si="69"/>
        <v>web</v>
      </c>
      <c r="S733" s="8">
        <f t="shared" si="70"/>
        <v>42939.208333333328</v>
      </c>
      <c r="T733" s="8">
        <f t="shared" si="71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91.984615384615381</v>
      </c>
      <c r="G734" t="s">
        <v>14</v>
      </c>
      <c r="H734">
        <v>1121</v>
      </c>
      <c r="I734" s="4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68"/>
        <v>music</v>
      </c>
      <c r="R734" t="str">
        <f t="shared" si="69"/>
        <v>rock</v>
      </c>
      <c r="S734" s="8">
        <f t="shared" si="70"/>
        <v>42816.208333333328</v>
      </c>
      <c r="T734" s="8">
        <f t="shared" si="71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527.00632911392404</v>
      </c>
      <c r="G735" t="s">
        <v>20</v>
      </c>
      <c r="H735">
        <v>980</v>
      </c>
      <c r="I735" s="4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68"/>
        <v>music</v>
      </c>
      <c r="R735" t="str">
        <f t="shared" si="69"/>
        <v>metal</v>
      </c>
      <c r="S735" s="8">
        <f t="shared" si="70"/>
        <v>41844.208333333336</v>
      </c>
      <c r="T735" s="8">
        <f t="shared" si="71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319.14285714285711</v>
      </c>
      <c r="G736" t="s">
        <v>20</v>
      </c>
      <c r="H736">
        <v>536</v>
      </c>
      <c r="I736" s="4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68"/>
        <v>theater</v>
      </c>
      <c r="R736" t="str">
        <f t="shared" si="69"/>
        <v>plays</v>
      </c>
      <c r="S736" s="8">
        <f t="shared" si="70"/>
        <v>42763.25</v>
      </c>
      <c r="T736" s="8">
        <f t="shared" si="71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354.18867924528303</v>
      </c>
      <c r="G737" t="s">
        <v>20</v>
      </c>
      <c r="H737">
        <v>1991</v>
      </c>
      <c r="I737" s="4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68"/>
        <v>photography</v>
      </c>
      <c r="R737" t="str">
        <f t="shared" si="69"/>
        <v>photography books</v>
      </c>
      <c r="S737" s="8">
        <f t="shared" si="70"/>
        <v>42459.208333333328</v>
      </c>
      <c r="T737" s="8">
        <f t="shared" si="71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32.896103896103895</v>
      </c>
      <c r="G738" t="s">
        <v>74</v>
      </c>
      <c r="H738">
        <v>29</v>
      </c>
      <c r="I738" s="4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68"/>
        <v>publishing</v>
      </c>
      <c r="R738" t="str">
        <f t="shared" si="69"/>
        <v>nonfiction</v>
      </c>
      <c r="S738" s="8">
        <f t="shared" si="70"/>
        <v>42055.25</v>
      </c>
      <c r="T738" s="8">
        <f t="shared" si="71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135.8918918918919</v>
      </c>
      <c r="G739" t="s">
        <v>20</v>
      </c>
      <c r="H739">
        <v>180</v>
      </c>
      <c r="I739" s="4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68"/>
        <v>music</v>
      </c>
      <c r="R739" t="str">
        <f t="shared" si="69"/>
        <v>indie rock</v>
      </c>
      <c r="S739" s="8">
        <f t="shared" si="70"/>
        <v>42685.25</v>
      </c>
      <c r="T739" s="8">
        <f t="shared" si="71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2.0843373493975905</v>
      </c>
      <c r="G740" t="s">
        <v>14</v>
      </c>
      <c r="H740">
        <v>15</v>
      </c>
      <c r="I740" s="4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68"/>
        <v>theater</v>
      </c>
      <c r="R740" t="str">
        <f t="shared" si="69"/>
        <v>plays</v>
      </c>
      <c r="S740" s="8">
        <f t="shared" si="70"/>
        <v>41959.25</v>
      </c>
      <c r="T740" s="8">
        <f t="shared" si="71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61</v>
      </c>
      <c r="G741" t="s">
        <v>14</v>
      </c>
      <c r="H741">
        <v>191</v>
      </c>
      <c r="I741" s="4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68"/>
        <v>music</v>
      </c>
      <c r="R741" t="str">
        <f t="shared" si="69"/>
        <v>indie rock</v>
      </c>
      <c r="S741" s="8">
        <f t="shared" si="70"/>
        <v>41089.208333333336</v>
      </c>
      <c r="T741" s="8">
        <f t="shared" si="71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30.037735849056602</v>
      </c>
      <c r="G742" t="s">
        <v>14</v>
      </c>
      <c r="H742">
        <v>16</v>
      </c>
      <c r="I742" s="4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68"/>
        <v>theater</v>
      </c>
      <c r="R742" t="str">
        <f t="shared" si="69"/>
        <v>plays</v>
      </c>
      <c r="S742" s="8">
        <f t="shared" si="70"/>
        <v>42769.25</v>
      </c>
      <c r="T742" s="8">
        <f t="shared" si="71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1179.1666666666665</v>
      </c>
      <c r="G743" t="s">
        <v>20</v>
      </c>
      <c r="H743">
        <v>130</v>
      </c>
      <c r="I743" s="4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68"/>
        <v>theater</v>
      </c>
      <c r="R743" t="str">
        <f t="shared" si="69"/>
        <v>plays</v>
      </c>
      <c r="S743" s="8">
        <f t="shared" si="70"/>
        <v>40321.208333333336</v>
      </c>
      <c r="T743" s="8">
        <f t="shared" si="71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1126.0833333333335</v>
      </c>
      <c r="G744" t="s">
        <v>20</v>
      </c>
      <c r="H744">
        <v>122</v>
      </c>
      <c r="I744" s="4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68"/>
        <v>music</v>
      </c>
      <c r="R744" t="str">
        <f t="shared" si="69"/>
        <v>electric music</v>
      </c>
      <c r="S744" s="8">
        <f t="shared" si="70"/>
        <v>40197.25</v>
      </c>
      <c r="T744" s="8">
        <f t="shared" si="71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12.923076923076923</v>
      </c>
      <c r="G745" t="s">
        <v>14</v>
      </c>
      <c r="H745">
        <v>17</v>
      </c>
      <c r="I745" s="4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68"/>
        <v>theater</v>
      </c>
      <c r="R745" t="str">
        <f t="shared" si="69"/>
        <v>plays</v>
      </c>
      <c r="S745" s="8">
        <f t="shared" si="70"/>
        <v>42298.208333333328</v>
      </c>
      <c r="T745" s="8">
        <f t="shared" si="71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712</v>
      </c>
      <c r="G746" t="s">
        <v>20</v>
      </c>
      <c r="H746">
        <v>140</v>
      </c>
      <c r="I746" s="4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68"/>
        <v>theater</v>
      </c>
      <c r="R746" t="str">
        <f t="shared" si="69"/>
        <v>plays</v>
      </c>
      <c r="S746" s="8">
        <f t="shared" si="70"/>
        <v>43322.208333333328</v>
      </c>
      <c r="T746" s="8">
        <f t="shared" si="71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30.304347826086957</v>
      </c>
      <c r="G747" t="s">
        <v>14</v>
      </c>
      <c r="H747">
        <v>34</v>
      </c>
      <c r="I747" s="4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68"/>
        <v>technology</v>
      </c>
      <c r="R747" t="str">
        <f t="shared" si="69"/>
        <v>wearables</v>
      </c>
      <c r="S747" s="8">
        <f t="shared" si="70"/>
        <v>40328.208333333336</v>
      </c>
      <c r="T747" s="8">
        <f t="shared" si="71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212.50896057347671</v>
      </c>
      <c r="G748" t="s">
        <v>20</v>
      </c>
      <c r="H748">
        <v>3388</v>
      </c>
      <c r="I748" s="4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68"/>
        <v>technology</v>
      </c>
      <c r="R748" t="str">
        <f t="shared" si="69"/>
        <v>web</v>
      </c>
      <c r="S748" s="8">
        <f t="shared" si="70"/>
        <v>40825.208333333336</v>
      </c>
      <c r="T748" s="8">
        <f t="shared" si="71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228.85714285714286</v>
      </c>
      <c r="G749" t="s">
        <v>20</v>
      </c>
      <c r="H749">
        <v>280</v>
      </c>
      <c r="I749" s="4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68"/>
        <v>theater</v>
      </c>
      <c r="R749" t="str">
        <f t="shared" si="69"/>
        <v>plays</v>
      </c>
      <c r="S749" s="8">
        <f t="shared" si="70"/>
        <v>40423.208333333336</v>
      </c>
      <c r="T749" s="8">
        <f t="shared" si="71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34.959979476654695</v>
      </c>
      <c r="G750" t="s">
        <v>74</v>
      </c>
      <c r="H750">
        <v>614</v>
      </c>
      <c r="I750" s="4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68"/>
        <v>film &amp; video</v>
      </c>
      <c r="R750" t="str">
        <f t="shared" si="69"/>
        <v>animation</v>
      </c>
      <c r="S750" s="8">
        <f t="shared" si="70"/>
        <v>40238.25</v>
      </c>
      <c r="T750" s="8">
        <f t="shared" si="71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157.29069767441862</v>
      </c>
      <c r="G751" t="s">
        <v>20</v>
      </c>
      <c r="H751">
        <v>366</v>
      </c>
      <c r="I751" s="4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68"/>
        <v>technology</v>
      </c>
      <c r="R751" t="str">
        <f t="shared" si="69"/>
        <v>wearables</v>
      </c>
      <c r="S751" s="8">
        <f t="shared" si="70"/>
        <v>41920.208333333336</v>
      </c>
      <c r="T751" s="8">
        <f t="shared" si="71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1</v>
      </c>
      <c r="G752" t="s">
        <v>14</v>
      </c>
      <c r="H752">
        <v>1</v>
      </c>
      <c r="I752" s="4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68"/>
        <v>music</v>
      </c>
      <c r="R752" t="str">
        <f t="shared" si="69"/>
        <v>electric music</v>
      </c>
      <c r="S752" s="8">
        <f t="shared" si="70"/>
        <v>40360.208333333336</v>
      </c>
      <c r="T752" s="8">
        <f t="shared" si="71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232.30555555555554</v>
      </c>
      <c r="G753" t="s">
        <v>20</v>
      </c>
      <c r="H753">
        <v>270</v>
      </c>
      <c r="I753" s="4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68"/>
        <v>publishing</v>
      </c>
      <c r="R753" t="str">
        <f t="shared" si="69"/>
        <v>nonfiction</v>
      </c>
      <c r="S753" s="8">
        <f t="shared" si="70"/>
        <v>42446.208333333328</v>
      </c>
      <c r="T753" s="8">
        <f t="shared" si="71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92.448275862068968</v>
      </c>
      <c r="G754" t="s">
        <v>74</v>
      </c>
      <c r="H754">
        <v>114</v>
      </c>
      <c r="I754" s="4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68"/>
        <v>theater</v>
      </c>
      <c r="R754" t="str">
        <f t="shared" si="69"/>
        <v>plays</v>
      </c>
      <c r="S754" s="8">
        <f t="shared" si="70"/>
        <v>40395.208333333336</v>
      </c>
      <c r="T754" s="8">
        <f t="shared" si="71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256.70212765957444</v>
      </c>
      <c r="G755" t="s">
        <v>20</v>
      </c>
      <c r="H755">
        <v>137</v>
      </c>
      <c r="I755" s="4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68"/>
        <v>photography</v>
      </c>
      <c r="R755" t="str">
        <f t="shared" si="69"/>
        <v>photography books</v>
      </c>
      <c r="S755" s="8">
        <f t="shared" si="70"/>
        <v>40321.208333333336</v>
      </c>
      <c r="T755" s="8">
        <f t="shared" si="71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168.47017045454547</v>
      </c>
      <c r="G756" t="s">
        <v>20</v>
      </c>
      <c r="H756">
        <v>3205</v>
      </c>
      <c r="I756" s="4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68"/>
        <v>theater</v>
      </c>
      <c r="R756" t="str">
        <f t="shared" si="69"/>
        <v>plays</v>
      </c>
      <c r="S756" s="8">
        <f t="shared" si="70"/>
        <v>41210.208333333336</v>
      </c>
      <c r="T756" s="8">
        <f t="shared" si="71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166.57777777777778</v>
      </c>
      <c r="G757" t="s">
        <v>20</v>
      </c>
      <c r="H757">
        <v>288</v>
      </c>
      <c r="I757" s="4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68"/>
        <v>theater</v>
      </c>
      <c r="R757" t="str">
        <f t="shared" si="69"/>
        <v>plays</v>
      </c>
      <c r="S757" s="8">
        <f t="shared" si="70"/>
        <v>43096.25</v>
      </c>
      <c r="T757" s="8">
        <f t="shared" si="71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772.07692307692309</v>
      </c>
      <c r="G758" t="s">
        <v>20</v>
      </c>
      <c r="H758">
        <v>148</v>
      </c>
      <c r="I758" s="4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68"/>
        <v>theater</v>
      </c>
      <c r="R758" t="str">
        <f t="shared" si="69"/>
        <v>plays</v>
      </c>
      <c r="S758" s="8">
        <f t="shared" si="70"/>
        <v>42024.25</v>
      </c>
      <c r="T758" s="8">
        <f t="shared" si="71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406.85714285714283</v>
      </c>
      <c r="G759" t="s">
        <v>20</v>
      </c>
      <c r="H759">
        <v>114</v>
      </c>
      <c r="I759" s="4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68"/>
        <v>film &amp; video</v>
      </c>
      <c r="R759" t="str">
        <f t="shared" si="69"/>
        <v>drama</v>
      </c>
      <c r="S759" s="8">
        <f t="shared" si="70"/>
        <v>40675.208333333336</v>
      </c>
      <c r="T759" s="8">
        <f t="shared" si="71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564.20608108108115</v>
      </c>
      <c r="G760" t="s">
        <v>20</v>
      </c>
      <c r="H760">
        <v>1518</v>
      </c>
      <c r="I760" s="4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68"/>
        <v>music</v>
      </c>
      <c r="R760" t="str">
        <f t="shared" si="69"/>
        <v>rock</v>
      </c>
      <c r="S760" s="8">
        <f t="shared" si="70"/>
        <v>41936.208333333336</v>
      </c>
      <c r="T760" s="8">
        <f t="shared" si="71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68.426865671641792</v>
      </c>
      <c r="G761" t="s">
        <v>14</v>
      </c>
      <c r="H761">
        <v>1274</v>
      </c>
      <c r="I761" s="4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68"/>
        <v>music</v>
      </c>
      <c r="R761" t="str">
        <f t="shared" si="69"/>
        <v>electric music</v>
      </c>
      <c r="S761" s="8">
        <f t="shared" si="70"/>
        <v>43136.25</v>
      </c>
      <c r="T761" s="8">
        <f t="shared" si="71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34.351966873706004</v>
      </c>
      <c r="G762" t="s">
        <v>14</v>
      </c>
      <c r="H762">
        <v>210</v>
      </c>
      <c r="I762" s="4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68"/>
        <v>games</v>
      </c>
      <c r="R762" t="str">
        <f t="shared" si="69"/>
        <v>video games</v>
      </c>
      <c r="S762" s="8">
        <f t="shared" si="70"/>
        <v>43678.208333333328</v>
      </c>
      <c r="T762" s="8">
        <f t="shared" si="71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655.4545454545455</v>
      </c>
      <c r="G763" t="s">
        <v>20</v>
      </c>
      <c r="H763">
        <v>166</v>
      </c>
      <c r="I763" s="4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68"/>
        <v>music</v>
      </c>
      <c r="R763" t="str">
        <f t="shared" si="69"/>
        <v>rock</v>
      </c>
      <c r="S763" s="8">
        <f t="shared" si="70"/>
        <v>42938.208333333328</v>
      </c>
      <c r="T763" s="8">
        <f t="shared" si="71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177.25714285714284</v>
      </c>
      <c r="G764" t="s">
        <v>20</v>
      </c>
      <c r="H764">
        <v>100</v>
      </c>
      <c r="I764" s="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68"/>
        <v>music</v>
      </c>
      <c r="R764" t="str">
        <f t="shared" si="69"/>
        <v>jazz</v>
      </c>
      <c r="S764" s="8">
        <f t="shared" si="70"/>
        <v>41241.25</v>
      </c>
      <c r="T764" s="8">
        <f t="shared" si="71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113.17857142857144</v>
      </c>
      <c r="G765" t="s">
        <v>20</v>
      </c>
      <c r="H765">
        <v>235</v>
      </c>
      <c r="I765" s="4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68"/>
        <v>theater</v>
      </c>
      <c r="R765" t="str">
        <f t="shared" si="69"/>
        <v>plays</v>
      </c>
      <c r="S765" s="8">
        <f t="shared" si="70"/>
        <v>41037.208333333336</v>
      </c>
      <c r="T765" s="8">
        <f t="shared" si="71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728.18181818181824</v>
      </c>
      <c r="G766" t="s">
        <v>20</v>
      </c>
      <c r="H766">
        <v>148</v>
      </c>
      <c r="I766" s="4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68"/>
        <v>music</v>
      </c>
      <c r="R766" t="str">
        <f t="shared" si="69"/>
        <v>rock</v>
      </c>
      <c r="S766" s="8">
        <f t="shared" si="70"/>
        <v>40676.208333333336</v>
      </c>
      <c r="T766" s="8">
        <f t="shared" si="71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208.33333333333334</v>
      </c>
      <c r="G767" t="s">
        <v>20</v>
      </c>
      <c r="H767">
        <v>198</v>
      </c>
      <c r="I767" s="4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68"/>
        <v>music</v>
      </c>
      <c r="R767" t="str">
        <f t="shared" si="69"/>
        <v>indie rock</v>
      </c>
      <c r="S767" s="8">
        <f t="shared" si="70"/>
        <v>42840.208333333328</v>
      </c>
      <c r="T767" s="8">
        <f t="shared" si="71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31.171232876712331</v>
      </c>
      <c r="G768" t="s">
        <v>14</v>
      </c>
      <c r="H768">
        <v>248</v>
      </c>
      <c r="I768" s="4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68"/>
        <v>film &amp; video</v>
      </c>
      <c r="R768" t="str">
        <f t="shared" si="69"/>
        <v>science fiction</v>
      </c>
      <c r="S768" s="8">
        <f t="shared" si="70"/>
        <v>43362.208333333328</v>
      </c>
      <c r="T768" s="8">
        <f t="shared" si="71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56.967078189300416</v>
      </c>
      <c r="G769" t="s">
        <v>14</v>
      </c>
      <c r="H769">
        <v>513</v>
      </c>
      <c r="I769" s="4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68"/>
        <v>publishing</v>
      </c>
      <c r="R769" t="str">
        <f t="shared" si="69"/>
        <v>translations</v>
      </c>
      <c r="S769" s="8">
        <f t="shared" si="70"/>
        <v>42283.208333333328</v>
      </c>
      <c r="T769" s="8">
        <f t="shared" si="71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6"/>
        <v>231</v>
      </c>
      <c r="G770" t="s">
        <v>20</v>
      </c>
      <c r="H770">
        <v>150</v>
      </c>
      <c r="I770" s="4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68"/>
        <v>theater</v>
      </c>
      <c r="R770" t="str">
        <f t="shared" si="69"/>
        <v>plays</v>
      </c>
      <c r="S770" s="8">
        <f t="shared" si="70"/>
        <v>41619.25</v>
      </c>
      <c r="T770" s="8">
        <f t="shared" si="71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2">E771/D771*100</f>
        <v>86.867834394904463</v>
      </c>
      <c r="G771" t="s">
        <v>14</v>
      </c>
      <c r="H771">
        <v>3410</v>
      </c>
      <c r="I771" s="4">
        <f t="shared" ref="I771:I834" si="73">IF(H771=0, 0, 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74">LEFT(P771,FIND("/",P771)-1)</f>
        <v>games</v>
      </c>
      <c r="R771" t="str">
        <f t="shared" ref="R771:R834" si="75">RIGHT(P771, LEN(P771) - FIND("/", P771))</f>
        <v>video games</v>
      </c>
      <c r="S771" s="8">
        <f t="shared" ref="S771:S834" si="76">(((L771/60)/60)/24)+DATE(1970,1,1)</f>
        <v>41501.208333333336</v>
      </c>
      <c r="T771" s="8">
        <f t="shared" ref="T771:T834" si="77">(((M771/60)/60)/24)+DATE(1970,1,1)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270.74418604651163</v>
      </c>
      <c r="G772" t="s">
        <v>20</v>
      </c>
      <c r="H772">
        <v>216</v>
      </c>
      <c r="I772" s="4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74"/>
        <v>theater</v>
      </c>
      <c r="R772" t="str">
        <f t="shared" si="75"/>
        <v>plays</v>
      </c>
      <c r="S772" s="8">
        <f t="shared" si="76"/>
        <v>41743.208333333336</v>
      </c>
      <c r="T772" s="8">
        <f t="shared" si="77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49.446428571428569</v>
      </c>
      <c r="G773" t="s">
        <v>74</v>
      </c>
      <c r="H773">
        <v>26</v>
      </c>
      <c r="I773" s="4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74"/>
        <v>theater</v>
      </c>
      <c r="R773" t="str">
        <f t="shared" si="75"/>
        <v>plays</v>
      </c>
      <c r="S773" s="8">
        <f t="shared" si="76"/>
        <v>43491.25</v>
      </c>
      <c r="T773" s="8">
        <f t="shared" si="77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113.3596256684492</v>
      </c>
      <c r="G774" t="s">
        <v>20</v>
      </c>
      <c r="H774">
        <v>5139</v>
      </c>
      <c r="I774" s="4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74"/>
        <v>music</v>
      </c>
      <c r="R774" t="str">
        <f t="shared" si="75"/>
        <v>indie rock</v>
      </c>
      <c r="S774" s="8">
        <f t="shared" si="76"/>
        <v>43505.25</v>
      </c>
      <c r="T774" s="8">
        <f t="shared" si="77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190.55555555555554</v>
      </c>
      <c r="G775" t="s">
        <v>20</v>
      </c>
      <c r="H775">
        <v>2353</v>
      </c>
      <c r="I775" s="4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74"/>
        <v>theater</v>
      </c>
      <c r="R775" t="str">
        <f t="shared" si="75"/>
        <v>plays</v>
      </c>
      <c r="S775" s="8">
        <f t="shared" si="76"/>
        <v>42838.208333333328</v>
      </c>
      <c r="T775" s="8">
        <f t="shared" si="77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135.5</v>
      </c>
      <c r="G776" t="s">
        <v>20</v>
      </c>
      <c r="H776">
        <v>78</v>
      </c>
      <c r="I776" s="4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74"/>
        <v>technology</v>
      </c>
      <c r="R776" t="str">
        <f t="shared" si="75"/>
        <v>web</v>
      </c>
      <c r="S776" s="8">
        <f t="shared" si="76"/>
        <v>42513.208333333328</v>
      </c>
      <c r="T776" s="8">
        <f t="shared" si="77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10.297872340425531</v>
      </c>
      <c r="G777" t="s">
        <v>14</v>
      </c>
      <c r="H777">
        <v>10</v>
      </c>
      <c r="I777" s="4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74"/>
        <v>music</v>
      </c>
      <c r="R777" t="str">
        <f t="shared" si="75"/>
        <v>rock</v>
      </c>
      <c r="S777" s="8">
        <f t="shared" si="76"/>
        <v>41949.25</v>
      </c>
      <c r="T777" s="8">
        <f t="shared" si="77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65.544223826714799</v>
      </c>
      <c r="G778" t="s">
        <v>14</v>
      </c>
      <c r="H778">
        <v>2201</v>
      </c>
      <c r="I778" s="4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74"/>
        <v>theater</v>
      </c>
      <c r="R778" t="str">
        <f t="shared" si="75"/>
        <v>plays</v>
      </c>
      <c r="S778" s="8">
        <f t="shared" si="76"/>
        <v>43650.208333333328</v>
      </c>
      <c r="T778" s="8">
        <f t="shared" si="77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49.026652452025587</v>
      </c>
      <c r="G779" t="s">
        <v>14</v>
      </c>
      <c r="H779">
        <v>676</v>
      </c>
      <c r="I779" s="4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74"/>
        <v>theater</v>
      </c>
      <c r="R779" t="str">
        <f t="shared" si="75"/>
        <v>plays</v>
      </c>
      <c r="S779" s="8">
        <f t="shared" si="76"/>
        <v>40809.208333333336</v>
      </c>
      <c r="T779" s="8">
        <f t="shared" si="77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787.92307692307691</v>
      </c>
      <c r="G780" t="s">
        <v>20</v>
      </c>
      <c r="H780">
        <v>174</v>
      </c>
      <c r="I780" s="4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74"/>
        <v>film &amp; video</v>
      </c>
      <c r="R780" t="str">
        <f t="shared" si="75"/>
        <v>animation</v>
      </c>
      <c r="S780" s="8">
        <f t="shared" si="76"/>
        <v>40768.208333333336</v>
      </c>
      <c r="T780" s="8">
        <f t="shared" si="77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80.306347746090154</v>
      </c>
      <c r="G781" t="s">
        <v>14</v>
      </c>
      <c r="H781">
        <v>831</v>
      </c>
      <c r="I781" s="4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74"/>
        <v>theater</v>
      </c>
      <c r="R781" t="str">
        <f t="shared" si="75"/>
        <v>plays</v>
      </c>
      <c r="S781" s="8">
        <f t="shared" si="76"/>
        <v>42230.208333333328</v>
      </c>
      <c r="T781" s="8">
        <f t="shared" si="77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106.29411764705883</v>
      </c>
      <c r="G782" t="s">
        <v>20</v>
      </c>
      <c r="H782">
        <v>164</v>
      </c>
      <c r="I782" s="4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74"/>
        <v>film &amp; video</v>
      </c>
      <c r="R782" t="str">
        <f t="shared" si="75"/>
        <v>drama</v>
      </c>
      <c r="S782" s="8">
        <f t="shared" si="76"/>
        <v>42573.208333333328</v>
      </c>
      <c r="T782" s="8">
        <f t="shared" si="77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50.735632183908038</v>
      </c>
      <c r="G783" t="s">
        <v>74</v>
      </c>
      <c r="H783">
        <v>56</v>
      </c>
      <c r="I783" s="4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74"/>
        <v>theater</v>
      </c>
      <c r="R783" t="str">
        <f t="shared" si="75"/>
        <v>plays</v>
      </c>
      <c r="S783" s="8">
        <f t="shared" si="76"/>
        <v>40482.208333333336</v>
      </c>
      <c r="T783" s="8">
        <f t="shared" si="77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215.31372549019611</v>
      </c>
      <c r="G784" t="s">
        <v>20</v>
      </c>
      <c r="H784">
        <v>161</v>
      </c>
      <c r="I784" s="4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74"/>
        <v>film &amp; video</v>
      </c>
      <c r="R784" t="str">
        <f t="shared" si="75"/>
        <v>animation</v>
      </c>
      <c r="S784" s="8">
        <f t="shared" si="76"/>
        <v>40603.25</v>
      </c>
      <c r="T784" s="8">
        <f t="shared" si="77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141.22972972972974</v>
      </c>
      <c r="G785" t="s">
        <v>20</v>
      </c>
      <c r="H785">
        <v>138</v>
      </c>
      <c r="I785" s="4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74"/>
        <v>music</v>
      </c>
      <c r="R785" t="str">
        <f t="shared" si="75"/>
        <v>rock</v>
      </c>
      <c r="S785" s="8">
        <f t="shared" si="76"/>
        <v>41625.25</v>
      </c>
      <c r="T785" s="8">
        <f t="shared" si="77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115.33745781777279</v>
      </c>
      <c r="G786" t="s">
        <v>20</v>
      </c>
      <c r="H786">
        <v>3308</v>
      </c>
      <c r="I786" s="4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74"/>
        <v>technology</v>
      </c>
      <c r="R786" t="str">
        <f t="shared" si="75"/>
        <v>web</v>
      </c>
      <c r="S786" s="8">
        <f t="shared" si="76"/>
        <v>42435.25</v>
      </c>
      <c r="T786" s="8">
        <f t="shared" si="77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193.11940298507463</v>
      </c>
      <c r="G787" t="s">
        <v>20</v>
      </c>
      <c r="H787">
        <v>127</v>
      </c>
      <c r="I787" s="4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74"/>
        <v>film &amp; video</v>
      </c>
      <c r="R787" t="str">
        <f t="shared" si="75"/>
        <v>animation</v>
      </c>
      <c r="S787" s="8">
        <f t="shared" si="76"/>
        <v>43582.208333333328</v>
      </c>
      <c r="T787" s="8">
        <f t="shared" si="77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729.73333333333335</v>
      </c>
      <c r="G788" t="s">
        <v>20</v>
      </c>
      <c r="H788">
        <v>207</v>
      </c>
      <c r="I788" s="4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74"/>
        <v>music</v>
      </c>
      <c r="R788" t="str">
        <f t="shared" si="75"/>
        <v>jazz</v>
      </c>
      <c r="S788" s="8">
        <f t="shared" si="76"/>
        <v>43186.208333333328</v>
      </c>
      <c r="T788" s="8">
        <f t="shared" si="77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99.66339869281046</v>
      </c>
      <c r="G789" t="s">
        <v>14</v>
      </c>
      <c r="H789">
        <v>859</v>
      </c>
      <c r="I789" s="4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74"/>
        <v>music</v>
      </c>
      <c r="R789" t="str">
        <f t="shared" si="75"/>
        <v>rock</v>
      </c>
      <c r="S789" s="8">
        <f t="shared" si="76"/>
        <v>40684.208333333336</v>
      </c>
      <c r="T789" s="8">
        <f t="shared" si="77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88.166666666666671</v>
      </c>
      <c r="G790" t="s">
        <v>47</v>
      </c>
      <c r="H790">
        <v>31</v>
      </c>
      <c r="I790" s="4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74"/>
        <v>film &amp; video</v>
      </c>
      <c r="R790" t="str">
        <f t="shared" si="75"/>
        <v>animation</v>
      </c>
      <c r="S790" s="8">
        <f t="shared" si="76"/>
        <v>41202.208333333336</v>
      </c>
      <c r="T790" s="8">
        <f t="shared" si="77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37.233333333333334</v>
      </c>
      <c r="G791" t="s">
        <v>14</v>
      </c>
      <c r="H791">
        <v>45</v>
      </c>
      <c r="I791" s="4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74"/>
        <v>theater</v>
      </c>
      <c r="R791" t="str">
        <f t="shared" si="75"/>
        <v>plays</v>
      </c>
      <c r="S791" s="8">
        <f t="shared" si="76"/>
        <v>41786.208333333336</v>
      </c>
      <c r="T791" s="8">
        <f t="shared" si="77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30.540075309306079</v>
      </c>
      <c r="G792" t="s">
        <v>74</v>
      </c>
      <c r="H792">
        <v>1113</v>
      </c>
      <c r="I792" s="4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74"/>
        <v>theater</v>
      </c>
      <c r="R792" t="str">
        <f t="shared" si="75"/>
        <v>plays</v>
      </c>
      <c r="S792" s="8">
        <f t="shared" si="76"/>
        <v>40223.25</v>
      </c>
      <c r="T792" s="8">
        <f t="shared" si="77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25.714285714285712</v>
      </c>
      <c r="G793" t="s">
        <v>14</v>
      </c>
      <c r="H793">
        <v>6</v>
      </c>
      <c r="I793" s="4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74"/>
        <v>food</v>
      </c>
      <c r="R793" t="str">
        <f t="shared" si="75"/>
        <v>food trucks</v>
      </c>
      <c r="S793" s="8">
        <f t="shared" si="76"/>
        <v>42715.25</v>
      </c>
      <c r="T793" s="8">
        <f t="shared" si="77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34</v>
      </c>
      <c r="G794" t="s">
        <v>14</v>
      </c>
      <c r="H794">
        <v>7</v>
      </c>
      <c r="I794" s="4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74"/>
        <v>theater</v>
      </c>
      <c r="R794" t="str">
        <f t="shared" si="75"/>
        <v>plays</v>
      </c>
      <c r="S794" s="8">
        <f t="shared" si="76"/>
        <v>41451.208333333336</v>
      </c>
      <c r="T794" s="8">
        <f t="shared" si="77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1185.909090909091</v>
      </c>
      <c r="G795" t="s">
        <v>20</v>
      </c>
      <c r="H795">
        <v>181</v>
      </c>
      <c r="I795" s="4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74"/>
        <v>publishing</v>
      </c>
      <c r="R795" t="str">
        <f t="shared" si="75"/>
        <v>nonfiction</v>
      </c>
      <c r="S795" s="8">
        <f t="shared" si="76"/>
        <v>41450.208333333336</v>
      </c>
      <c r="T795" s="8">
        <f t="shared" si="77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125.39393939393939</v>
      </c>
      <c r="G796" t="s">
        <v>20</v>
      </c>
      <c r="H796">
        <v>110</v>
      </c>
      <c r="I796" s="4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74"/>
        <v>music</v>
      </c>
      <c r="R796" t="str">
        <f t="shared" si="75"/>
        <v>rock</v>
      </c>
      <c r="S796" s="8">
        <f t="shared" si="76"/>
        <v>43091.25</v>
      </c>
      <c r="T796" s="8">
        <f t="shared" si="77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14.394366197183098</v>
      </c>
      <c r="G797" t="s">
        <v>14</v>
      </c>
      <c r="H797">
        <v>31</v>
      </c>
      <c r="I797" s="4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74"/>
        <v>film &amp; video</v>
      </c>
      <c r="R797" t="str">
        <f t="shared" si="75"/>
        <v>drama</v>
      </c>
      <c r="S797" s="8">
        <f t="shared" si="76"/>
        <v>42675.208333333328</v>
      </c>
      <c r="T797" s="8">
        <f t="shared" si="77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54.807692307692314</v>
      </c>
      <c r="G798" t="s">
        <v>14</v>
      </c>
      <c r="H798">
        <v>78</v>
      </c>
      <c r="I798" s="4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74"/>
        <v>games</v>
      </c>
      <c r="R798" t="str">
        <f t="shared" si="75"/>
        <v>mobile games</v>
      </c>
      <c r="S798" s="8">
        <f t="shared" si="76"/>
        <v>41859.208333333336</v>
      </c>
      <c r="T798" s="8">
        <f t="shared" si="77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109.63157894736841</v>
      </c>
      <c r="G799" t="s">
        <v>20</v>
      </c>
      <c r="H799">
        <v>185</v>
      </c>
      <c r="I799" s="4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74"/>
        <v>technology</v>
      </c>
      <c r="R799" t="str">
        <f t="shared" si="75"/>
        <v>web</v>
      </c>
      <c r="S799" s="8">
        <f t="shared" si="76"/>
        <v>43464.25</v>
      </c>
      <c r="T799" s="8">
        <f t="shared" si="77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188.47058823529412</v>
      </c>
      <c r="G800" t="s">
        <v>20</v>
      </c>
      <c r="H800">
        <v>121</v>
      </c>
      <c r="I800" s="4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74"/>
        <v>theater</v>
      </c>
      <c r="R800" t="str">
        <f t="shared" si="75"/>
        <v>plays</v>
      </c>
      <c r="S800" s="8">
        <f t="shared" si="76"/>
        <v>41060.208333333336</v>
      </c>
      <c r="T800" s="8">
        <f t="shared" si="77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87.008284023668637</v>
      </c>
      <c r="G801" t="s">
        <v>14</v>
      </c>
      <c r="H801">
        <v>1225</v>
      </c>
      <c r="I801" s="4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74"/>
        <v>theater</v>
      </c>
      <c r="R801" t="str">
        <f t="shared" si="75"/>
        <v>plays</v>
      </c>
      <c r="S801" s="8">
        <f t="shared" si="76"/>
        <v>42399.25</v>
      </c>
      <c r="T801" s="8">
        <f t="shared" si="77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1</v>
      </c>
      <c r="G802" t="s">
        <v>14</v>
      </c>
      <c r="H802">
        <v>1</v>
      </c>
      <c r="I802" s="4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74"/>
        <v>music</v>
      </c>
      <c r="R802" t="str">
        <f t="shared" si="75"/>
        <v>rock</v>
      </c>
      <c r="S802" s="8">
        <f t="shared" si="76"/>
        <v>42167.208333333328</v>
      </c>
      <c r="T802" s="8">
        <f t="shared" si="77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202.9130434782609</v>
      </c>
      <c r="G803" t="s">
        <v>20</v>
      </c>
      <c r="H803">
        <v>106</v>
      </c>
      <c r="I803" s="4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74"/>
        <v>photography</v>
      </c>
      <c r="R803" t="str">
        <f t="shared" si="75"/>
        <v>photography books</v>
      </c>
      <c r="S803" s="8">
        <f t="shared" si="76"/>
        <v>43830.25</v>
      </c>
      <c r="T803" s="8">
        <f t="shared" si="77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197.03225806451613</v>
      </c>
      <c r="G804" t="s">
        <v>20</v>
      </c>
      <c r="H804">
        <v>142</v>
      </c>
      <c r="I804" s="4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74"/>
        <v>photography</v>
      </c>
      <c r="R804" t="str">
        <f t="shared" si="75"/>
        <v>photography books</v>
      </c>
      <c r="S804" s="8">
        <f t="shared" si="76"/>
        <v>43650.208333333328</v>
      </c>
      <c r="T804" s="8">
        <f t="shared" si="77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107</v>
      </c>
      <c r="G805" t="s">
        <v>20</v>
      </c>
      <c r="H805">
        <v>233</v>
      </c>
      <c r="I805" s="4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74"/>
        <v>theater</v>
      </c>
      <c r="R805" t="str">
        <f t="shared" si="75"/>
        <v>plays</v>
      </c>
      <c r="S805" s="8">
        <f t="shared" si="76"/>
        <v>43492.25</v>
      </c>
      <c r="T805" s="8">
        <f t="shared" si="77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268.73076923076923</v>
      </c>
      <c r="G806" t="s">
        <v>20</v>
      </c>
      <c r="H806">
        <v>218</v>
      </c>
      <c r="I806" s="4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74"/>
        <v>music</v>
      </c>
      <c r="R806" t="str">
        <f t="shared" si="75"/>
        <v>rock</v>
      </c>
      <c r="S806" s="8">
        <f t="shared" si="76"/>
        <v>43102.25</v>
      </c>
      <c r="T806" s="8">
        <f t="shared" si="77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50.845360824742272</v>
      </c>
      <c r="G807" t="s">
        <v>14</v>
      </c>
      <c r="H807">
        <v>67</v>
      </c>
      <c r="I807" s="4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74"/>
        <v>film &amp; video</v>
      </c>
      <c r="R807" t="str">
        <f t="shared" si="75"/>
        <v>documentary</v>
      </c>
      <c r="S807" s="8">
        <f t="shared" si="76"/>
        <v>41958.25</v>
      </c>
      <c r="T807" s="8">
        <f t="shared" si="77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1180.2857142857142</v>
      </c>
      <c r="G808" t="s">
        <v>20</v>
      </c>
      <c r="H808">
        <v>76</v>
      </c>
      <c r="I808" s="4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74"/>
        <v>film &amp; video</v>
      </c>
      <c r="R808" t="str">
        <f t="shared" si="75"/>
        <v>drama</v>
      </c>
      <c r="S808" s="8">
        <f t="shared" si="76"/>
        <v>40973.25</v>
      </c>
      <c r="T808" s="8">
        <f t="shared" si="77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264</v>
      </c>
      <c r="G809" t="s">
        <v>20</v>
      </c>
      <c r="H809">
        <v>43</v>
      </c>
      <c r="I809" s="4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74"/>
        <v>theater</v>
      </c>
      <c r="R809" t="str">
        <f t="shared" si="75"/>
        <v>plays</v>
      </c>
      <c r="S809" s="8">
        <f t="shared" si="76"/>
        <v>43753.208333333328</v>
      </c>
      <c r="T809" s="8">
        <f t="shared" si="77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30.44230769230769</v>
      </c>
      <c r="G810" t="s">
        <v>14</v>
      </c>
      <c r="H810">
        <v>19</v>
      </c>
      <c r="I810" s="4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74"/>
        <v>food</v>
      </c>
      <c r="R810" t="str">
        <f t="shared" si="75"/>
        <v>food trucks</v>
      </c>
      <c r="S810" s="8">
        <f t="shared" si="76"/>
        <v>42507.208333333328</v>
      </c>
      <c r="T810" s="8">
        <f t="shared" si="77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62.880681818181813</v>
      </c>
      <c r="G811" t="s">
        <v>14</v>
      </c>
      <c r="H811">
        <v>2108</v>
      </c>
      <c r="I811" s="4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74"/>
        <v>film &amp; video</v>
      </c>
      <c r="R811" t="str">
        <f t="shared" si="75"/>
        <v>documentary</v>
      </c>
      <c r="S811" s="8">
        <f t="shared" si="76"/>
        <v>41135.208333333336</v>
      </c>
      <c r="T811" s="8">
        <f t="shared" si="77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193.125</v>
      </c>
      <c r="G812" t="s">
        <v>20</v>
      </c>
      <c r="H812">
        <v>221</v>
      </c>
      <c r="I812" s="4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74"/>
        <v>theater</v>
      </c>
      <c r="R812" t="str">
        <f t="shared" si="75"/>
        <v>plays</v>
      </c>
      <c r="S812" s="8">
        <f t="shared" si="76"/>
        <v>43067.25</v>
      </c>
      <c r="T812" s="8">
        <f t="shared" si="77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77.102702702702715</v>
      </c>
      <c r="G813" t="s">
        <v>14</v>
      </c>
      <c r="H813">
        <v>679</v>
      </c>
      <c r="I813" s="4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74"/>
        <v>games</v>
      </c>
      <c r="R813" t="str">
        <f t="shared" si="75"/>
        <v>video games</v>
      </c>
      <c r="S813" s="8">
        <f t="shared" si="76"/>
        <v>42378.25</v>
      </c>
      <c r="T813" s="8">
        <f t="shared" si="77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225.52763819095478</v>
      </c>
      <c r="G814" t="s">
        <v>20</v>
      </c>
      <c r="H814">
        <v>2805</v>
      </c>
      <c r="I814" s="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74"/>
        <v>publishing</v>
      </c>
      <c r="R814" t="str">
        <f t="shared" si="75"/>
        <v>nonfiction</v>
      </c>
      <c r="S814" s="8">
        <f t="shared" si="76"/>
        <v>43206.208333333328</v>
      </c>
      <c r="T814" s="8">
        <f t="shared" si="77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239.40625</v>
      </c>
      <c r="G815" t="s">
        <v>20</v>
      </c>
      <c r="H815">
        <v>68</v>
      </c>
      <c r="I815" s="4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74"/>
        <v>games</v>
      </c>
      <c r="R815" t="str">
        <f t="shared" si="75"/>
        <v>video games</v>
      </c>
      <c r="S815" s="8">
        <f t="shared" si="76"/>
        <v>41148.208333333336</v>
      </c>
      <c r="T815" s="8">
        <f t="shared" si="77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92.1875</v>
      </c>
      <c r="G816" t="s">
        <v>14</v>
      </c>
      <c r="H816">
        <v>36</v>
      </c>
      <c r="I816" s="4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74"/>
        <v>music</v>
      </c>
      <c r="R816" t="str">
        <f t="shared" si="75"/>
        <v>rock</v>
      </c>
      <c r="S816" s="8">
        <f t="shared" si="76"/>
        <v>42517.208333333328</v>
      </c>
      <c r="T816" s="8">
        <f t="shared" si="77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130.23333333333335</v>
      </c>
      <c r="G817" t="s">
        <v>20</v>
      </c>
      <c r="H817">
        <v>183</v>
      </c>
      <c r="I817" s="4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74"/>
        <v>music</v>
      </c>
      <c r="R817" t="str">
        <f t="shared" si="75"/>
        <v>rock</v>
      </c>
      <c r="S817" s="8">
        <f t="shared" si="76"/>
        <v>43068.25</v>
      </c>
      <c r="T817" s="8">
        <f t="shared" si="77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615.21739130434787</v>
      </c>
      <c r="G818" t="s">
        <v>20</v>
      </c>
      <c r="H818">
        <v>133</v>
      </c>
      <c r="I818" s="4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74"/>
        <v>theater</v>
      </c>
      <c r="R818" t="str">
        <f t="shared" si="75"/>
        <v>plays</v>
      </c>
      <c r="S818" s="8">
        <f t="shared" si="76"/>
        <v>41680.25</v>
      </c>
      <c r="T818" s="8">
        <f t="shared" si="77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368.79532163742692</v>
      </c>
      <c r="G819" t="s">
        <v>20</v>
      </c>
      <c r="H819">
        <v>2489</v>
      </c>
      <c r="I819" s="4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74"/>
        <v>publishing</v>
      </c>
      <c r="R819" t="str">
        <f t="shared" si="75"/>
        <v>nonfiction</v>
      </c>
      <c r="S819" s="8">
        <f t="shared" si="76"/>
        <v>43589.208333333328</v>
      </c>
      <c r="T819" s="8">
        <f t="shared" si="77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1094.8571428571429</v>
      </c>
      <c r="G820" t="s">
        <v>20</v>
      </c>
      <c r="H820">
        <v>69</v>
      </c>
      <c r="I820" s="4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74"/>
        <v>theater</v>
      </c>
      <c r="R820" t="str">
        <f t="shared" si="75"/>
        <v>plays</v>
      </c>
      <c r="S820" s="8">
        <f t="shared" si="76"/>
        <v>43486.25</v>
      </c>
      <c r="T820" s="8">
        <f t="shared" si="77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50.662921348314605</v>
      </c>
      <c r="G821" t="s">
        <v>14</v>
      </c>
      <c r="H821">
        <v>47</v>
      </c>
      <c r="I821" s="4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74"/>
        <v>games</v>
      </c>
      <c r="R821" t="str">
        <f t="shared" si="75"/>
        <v>video games</v>
      </c>
      <c r="S821" s="8">
        <f t="shared" si="76"/>
        <v>41237.25</v>
      </c>
      <c r="T821" s="8">
        <f t="shared" si="77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800.6</v>
      </c>
      <c r="G822" t="s">
        <v>20</v>
      </c>
      <c r="H822">
        <v>279</v>
      </c>
      <c r="I822" s="4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74"/>
        <v>music</v>
      </c>
      <c r="R822" t="str">
        <f t="shared" si="75"/>
        <v>rock</v>
      </c>
      <c r="S822" s="8">
        <f t="shared" si="76"/>
        <v>43310.208333333328</v>
      </c>
      <c r="T822" s="8">
        <f t="shared" si="77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291.28571428571428</v>
      </c>
      <c r="G823" t="s">
        <v>20</v>
      </c>
      <c r="H823">
        <v>210</v>
      </c>
      <c r="I823" s="4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74"/>
        <v>film &amp; video</v>
      </c>
      <c r="R823" t="str">
        <f t="shared" si="75"/>
        <v>documentary</v>
      </c>
      <c r="S823" s="8">
        <f t="shared" si="76"/>
        <v>42794.25</v>
      </c>
      <c r="T823" s="8">
        <f t="shared" si="77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349.9666666666667</v>
      </c>
      <c r="G824" t="s">
        <v>20</v>
      </c>
      <c r="H824">
        <v>2100</v>
      </c>
      <c r="I824" s="4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74"/>
        <v>music</v>
      </c>
      <c r="R824" t="str">
        <f t="shared" si="75"/>
        <v>rock</v>
      </c>
      <c r="S824" s="8">
        <f t="shared" si="76"/>
        <v>41698.25</v>
      </c>
      <c r="T824" s="8">
        <f t="shared" si="77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357.07317073170731</v>
      </c>
      <c r="G825" t="s">
        <v>20</v>
      </c>
      <c r="H825">
        <v>252</v>
      </c>
      <c r="I825" s="4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74"/>
        <v>music</v>
      </c>
      <c r="R825" t="str">
        <f t="shared" si="75"/>
        <v>rock</v>
      </c>
      <c r="S825" s="8">
        <f t="shared" si="76"/>
        <v>41892.208333333336</v>
      </c>
      <c r="T825" s="8">
        <f t="shared" si="77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126.48941176470588</v>
      </c>
      <c r="G826" t="s">
        <v>20</v>
      </c>
      <c r="H826">
        <v>1280</v>
      </c>
      <c r="I826" s="4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74"/>
        <v>publishing</v>
      </c>
      <c r="R826" t="str">
        <f t="shared" si="75"/>
        <v>nonfiction</v>
      </c>
      <c r="S826" s="8">
        <f t="shared" si="76"/>
        <v>40348.208333333336</v>
      </c>
      <c r="T826" s="8">
        <f t="shared" si="77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387.5</v>
      </c>
      <c r="G827" t="s">
        <v>20</v>
      </c>
      <c r="H827">
        <v>157</v>
      </c>
      <c r="I827" s="4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74"/>
        <v>film &amp; video</v>
      </c>
      <c r="R827" t="str">
        <f t="shared" si="75"/>
        <v>shorts</v>
      </c>
      <c r="S827" s="8">
        <f t="shared" si="76"/>
        <v>42941.208333333328</v>
      </c>
      <c r="T827" s="8">
        <f t="shared" si="77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457.03571428571428</v>
      </c>
      <c r="G828" t="s">
        <v>20</v>
      </c>
      <c r="H828">
        <v>194</v>
      </c>
      <c r="I828" s="4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74"/>
        <v>theater</v>
      </c>
      <c r="R828" t="str">
        <f t="shared" si="75"/>
        <v>plays</v>
      </c>
      <c r="S828" s="8">
        <f t="shared" si="76"/>
        <v>40525.25</v>
      </c>
      <c r="T828" s="8">
        <f t="shared" si="77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266.69565217391306</v>
      </c>
      <c r="G829" t="s">
        <v>20</v>
      </c>
      <c r="H829">
        <v>82</v>
      </c>
      <c r="I829" s="4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74"/>
        <v>film &amp; video</v>
      </c>
      <c r="R829" t="str">
        <f t="shared" si="75"/>
        <v>drama</v>
      </c>
      <c r="S829" s="8">
        <f t="shared" si="76"/>
        <v>40666.208333333336</v>
      </c>
      <c r="T829" s="8">
        <f t="shared" si="77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69</v>
      </c>
      <c r="G830" t="s">
        <v>14</v>
      </c>
      <c r="H830">
        <v>70</v>
      </c>
      <c r="I830" s="4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74"/>
        <v>theater</v>
      </c>
      <c r="R830" t="str">
        <f t="shared" si="75"/>
        <v>plays</v>
      </c>
      <c r="S830" s="8">
        <f t="shared" si="76"/>
        <v>43340.208333333328</v>
      </c>
      <c r="T830" s="8">
        <f t="shared" si="77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51.34375</v>
      </c>
      <c r="G831" t="s">
        <v>14</v>
      </c>
      <c r="H831">
        <v>154</v>
      </c>
      <c r="I831" s="4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74"/>
        <v>theater</v>
      </c>
      <c r="R831" t="str">
        <f t="shared" si="75"/>
        <v>plays</v>
      </c>
      <c r="S831" s="8">
        <f t="shared" si="76"/>
        <v>42164.208333333328</v>
      </c>
      <c r="T831" s="8">
        <f t="shared" si="77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1.1710526315789473</v>
      </c>
      <c r="G832" t="s">
        <v>14</v>
      </c>
      <c r="H832">
        <v>22</v>
      </c>
      <c r="I832" s="4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74"/>
        <v>theater</v>
      </c>
      <c r="R832" t="str">
        <f t="shared" si="75"/>
        <v>plays</v>
      </c>
      <c r="S832" s="8">
        <f t="shared" si="76"/>
        <v>43103.25</v>
      </c>
      <c r="T832" s="8">
        <f t="shared" si="77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108.97734294541709</v>
      </c>
      <c r="G833" t="s">
        <v>20</v>
      </c>
      <c r="H833">
        <v>4233</v>
      </c>
      <c r="I833" s="4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74"/>
        <v>photography</v>
      </c>
      <c r="R833" t="str">
        <f t="shared" si="75"/>
        <v>photography books</v>
      </c>
      <c r="S833" s="8">
        <f t="shared" si="76"/>
        <v>40994.208333333336</v>
      </c>
      <c r="T833" s="8">
        <f t="shared" si="77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2"/>
        <v>315.17592592592592</v>
      </c>
      <c r="G834" t="s">
        <v>20</v>
      </c>
      <c r="H834">
        <v>1297</v>
      </c>
      <c r="I834" s="4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74"/>
        <v>publishing</v>
      </c>
      <c r="R834" t="str">
        <f t="shared" si="75"/>
        <v>translations</v>
      </c>
      <c r="S834" s="8">
        <f t="shared" si="76"/>
        <v>42299.208333333328</v>
      </c>
      <c r="T834" s="8">
        <f t="shared" si="77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78">E835/D835*100</f>
        <v>157.69117647058823</v>
      </c>
      <c r="G835" t="s">
        <v>20</v>
      </c>
      <c r="H835">
        <v>165</v>
      </c>
      <c r="I835" s="4">
        <f t="shared" ref="I835:I898" si="79">IF(H835=0, 0, 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80">LEFT(P835,FIND("/",P835)-1)</f>
        <v>publishing</v>
      </c>
      <c r="R835" t="str">
        <f t="shared" ref="R835:R898" si="81">RIGHT(P835, LEN(P835) - FIND("/", P835))</f>
        <v>translations</v>
      </c>
      <c r="S835" s="8">
        <f t="shared" ref="S835:S898" si="82">(((L835/60)/60)/24)+DATE(1970,1,1)</f>
        <v>40588.25</v>
      </c>
      <c r="T835" s="8">
        <f t="shared" ref="T835:T898" si="83">(((M835/60)/60)/24)+DATE(1970,1,1)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153.8082191780822</v>
      </c>
      <c r="G836" t="s">
        <v>20</v>
      </c>
      <c r="H836">
        <v>119</v>
      </c>
      <c r="I836" s="4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80"/>
        <v>theater</v>
      </c>
      <c r="R836" t="str">
        <f t="shared" si="81"/>
        <v>plays</v>
      </c>
      <c r="S836" s="8">
        <f t="shared" si="82"/>
        <v>41448.208333333336</v>
      </c>
      <c r="T836" s="8">
        <f t="shared" si="83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89.738979118329468</v>
      </c>
      <c r="G837" t="s">
        <v>14</v>
      </c>
      <c r="H837">
        <v>1758</v>
      </c>
      <c r="I837" s="4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80"/>
        <v>technology</v>
      </c>
      <c r="R837" t="str">
        <f t="shared" si="81"/>
        <v>web</v>
      </c>
      <c r="S837" s="8">
        <f t="shared" si="82"/>
        <v>42063.25</v>
      </c>
      <c r="T837" s="8">
        <f t="shared" si="83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75.135802469135797</v>
      </c>
      <c r="G838" t="s">
        <v>14</v>
      </c>
      <c r="H838">
        <v>94</v>
      </c>
      <c r="I838" s="4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80"/>
        <v>music</v>
      </c>
      <c r="R838" t="str">
        <f t="shared" si="81"/>
        <v>indie rock</v>
      </c>
      <c r="S838" s="8">
        <f t="shared" si="82"/>
        <v>40214.25</v>
      </c>
      <c r="T838" s="8">
        <f t="shared" si="83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852.88135593220341</v>
      </c>
      <c r="G839" t="s">
        <v>20</v>
      </c>
      <c r="H839">
        <v>1797</v>
      </c>
      <c r="I839" s="4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80"/>
        <v>music</v>
      </c>
      <c r="R839" t="str">
        <f t="shared" si="81"/>
        <v>jazz</v>
      </c>
      <c r="S839" s="8">
        <f t="shared" si="82"/>
        <v>40629.208333333336</v>
      </c>
      <c r="T839" s="8">
        <f t="shared" si="83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138.90625</v>
      </c>
      <c r="G840" t="s">
        <v>20</v>
      </c>
      <c r="H840">
        <v>261</v>
      </c>
      <c r="I840" s="4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80"/>
        <v>theater</v>
      </c>
      <c r="R840" t="str">
        <f t="shared" si="81"/>
        <v>plays</v>
      </c>
      <c r="S840" s="8">
        <f t="shared" si="82"/>
        <v>43370.208333333328</v>
      </c>
      <c r="T840" s="8">
        <f t="shared" si="83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190.18181818181819</v>
      </c>
      <c r="G841" t="s">
        <v>20</v>
      </c>
      <c r="H841">
        <v>157</v>
      </c>
      <c r="I841" s="4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80"/>
        <v>film &amp; video</v>
      </c>
      <c r="R841" t="str">
        <f t="shared" si="81"/>
        <v>documentary</v>
      </c>
      <c r="S841" s="8">
        <f t="shared" si="82"/>
        <v>41715.208333333336</v>
      </c>
      <c r="T841" s="8">
        <f t="shared" si="83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100.24333619948409</v>
      </c>
      <c r="G842" t="s">
        <v>20</v>
      </c>
      <c r="H842">
        <v>3533</v>
      </c>
      <c r="I842" s="4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80"/>
        <v>theater</v>
      </c>
      <c r="R842" t="str">
        <f t="shared" si="81"/>
        <v>plays</v>
      </c>
      <c r="S842" s="8">
        <f t="shared" si="82"/>
        <v>41836.208333333336</v>
      </c>
      <c r="T842" s="8">
        <f t="shared" si="83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142.75824175824175</v>
      </c>
      <c r="G843" t="s">
        <v>20</v>
      </c>
      <c r="H843">
        <v>155</v>
      </c>
      <c r="I843" s="4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80"/>
        <v>technology</v>
      </c>
      <c r="R843" t="str">
        <f t="shared" si="81"/>
        <v>web</v>
      </c>
      <c r="S843" s="8">
        <f t="shared" si="82"/>
        <v>42419.25</v>
      </c>
      <c r="T843" s="8">
        <f t="shared" si="83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563.13333333333333</v>
      </c>
      <c r="G844" t="s">
        <v>20</v>
      </c>
      <c r="H844">
        <v>132</v>
      </c>
      <c r="I844" s="4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80"/>
        <v>technology</v>
      </c>
      <c r="R844" t="str">
        <f t="shared" si="81"/>
        <v>wearables</v>
      </c>
      <c r="S844" s="8">
        <f t="shared" si="82"/>
        <v>43266.208333333328</v>
      </c>
      <c r="T844" s="8">
        <f t="shared" si="83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30.715909090909086</v>
      </c>
      <c r="G845" t="s">
        <v>14</v>
      </c>
      <c r="H845">
        <v>33</v>
      </c>
      <c r="I845" s="4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80"/>
        <v>photography</v>
      </c>
      <c r="R845" t="str">
        <f t="shared" si="81"/>
        <v>photography books</v>
      </c>
      <c r="S845" s="8">
        <f t="shared" si="82"/>
        <v>43338.208333333328</v>
      </c>
      <c r="T845" s="8">
        <f t="shared" si="83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99.39772727272728</v>
      </c>
      <c r="G846" t="s">
        <v>74</v>
      </c>
      <c r="H846">
        <v>94</v>
      </c>
      <c r="I846" s="4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80"/>
        <v>film &amp; video</v>
      </c>
      <c r="R846" t="str">
        <f t="shared" si="81"/>
        <v>documentary</v>
      </c>
      <c r="S846" s="8">
        <f t="shared" si="82"/>
        <v>40930.25</v>
      </c>
      <c r="T846" s="8">
        <f t="shared" si="83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197.54935622317598</v>
      </c>
      <c r="G847" t="s">
        <v>20</v>
      </c>
      <c r="H847">
        <v>1354</v>
      </c>
      <c r="I847" s="4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80"/>
        <v>technology</v>
      </c>
      <c r="R847" t="str">
        <f t="shared" si="81"/>
        <v>web</v>
      </c>
      <c r="S847" s="8">
        <f t="shared" si="82"/>
        <v>43235.208333333328</v>
      </c>
      <c r="T847" s="8">
        <f t="shared" si="83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508.5</v>
      </c>
      <c r="G848" t="s">
        <v>20</v>
      </c>
      <c r="H848">
        <v>48</v>
      </c>
      <c r="I848" s="4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80"/>
        <v>technology</v>
      </c>
      <c r="R848" t="str">
        <f t="shared" si="81"/>
        <v>web</v>
      </c>
      <c r="S848" s="8">
        <f t="shared" si="82"/>
        <v>43302.208333333328</v>
      </c>
      <c r="T848" s="8">
        <f t="shared" si="83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237.74468085106383</v>
      </c>
      <c r="G849" t="s">
        <v>20</v>
      </c>
      <c r="H849">
        <v>110</v>
      </c>
      <c r="I849" s="4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80"/>
        <v>food</v>
      </c>
      <c r="R849" t="str">
        <f t="shared" si="81"/>
        <v>food trucks</v>
      </c>
      <c r="S849" s="8">
        <f t="shared" si="82"/>
        <v>43107.25</v>
      </c>
      <c r="T849" s="8">
        <f t="shared" si="83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338.46875</v>
      </c>
      <c r="G850" t="s">
        <v>20</v>
      </c>
      <c r="H850">
        <v>172</v>
      </c>
      <c r="I850" s="4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80"/>
        <v>film &amp; video</v>
      </c>
      <c r="R850" t="str">
        <f t="shared" si="81"/>
        <v>drama</v>
      </c>
      <c r="S850" s="8">
        <f t="shared" si="82"/>
        <v>40341.208333333336</v>
      </c>
      <c r="T850" s="8">
        <f t="shared" si="83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133.08955223880596</v>
      </c>
      <c r="G851" t="s">
        <v>20</v>
      </c>
      <c r="H851">
        <v>307</v>
      </c>
      <c r="I851" s="4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80"/>
        <v>music</v>
      </c>
      <c r="R851" t="str">
        <f t="shared" si="81"/>
        <v>indie rock</v>
      </c>
      <c r="S851" s="8">
        <f t="shared" si="82"/>
        <v>40948.25</v>
      </c>
      <c r="T851" s="8">
        <f t="shared" si="83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1</v>
      </c>
      <c r="G852" t="s">
        <v>14</v>
      </c>
      <c r="H852">
        <v>1</v>
      </c>
      <c r="I852" s="4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80"/>
        <v>music</v>
      </c>
      <c r="R852" t="str">
        <f t="shared" si="81"/>
        <v>rock</v>
      </c>
      <c r="S852" s="8">
        <f t="shared" si="82"/>
        <v>40866.25</v>
      </c>
      <c r="T852" s="8">
        <f t="shared" si="83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207.79999999999998</v>
      </c>
      <c r="G853" t="s">
        <v>20</v>
      </c>
      <c r="H853">
        <v>160</v>
      </c>
      <c r="I853" s="4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80"/>
        <v>music</v>
      </c>
      <c r="R853" t="str">
        <f t="shared" si="81"/>
        <v>electric music</v>
      </c>
      <c r="S853" s="8">
        <f t="shared" si="82"/>
        <v>41031.208333333336</v>
      </c>
      <c r="T853" s="8">
        <f t="shared" si="83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51.122448979591837</v>
      </c>
      <c r="G854" t="s">
        <v>14</v>
      </c>
      <c r="H854">
        <v>31</v>
      </c>
      <c r="I854" s="4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80"/>
        <v>games</v>
      </c>
      <c r="R854" t="str">
        <f t="shared" si="81"/>
        <v>video games</v>
      </c>
      <c r="S854" s="8">
        <f t="shared" si="82"/>
        <v>40740.208333333336</v>
      </c>
      <c r="T854" s="8">
        <f t="shared" si="83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652.05847953216369</v>
      </c>
      <c r="G855" t="s">
        <v>20</v>
      </c>
      <c r="H855">
        <v>1467</v>
      </c>
      <c r="I855" s="4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80"/>
        <v>music</v>
      </c>
      <c r="R855" t="str">
        <f t="shared" si="81"/>
        <v>indie rock</v>
      </c>
      <c r="S855" s="8">
        <f t="shared" si="82"/>
        <v>40714.208333333336</v>
      </c>
      <c r="T855" s="8">
        <f t="shared" si="83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113.63099415204678</v>
      </c>
      <c r="G856" t="s">
        <v>20</v>
      </c>
      <c r="H856">
        <v>2662</v>
      </c>
      <c r="I856" s="4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80"/>
        <v>publishing</v>
      </c>
      <c r="R856" t="str">
        <f t="shared" si="81"/>
        <v>fiction</v>
      </c>
      <c r="S856" s="8">
        <f t="shared" si="82"/>
        <v>43787.25</v>
      </c>
      <c r="T856" s="8">
        <f t="shared" si="83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102.37606837606839</v>
      </c>
      <c r="G857" t="s">
        <v>20</v>
      </c>
      <c r="H857">
        <v>452</v>
      </c>
      <c r="I857" s="4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80"/>
        <v>theater</v>
      </c>
      <c r="R857" t="str">
        <f t="shared" si="81"/>
        <v>plays</v>
      </c>
      <c r="S857" s="8">
        <f t="shared" si="82"/>
        <v>40712.208333333336</v>
      </c>
      <c r="T857" s="8">
        <f t="shared" si="83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356.58333333333331</v>
      </c>
      <c r="G858" t="s">
        <v>20</v>
      </c>
      <c r="H858">
        <v>158</v>
      </c>
      <c r="I858" s="4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80"/>
        <v>food</v>
      </c>
      <c r="R858" t="str">
        <f t="shared" si="81"/>
        <v>food trucks</v>
      </c>
      <c r="S858" s="8">
        <f t="shared" si="82"/>
        <v>41023.208333333336</v>
      </c>
      <c r="T858" s="8">
        <f t="shared" si="83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139.86792452830187</v>
      </c>
      <c r="G859" t="s">
        <v>20</v>
      </c>
      <c r="H859">
        <v>225</v>
      </c>
      <c r="I859" s="4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80"/>
        <v>film &amp; video</v>
      </c>
      <c r="R859" t="str">
        <f t="shared" si="81"/>
        <v>shorts</v>
      </c>
      <c r="S859" s="8">
        <f t="shared" si="82"/>
        <v>40944.25</v>
      </c>
      <c r="T859" s="8">
        <f t="shared" si="83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69.45</v>
      </c>
      <c r="G860" t="s">
        <v>14</v>
      </c>
      <c r="H860">
        <v>35</v>
      </c>
      <c r="I860" s="4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80"/>
        <v>food</v>
      </c>
      <c r="R860" t="str">
        <f t="shared" si="81"/>
        <v>food trucks</v>
      </c>
      <c r="S860" s="8">
        <f t="shared" si="82"/>
        <v>43211.208333333328</v>
      </c>
      <c r="T860" s="8">
        <f t="shared" si="83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35.534246575342465</v>
      </c>
      <c r="G861" t="s">
        <v>14</v>
      </c>
      <c r="H861">
        <v>63</v>
      </c>
      <c r="I861" s="4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80"/>
        <v>theater</v>
      </c>
      <c r="R861" t="str">
        <f t="shared" si="81"/>
        <v>plays</v>
      </c>
      <c r="S861" s="8">
        <f t="shared" si="82"/>
        <v>41334.25</v>
      </c>
      <c r="T861" s="8">
        <f t="shared" si="83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251.65</v>
      </c>
      <c r="G862" t="s">
        <v>20</v>
      </c>
      <c r="H862">
        <v>65</v>
      </c>
      <c r="I862" s="4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80"/>
        <v>technology</v>
      </c>
      <c r="R862" t="str">
        <f t="shared" si="81"/>
        <v>wearables</v>
      </c>
      <c r="S862" s="8">
        <f t="shared" si="82"/>
        <v>43515.25</v>
      </c>
      <c r="T862" s="8">
        <f t="shared" si="83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105.87500000000001</v>
      </c>
      <c r="G863" t="s">
        <v>20</v>
      </c>
      <c r="H863">
        <v>163</v>
      </c>
      <c r="I863" s="4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80"/>
        <v>theater</v>
      </c>
      <c r="R863" t="str">
        <f t="shared" si="81"/>
        <v>plays</v>
      </c>
      <c r="S863" s="8">
        <f t="shared" si="82"/>
        <v>40258.208333333336</v>
      </c>
      <c r="T863" s="8">
        <f t="shared" si="83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187.42857142857144</v>
      </c>
      <c r="G864" t="s">
        <v>20</v>
      </c>
      <c r="H864">
        <v>85</v>
      </c>
      <c r="I864" s="4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80"/>
        <v>theater</v>
      </c>
      <c r="R864" t="str">
        <f t="shared" si="81"/>
        <v>plays</v>
      </c>
      <c r="S864" s="8">
        <f t="shared" si="82"/>
        <v>40756.208333333336</v>
      </c>
      <c r="T864" s="8">
        <f t="shared" si="83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386.78571428571428</v>
      </c>
      <c r="G865" t="s">
        <v>20</v>
      </c>
      <c r="H865">
        <v>217</v>
      </c>
      <c r="I865" s="4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80"/>
        <v>film &amp; video</v>
      </c>
      <c r="R865" t="str">
        <f t="shared" si="81"/>
        <v>television</v>
      </c>
      <c r="S865" s="8">
        <f t="shared" si="82"/>
        <v>42172.208333333328</v>
      </c>
      <c r="T865" s="8">
        <f t="shared" si="83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347.07142857142856</v>
      </c>
      <c r="G866" t="s">
        <v>20</v>
      </c>
      <c r="H866">
        <v>150</v>
      </c>
      <c r="I866" s="4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80"/>
        <v>film &amp; video</v>
      </c>
      <c r="R866" t="str">
        <f t="shared" si="81"/>
        <v>shorts</v>
      </c>
      <c r="S866" s="8">
        <f t="shared" si="82"/>
        <v>42601.208333333328</v>
      </c>
      <c r="T866" s="8">
        <f t="shared" si="83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185.82098765432099</v>
      </c>
      <c r="G867" t="s">
        <v>20</v>
      </c>
      <c r="H867">
        <v>3272</v>
      </c>
      <c r="I867" s="4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80"/>
        <v>theater</v>
      </c>
      <c r="R867" t="str">
        <f t="shared" si="81"/>
        <v>plays</v>
      </c>
      <c r="S867" s="8">
        <f t="shared" si="82"/>
        <v>41897.208333333336</v>
      </c>
      <c r="T867" s="8">
        <f t="shared" si="83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43.241247264770237</v>
      </c>
      <c r="G868" t="s">
        <v>74</v>
      </c>
      <c r="H868">
        <v>898</v>
      </c>
      <c r="I868" s="4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80"/>
        <v>photography</v>
      </c>
      <c r="R868" t="str">
        <f t="shared" si="81"/>
        <v>photography books</v>
      </c>
      <c r="S868" s="8">
        <f t="shared" si="82"/>
        <v>40671.208333333336</v>
      </c>
      <c r="T868" s="8">
        <f t="shared" si="83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162.4375</v>
      </c>
      <c r="G869" t="s">
        <v>20</v>
      </c>
      <c r="H869">
        <v>300</v>
      </c>
      <c r="I869" s="4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80"/>
        <v>food</v>
      </c>
      <c r="R869" t="str">
        <f t="shared" si="81"/>
        <v>food trucks</v>
      </c>
      <c r="S869" s="8">
        <f t="shared" si="82"/>
        <v>43382.208333333328</v>
      </c>
      <c r="T869" s="8">
        <f t="shared" si="83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184.84285714285716</v>
      </c>
      <c r="G870" t="s">
        <v>20</v>
      </c>
      <c r="H870">
        <v>126</v>
      </c>
      <c r="I870" s="4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80"/>
        <v>theater</v>
      </c>
      <c r="R870" t="str">
        <f t="shared" si="81"/>
        <v>plays</v>
      </c>
      <c r="S870" s="8">
        <f t="shared" si="82"/>
        <v>41559.208333333336</v>
      </c>
      <c r="T870" s="8">
        <f t="shared" si="83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23.703520691785052</v>
      </c>
      <c r="G871" t="s">
        <v>14</v>
      </c>
      <c r="H871">
        <v>526</v>
      </c>
      <c r="I871" s="4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80"/>
        <v>film &amp; video</v>
      </c>
      <c r="R871" t="str">
        <f t="shared" si="81"/>
        <v>drama</v>
      </c>
      <c r="S871" s="8">
        <f t="shared" si="82"/>
        <v>40350.208333333336</v>
      </c>
      <c r="T871" s="8">
        <f t="shared" si="83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89.870129870129873</v>
      </c>
      <c r="G872" t="s">
        <v>14</v>
      </c>
      <c r="H872">
        <v>121</v>
      </c>
      <c r="I872" s="4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80"/>
        <v>theater</v>
      </c>
      <c r="R872" t="str">
        <f t="shared" si="81"/>
        <v>plays</v>
      </c>
      <c r="S872" s="8">
        <f t="shared" si="82"/>
        <v>42240.208333333328</v>
      </c>
      <c r="T872" s="8">
        <f t="shared" si="83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272.6041958041958</v>
      </c>
      <c r="G873" t="s">
        <v>20</v>
      </c>
      <c r="H873">
        <v>2320</v>
      </c>
      <c r="I873" s="4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80"/>
        <v>theater</v>
      </c>
      <c r="R873" t="str">
        <f t="shared" si="81"/>
        <v>plays</v>
      </c>
      <c r="S873" s="8">
        <f t="shared" si="82"/>
        <v>43040.208333333328</v>
      </c>
      <c r="T873" s="8">
        <f t="shared" si="83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170.04255319148936</v>
      </c>
      <c r="G874" t="s">
        <v>20</v>
      </c>
      <c r="H874">
        <v>81</v>
      </c>
      <c r="I874" s="4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80"/>
        <v>film &amp; video</v>
      </c>
      <c r="R874" t="str">
        <f t="shared" si="81"/>
        <v>science fiction</v>
      </c>
      <c r="S874" s="8">
        <f t="shared" si="82"/>
        <v>43346.208333333328</v>
      </c>
      <c r="T874" s="8">
        <f t="shared" si="83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188.28503562945369</v>
      </c>
      <c r="G875" t="s">
        <v>20</v>
      </c>
      <c r="H875">
        <v>1887</v>
      </c>
      <c r="I875" s="4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80"/>
        <v>photography</v>
      </c>
      <c r="R875" t="str">
        <f t="shared" si="81"/>
        <v>photography books</v>
      </c>
      <c r="S875" s="8">
        <f t="shared" si="82"/>
        <v>41647.25</v>
      </c>
      <c r="T875" s="8">
        <f t="shared" si="83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346.93532338308455</v>
      </c>
      <c r="G876" t="s">
        <v>20</v>
      </c>
      <c r="H876">
        <v>4358</v>
      </c>
      <c r="I876" s="4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80"/>
        <v>photography</v>
      </c>
      <c r="R876" t="str">
        <f t="shared" si="81"/>
        <v>photography books</v>
      </c>
      <c r="S876" s="8">
        <f t="shared" si="82"/>
        <v>40291.208333333336</v>
      </c>
      <c r="T876" s="8">
        <f t="shared" si="83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69.177215189873422</v>
      </c>
      <c r="G877" t="s">
        <v>14</v>
      </c>
      <c r="H877">
        <v>67</v>
      </c>
      <c r="I877" s="4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80"/>
        <v>music</v>
      </c>
      <c r="R877" t="str">
        <f t="shared" si="81"/>
        <v>rock</v>
      </c>
      <c r="S877" s="8">
        <f t="shared" si="82"/>
        <v>40556.25</v>
      </c>
      <c r="T877" s="8">
        <f t="shared" si="83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25.433734939759034</v>
      </c>
      <c r="G878" t="s">
        <v>14</v>
      </c>
      <c r="H878">
        <v>57</v>
      </c>
      <c r="I878" s="4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80"/>
        <v>photography</v>
      </c>
      <c r="R878" t="str">
        <f t="shared" si="81"/>
        <v>photography books</v>
      </c>
      <c r="S878" s="8">
        <f t="shared" si="82"/>
        <v>43624.208333333328</v>
      </c>
      <c r="T878" s="8">
        <f t="shared" si="83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77.400977995110026</v>
      </c>
      <c r="G879" t="s">
        <v>14</v>
      </c>
      <c r="H879">
        <v>1229</v>
      </c>
      <c r="I879" s="4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80"/>
        <v>food</v>
      </c>
      <c r="R879" t="str">
        <f t="shared" si="81"/>
        <v>food trucks</v>
      </c>
      <c r="S879" s="8">
        <f t="shared" si="82"/>
        <v>42577.208333333328</v>
      </c>
      <c r="T879" s="8">
        <f t="shared" si="83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37.481481481481481</v>
      </c>
      <c r="G880" t="s">
        <v>14</v>
      </c>
      <c r="H880">
        <v>12</v>
      </c>
      <c r="I880" s="4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80"/>
        <v>music</v>
      </c>
      <c r="R880" t="str">
        <f t="shared" si="81"/>
        <v>metal</v>
      </c>
      <c r="S880" s="8">
        <f t="shared" si="82"/>
        <v>43845.25</v>
      </c>
      <c r="T880" s="8">
        <f t="shared" si="83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543.79999999999995</v>
      </c>
      <c r="G881" t="s">
        <v>20</v>
      </c>
      <c r="H881">
        <v>53</v>
      </c>
      <c r="I881" s="4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80"/>
        <v>publishing</v>
      </c>
      <c r="R881" t="str">
        <f t="shared" si="81"/>
        <v>nonfiction</v>
      </c>
      <c r="S881" s="8">
        <f t="shared" si="82"/>
        <v>42788.25</v>
      </c>
      <c r="T881" s="8">
        <f t="shared" si="83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228.52189349112427</v>
      </c>
      <c r="G882" t="s">
        <v>20</v>
      </c>
      <c r="H882">
        <v>2414</v>
      </c>
      <c r="I882" s="4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80"/>
        <v>music</v>
      </c>
      <c r="R882" t="str">
        <f t="shared" si="81"/>
        <v>electric music</v>
      </c>
      <c r="S882" s="8">
        <f t="shared" si="82"/>
        <v>43667.208333333328</v>
      </c>
      <c r="T882" s="8">
        <f t="shared" si="83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38.948339483394832</v>
      </c>
      <c r="G883" t="s">
        <v>14</v>
      </c>
      <c r="H883">
        <v>452</v>
      </c>
      <c r="I883" s="4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80"/>
        <v>theater</v>
      </c>
      <c r="R883" t="str">
        <f t="shared" si="81"/>
        <v>plays</v>
      </c>
      <c r="S883" s="8">
        <f t="shared" si="82"/>
        <v>42194.208333333328</v>
      </c>
      <c r="T883" s="8">
        <f t="shared" si="83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370</v>
      </c>
      <c r="G884" t="s">
        <v>20</v>
      </c>
      <c r="H884">
        <v>80</v>
      </c>
      <c r="I884" s="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80"/>
        <v>theater</v>
      </c>
      <c r="R884" t="str">
        <f t="shared" si="81"/>
        <v>plays</v>
      </c>
      <c r="S884" s="8">
        <f t="shared" si="82"/>
        <v>42025.25</v>
      </c>
      <c r="T884" s="8">
        <f t="shared" si="83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237.91176470588232</v>
      </c>
      <c r="G885" t="s">
        <v>20</v>
      </c>
      <c r="H885">
        <v>193</v>
      </c>
      <c r="I885" s="4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80"/>
        <v>film &amp; video</v>
      </c>
      <c r="R885" t="str">
        <f t="shared" si="81"/>
        <v>shorts</v>
      </c>
      <c r="S885" s="8">
        <f t="shared" si="82"/>
        <v>40323.208333333336</v>
      </c>
      <c r="T885" s="8">
        <f t="shared" si="83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64.036299765807954</v>
      </c>
      <c r="G886" t="s">
        <v>14</v>
      </c>
      <c r="H886">
        <v>1886</v>
      </c>
      <c r="I886" s="4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80"/>
        <v>theater</v>
      </c>
      <c r="R886" t="str">
        <f t="shared" si="81"/>
        <v>plays</v>
      </c>
      <c r="S886" s="8">
        <f t="shared" si="82"/>
        <v>41763.208333333336</v>
      </c>
      <c r="T886" s="8">
        <f t="shared" si="83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118.27777777777777</v>
      </c>
      <c r="G887" t="s">
        <v>20</v>
      </c>
      <c r="H887">
        <v>52</v>
      </c>
      <c r="I887" s="4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80"/>
        <v>theater</v>
      </c>
      <c r="R887" t="str">
        <f t="shared" si="81"/>
        <v>plays</v>
      </c>
      <c r="S887" s="8">
        <f t="shared" si="82"/>
        <v>40335.208333333336</v>
      </c>
      <c r="T887" s="8">
        <f t="shared" si="83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84.824037184594957</v>
      </c>
      <c r="G888" t="s">
        <v>14</v>
      </c>
      <c r="H888">
        <v>1825</v>
      </c>
      <c r="I888" s="4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80"/>
        <v>music</v>
      </c>
      <c r="R888" t="str">
        <f t="shared" si="81"/>
        <v>indie rock</v>
      </c>
      <c r="S888" s="8">
        <f t="shared" si="82"/>
        <v>40416.208333333336</v>
      </c>
      <c r="T888" s="8">
        <f t="shared" si="83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29.346153846153843</v>
      </c>
      <c r="G889" t="s">
        <v>14</v>
      </c>
      <c r="H889">
        <v>31</v>
      </c>
      <c r="I889" s="4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80"/>
        <v>theater</v>
      </c>
      <c r="R889" t="str">
        <f t="shared" si="81"/>
        <v>plays</v>
      </c>
      <c r="S889" s="8">
        <f t="shared" si="82"/>
        <v>42202.208333333328</v>
      </c>
      <c r="T889" s="8">
        <f t="shared" si="83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209.89655172413794</v>
      </c>
      <c r="G890" t="s">
        <v>20</v>
      </c>
      <c r="H890">
        <v>290</v>
      </c>
      <c r="I890" s="4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80"/>
        <v>theater</v>
      </c>
      <c r="R890" t="str">
        <f t="shared" si="81"/>
        <v>plays</v>
      </c>
      <c r="S890" s="8">
        <f t="shared" si="82"/>
        <v>42836.208333333328</v>
      </c>
      <c r="T890" s="8">
        <f t="shared" si="83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169.78571428571431</v>
      </c>
      <c r="G891" t="s">
        <v>20</v>
      </c>
      <c r="H891">
        <v>122</v>
      </c>
      <c r="I891" s="4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80"/>
        <v>music</v>
      </c>
      <c r="R891" t="str">
        <f t="shared" si="81"/>
        <v>electric music</v>
      </c>
      <c r="S891" s="8">
        <f t="shared" si="82"/>
        <v>41710.208333333336</v>
      </c>
      <c r="T891" s="8">
        <f t="shared" si="83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115.95907738095239</v>
      </c>
      <c r="G892" t="s">
        <v>20</v>
      </c>
      <c r="H892">
        <v>1470</v>
      </c>
      <c r="I892" s="4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80"/>
        <v>music</v>
      </c>
      <c r="R892" t="str">
        <f t="shared" si="81"/>
        <v>indie rock</v>
      </c>
      <c r="S892" s="8">
        <f t="shared" si="82"/>
        <v>43640.208333333328</v>
      </c>
      <c r="T892" s="8">
        <f t="shared" si="83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258.59999999999997</v>
      </c>
      <c r="G893" t="s">
        <v>20</v>
      </c>
      <c r="H893">
        <v>165</v>
      </c>
      <c r="I893" s="4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80"/>
        <v>film &amp; video</v>
      </c>
      <c r="R893" t="str">
        <f t="shared" si="81"/>
        <v>documentary</v>
      </c>
      <c r="S893" s="8">
        <f t="shared" si="82"/>
        <v>40880.25</v>
      </c>
      <c r="T893" s="8">
        <f t="shared" si="83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230.58333333333331</v>
      </c>
      <c r="G894" t="s">
        <v>20</v>
      </c>
      <c r="H894">
        <v>182</v>
      </c>
      <c r="I894" s="4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80"/>
        <v>publishing</v>
      </c>
      <c r="R894" t="str">
        <f t="shared" si="81"/>
        <v>translations</v>
      </c>
      <c r="S894" s="8">
        <f t="shared" si="82"/>
        <v>40319.208333333336</v>
      </c>
      <c r="T894" s="8">
        <f t="shared" si="83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128.21428571428572</v>
      </c>
      <c r="G895" t="s">
        <v>20</v>
      </c>
      <c r="H895">
        <v>199</v>
      </c>
      <c r="I895" s="4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80"/>
        <v>film &amp; video</v>
      </c>
      <c r="R895" t="str">
        <f t="shared" si="81"/>
        <v>documentary</v>
      </c>
      <c r="S895" s="8">
        <f t="shared" si="82"/>
        <v>42170.208333333328</v>
      </c>
      <c r="T895" s="8">
        <f t="shared" si="83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188.70588235294116</v>
      </c>
      <c r="G896" t="s">
        <v>20</v>
      </c>
      <c r="H896">
        <v>56</v>
      </c>
      <c r="I896" s="4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80"/>
        <v>film &amp; video</v>
      </c>
      <c r="R896" t="str">
        <f t="shared" si="81"/>
        <v>television</v>
      </c>
      <c r="S896" s="8">
        <f t="shared" si="82"/>
        <v>41466.208333333336</v>
      </c>
      <c r="T896" s="8">
        <f t="shared" si="83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6.9511889862327907</v>
      </c>
      <c r="G897" t="s">
        <v>14</v>
      </c>
      <c r="H897">
        <v>107</v>
      </c>
      <c r="I897" s="4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80"/>
        <v>theater</v>
      </c>
      <c r="R897" t="str">
        <f t="shared" si="81"/>
        <v>plays</v>
      </c>
      <c r="S897" s="8">
        <f t="shared" si="82"/>
        <v>43134.25</v>
      </c>
      <c r="T897" s="8">
        <f t="shared" si="83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78"/>
        <v>774.43434343434342</v>
      </c>
      <c r="G898" t="s">
        <v>20</v>
      </c>
      <c r="H898">
        <v>1460</v>
      </c>
      <c r="I898" s="4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80"/>
        <v>food</v>
      </c>
      <c r="R898" t="str">
        <f t="shared" si="81"/>
        <v>food trucks</v>
      </c>
      <c r="S898" s="8">
        <f t="shared" si="82"/>
        <v>40738.208333333336</v>
      </c>
      <c r="T898" s="8">
        <f t="shared" si="83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4">E899/D899*100</f>
        <v>27.693181818181817</v>
      </c>
      <c r="G899" t="s">
        <v>14</v>
      </c>
      <c r="H899">
        <v>27</v>
      </c>
      <c r="I899" s="4">
        <f t="shared" ref="I899:I962" si="85">IF(H899=0, 0, 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86">LEFT(P899,FIND("/",P899)-1)</f>
        <v>theater</v>
      </c>
      <c r="R899" t="str">
        <f t="shared" ref="R899:R962" si="87">RIGHT(P899, LEN(P899) - FIND("/", P899))</f>
        <v>plays</v>
      </c>
      <c r="S899" s="8">
        <f t="shared" ref="S899:S962" si="88">(((L899/60)/60)/24)+DATE(1970,1,1)</f>
        <v>43583.208333333328</v>
      </c>
      <c r="T899" s="8">
        <f t="shared" ref="T899:T962" si="89">(((M899/60)/60)/24)+DATE(1970,1,1)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52.479620323841424</v>
      </c>
      <c r="G900" t="s">
        <v>14</v>
      </c>
      <c r="H900">
        <v>1221</v>
      </c>
      <c r="I900" s="4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86"/>
        <v>film &amp; video</v>
      </c>
      <c r="R900" t="str">
        <f t="shared" si="87"/>
        <v>documentary</v>
      </c>
      <c r="S900" s="8">
        <f t="shared" si="88"/>
        <v>43815.25</v>
      </c>
      <c r="T900" s="8">
        <f t="shared" si="89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407.09677419354841</v>
      </c>
      <c r="G901" t="s">
        <v>20</v>
      </c>
      <c r="H901">
        <v>123</v>
      </c>
      <c r="I901" s="4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86"/>
        <v>music</v>
      </c>
      <c r="R901" t="str">
        <f t="shared" si="87"/>
        <v>jazz</v>
      </c>
      <c r="S901" s="8">
        <f t="shared" si="88"/>
        <v>41554.208333333336</v>
      </c>
      <c r="T901" s="8">
        <f t="shared" si="89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2</v>
      </c>
      <c r="G902" t="s">
        <v>14</v>
      </c>
      <c r="H902">
        <v>1</v>
      </c>
      <c r="I902" s="4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86"/>
        <v>technology</v>
      </c>
      <c r="R902" t="str">
        <f t="shared" si="87"/>
        <v>web</v>
      </c>
      <c r="S902" s="8">
        <f t="shared" si="88"/>
        <v>41901.208333333336</v>
      </c>
      <c r="T902" s="8">
        <f t="shared" si="89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156.17857142857144</v>
      </c>
      <c r="G903" t="s">
        <v>20</v>
      </c>
      <c r="H903">
        <v>159</v>
      </c>
      <c r="I903" s="4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86"/>
        <v>music</v>
      </c>
      <c r="R903" t="str">
        <f t="shared" si="87"/>
        <v>rock</v>
      </c>
      <c r="S903" s="8">
        <f t="shared" si="88"/>
        <v>43298.208333333328</v>
      </c>
      <c r="T903" s="8">
        <f t="shared" si="89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252.42857142857144</v>
      </c>
      <c r="G904" t="s">
        <v>20</v>
      </c>
      <c r="H904">
        <v>110</v>
      </c>
      <c r="I904" s="4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86"/>
        <v>technology</v>
      </c>
      <c r="R904" t="str">
        <f t="shared" si="87"/>
        <v>web</v>
      </c>
      <c r="S904" s="8">
        <f t="shared" si="88"/>
        <v>42399.25</v>
      </c>
      <c r="T904" s="8">
        <f t="shared" si="89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1.729268292682927</v>
      </c>
      <c r="G905" t="s">
        <v>47</v>
      </c>
      <c r="H905">
        <v>14</v>
      </c>
      <c r="I905" s="4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86"/>
        <v>publishing</v>
      </c>
      <c r="R905" t="str">
        <f t="shared" si="87"/>
        <v>nonfiction</v>
      </c>
      <c r="S905" s="8">
        <f t="shared" si="88"/>
        <v>41034.208333333336</v>
      </c>
      <c r="T905" s="8">
        <f t="shared" si="89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12.230769230769232</v>
      </c>
      <c r="G906" t="s">
        <v>14</v>
      </c>
      <c r="H906">
        <v>16</v>
      </c>
      <c r="I906" s="4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86"/>
        <v>publishing</v>
      </c>
      <c r="R906" t="str">
        <f t="shared" si="87"/>
        <v>radio &amp; podcasts</v>
      </c>
      <c r="S906" s="8">
        <f t="shared" si="88"/>
        <v>41186.208333333336</v>
      </c>
      <c r="T906" s="8">
        <f t="shared" si="89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163.98734177215189</v>
      </c>
      <c r="G907" t="s">
        <v>20</v>
      </c>
      <c r="H907">
        <v>236</v>
      </c>
      <c r="I907" s="4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86"/>
        <v>theater</v>
      </c>
      <c r="R907" t="str">
        <f t="shared" si="87"/>
        <v>plays</v>
      </c>
      <c r="S907" s="8">
        <f t="shared" si="88"/>
        <v>41536.208333333336</v>
      </c>
      <c r="T907" s="8">
        <f t="shared" si="89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162.98181818181817</v>
      </c>
      <c r="G908" t="s">
        <v>20</v>
      </c>
      <c r="H908">
        <v>191</v>
      </c>
      <c r="I908" s="4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86"/>
        <v>film &amp; video</v>
      </c>
      <c r="R908" t="str">
        <f t="shared" si="87"/>
        <v>documentary</v>
      </c>
      <c r="S908" s="8">
        <f t="shared" si="88"/>
        <v>42868.208333333328</v>
      </c>
      <c r="T908" s="8">
        <f t="shared" si="89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20.252747252747252</v>
      </c>
      <c r="G909" t="s">
        <v>14</v>
      </c>
      <c r="H909">
        <v>41</v>
      </c>
      <c r="I909" s="4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86"/>
        <v>theater</v>
      </c>
      <c r="R909" t="str">
        <f t="shared" si="87"/>
        <v>plays</v>
      </c>
      <c r="S909" s="8">
        <f t="shared" si="88"/>
        <v>40660.208333333336</v>
      </c>
      <c r="T909" s="8">
        <f t="shared" si="89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319.24083769633506</v>
      </c>
      <c r="G910" t="s">
        <v>20</v>
      </c>
      <c r="H910">
        <v>3934</v>
      </c>
      <c r="I910" s="4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86"/>
        <v>games</v>
      </c>
      <c r="R910" t="str">
        <f t="shared" si="87"/>
        <v>video games</v>
      </c>
      <c r="S910" s="8">
        <f t="shared" si="88"/>
        <v>41031.208333333336</v>
      </c>
      <c r="T910" s="8">
        <f t="shared" si="89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478.94444444444446</v>
      </c>
      <c r="G911" t="s">
        <v>20</v>
      </c>
      <c r="H911">
        <v>80</v>
      </c>
      <c r="I911" s="4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86"/>
        <v>theater</v>
      </c>
      <c r="R911" t="str">
        <f t="shared" si="87"/>
        <v>plays</v>
      </c>
      <c r="S911" s="8">
        <f t="shared" si="88"/>
        <v>43255.208333333328</v>
      </c>
      <c r="T911" s="8">
        <f t="shared" si="89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19.556634304207122</v>
      </c>
      <c r="G912" t="s">
        <v>74</v>
      </c>
      <c r="H912">
        <v>296</v>
      </c>
      <c r="I912" s="4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86"/>
        <v>theater</v>
      </c>
      <c r="R912" t="str">
        <f t="shared" si="87"/>
        <v>plays</v>
      </c>
      <c r="S912" s="8">
        <f t="shared" si="88"/>
        <v>42026.25</v>
      </c>
      <c r="T912" s="8">
        <f t="shared" si="89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198.94827586206895</v>
      </c>
      <c r="G913" t="s">
        <v>20</v>
      </c>
      <c r="H913">
        <v>462</v>
      </c>
      <c r="I913" s="4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86"/>
        <v>technology</v>
      </c>
      <c r="R913" t="str">
        <f t="shared" si="87"/>
        <v>web</v>
      </c>
      <c r="S913" s="8">
        <f t="shared" si="88"/>
        <v>43717.208333333328</v>
      </c>
      <c r="T913" s="8">
        <f t="shared" si="89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795</v>
      </c>
      <c r="G914" t="s">
        <v>20</v>
      </c>
      <c r="H914">
        <v>179</v>
      </c>
      <c r="I914" s="4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86"/>
        <v>film &amp; video</v>
      </c>
      <c r="R914" t="str">
        <f t="shared" si="87"/>
        <v>drama</v>
      </c>
      <c r="S914" s="8">
        <f t="shared" si="88"/>
        <v>41157.208333333336</v>
      </c>
      <c r="T914" s="8">
        <f t="shared" si="89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50.621082621082621</v>
      </c>
      <c r="G915" t="s">
        <v>14</v>
      </c>
      <c r="H915">
        <v>523</v>
      </c>
      <c r="I915" s="4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86"/>
        <v>film &amp; video</v>
      </c>
      <c r="R915" t="str">
        <f t="shared" si="87"/>
        <v>drama</v>
      </c>
      <c r="S915" s="8">
        <f t="shared" si="88"/>
        <v>43597.208333333328</v>
      </c>
      <c r="T915" s="8">
        <f t="shared" si="89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57.4375</v>
      </c>
      <c r="G916" t="s">
        <v>14</v>
      </c>
      <c r="H916">
        <v>141</v>
      </c>
      <c r="I916" s="4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86"/>
        <v>theater</v>
      </c>
      <c r="R916" t="str">
        <f t="shared" si="87"/>
        <v>plays</v>
      </c>
      <c r="S916" s="8">
        <f t="shared" si="88"/>
        <v>41490.208333333336</v>
      </c>
      <c r="T916" s="8">
        <f t="shared" si="89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155.62827640984909</v>
      </c>
      <c r="G917" t="s">
        <v>20</v>
      </c>
      <c r="H917">
        <v>1866</v>
      </c>
      <c r="I917" s="4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86"/>
        <v>film &amp; video</v>
      </c>
      <c r="R917" t="str">
        <f t="shared" si="87"/>
        <v>television</v>
      </c>
      <c r="S917" s="8">
        <f t="shared" si="88"/>
        <v>42976.208333333328</v>
      </c>
      <c r="T917" s="8">
        <f t="shared" si="89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36.297297297297298</v>
      </c>
      <c r="G918" t="s">
        <v>14</v>
      </c>
      <c r="H918">
        <v>52</v>
      </c>
      <c r="I918" s="4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86"/>
        <v>photography</v>
      </c>
      <c r="R918" t="str">
        <f t="shared" si="87"/>
        <v>photography books</v>
      </c>
      <c r="S918" s="8">
        <f t="shared" si="88"/>
        <v>41991.25</v>
      </c>
      <c r="T918" s="8">
        <f t="shared" si="89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58.25</v>
      </c>
      <c r="G919" t="s">
        <v>47</v>
      </c>
      <c r="H919">
        <v>27</v>
      </c>
      <c r="I919" s="4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86"/>
        <v>film &amp; video</v>
      </c>
      <c r="R919" t="str">
        <f t="shared" si="87"/>
        <v>shorts</v>
      </c>
      <c r="S919" s="8">
        <f t="shared" si="88"/>
        <v>40722.208333333336</v>
      </c>
      <c r="T919" s="8">
        <f t="shared" si="89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237.39473684210526</v>
      </c>
      <c r="G920" t="s">
        <v>20</v>
      </c>
      <c r="H920">
        <v>156</v>
      </c>
      <c r="I920" s="4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86"/>
        <v>publishing</v>
      </c>
      <c r="R920" t="str">
        <f t="shared" si="87"/>
        <v>radio &amp; podcasts</v>
      </c>
      <c r="S920" s="8">
        <f t="shared" si="88"/>
        <v>41117.208333333336</v>
      </c>
      <c r="T920" s="8">
        <f t="shared" si="89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58.75</v>
      </c>
      <c r="G921" t="s">
        <v>14</v>
      </c>
      <c r="H921">
        <v>225</v>
      </c>
      <c r="I921" s="4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86"/>
        <v>theater</v>
      </c>
      <c r="R921" t="str">
        <f t="shared" si="87"/>
        <v>plays</v>
      </c>
      <c r="S921" s="8">
        <f t="shared" si="88"/>
        <v>43022.208333333328</v>
      </c>
      <c r="T921" s="8">
        <f t="shared" si="89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182.56603773584905</v>
      </c>
      <c r="G922" t="s">
        <v>20</v>
      </c>
      <c r="H922">
        <v>255</v>
      </c>
      <c r="I922" s="4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86"/>
        <v>film &amp; video</v>
      </c>
      <c r="R922" t="str">
        <f t="shared" si="87"/>
        <v>animation</v>
      </c>
      <c r="S922" s="8">
        <f t="shared" si="88"/>
        <v>43503.25</v>
      </c>
      <c r="T922" s="8">
        <f t="shared" si="89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0.75436408977556113</v>
      </c>
      <c r="G923" t="s">
        <v>14</v>
      </c>
      <c r="H923">
        <v>38</v>
      </c>
      <c r="I923" s="4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86"/>
        <v>technology</v>
      </c>
      <c r="R923" t="str">
        <f t="shared" si="87"/>
        <v>web</v>
      </c>
      <c r="S923" s="8">
        <f t="shared" si="88"/>
        <v>40951.25</v>
      </c>
      <c r="T923" s="8">
        <f t="shared" si="89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175.95330739299609</v>
      </c>
      <c r="G924" t="s">
        <v>20</v>
      </c>
      <c r="H924">
        <v>2261</v>
      </c>
      <c r="I924" s="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86"/>
        <v>music</v>
      </c>
      <c r="R924" t="str">
        <f t="shared" si="87"/>
        <v>world music</v>
      </c>
      <c r="S924" s="8">
        <f t="shared" si="88"/>
        <v>43443.25</v>
      </c>
      <c r="T924" s="8">
        <f t="shared" si="89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237.88235294117646</v>
      </c>
      <c r="G925" t="s">
        <v>20</v>
      </c>
      <c r="H925">
        <v>40</v>
      </c>
      <c r="I925" s="4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86"/>
        <v>theater</v>
      </c>
      <c r="R925" t="str">
        <f t="shared" si="87"/>
        <v>plays</v>
      </c>
      <c r="S925" s="8">
        <f t="shared" si="88"/>
        <v>40373.208333333336</v>
      </c>
      <c r="T925" s="8">
        <f t="shared" si="89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488.05076142131981</v>
      </c>
      <c r="G926" t="s">
        <v>20</v>
      </c>
      <c r="H926">
        <v>2289</v>
      </c>
      <c r="I926" s="4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86"/>
        <v>theater</v>
      </c>
      <c r="R926" t="str">
        <f t="shared" si="87"/>
        <v>plays</v>
      </c>
      <c r="S926" s="8">
        <f t="shared" si="88"/>
        <v>43769.208333333328</v>
      </c>
      <c r="T926" s="8">
        <f t="shared" si="89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224.06666666666669</v>
      </c>
      <c r="G927" t="s">
        <v>20</v>
      </c>
      <c r="H927">
        <v>65</v>
      </c>
      <c r="I927" s="4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86"/>
        <v>theater</v>
      </c>
      <c r="R927" t="str">
        <f t="shared" si="87"/>
        <v>plays</v>
      </c>
      <c r="S927" s="8">
        <f t="shared" si="88"/>
        <v>43000.208333333328</v>
      </c>
      <c r="T927" s="8">
        <f t="shared" si="89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18.126436781609197</v>
      </c>
      <c r="G928" t="s">
        <v>14</v>
      </c>
      <c r="H928">
        <v>15</v>
      </c>
      <c r="I928" s="4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86"/>
        <v>food</v>
      </c>
      <c r="R928" t="str">
        <f t="shared" si="87"/>
        <v>food trucks</v>
      </c>
      <c r="S928" s="8">
        <f t="shared" si="88"/>
        <v>42502.208333333328</v>
      </c>
      <c r="T928" s="8">
        <f t="shared" si="89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45.847222222222221</v>
      </c>
      <c r="G929" t="s">
        <v>14</v>
      </c>
      <c r="H929">
        <v>37</v>
      </c>
      <c r="I929" s="4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86"/>
        <v>theater</v>
      </c>
      <c r="R929" t="str">
        <f t="shared" si="87"/>
        <v>plays</v>
      </c>
      <c r="S929" s="8">
        <f t="shared" si="88"/>
        <v>41102.208333333336</v>
      </c>
      <c r="T929" s="8">
        <f t="shared" si="89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117.31541218637993</v>
      </c>
      <c r="G930" t="s">
        <v>20</v>
      </c>
      <c r="H930">
        <v>3777</v>
      </c>
      <c r="I930" s="4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86"/>
        <v>technology</v>
      </c>
      <c r="R930" t="str">
        <f t="shared" si="87"/>
        <v>web</v>
      </c>
      <c r="S930" s="8">
        <f t="shared" si="88"/>
        <v>41637.25</v>
      </c>
      <c r="T930" s="8">
        <f t="shared" si="89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217.30909090909088</v>
      </c>
      <c r="G931" t="s">
        <v>20</v>
      </c>
      <c r="H931">
        <v>184</v>
      </c>
      <c r="I931" s="4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86"/>
        <v>theater</v>
      </c>
      <c r="R931" t="str">
        <f t="shared" si="87"/>
        <v>plays</v>
      </c>
      <c r="S931" s="8">
        <f t="shared" si="88"/>
        <v>42858.208333333328</v>
      </c>
      <c r="T931" s="8">
        <f t="shared" si="89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112.28571428571428</v>
      </c>
      <c r="G932" t="s">
        <v>20</v>
      </c>
      <c r="H932">
        <v>85</v>
      </c>
      <c r="I932" s="4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86"/>
        <v>theater</v>
      </c>
      <c r="R932" t="str">
        <f t="shared" si="87"/>
        <v>plays</v>
      </c>
      <c r="S932" s="8">
        <f t="shared" si="88"/>
        <v>42060.25</v>
      </c>
      <c r="T932" s="8">
        <f t="shared" si="89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72.51898734177216</v>
      </c>
      <c r="G933" t="s">
        <v>14</v>
      </c>
      <c r="H933">
        <v>112</v>
      </c>
      <c r="I933" s="4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86"/>
        <v>theater</v>
      </c>
      <c r="R933" t="str">
        <f t="shared" si="87"/>
        <v>plays</v>
      </c>
      <c r="S933" s="8">
        <f t="shared" si="88"/>
        <v>41818.208333333336</v>
      </c>
      <c r="T933" s="8">
        <f t="shared" si="89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212.30434782608697</v>
      </c>
      <c r="G934" t="s">
        <v>20</v>
      </c>
      <c r="H934">
        <v>144</v>
      </c>
      <c r="I934" s="4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86"/>
        <v>music</v>
      </c>
      <c r="R934" t="str">
        <f t="shared" si="87"/>
        <v>rock</v>
      </c>
      <c r="S934" s="8">
        <f t="shared" si="88"/>
        <v>41709.208333333336</v>
      </c>
      <c r="T934" s="8">
        <f t="shared" si="89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239.74657534246577</v>
      </c>
      <c r="G935" t="s">
        <v>20</v>
      </c>
      <c r="H935">
        <v>1902</v>
      </c>
      <c r="I935" s="4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86"/>
        <v>theater</v>
      </c>
      <c r="R935" t="str">
        <f t="shared" si="87"/>
        <v>plays</v>
      </c>
      <c r="S935" s="8">
        <f t="shared" si="88"/>
        <v>41372.208333333336</v>
      </c>
      <c r="T935" s="8">
        <f t="shared" si="89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181.93548387096774</v>
      </c>
      <c r="G936" t="s">
        <v>20</v>
      </c>
      <c r="H936">
        <v>105</v>
      </c>
      <c r="I936" s="4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86"/>
        <v>theater</v>
      </c>
      <c r="R936" t="str">
        <f t="shared" si="87"/>
        <v>plays</v>
      </c>
      <c r="S936" s="8">
        <f t="shared" si="88"/>
        <v>42422.25</v>
      </c>
      <c r="T936" s="8">
        <f t="shared" si="89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164.13114754098362</v>
      </c>
      <c r="G937" t="s">
        <v>20</v>
      </c>
      <c r="H937">
        <v>132</v>
      </c>
      <c r="I937" s="4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86"/>
        <v>theater</v>
      </c>
      <c r="R937" t="str">
        <f t="shared" si="87"/>
        <v>plays</v>
      </c>
      <c r="S937" s="8">
        <f t="shared" si="88"/>
        <v>42209.208333333328</v>
      </c>
      <c r="T937" s="8">
        <f t="shared" si="89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1.6375968992248062</v>
      </c>
      <c r="G938" t="s">
        <v>14</v>
      </c>
      <c r="H938">
        <v>21</v>
      </c>
      <c r="I938" s="4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86"/>
        <v>theater</v>
      </c>
      <c r="R938" t="str">
        <f t="shared" si="87"/>
        <v>plays</v>
      </c>
      <c r="S938" s="8">
        <f t="shared" si="88"/>
        <v>43668.208333333328</v>
      </c>
      <c r="T938" s="8">
        <f t="shared" si="89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49.64385964912281</v>
      </c>
      <c r="G939" t="s">
        <v>74</v>
      </c>
      <c r="H939">
        <v>976</v>
      </c>
      <c r="I939" s="4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86"/>
        <v>film &amp; video</v>
      </c>
      <c r="R939" t="str">
        <f t="shared" si="87"/>
        <v>documentary</v>
      </c>
      <c r="S939" s="8">
        <f t="shared" si="88"/>
        <v>42334.25</v>
      </c>
      <c r="T939" s="8">
        <f t="shared" si="89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109.70652173913042</v>
      </c>
      <c r="G940" t="s">
        <v>20</v>
      </c>
      <c r="H940">
        <v>96</v>
      </c>
      <c r="I940" s="4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86"/>
        <v>publishing</v>
      </c>
      <c r="R940" t="str">
        <f t="shared" si="87"/>
        <v>fiction</v>
      </c>
      <c r="S940" s="8">
        <f t="shared" si="88"/>
        <v>43263.208333333328</v>
      </c>
      <c r="T940" s="8">
        <f t="shared" si="89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49.217948717948715</v>
      </c>
      <c r="G941" t="s">
        <v>14</v>
      </c>
      <c r="H941">
        <v>67</v>
      </c>
      <c r="I941" s="4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86"/>
        <v>games</v>
      </c>
      <c r="R941" t="str">
        <f t="shared" si="87"/>
        <v>video games</v>
      </c>
      <c r="S941" s="8">
        <f t="shared" si="88"/>
        <v>40670.208333333336</v>
      </c>
      <c r="T941" s="8">
        <f t="shared" si="89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62.232323232323225</v>
      </c>
      <c r="G942" t="s">
        <v>47</v>
      </c>
      <c r="H942">
        <v>66</v>
      </c>
      <c r="I942" s="4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86"/>
        <v>technology</v>
      </c>
      <c r="R942" t="str">
        <f t="shared" si="87"/>
        <v>web</v>
      </c>
      <c r="S942" s="8">
        <f t="shared" si="88"/>
        <v>41244.25</v>
      </c>
      <c r="T942" s="8">
        <f t="shared" si="89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13.05813953488372</v>
      </c>
      <c r="G943" t="s">
        <v>14</v>
      </c>
      <c r="H943">
        <v>78</v>
      </c>
      <c r="I943" s="4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86"/>
        <v>theater</v>
      </c>
      <c r="R943" t="str">
        <f t="shared" si="87"/>
        <v>plays</v>
      </c>
      <c r="S943" s="8">
        <f t="shared" si="88"/>
        <v>40552.25</v>
      </c>
      <c r="T943" s="8">
        <f t="shared" si="89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64.635416666666671</v>
      </c>
      <c r="G944" t="s">
        <v>14</v>
      </c>
      <c r="H944">
        <v>67</v>
      </c>
      <c r="I944" s="4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86"/>
        <v>theater</v>
      </c>
      <c r="R944" t="str">
        <f t="shared" si="87"/>
        <v>plays</v>
      </c>
      <c r="S944" s="8">
        <f t="shared" si="88"/>
        <v>40568.25</v>
      </c>
      <c r="T944" s="8">
        <f t="shared" si="89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159.58666666666667</v>
      </c>
      <c r="G945" t="s">
        <v>20</v>
      </c>
      <c r="H945">
        <v>114</v>
      </c>
      <c r="I945" s="4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86"/>
        <v>food</v>
      </c>
      <c r="R945" t="str">
        <f t="shared" si="87"/>
        <v>food trucks</v>
      </c>
      <c r="S945" s="8">
        <f t="shared" si="88"/>
        <v>41906.208333333336</v>
      </c>
      <c r="T945" s="8">
        <f t="shared" si="89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81.42</v>
      </c>
      <c r="G946" t="s">
        <v>14</v>
      </c>
      <c r="H946">
        <v>263</v>
      </c>
      <c r="I946" s="4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86"/>
        <v>photography</v>
      </c>
      <c r="R946" t="str">
        <f t="shared" si="87"/>
        <v>photography books</v>
      </c>
      <c r="S946" s="8">
        <f t="shared" si="88"/>
        <v>42776.25</v>
      </c>
      <c r="T946" s="8">
        <f t="shared" si="89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32.444767441860463</v>
      </c>
      <c r="G947" t="s">
        <v>14</v>
      </c>
      <c r="H947">
        <v>1691</v>
      </c>
      <c r="I947" s="4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86"/>
        <v>photography</v>
      </c>
      <c r="R947" t="str">
        <f t="shared" si="87"/>
        <v>photography books</v>
      </c>
      <c r="S947" s="8">
        <f t="shared" si="88"/>
        <v>41004.208333333336</v>
      </c>
      <c r="T947" s="8">
        <f t="shared" si="89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9.9141184124918666</v>
      </c>
      <c r="G948" t="s">
        <v>14</v>
      </c>
      <c r="H948">
        <v>181</v>
      </c>
      <c r="I948" s="4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86"/>
        <v>theater</v>
      </c>
      <c r="R948" t="str">
        <f t="shared" si="87"/>
        <v>plays</v>
      </c>
      <c r="S948" s="8">
        <f t="shared" si="88"/>
        <v>40710.208333333336</v>
      </c>
      <c r="T948" s="8">
        <f t="shared" si="89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26.694444444444443</v>
      </c>
      <c r="G949" t="s">
        <v>14</v>
      </c>
      <c r="H949">
        <v>13</v>
      </c>
      <c r="I949" s="4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86"/>
        <v>theater</v>
      </c>
      <c r="R949" t="str">
        <f t="shared" si="87"/>
        <v>plays</v>
      </c>
      <c r="S949" s="8">
        <f t="shared" si="88"/>
        <v>41908.208333333336</v>
      </c>
      <c r="T949" s="8">
        <f t="shared" si="89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62.957446808510639</v>
      </c>
      <c r="G950" t="s">
        <v>74</v>
      </c>
      <c r="H950">
        <v>160</v>
      </c>
      <c r="I950" s="4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86"/>
        <v>film &amp; video</v>
      </c>
      <c r="R950" t="str">
        <f t="shared" si="87"/>
        <v>documentary</v>
      </c>
      <c r="S950" s="8">
        <f t="shared" si="88"/>
        <v>41985.25</v>
      </c>
      <c r="T950" s="8">
        <f t="shared" si="89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161.35593220338984</v>
      </c>
      <c r="G951" t="s">
        <v>20</v>
      </c>
      <c r="H951">
        <v>203</v>
      </c>
      <c r="I951" s="4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86"/>
        <v>technology</v>
      </c>
      <c r="R951" t="str">
        <f t="shared" si="87"/>
        <v>web</v>
      </c>
      <c r="S951" s="8">
        <f t="shared" si="88"/>
        <v>42112.208333333328</v>
      </c>
      <c r="T951" s="8">
        <f t="shared" si="89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5</v>
      </c>
      <c r="G952" t="s">
        <v>14</v>
      </c>
      <c r="H952">
        <v>1</v>
      </c>
      <c r="I952" s="4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86"/>
        <v>theater</v>
      </c>
      <c r="R952" t="str">
        <f t="shared" si="87"/>
        <v>plays</v>
      </c>
      <c r="S952" s="8">
        <f t="shared" si="88"/>
        <v>43571.208333333328</v>
      </c>
      <c r="T952" s="8">
        <f t="shared" si="89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1096.9379310344827</v>
      </c>
      <c r="G953" t="s">
        <v>20</v>
      </c>
      <c r="H953">
        <v>1559</v>
      </c>
      <c r="I953" s="4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86"/>
        <v>music</v>
      </c>
      <c r="R953" t="str">
        <f t="shared" si="87"/>
        <v>rock</v>
      </c>
      <c r="S953" s="8">
        <f t="shared" si="88"/>
        <v>42730.25</v>
      </c>
      <c r="T953" s="8">
        <f t="shared" si="89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70.094158075601371</v>
      </c>
      <c r="G954" t="s">
        <v>74</v>
      </c>
      <c r="H954">
        <v>2266</v>
      </c>
      <c r="I954" s="4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86"/>
        <v>film &amp; video</v>
      </c>
      <c r="R954" t="str">
        <f t="shared" si="87"/>
        <v>documentary</v>
      </c>
      <c r="S954" s="8">
        <f t="shared" si="88"/>
        <v>42591.208333333328</v>
      </c>
      <c r="T954" s="8">
        <f t="shared" si="89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60</v>
      </c>
      <c r="G955" t="s">
        <v>14</v>
      </c>
      <c r="H955">
        <v>21</v>
      </c>
      <c r="I955" s="4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86"/>
        <v>film &amp; video</v>
      </c>
      <c r="R955" t="str">
        <f t="shared" si="87"/>
        <v>science fiction</v>
      </c>
      <c r="S955" s="8">
        <f t="shared" si="88"/>
        <v>42358.25</v>
      </c>
      <c r="T955" s="8">
        <f t="shared" si="89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367.0985915492958</v>
      </c>
      <c r="G956" t="s">
        <v>20</v>
      </c>
      <c r="H956">
        <v>1548</v>
      </c>
      <c r="I956" s="4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86"/>
        <v>technology</v>
      </c>
      <c r="R956" t="str">
        <f t="shared" si="87"/>
        <v>web</v>
      </c>
      <c r="S956" s="8">
        <f t="shared" si="88"/>
        <v>41174.208333333336</v>
      </c>
      <c r="T956" s="8">
        <f t="shared" si="89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1109</v>
      </c>
      <c r="G957" t="s">
        <v>20</v>
      </c>
      <c r="H957">
        <v>80</v>
      </c>
      <c r="I957" s="4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86"/>
        <v>theater</v>
      </c>
      <c r="R957" t="str">
        <f t="shared" si="87"/>
        <v>plays</v>
      </c>
      <c r="S957" s="8">
        <f t="shared" si="88"/>
        <v>41238.25</v>
      </c>
      <c r="T957" s="8">
        <f t="shared" si="89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19.028784648187631</v>
      </c>
      <c r="G958" t="s">
        <v>14</v>
      </c>
      <c r="H958">
        <v>830</v>
      </c>
      <c r="I958" s="4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86"/>
        <v>film &amp; video</v>
      </c>
      <c r="R958" t="str">
        <f t="shared" si="87"/>
        <v>science fiction</v>
      </c>
      <c r="S958" s="8">
        <f t="shared" si="88"/>
        <v>42360.25</v>
      </c>
      <c r="T958" s="8">
        <f t="shared" si="89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126.87755102040816</v>
      </c>
      <c r="G959" t="s">
        <v>20</v>
      </c>
      <c r="H959">
        <v>131</v>
      </c>
      <c r="I959" s="4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86"/>
        <v>theater</v>
      </c>
      <c r="R959" t="str">
        <f t="shared" si="87"/>
        <v>plays</v>
      </c>
      <c r="S959" s="8">
        <f t="shared" si="88"/>
        <v>40955.25</v>
      </c>
      <c r="T959" s="8">
        <f t="shared" si="89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734.63636363636363</v>
      </c>
      <c r="G960" t="s">
        <v>20</v>
      </c>
      <c r="H960">
        <v>112</v>
      </c>
      <c r="I960" s="4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86"/>
        <v>film &amp; video</v>
      </c>
      <c r="R960" t="str">
        <f t="shared" si="87"/>
        <v>animation</v>
      </c>
      <c r="S960" s="8">
        <f t="shared" si="88"/>
        <v>40350.208333333336</v>
      </c>
      <c r="T960" s="8">
        <f t="shared" si="89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4.5731034482758623</v>
      </c>
      <c r="G961" t="s">
        <v>14</v>
      </c>
      <c r="H961">
        <v>130</v>
      </c>
      <c r="I961" s="4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86"/>
        <v>publishing</v>
      </c>
      <c r="R961" t="str">
        <f t="shared" si="87"/>
        <v>translations</v>
      </c>
      <c r="S961" s="8">
        <f t="shared" si="88"/>
        <v>40357.208333333336</v>
      </c>
      <c r="T961" s="8">
        <f t="shared" si="89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4"/>
        <v>85.054545454545448</v>
      </c>
      <c r="G962" t="s">
        <v>14</v>
      </c>
      <c r="H962">
        <v>55</v>
      </c>
      <c r="I962" s="4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86"/>
        <v>technology</v>
      </c>
      <c r="R962" t="str">
        <f t="shared" si="87"/>
        <v>web</v>
      </c>
      <c r="S962" s="8">
        <f t="shared" si="88"/>
        <v>42408.25</v>
      </c>
      <c r="T962" s="8">
        <f t="shared" si="89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0">E963/D963*100</f>
        <v>119.29824561403508</v>
      </c>
      <c r="G963" t="s">
        <v>20</v>
      </c>
      <c r="H963">
        <v>155</v>
      </c>
      <c r="I963" s="4">
        <f t="shared" ref="I963:I1001" si="91">IF(H963=0, 0, 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92">LEFT(P963,FIND("/",P963)-1)</f>
        <v>publishing</v>
      </c>
      <c r="R963" t="str">
        <f t="shared" ref="R963:R1001" si="93">RIGHT(P963, LEN(P963) - FIND("/", P963))</f>
        <v>translations</v>
      </c>
      <c r="S963" s="8">
        <f t="shared" ref="S963:S1001" si="94">(((L963/60)/60)/24)+DATE(1970,1,1)</f>
        <v>40591.25</v>
      </c>
      <c r="T963" s="8">
        <f t="shared" ref="T963:T1001" si="95">(((M963/60)/60)/24)+DATE(1970,1,1)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296.02777777777777</v>
      </c>
      <c r="G964" t="s">
        <v>20</v>
      </c>
      <c r="H964">
        <v>266</v>
      </c>
      <c r="I964" s="4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92"/>
        <v>food</v>
      </c>
      <c r="R964" t="str">
        <f t="shared" si="93"/>
        <v>food trucks</v>
      </c>
      <c r="S964" s="8">
        <f t="shared" si="94"/>
        <v>41592.25</v>
      </c>
      <c r="T964" s="8">
        <f t="shared" si="95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84.694915254237287</v>
      </c>
      <c r="G965" t="s">
        <v>14</v>
      </c>
      <c r="H965">
        <v>114</v>
      </c>
      <c r="I965" s="4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92"/>
        <v>photography</v>
      </c>
      <c r="R965" t="str">
        <f t="shared" si="93"/>
        <v>photography books</v>
      </c>
      <c r="S965" s="8">
        <f t="shared" si="94"/>
        <v>40607.25</v>
      </c>
      <c r="T965" s="8">
        <f t="shared" si="95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355.7837837837838</v>
      </c>
      <c r="G966" t="s">
        <v>20</v>
      </c>
      <c r="H966">
        <v>155</v>
      </c>
      <c r="I966" s="4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92"/>
        <v>theater</v>
      </c>
      <c r="R966" t="str">
        <f t="shared" si="93"/>
        <v>plays</v>
      </c>
      <c r="S966" s="8">
        <f t="shared" si="94"/>
        <v>42135.208333333328</v>
      </c>
      <c r="T966" s="8">
        <f t="shared" si="95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386.40909090909093</v>
      </c>
      <c r="G967" t="s">
        <v>20</v>
      </c>
      <c r="H967">
        <v>207</v>
      </c>
      <c r="I967" s="4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92"/>
        <v>music</v>
      </c>
      <c r="R967" t="str">
        <f t="shared" si="93"/>
        <v>rock</v>
      </c>
      <c r="S967" s="8">
        <f t="shared" si="94"/>
        <v>40203.25</v>
      </c>
      <c r="T967" s="8">
        <f t="shared" si="95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792.23529411764707</v>
      </c>
      <c r="G968" t="s">
        <v>20</v>
      </c>
      <c r="H968">
        <v>245</v>
      </c>
      <c r="I968" s="4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92"/>
        <v>theater</v>
      </c>
      <c r="R968" t="str">
        <f t="shared" si="93"/>
        <v>plays</v>
      </c>
      <c r="S968" s="8">
        <f t="shared" si="94"/>
        <v>42901.208333333328</v>
      </c>
      <c r="T968" s="8">
        <f t="shared" si="95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137.03393665158373</v>
      </c>
      <c r="G969" t="s">
        <v>20</v>
      </c>
      <c r="H969">
        <v>1573</v>
      </c>
      <c r="I969" s="4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92"/>
        <v>music</v>
      </c>
      <c r="R969" t="str">
        <f t="shared" si="93"/>
        <v>world music</v>
      </c>
      <c r="S969" s="8">
        <f t="shared" si="94"/>
        <v>41005.208333333336</v>
      </c>
      <c r="T969" s="8">
        <f t="shared" si="95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338.20833333333337</v>
      </c>
      <c r="G970" t="s">
        <v>20</v>
      </c>
      <c r="H970">
        <v>114</v>
      </c>
      <c r="I970" s="4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92"/>
        <v>food</v>
      </c>
      <c r="R970" t="str">
        <f t="shared" si="93"/>
        <v>food trucks</v>
      </c>
      <c r="S970" s="8">
        <f t="shared" si="94"/>
        <v>40544.25</v>
      </c>
      <c r="T970" s="8">
        <f t="shared" si="95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108.22784810126582</v>
      </c>
      <c r="G971" t="s">
        <v>20</v>
      </c>
      <c r="H971">
        <v>93</v>
      </c>
      <c r="I971" s="4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92"/>
        <v>theater</v>
      </c>
      <c r="R971" t="str">
        <f t="shared" si="93"/>
        <v>plays</v>
      </c>
      <c r="S971" s="8">
        <f t="shared" si="94"/>
        <v>43821.25</v>
      </c>
      <c r="T971" s="8">
        <f t="shared" si="95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60.757639620653315</v>
      </c>
      <c r="G972" t="s">
        <v>14</v>
      </c>
      <c r="H972">
        <v>594</v>
      </c>
      <c r="I972" s="4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92"/>
        <v>theater</v>
      </c>
      <c r="R972" t="str">
        <f t="shared" si="93"/>
        <v>plays</v>
      </c>
      <c r="S972" s="8">
        <f t="shared" si="94"/>
        <v>40672.208333333336</v>
      </c>
      <c r="T972" s="8">
        <f t="shared" si="95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27.725490196078432</v>
      </c>
      <c r="G973" t="s">
        <v>14</v>
      </c>
      <c r="H973">
        <v>24</v>
      </c>
      <c r="I973" s="4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92"/>
        <v>film &amp; video</v>
      </c>
      <c r="R973" t="str">
        <f t="shared" si="93"/>
        <v>television</v>
      </c>
      <c r="S973" s="8">
        <f t="shared" si="94"/>
        <v>41555.208333333336</v>
      </c>
      <c r="T973" s="8">
        <f t="shared" si="95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228.3934426229508</v>
      </c>
      <c r="G974" t="s">
        <v>20</v>
      </c>
      <c r="H974">
        <v>1681</v>
      </c>
      <c r="I974" s="4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92"/>
        <v>technology</v>
      </c>
      <c r="R974" t="str">
        <f t="shared" si="93"/>
        <v>web</v>
      </c>
      <c r="S974" s="8">
        <f t="shared" si="94"/>
        <v>41792.208333333336</v>
      </c>
      <c r="T974" s="8">
        <f t="shared" si="95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21.615194054500414</v>
      </c>
      <c r="G975" t="s">
        <v>14</v>
      </c>
      <c r="H975">
        <v>252</v>
      </c>
      <c r="I975" s="4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92"/>
        <v>theater</v>
      </c>
      <c r="R975" t="str">
        <f t="shared" si="93"/>
        <v>plays</v>
      </c>
      <c r="S975" s="8">
        <f t="shared" si="94"/>
        <v>40522.25</v>
      </c>
      <c r="T975" s="8">
        <f t="shared" si="95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373.875</v>
      </c>
      <c r="G976" t="s">
        <v>20</v>
      </c>
      <c r="H976">
        <v>32</v>
      </c>
      <c r="I976" s="4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92"/>
        <v>music</v>
      </c>
      <c r="R976" t="str">
        <f t="shared" si="93"/>
        <v>indie rock</v>
      </c>
      <c r="S976" s="8">
        <f t="shared" si="94"/>
        <v>41412.208333333336</v>
      </c>
      <c r="T976" s="8">
        <f t="shared" si="95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154.92592592592592</v>
      </c>
      <c r="G977" t="s">
        <v>20</v>
      </c>
      <c r="H977">
        <v>135</v>
      </c>
      <c r="I977" s="4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92"/>
        <v>theater</v>
      </c>
      <c r="R977" t="str">
        <f t="shared" si="93"/>
        <v>plays</v>
      </c>
      <c r="S977" s="8">
        <f t="shared" si="94"/>
        <v>42337.25</v>
      </c>
      <c r="T977" s="8">
        <f t="shared" si="95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322.14999999999998</v>
      </c>
      <c r="G978" t="s">
        <v>20</v>
      </c>
      <c r="H978">
        <v>140</v>
      </c>
      <c r="I978" s="4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92"/>
        <v>theater</v>
      </c>
      <c r="R978" t="str">
        <f t="shared" si="93"/>
        <v>plays</v>
      </c>
      <c r="S978" s="8">
        <f t="shared" si="94"/>
        <v>40571.25</v>
      </c>
      <c r="T978" s="8">
        <f t="shared" si="95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73.957142857142856</v>
      </c>
      <c r="G979" t="s">
        <v>14</v>
      </c>
      <c r="H979">
        <v>67</v>
      </c>
      <c r="I979" s="4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92"/>
        <v>food</v>
      </c>
      <c r="R979" t="str">
        <f t="shared" si="93"/>
        <v>food trucks</v>
      </c>
      <c r="S979" s="8">
        <f t="shared" si="94"/>
        <v>43138.25</v>
      </c>
      <c r="T979" s="8">
        <f t="shared" si="95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864.1</v>
      </c>
      <c r="G980" t="s">
        <v>20</v>
      </c>
      <c r="H980">
        <v>92</v>
      </c>
      <c r="I980" s="4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92"/>
        <v>games</v>
      </c>
      <c r="R980" t="str">
        <f t="shared" si="93"/>
        <v>video games</v>
      </c>
      <c r="S980" s="8">
        <f t="shared" si="94"/>
        <v>42686.25</v>
      </c>
      <c r="T980" s="8">
        <f t="shared" si="95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143.26245847176079</v>
      </c>
      <c r="G981" t="s">
        <v>20</v>
      </c>
      <c r="H981">
        <v>1015</v>
      </c>
      <c r="I981" s="4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92"/>
        <v>theater</v>
      </c>
      <c r="R981" t="str">
        <f t="shared" si="93"/>
        <v>plays</v>
      </c>
      <c r="S981" s="8">
        <f t="shared" si="94"/>
        <v>42078.208333333328</v>
      </c>
      <c r="T981" s="8">
        <f t="shared" si="95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40.281762295081968</v>
      </c>
      <c r="G982" t="s">
        <v>14</v>
      </c>
      <c r="H982">
        <v>742</v>
      </c>
      <c r="I982" s="4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92"/>
        <v>publishing</v>
      </c>
      <c r="R982" t="str">
        <f t="shared" si="93"/>
        <v>nonfiction</v>
      </c>
      <c r="S982" s="8">
        <f t="shared" si="94"/>
        <v>42307.208333333328</v>
      </c>
      <c r="T982" s="8">
        <f t="shared" si="95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178.22388059701493</v>
      </c>
      <c r="G983" t="s">
        <v>20</v>
      </c>
      <c r="H983">
        <v>323</v>
      </c>
      <c r="I983" s="4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92"/>
        <v>technology</v>
      </c>
      <c r="R983" t="str">
        <f t="shared" si="93"/>
        <v>web</v>
      </c>
      <c r="S983" s="8">
        <f t="shared" si="94"/>
        <v>43094.25</v>
      </c>
      <c r="T983" s="8">
        <f t="shared" si="95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84.930555555555557</v>
      </c>
      <c r="G984" t="s">
        <v>14</v>
      </c>
      <c r="H984">
        <v>75</v>
      </c>
      <c r="I984" s="4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92"/>
        <v>film &amp; video</v>
      </c>
      <c r="R984" t="str">
        <f t="shared" si="93"/>
        <v>documentary</v>
      </c>
      <c r="S984" s="8">
        <f t="shared" si="94"/>
        <v>40743.208333333336</v>
      </c>
      <c r="T984" s="8">
        <f t="shared" si="95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145.93648334624322</v>
      </c>
      <c r="G985" t="s">
        <v>20</v>
      </c>
      <c r="H985">
        <v>2326</v>
      </c>
      <c r="I985" s="4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92"/>
        <v>film &amp; video</v>
      </c>
      <c r="R985" t="str">
        <f t="shared" si="93"/>
        <v>documentary</v>
      </c>
      <c r="S985" s="8">
        <f t="shared" si="94"/>
        <v>43681.208333333328</v>
      </c>
      <c r="T985" s="8">
        <f t="shared" si="95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152.46153846153848</v>
      </c>
      <c r="G986" t="s">
        <v>20</v>
      </c>
      <c r="H986">
        <v>381</v>
      </c>
      <c r="I986" s="4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92"/>
        <v>theater</v>
      </c>
      <c r="R986" t="str">
        <f t="shared" si="93"/>
        <v>plays</v>
      </c>
      <c r="S986" s="8">
        <f t="shared" si="94"/>
        <v>43716.208333333328</v>
      </c>
      <c r="T986" s="8">
        <f t="shared" si="95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67.129542790152414</v>
      </c>
      <c r="G987" t="s">
        <v>14</v>
      </c>
      <c r="H987">
        <v>4405</v>
      </c>
      <c r="I987" s="4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92"/>
        <v>music</v>
      </c>
      <c r="R987" t="str">
        <f t="shared" si="93"/>
        <v>rock</v>
      </c>
      <c r="S987" s="8">
        <f t="shared" si="94"/>
        <v>41614.25</v>
      </c>
      <c r="T987" s="8">
        <f t="shared" si="95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40.307692307692307</v>
      </c>
      <c r="G988" t="s">
        <v>14</v>
      </c>
      <c r="H988">
        <v>92</v>
      </c>
      <c r="I988" s="4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92"/>
        <v>music</v>
      </c>
      <c r="R988" t="str">
        <f t="shared" si="93"/>
        <v>rock</v>
      </c>
      <c r="S988" s="8">
        <f t="shared" si="94"/>
        <v>40638.208333333336</v>
      </c>
      <c r="T988" s="8">
        <f t="shared" si="95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216.79032258064518</v>
      </c>
      <c r="G989" t="s">
        <v>20</v>
      </c>
      <c r="H989">
        <v>480</v>
      </c>
      <c r="I989" s="4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92"/>
        <v>film &amp; video</v>
      </c>
      <c r="R989" t="str">
        <f t="shared" si="93"/>
        <v>documentary</v>
      </c>
      <c r="S989" s="8">
        <f t="shared" si="94"/>
        <v>42852.208333333328</v>
      </c>
      <c r="T989" s="8">
        <f t="shared" si="95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52.117021276595743</v>
      </c>
      <c r="G990" t="s">
        <v>14</v>
      </c>
      <c r="H990">
        <v>64</v>
      </c>
      <c r="I990" s="4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92"/>
        <v>publishing</v>
      </c>
      <c r="R990" t="str">
        <f t="shared" si="93"/>
        <v>radio &amp; podcasts</v>
      </c>
      <c r="S990" s="8">
        <f t="shared" si="94"/>
        <v>42686.25</v>
      </c>
      <c r="T990" s="8">
        <f t="shared" si="95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499.58333333333337</v>
      </c>
      <c r="G991" t="s">
        <v>20</v>
      </c>
      <c r="H991">
        <v>226</v>
      </c>
      <c r="I991" s="4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92"/>
        <v>publishing</v>
      </c>
      <c r="R991" t="str">
        <f t="shared" si="93"/>
        <v>translations</v>
      </c>
      <c r="S991" s="8">
        <f t="shared" si="94"/>
        <v>43571.208333333328</v>
      </c>
      <c r="T991" s="8">
        <f t="shared" si="95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87.679487179487182</v>
      </c>
      <c r="G992" t="s">
        <v>14</v>
      </c>
      <c r="H992">
        <v>64</v>
      </c>
      <c r="I992" s="4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92"/>
        <v>film &amp; video</v>
      </c>
      <c r="R992" t="str">
        <f t="shared" si="93"/>
        <v>drama</v>
      </c>
      <c r="S992" s="8">
        <f t="shared" si="94"/>
        <v>42432.25</v>
      </c>
      <c r="T992" s="8">
        <f t="shared" si="95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113.17346938775511</v>
      </c>
      <c r="G993" t="s">
        <v>20</v>
      </c>
      <c r="H993">
        <v>241</v>
      </c>
      <c r="I993" s="4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92"/>
        <v>music</v>
      </c>
      <c r="R993" t="str">
        <f t="shared" si="93"/>
        <v>rock</v>
      </c>
      <c r="S993" s="8">
        <f t="shared" si="94"/>
        <v>41907.208333333336</v>
      </c>
      <c r="T993" s="8">
        <f t="shared" si="95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0"/>
        <v>426.54838709677421</v>
      </c>
      <c r="G994" t="s">
        <v>20</v>
      </c>
      <c r="H994">
        <v>132</v>
      </c>
      <c r="I994" s="4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92"/>
        <v>film &amp; video</v>
      </c>
      <c r="R994" t="str">
        <f t="shared" si="93"/>
        <v>drama</v>
      </c>
      <c r="S994" s="8">
        <f t="shared" si="94"/>
        <v>43227.208333333328</v>
      </c>
      <c r="T994" s="8">
        <f t="shared" si="95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77.632653061224488</v>
      </c>
      <c r="G995" t="s">
        <v>74</v>
      </c>
      <c r="H995">
        <v>75</v>
      </c>
      <c r="I995" s="4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92"/>
        <v>photography</v>
      </c>
      <c r="R995" t="str">
        <f t="shared" si="93"/>
        <v>photography books</v>
      </c>
      <c r="S995" s="8">
        <f t="shared" si="94"/>
        <v>42362.25</v>
      </c>
      <c r="T995" s="8">
        <f t="shared" si="95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52.496810772501767</v>
      </c>
      <c r="G996" t="s">
        <v>14</v>
      </c>
      <c r="H996">
        <v>842</v>
      </c>
      <c r="I996" s="4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92"/>
        <v>publishing</v>
      </c>
      <c r="R996" t="str">
        <f t="shared" si="93"/>
        <v>translations</v>
      </c>
      <c r="S996" s="8">
        <f t="shared" si="94"/>
        <v>41929.208333333336</v>
      </c>
      <c r="T996" s="8">
        <f t="shared" si="95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157.46762589928059</v>
      </c>
      <c r="G997" t="s">
        <v>20</v>
      </c>
      <c r="H997">
        <v>2043</v>
      </c>
      <c r="I997" s="4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92"/>
        <v>food</v>
      </c>
      <c r="R997" t="str">
        <f t="shared" si="93"/>
        <v>food trucks</v>
      </c>
      <c r="S997" s="8">
        <f t="shared" si="94"/>
        <v>43408.208333333328</v>
      </c>
      <c r="T997" s="8">
        <f t="shared" si="95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72.939393939393938</v>
      </c>
      <c r="G998" t="s">
        <v>14</v>
      </c>
      <c r="H998">
        <v>112</v>
      </c>
      <c r="I998" s="4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92"/>
        <v>theater</v>
      </c>
      <c r="R998" t="str">
        <f t="shared" si="93"/>
        <v>plays</v>
      </c>
      <c r="S998" s="8">
        <f t="shared" si="94"/>
        <v>41276.25</v>
      </c>
      <c r="T998" s="8">
        <f t="shared" si="95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60.565789473684205</v>
      </c>
      <c r="G999" t="s">
        <v>74</v>
      </c>
      <c r="H999">
        <v>139</v>
      </c>
      <c r="I999" s="4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92"/>
        <v>theater</v>
      </c>
      <c r="R999" t="str">
        <f t="shared" si="93"/>
        <v>plays</v>
      </c>
      <c r="S999" s="8">
        <f t="shared" si="94"/>
        <v>41659.25</v>
      </c>
      <c r="T999" s="8">
        <f t="shared" si="95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56.791291291291287</v>
      </c>
      <c r="G1000" t="s">
        <v>14</v>
      </c>
      <c r="H1000">
        <v>374</v>
      </c>
      <c r="I1000" s="4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92"/>
        <v>music</v>
      </c>
      <c r="R1000" t="str">
        <f t="shared" si="93"/>
        <v>indie rock</v>
      </c>
      <c r="S1000" s="8">
        <f t="shared" si="94"/>
        <v>40220.25</v>
      </c>
      <c r="T1000" s="8">
        <f t="shared" si="95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56.542754275427541</v>
      </c>
      <c r="G1001" t="s">
        <v>74</v>
      </c>
      <c r="H1001">
        <v>1122</v>
      </c>
      <c r="I1001" s="4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92"/>
        <v>food</v>
      </c>
      <c r="R1001" t="str">
        <f t="shared" si="93"/>
        <v>food trucks</v>
      </c>
      <c r="S1001" s="8">
        <f t="shared" si="94"/>
        <v>42550.208333333328</v>
      </c>
      <c r="T1001" s="8">
        <f t="shared" si="95"/>
        <v>42557.208333333328</v>
      </c>
    </row>
  </sheetData>
  <autoFilter ref="A1:T1001" xr:uid="{00000000-0001-0000-0000-000000000000}"/>
  <conditionalFormatting sqref="F2:F1001">
    <cfRule type="colorScale" priority="1">
      <colorScale>
        <cfvo type="num" val="0"/>
        <cfvo type="num" val="100"/>
        <cfvo type="num" val="200"/>
        <color rgb="FFFF4B46"/>
        <color theme="9" tint="0.39997558519241921"/>
        <color theme="4" tint="0.39997558519241921"/>
      </colorScale>
    </cfRule>
  </conditionalFormatting>
  <conditionalFormatting sqref="G1:G1048576">
    <cfRule type="containsText" dxfId="3" priority="2" operator="containsText" text="canceled">
      <formula>NOT(ISERROR(SEARCH("canceled",G1)))</formula>
    </cfRule>
    <cfRule type="containsText" dxfId="2" priority="3" operator="containsText" text="live">
      <formula>NOT(ISERROR(SEARCH("live",G1)))</formula>
    </cfRule>
    <cfRule type="containsText" dxfId="1" priority="4" operator="containsText" text="successful">
      <formula>NOT(ISERROR(SEARCH("successful",G1)))</formula>
    </cfRule>
    <cfRule type="containsText" dxfId="0" priority="5" operator="containsText" text="failed">
      <formula>NOT(ISERROR(SEARCH("failed",G1)))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Parent Category</vt:lpstr>
      <vt:lpstr>Sub-category</vt:lpstr>
      <vt:lpstr>Outcome Based on Launch Date</vt:lpstr>
      <vt:lpstr>Outcome Based on Goal</vt:lpstr>
      <vt:lpstr>Stats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Revano Harahap</cp:lastModifiedBy>
  <dcterms:created xsi:type="dcterms:W3CDTF">2021-09-29T18:52:28Z</dcterms:created>
  <dcterms:modified xsi:type="dcterms:W3CDTF">2024-10-23T23:49:15Z</dcterms:modified>
</cp:coreProperties>
</file>