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ptee\"/>
    </mc:Choice>
  </mc:AlternateContent>
  <xr:revisionPtr revIDLastSave="0" documentId="13_ncr:1_{C77BC95A-99BB-4AC7-9DB8-E76EFB139DBE}" xr6:coauthVersionLast="47" xr6:coauthVersionMax="47" xr10:uidLastSave="{00000000-0000-0000-0000-000000000000}"/>
  <bookViews>
    <workbookView xWindow="-108" yWindow="-108" windowWidth="23256" windowHeight="12456" activeTab="2" xr2:uid="{F86F66B6-4680-4C73-ABD0-DF675219799B}"/>
  </bookViews>
  <sheets>
    <sheet name="Net Cash Flow" sheetId="1" r:id="rId1"/>
    <sheet name="Budget" sheetId="2" r:id="rId2"/>
    <sheet name="ETS Forecasti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3" l="1"/>
  <c r="C19" i="3"/>
  <c r="F20" i="3"/>
  <c r="D22" i="3"/>
  <c r="G23" i="3"/>
  <c r="E25" i="3"/>
  <c r="C27" i="3"/>
  <c r="D21" i="3"/>
  <c r="E24" i="3"/>
  <c r="D18" i="3"/>
  <c r="C23" i="3"/>
  <c r="G27" i="3"/>
  <c r="C22" i="3"/>
  <c r="G26" i="3"/>
  <c r="F17" i="3"/>
  <c r="D19" i="3"/>
  <c r="G20" i="3"/>
  <c r="E22" i="3"/>
  <c r="C24" i="3"/>
  <c r="F25" i="3"/>
  <c r="D27" i="3"/>
  <c r="C18" i="3"/>
  <c r="G22" i="3"/>
  <c r="F27" i="3"/>
  <c r="G19" i="3"/>
  <c r="D26" i="3"/>
  <c r="G18" i="3"/>
  <c r="D25" i="3"/>
  <c r="G17" i="3"/>
  <c r="E19" i="3"/>
  <c r="C21" i="3"/>
  <c r="F22" i="3"/>
  <c r="D24" i="3"/>
  <c r="G25" i="3"/>
  <c r="E27" i="3"/>
  <c r="F19" i="3"/>
  <c r="C26" i="3"/>
  <c r="E21" i="3"/>
  <c r="F24" i="3"/>
  <c r="E20" i="3"/>
  <c r="E18" i="3"/>
  <c r="C20" i="3"/>
  <c r="F21" i="3"/>
  <c r="D23" i="3"/>
  <c r="G24" i="3"/>
  <c r="E26" i="3"/>
  <c r="C17" i="3"/>
  <c r="F18" i="3"/>
  <c r="D20" i="3"/>
  <c r="G21" i="3"/>
  <c r="E23" i="3"/>
  <c r="C25" i="3"/>
  <c r="F26" i="3"/>
  <c r="D17" i="3"/>
  <c r="F23" i="3"/>
  <c r="D16" i="3"/>
  <c r="F16" i="3"/>
  <c r="G16" i="3"/>
  <c r="E16" i="3"/>
  <c r="C16" i="3"/>
  <c r="C28" i="3" l="1"/>
  <c r="E28" i="3"/>
  <c r="G28" i="3"/>
  <c r="F28" i="3"/>
  <c r="D28" i="3"/>
  <c r="C19" i="2"/>
  <c r="F18" i="2"/>
  <c r="B18" i="2"/>
  <c r="C13" i="2"/>
  <c r="C27" i="2" s="1"/>
  <c r="D13" i="2"/>
  <c r="D23" i="2" s="1"/>
  <c r="E13" i="2"/>
  <c r="E19" i="2" s="1"/>
  <c r="F13" i="2"/>
  <c r="F19" i="2" s="1"/>
  <c r="B13" i="2"/>
  <c r="B14" i="2" s="1"/>
  <c r="C12" i="2"/>
  <c r="C14" i="2" s="1"/>
  <c r="D12" i="2"/>
  <c r="D14" i="2" s="1"/>
  <c r="E12" i="2"/>
  <c r="E14" i="2" s="1"/>
  <c r="F12" i="2"/>
  <c r="F22" i="2" s="1"/>
  <c r="B12" i="2"/>
  <c r="B22" i="2" s="1"/>
  <c r="D19" i="2" l="1"/>
  <c r="E22" i="2"/>
  <c r="C23" i="2"/>
  <c r="B27" i="2"/>
  <c r="F20" i="2"/>
  <c r="E18" i="2"/>
  <c r="E20" i="2" s="1"/>
  <c r="D22" i="2"/>
  <c r="D24" i="2" s="1"/>
  <c r="C26" i="2"/>
  <c r="C28" i="2" s="1"/>
  <c r="C22" i="2"/>
  <c r="C24" i="2" s="1"/>
  <c r="C18" i="2"/>
  <c r="C20" i="2" s="1"/>
  <c r="B23" i="2"/>
  <c r="B24" i="2" s="1"/>
  <c r="B19" i="2"/>
  <c r="B20" i="2" s="1"/>
  <c r="F23" i="2"/>
  <c r="F24" i="2" s="1"/>
  <c r="E27" i="2"/>
  <c r="F27" i="2"/>
  <c r="E23" i="2"/>
  <c r="E24" i="2" s="1"/>
  <c r="B26" i="2"/>
  <c r="B28" i="2" s="1"/>
  <c r="D27" i="2"/>
  <c r="D26" i="2"/>
  <c r="D18" i="2"/>
  <c r="D20" i="2" s="1"/>
  <c r="F14" i="2"/>
  <c r="F26" i="2"/>
  <c r="E26" i="2"/>
  <c r="E28" i="2" s="1"/>
  <c r="F28" i="2" l="1"/>
  <c r="D28" i="2"/>
</calcChain>
</file>

<file path=xl/sharedStrings.xml><?xml version="1.0" encoding="utf-8"?>
<sst xmlns="http://schemas.openxmlformats.org/spreadsheetml/2006/main" count="113" uniqueCount="75">
  <si>
    <t>Raptee Energy Pvt Ltd</t>
  </si>
  <si>
    <t>NCF from Nov'24- Mar'25</t>
  </si>
  <si>
    <t>Keerthi</t>
  </si>
  <si>
    <t>Karthik</t>
  </si>
  <si>
    <t>Phunith</t>
  </si>
  <si>
    <t>Dinesh</t>
  </si>
  <si>
    <t xml:space="preserve">Production </t>
  </si>
  <si>
    <t>R&amp;D E&amp;E</t>
  </si>
  <si>
    <t>R&amp;D Mech</t>
  </si>
  <si>
    <t>Business Development</t>
  </si>
  <si>
    <t>PARTICULARS</t>
  </si>
  <si>
    <t>Operations</t>
  </si>
  <si>
    <t>Technology</t>
  </si>
  <si>
    <t>Product Development</t>
  </si>
  <si>
    <t>Admin &amp; Finance</t>
  </si>
  <si>
    <t>Marketing</t>
  </si>
  <si>
    <t>Salaries</t>
  </si>
  <si>
    <t>Travel &amp; Conveyance</t>
  </si>
  <si>
    <t>Freight &amp; Duties</t>
  </si>
  <si>
    <t>Consumables ( Proto Spares)</t>
  </si>
  <si>
    <t>Testing &amp; Certification</t>
  </si>
  <si>
    <t>Repairs &amp; Maintenance</t>
  </si>
  <si>
    <t>Others (Job Work)</t>
  </si>
  <si>
    <t>Staff Welfare</t>
  </si>
  <si>
    <t>Insurance</t>
  </si>
  <si>
    <t>Electricity</t>
  </si>
  <si>
    <t>Rent</t>
  </si>
  <si>
    <t>Others (Admin - consumables, Utilities)</t>
  </si>
  <si>
    <t>Professional Fee</t>
  </si>
  <si>
    <t>Interest &amp; Finance Charge</t>
  </si>
  <si>
    <t>Promotion and Events</t>
  </si>
  <si>
    <t>Others (Digital Marketing)</t>
  </si>
  <si>
    <t>Director Remeuneration</t>
  </si>
  <si>
    <t>OPEX TOTAL</t>
  </si>
  <si>
    <t>CAPEX</t>
  </si>
  <si>
    <t>Fixed Assets - Tangible</t>
  </si>
  <si>
    <t>Outlet Infrastructure</t>
  </si>
  <si>
    <t>Duties &amp; Taxes</t>
  </si>
  <si>
    <t>Bike Inventory</t>
  </si>
  <si>
    <t>Research &amp; Development</t>
  </si>
  <si>
    <t>CAPEX TOTAL</t>
  </si>
  <si>
    <t>Total</t>
  </si>
  <si>
    <t>OPEX</t>
  </si>
  <si>
    <t>Total NCF</t>
  </si>
  <si>
    <t>Budget Forecasting</t>
  </si>
  <si>
    <t>OPEX monthly</t>
  </si>
  <si>
    <t>CAPEX monthly</t>
  </si>
  <si>
    <t>Total monthly</t>
  </si>
  <si>
    <t>Monthly Budget without expenses growing</t>
  </si>
  <si>
    <t>Monthly Budget with expenses growing</t>
  </si>
  <si>
    <t>Expected grow in percentage for OPEX</t>
  </si>
  <si>
    <t>Expected grow in percentage for CAPEX</t>
  </si>
  <si>
    <t>Net Cash Flow</t>
  </si>
  <si>
    <t>Yearly Budget without expenses growing</t>
  </si>
  <si>
    <t>OPEX yearly</t>
  </si>
  <si>
    <t>CAPEX yearly</t>
  </si>
  <si>
    <t>Total yearly</t>
  </si>
  <si>
    <t>Yearly Budget with expenses growing</t>
  </si>
  <si>
    <t>Month</t>
  </si>
  <si>
    <t>Nov</t>
  </si>
  <si>
    <t>Dec</t>
  </si>
  <si>
    <t>Jan</t>
  </si>
  <si>
    <t>Feb</t>
  </si>
  <si>
    <t>Mar</t>
  </si>
  <si>
    <t>NCF monthly expenses from Nov'24- Mar'25</t>
  </si>
  <si>
    <t>Apr</t>
  </si>
  <si>
    <t>May</t>
  </si>
  <si>
    <t>Jun</t>
  </si>
  <si>
    <t>Jul</t>
  </si>
  <si>
    <t>Aug</t>
  </si>
  <si>
    <t>Sep</t>
  </si>
  <si>
    <t>Oct</t>
  </si>
  <si>
    <t xml:space="preserve">Feb </t>
  </si>
  <si>
    <t>Forecasting Expenses using Exponential Triple smoothing</t>
  </si>
  <si>
    <t>Budget Forecasting using Exponential Triple 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</si>
</sst>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_);_(* \(#,##0\);_(* &quot;-&quot;??_);_(@_)"/>
    <numFmt numFmtId="165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sz val="10"/>
      <color indexed="8"/>
      <name val="Cambria"/>
      <family val="1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b/>
      <sz val="10"/>
      <color theme="0"/>
      <name val="Cambria"/>
      <family val="1"/>
    </font>
    <font>
      <b/>
      <sz val="16"/>
      <color theme="1"/>
      <name val="Calibri"/>
      <family val="2"/>
      <scheme val="minor"/>
    </font>
    <font>
      <b/>
      <sz val="16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1"/>
    <xf numFmtId="165" fontId="4" fillId="0" borderId="1" xfId="2" applyNumberFormat="1" applyFont="1" applyBorder="1"/>
    <xf numFmtId="0" fontId="6" fillId="0" borderId="0" xfId="3" applyFont="1"/>
    <xf numFmtId="0" fontId="7" fillId="0" borderId="1" xfId="3" applyFont="1" applyBorder="1" applyAlignment="1">
      <alignment horizontal="center"/>
    </xf>
    <xf numFmtId="0" fontId="8" fillId="4" borderId="1" xfId="3" applyFont="1" applyFill="1" applyBorder="1" applyAlignment="1">
      <alignment horizontal="center"/>
    </xf>
    <xf numFmtId="164" fontId="7" fillId="2" borderId="1" xfId="3" applyNumberFormat="1" applyFont="1" applyFill="1" applyBorder="1"/>
    <xf numFmtId="164" fontId="7" fillId="2" borderId="1" xfId="3" applyNumberFormat="1" applyFont="1" applyFill="1" applyBorder="1" applyAlignment="1">
      <alignment horizontal="center"/>
    </xf>
    <xf numFmtId="164" fontId="7" fillId="2" borderId="1" xfId="3" applyNumberFormat="1" applyFont="1" applyFill="1" applyBorder="1" applyAlignment="1">
      <alignment horizontal="left"/>
    </xf>
    <xf numFmtId="164" fontId="6" fillId="0" borderId="1" xfId="4" applyNumberFormat="1" applyFont="1" applyBorder="1"/>
    <xf numFmtId="164" fontId="6" fillId="0" borderId="2" xfId="4" applyNumberFormat="1" applyFont="1" applyBorder="1"/>
    <xf numFmtId="164" fontId="5" fillId="3" borderId="1" xfId="3" applyNumberFormat="1" applyFont="1" applyFill="1" applyBorder="1" applyAlignment="1">
      <alignment vertical="top"/>
    </xf>
    <xf numFmtId="165" fontId="5" fillId="3" borderId="1" xfId="2" applyNumberFormat="1" applyFont="1" applyFill="1" applyBorder="1" applyAlignment="1">
      <alignment vertical="top"/>
    </xf>
    <xf numFmtId="0" fontId="3" fillId="0" borderId="0" xfId="1" applyFont="1"/>
    <xf numFmtId="164" fontId="7" fillId="2" borderId="2" xfId="3" applyNumberFormat="1" applyFont="1" applyFill="1" applyBorder="1"/>
    <xf numFmtId="164" fontId="5" fillId="3" borderId="2" xfId="3" applyNumberFormat="1" applyFont="1" applyFill="1" applyBorder="1" applyAlignment="1">
      <alignment vertical="top"/>
    </xf>
    <xf numFmtId="164" fontId="6" fillId="5" borderId="2" xfId="4" applyNumberFormat="1" applyFont="1" applyFill="1" applyBorder="1"/>
    <xf numFmtId="0" fontId="8" fillId="7" borderId="1" xfId="3" applyFont="1" applyFill="1" applyBorder="1" applyAlignment="1">
      <alignment horizontal="center"/>
    </xf>
    <xf numFmtId="165" fontId="5" fillId="6" borderId="1" xfId="2" applyNumberFormat="1" applyFont="1" applyFill="1" applyBorder="1" applyAlignment="1">
      <alignment vertical="top"/>
    </xf>
    <xf numFmtId="164" fontId="5" fillId="6" borderId="1" xfId="3" applyNumberFormat="1" applyFont="1" applyFill="1" applyBorder="1" applyAlignment="1">
      <alignment vertical="top"/>
    </xf>
    <xf numFmtId="164" fontId="5" fillId="8" borderId="1" xfId="3" applyNumberFormat="1" applyFont="1" applyFill="1" applyBorder="1" applyAlignment="1">
      <alignment vertical="top"/>
    </xf>
    <xf numFmtId="0" fontId="8" fillId="7" borderId="1" xfId="3" applyFont="1" applyFill="1" applyBorder="1"/>
    <xf numFmtId="164" fontId="7" fillId="2" borderId="3" xfId="3" applyNumberFormat="1" applyFont="1" applyFill="1" applyBorder="1" applyAlignment="1">
      <alignment horizontal="center"/>
    </xf>
    <xf numFmtId="165" fontId="5" fillId="6" borderId="3" xfId="2" applyNumberFormat="1" applyFont="1" applyFill="1" applyBorder="1" applyAlignment="1">
      <alignment vertical="top"/>
    </xf>
    <xf numFmtId="164" fontId="5" fillId="6" borderId="3" xfId="3" applyNumberFormat="1" applyFont="1" applyFill="1" applyBorder="1" applyAlignment="1">
      <alignment vertical="top"/>
    </xf>
    <xf numFmtId="164" fontId="5" fillId="8" borderId="3" xfId="3" applyNumberFormat="1" applyFont="1" applyFill="1" applyBorder="1" applyAlignment="1">
      <alignment vertical="top"/>
    </xf>
    <xf numFmtId="165" fontId="6" fillId="6" borderId="1" xfId="2" applyNumberFormat="1" applyFont="1" applyFill="1" applyBorder="1"/>
    <xf numFmtId="165" fontId="7" fillId="6" borderId="1" xfId="2" applyNumberFormat="1" applyFont="1" applyFill="1" applyBorder="1"/>
    <xf numFmtId="165" fontId="4" fillId="0" borderId="5" xfId="2" applyNumberFormat="1" applyFont="1" applyFill="1" applyBorder="1"/>
    <xf numFmtId="165" fontId="4" fillId="0" borderId="4" xfId="2" applyNumberFormat="1" applyFont="1" applyFill="1" applyBorder="1"/>
    <xf numFmtId="165" fontId="6" fillId="6" borderId="3" xfId="2" applyNumberFormat="1" applyFont="1" applyFill="1" applyBorder="1"/>
    <xf numFmtId="164" fontId="7" fillId="7" borderId="1" xfId="3" applyNumberFormat="1" applyFont="1" applyFill="1" applyBorder="1"/>
    <xf numFmtId="164" fontId="7" fillId="7" borderId="2" xfId="3" applyNumberFormat="1" applyFont="1" applyFill="1" applyBorder="1"/>
    <xf numFmtId="165" fontId="0" fillId="7" borderId="1" xfId="0" applyNumberFormat="1" applyFill="1" applyBorder="1"/>
    <xf numFmtId="0" fontId="9" fillId="6" borderId="0" xfId="0" applyFont="1" applyFill="1" applyAlignment="1">
      <alignment vertical="center" readingOrder="1"/>
    </xf>
    <xf numFmtId="165" fontId="4" fillId="0" borderId="0" xfId="2" applyNumberFormat="1" applyFont="1" applyFill="1" applyBorder="1"/>
    <xf numFmtId="0" fontId="10" fillId="0" borderId="0" xfId="1" applyFont="1"/>
    <xf numFmtId="0" fontId="7" fillId="0" borderId="1" xfId="3" applyFont="1" applyBorder="1" applyAlignment="1">
      <alignment horizontal="center"/>
    </xf>
    <xf numFmtId="0" fontId="8" fillId="4" borderId="1" xfId="3" applyFont="1" applyFill="1" applyBorder="1" applyAlignment="1">
      <alignment horizontal="center"/>
    </xf>
    <xf numFmtId="0" fontId="8" fillId="7" borderId="1" xfId="3" applyFont="1" applyFill="1" applyBorder="1" applyAlignment="1">
      <alignment horizontal="center"/>
    </xf>
    <xf numFmtId="164" fontId="7" fillId="2" borderId="2" xfId="3" applyNumberFormat="1" applyFont="1" applyFill="1" applyBorder="1" applyAlignment="1">
      <alignment horizontal="left"/>
    </xf>
    <xf numFmtId="164" fontId="7" fillId="2" borderId="6" xfId="3" applyNumberFormat="1" applyFont="1" applyFill="1" applyBorder="1" applyAlignment="1">
      <alignment horizontal="left"/>
    </xf>
  </cellXfs>
  <cellStyles count="6">
    <cellStyle name="Comma 2" xfId="4" xr:uid="{FF964426-948B-41E2-A787-F79B9C0CC61D}"/>
    <cellStyle name="Comma 3" xfId="2" xr:uid="{9A45B966-B766-4413-B414-6598B1B62F01}"/>
    <cellStyle name="Normal" xfId="0" builtinId="0"/>
    <cellStyle name="Normal 2" xfId="3" xr:uid="{148D7F6E-7AB6-436A-8F33-6F10CC92DB99}"/>
    <cellStyle name="Normal 3" xfId="1" xr:uid="{EDC851B0-0DD4-4BC1-960D-937AF02301F2}"/>
    <cellStyle name="Percent 2" xfId="5" xr:uid="{A3A1240A-5837-47CC-9342-27B6E9E323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2"/>
                </a:solidFill>
              </a:rPr>
              <a:t>Monthly</a:t>
            </a:r>
            <a:r>
              <a:rPr lang="en-IN" baseline="0">
                <a:solidFill>
                  <a:schemeClr val="accent2"/>
                </a:solidFill>
              </a:rPr>
              <a:t> Budget without expenses growing</a:t>
            </a:r>
            <a:endParaRPr lang="en-IN">
              <a:solidFill>
                <a:schemeClr val="accent2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Budget!$A$12</c:f>
              <c:strCache>
                <c:ptCount val="1"/>
                <c:pt idx="0">
                  <c:v> OPEX monthly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Budget!$B$5:$F$5</c:f>
              <c:strCache>
                <c:ptCount val="5"/>
                <c:pt idx="0">
                  <c:v> Operations </c:v>
                </c:pt>
                <c:pt idx="1">
                  <c:v> Technology </c:v>
                </c:pt>
                <c:pt idx="2">
                  <c:v> Product Development </c:v>
                </c:pt>
                <c:pt idx="3">
                  <c:v> Admin &amp; Finance </c:v>
                </c:pt>
                <c:pt idx="4">
                  <c:v> Marketing </c:v>
                </c:pt>
              </c:strCache>
            </c:strRef>
          </c:cat>
          <c:val>
            <c:numRef>
              <c:f>Budget!$B$12:$F$12</c:f>
              <c:numCache>
                <c:formatCode>_(* #,##0_);_(* \(#,##0\);_(* "-"??_);_(@_)</c:formatCode>
                <c:ptCount val="5"/>
                <c:pt idx="0">
                  <c:v>1290145.4820000001</c:v>
                </c:pt>
                <c:pt idx="1">
                  <c:v>1611163.8620000002</c:v>
                </c:pt>
                <c:pt idx="2">
                  <c:v>1886608.8579999998</c:v>
                </c:pt>
                <c:pt idx="3">
                  <c:v>3769935.1800000006</c:v>
                </c:pt>
                <c:pt idx="4">
                  <c:v>1077388.4219999998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C-4CBD-85E0-7CBDB8B19391}"/>
            </c:ext>
          </c:extLst>
        </c:ser>
        <c:ser>
          <c:idx val="1"/>
          <c:order val="1"/>
          <c:tx>
            <c:strRef>
              <c:f>Budget!$A$13</c:f>
              <c:strCache>
                <c:ptCount val="1"/>
                <c:pt idx="0">
                  <c:v> CAPEX monthly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Budget!$B$5:$F$5</c:f>
              <c:strCache>
                <c:ptCount val="5"/>
                <c:pt idx="0">
                  <c:v> Operations </c:v>
                </c:pt>
                <c:pt idx="1">
                  <c:v> Technology </c:v>
                </c:pt>
                <c:pt idx="2">
                  <c:v> Product Development </c:v>
                </c:pt>
                <c:pt idx="3">
                  <c:v> Admin &amp; Finance </c:v>
                </c:pt>
                <c:pt idx="4">
                  <c:v> Marketing </c:v>
                </c:pt>
              </c:strCache>
            </c:strRef>
          </c:cat>
          <c:val>
            <c:numRef>
              <c:f>Budget!$B$13:$F$13</c:f>
              <c:numCache>
                <c:formatCode>_(* #,##0_);_(* \(#,##0\);_(* "-"??_);_(@_)</c:formatCode>
                <c:ptCount val="5"/>
                <c:pt idx="0">
                  <c:v>5377769.5060000001</c:v>
                </c:pt>
                <c:pt idx="1">
                  <c:v>577085.17000000004</c:v>
                </c:pt>
                <c:pt idx="2">
                  <c:v>557020.946</c:v>
                </c:pt>
                <c:pt idx="3">
                  <c:v>656311.53199999989</c:v>
                </c:pt>
                <c:pt idx="4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6C-4CBD-85E0-7CBDB8B19391}"/>
            </c:ext>
          </c:extLst>
        </c:ser>
        <c:ser>
          <c:idx val="2"/>
          <c:order val="2"/>
          <c:tx>
            <c:strRef>
              <c:f>Budget!$A$14</c:f>
              <c:strCache>
                <c:ptCount val="1"/>
                <c:pt idx="0">
                  <c:v> Total monthly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Budget!$B$5:$F$5</c:f>
              <c:strCache>
                <c:ptCount val="5"/>
                <c:pt idx="0">
                  <c:v> Operations </c:v>
                </c:pt>
                <c:pt idx="1">
                  <c:v> Technology </c:v>
                </c:pt>
                <c:pt idx="2">
                  <c:v> Product Development </c:v>
                </c:pt>
                <c:pt idx="3">
                  <c:v> Admin &amp; Finance </c:v>
                </c:pt>
                <c:pt idx="4">
                  <c:v> Marketing </c:v>
                </c:pt>
              </c:strCache>
            </c:strRef>
          </c:cat>
          <c:val>
            <c:numRef>
              <c:f>Budget!$B$14:$F$14</c:f>
              <c:numCache>
                <c:formatCode>_(* #,##0_);_(* \(#,##0\);_(* "-"??_);_(@_)</c:formatCode>
                <c:ptCount val="5"/>
                <c:pt idx="0">
                  <c:v>6667914.9879999999</c:v>
                </c:pt>
                <c:pt idx="1">
                  <c:v>2188249.0320000001</c:v>
                </c:pt>
                <c:pt idx="2">
                  <c:v>2443629.8039999995</c:v>
                </c:pt>
                <c:pt idx="3">
                  <c:v>4426246.7120000003</c:v>
                </c:pt>
                <c:pt idx="4">
                  <c:v>1085388.4219999998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6C-4CBD-85E0-7CBDB8B193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3319600"/>
        <c:axId val="1873318160"/>
      </c:barChart>
      <c:catAx>
        <c:axId val="187331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18160"/>
        <c:crosses val="autoZero"/>
        <c:auto val="1"/>
        <c:lblAlgn val="ctr"/>
        <c:lblOffset val="100"/>
        <c:noMultiLvlLbl val="0"/>
      </c:catAx>
      <c:valAx>
        <c:axId val="187331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19600"/>
        <c:crosses val="autoZero"/>
        <c:crossBetween val="between"/>
        <c:majorUnit val="2000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2"/>
                </a:solidFill>
              </a:rPr>
              <a:t>Monthly Budget</a:t>
            </a:r>
            <a:r>
              <a:rPr lang="en-IN" baseline="0">
                <a:solidFill>
                  <a:schemeClr val="accent2"/>
                </a:solidFill>
              </a:rPr>
              <a:t> with expenses growing</a:t>
            </a:r>
            <a:endParaRPr lang="en-IN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Budget!$A$18</c:f>
              <c:strCache>
                <c:ptCount val="1"/>
                <c:pt idx="0">
                  <c:v> OPEX monthly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Budget!$B$5:$F$5</c:f>
              <c:strCache>
                <c:ptCount val="5"/>
                <c:pt idx="0">
                  <c:v> Operations </c:v>
                </c:pt>
                <c:pt idx="1">
                  <c:v> Technology </c:v>
                </c:pt>
                <c:pt idx="2">
                  <c:v> Product Development </c:v>
                </c:pt>
                <c:pt idx="3">
                  <c:v> Admin &amp; Finance </c:v>
                </c:pt>
                <c:pt idx="4">
                  <c:v> Marketing </c:v>
                </c:pt>
              </c:strCache>
            </c:strRef>
          </c:cat>
          <c:val>
            <c:numRef>
              <c:f>Budget!$B$18:$F$18</c:f>
              <c:numCache>
                <c:formatCode>_(* #,##0_);_(* \(#,##0\);_(* "-"??_);_(@_)</c:formatCode>
                <c:ptCount val="5"/>
                <c:pt idx="0">
                  <c:v>1419160.0302000002</c:v>
                </c:pt>
                <c:pt idx="1">
                  <c:v>1772280.2482000003</c:v>
                </c:pt>
                <c:pt idx="2">
                  <c:v>2075269.7437999996</c:v>
                </c:pt>
                <c:pt idx="3">
                  <c:v>4146928.6980000008</c:v>
                </c:pt>
                <c:pt idx="4">
                  <c:v>1185127.2641999996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E-4882-8313-7CA4047BE768}"/>
            </c:ext>
          </c:extLst>
        </c:ser>
        <c:ser>
          <c:idx val="1"/>
          <c:order val="1"/>
          <c:tx>
            <c:strRef>
              <c:f>Budget!$A$19</c:f>
              <c:strCache>
                <c:ptCount val="1"/>
                <c:pt idx="0">
                  <c:v> CAPEX monthly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Budget!$B$5:$F$5</c:f>
              <c:strCache>
                <c:ptCount val="5"/>
                <c:pt idx="0">
                  <c:v> Operations </c:v>
                </c:pt>
                <c:pt idx="1">
                  <c:v> Technology </c:v>
                </c:pt>
                <c:pt idx="2">
                  <c:v> Product Development </c:v>
                </c:pt>
                <c:pt idx="3">
                  <c:v> Admin &amp; Finance </c:v>
                </c:pt>
                <c:pt idx="4">
                  <c:v> Marketing </c:v>
                </c:pt>
              </c:strCache>
            </c:strRef>
          </c:cat>
          <c:val>
            <c:numRef>
              <c:f>Budget!$B$19:$F$19</c:f>
              <c:numCache>
                <c:formatCode>_(* #,##0_);_(* \(#,##0\);_(* "-"??_);_(@_)</c:formatCode>
                <c:ptCount val="5"/>
                <c:pt idx="0">
                  <c:v>5915546.4565999992</c:v>
                </c:pt>
                <c:pt idx="1">
                  <c:v>634793.68700000003</c:v>
                </c:pt>
                <c:pt idx="2">
                  <c:v>612723.04060000007</c:v>
                </c:pt>
                <c:pt idx="3">
                  <c:v>721942.68519999983</c:v>
                </c:pt>
                <c:pt idx="4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E-4882-8313-7CA4047BE768}"/>
            </c:ext>
          </c:extLst>
        </c:ser>
        <c:ser>
          <c:idx val="2"/>
          <c:order val="2"/>
          <c:tx>
            <c:strRef>
              <c:f>Budget!$A$20</c:f>
              <c:strCache>
                <c:ptCount val="1"/>
                <c:pt idx="0">
                  <c:v> Total monthly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Budget!$B$5:$F$5</c:f>
              <c:strCache>
                <c:ptCount val="5"/>
                <c:pt idx="0">
                  <c:v> Operations </c:v>
                </c:pt>
                <c:pt idx="1">
                  <c:v> Technology </c:v>
                </c:pt>
                <c:pt idx="2">
                  <c:v> Product Development </c:v>
                </c:pt>
                <c:pt idx="3">
                  <c:v> Admin &amp; Finance </c:v>
                </c:pt>
                <c:pt idx="4">
                  <c:v> Marketing </c:v>
                </c:pt>
              </c:strCache>
            </c:strRef>
          </c:cat>
          <c:val>
            <c:numRef>
              <c:f>Budget!$B$20:$F$20</c:f>
              <c:numCache>
                <c:formatCode>_(* #,##0_);_(* \(#,##0\);_(* "-"??_);_(@_)</c:formatCode>
                <c:ptCount val="5"/>
                <c:pt idx="0">
                  <c:v>7334706.4867999991</c:v>
                </c:pt>
                <c:pt idx="1">
                  <c:v>2407073.9352000002</c:v>
                </c:pt>
                <c:pt idx="2">
                  <c:v>2687992.7843999998</c:v>
                </c:pt>
                <c:pt idx="3">
                  <c:v>4868871.383200001</c:v>
                </c:pt>
                <c:pt idx="4">
                  <c:v>1193927.2641999996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E-4882-8313-7CA4047BE7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3287440"/>
        <c:axId val="1873306640"/>
      </c:barChart>
      <c:catAx>
        <c:axId val="1873287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06640"/>
        <c:crosses val="autoZero"/>
        <c:auto val="1"/>
        <c:lblAlgn val="ctr"/>
        <c:lblOffset val="100"/>
        <c:noMultiLvlLbl val="0"/>
      </c:catAx>
      <c:valAx>
        <c:axId val="187330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87440"/>
        <c:crosses val="autoZero"/>
        <c:crossBetween val="between"/>
        <c:majorUnit val="2000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2"/>
                </a:solidFill>
              </a:rPr>
              <a:t>Yearly</a:t>
            </a:r>
            <a:r>
              <a:rPr lang="en-IN" baseline="0">
                <a:solidFill>
                  <a:schemeClr val="accent2"/>
                </a:solidFill>
              </a:rPr>
              <a:t> Budget without expenses growing</a:t>
            </a:r>
            <a:endParaRPr lang="en-IN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Budget!$A$22</c:f>
              <c:strCache>
                <c:ptCount val="1"/>
                <c:pt idx="0">
                  <c:v> OPEX yearly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Budget!$B$5:$F$5</c:f>
              <c:strCache>
                <c:ptCount val="5"/>
                <c:pt idx="0">
                  <c:v> Operations </c:v>
                </c:pt>
                <c:pt idx="1">
                  <c:v> Technology </c:v>
                </c:pt>
                <c:pt idx="2">
                  <c:v> Product Development </c:v>
                </c:pt>
                <c:pt idx="3">
                  <c:v> Admin &amp; Finance </c:v>
                </c:pt>
                <c:pt idx="4">
                  <c:v> Marketing </c:v>
                </c:pt>
              </c:strCache>
            </c:strRef>
          </c:cat>
          <c:val>
            <c:numRef>
              <c:f>Budget!$B$22:$F$22</c:f>
              <c:numCache>
                <c:formatCode>_(* #,##0_);_(* \(#,##0\);_(* "-"??_);_(@_)</c:formatCode>
                <c:ptCount val="5"/>
                <c:pt idx="0">
                  <c:v>15481745.784000002</c:v>
                </c:pt>
                <c:pt idx="1">
                  <c:v>19333966.344000004</c:v>
                </c:pt>
                <c:pt idx="2">
                  <c:v>22639306.295999996</c:v>
                </c:pt>
                <c:pt idx="3">
                  <c:v>45239222.160000011</c:v>
                </c:pt>
                <c:pt idx="4">
                  <c:v>12928661.063999997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3-43C7-B0E4-4E6095B1F423}"/>
            </c:ext>
          </c:extLst>
        </c:ser>
        <c:ser>
          <c:idx val="1"/>
          <c:order val="1"/>
          <c:tx>
            <c:strRef>
              <c:f>Budget!$A$23</c:f>
              <c:strCache>
                <c:ptCount val="1"/>
                <c:pt idx="0">
                  <c:v> CAPEX yearly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Budget!$B$5:$F$5</c:f>
              <c:strCache>
                <c:ptCount val="5"/>
                <c:pt idx="0">
                  <c:v> Operations </c:v>
                </c:pt>
                <c:pt idx="1">
                  <c:v> Technology </c:v>
                </c:pt>
                <c:pt idx="2">
                  <c:v> Product Development </c:v>
                </c:pt>
                <c:pt idx="3">
                  <c:v> Admin &amp; Finance </c:v>
                </c:pt>
                <c:pt idx="4">
                  <c:v> Marketing </c:v>
                </c:pt>
              </c:strCache>
            </c:strRef>
          </c:cat>
          <c:val>
            <c:numRef>
              <c:f>Budget!$B$23:$F$23</c:f>
              <c:numCache>
                <c:formatCode>_(* #,##0_);_(* \(#,##0\);_(* "-"??_);_(@_)</c:formatCode>
                <c:ptCount val="5"/>
                <c:pt idx="0">
                  <c:v>64533234.071999997</c:v>
                </c:pt>
                <c:pt idx="1">
                  <c:v>6925022.040000001</c:v>
                </c:pt>
                <c:pt idx="2">
                  <c:v>6684251.352</c:v>
                </c:pt>
                <c:pt idx="3">
                  <c:v>7875738.3839999987</c:v>
                </c:pt>
                <c:pt idx="4">
                  <c:v>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3-43C7-B0E4-4E6095B1F423}"/>
            </c:ext>
          </c:extLst>
        </c:ser>
        <c:ser>
          <c:idx val="2"/>
          <c:order val="2"/>
          <c:tx>
            <c:strRef>
              <c:f>Budget!$A$24</c:f>
              <c:strCache>
                <c:ptCount val="1"/>
                <c:pt idx="0">
                  <c:v> Total yearly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Budget!$B$5:$F$5</c:f>
              <c:strCache>
                <c:ptCount val="5"/>
                <c:pt idx="0">
                  <c:v> Operations </c:v>
                </c:pt>
                <c:pt idx="1">
                  <c:v> Technology </c:v>
                </c:pt>
                <c:pt idx="2">
                  <c:v> Product Development </c:v>
                </c:pt>
                <c:pt idx="3">
                  <c:v> Admin &amp; Finance </c:v>
                </c:pt>
                <c:pt idx="4">
                  <c:v> Marketing </c:v>
                </c:pt>
              </c:strCache>
            </c:strRef>
          </c:cat>
          <c:val>
            <c:numRef>
              <c:f>Budget!$B$24:$F$24</c:f>
              <c:numCache>
                <c:formatCode>_(* #,##0_);_(* \(#,##0\);_(* "-"??_);_(@_)</c:formatCode>
                <c:ptCount val="5"/>
                <c:pt idx="0">
                  <c:v>80014979.856000006</c:v>
                </c:pt>
                <c:pt idx="1">
                  <c:v>26258988.384000003</c:v>
                </c:pt>
                <c:pt idx="2">
                  <c:v>29323557.647999994</c:v>
                </c:pt>
                <c:pt idx="3">
                  <c:v>53114960.544000007</c:v>
                </c:pt>
                <c:pt idx="4">
                  <c:v>13024661.063999997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53-43C7-B0E4-4E6095B1F4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6913680"/>
        <c:axId val="1836930480"/>
      </c:barChart>
      <c:catAx>
        <c:axId val="183691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0480"/>
        <c:crosses val="autoZero"/>
        <c:auto val="1"/>
        <c:lblAlgn val="ctr"/>
        <c:lblOffset val="100"/>
        <c:noMultiLvlLbl val="0"/>
      </c:catAx>
      <c:valAx>
        <c:axId val="183693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13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2"/>
                </a:solidFill>
              </a:rPr>
              <a:t>Yearly</a:t>
            </a:r>
            <a:r>
              <a:rPr lang="en-IN" baseline="0">
                <a:solidFill>
                  <a:schemeClr val="accent2"/>
                </a:solidFill>
              </a:rPr>
              <a:t> Budget with expenses growing</a:t>
            </a:r>
            <a:endParaRPr lang="en-IN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Budget!$A$26</c:f>
              <c:strCache>
                <c:ptCount val="1"/>
                <c:pt idx="0">
                  <c:v> OPEX yearly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Budget!$B$5:$F$5</c:f>
              <c:strCache>
                <c:ptCount val="5"/>
                <c:pt idx="0">
                  <c:v> Operations </c:v>
                </c:pt>
                <c:pt idx="1">
                  <c:v> Technology </c:v>
                </c:pt>
                <c:pt idx="2">
                  <c:v> Product Development </c:v>
                </c:pt>
                <c:pt idx="3">
                  <c:v> Admin &amp; Finance </c:v>
                </c:pt>
                <c:pt idx="4">
                  <c:v> Marketing </c:v>
                </c:pt>
              </c:strCache>
            </c:strRef>
          </c:cat>
          <c:val>
            <c:numRef>
              <c:f>Budget!$B$26:$F$26</c:f>
              <c:numCache>
                <c:formatCode>_(* #,##0_);_(* \(#,##0\);_(* "-"??_);_(@_)</c:formatCode>
                <c:ptCount val="5"/>
                <c:pt idx="0">
                  <c:v>27588837.088071931</c:v>
                </c:pt>
                <c:pt idx="1">
                  <c:v>34453585.220481992</c:v>
                </c:pt>
                <c:pt idx="2">
                  <c:v>40343779.177204005</c:v>
                </c:pt>
                <c:pt idx="3">
                  <c:v>80617363.673107952</c:v>
                </c:pt>
                <c:pt idx="4">
                  <c:v>23039179.7435546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4-421D-9ECF-04505E90E09C}"/>
            </c:ext>
          </c:extLst>
        </c:ser>
        <c:ser>
          <c:idx val="1"/>
          <c:order val="1"/>
          <c:tx>
            <c:strRef>
              <c:f>Budget!$A$27</c:f>
              <c:strCache>
                <c:ptCount val="1"/>
                <c:pt idx="0">
                  <c:v> CAPEX yearly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Budget!$B$5:$F$5</c:f>
              <c:strCache>
                <c:ptCount val="5"/>
                <c:pt idx="0">
                  <c:v> Operations </c:v>
                </c:pt>
                <c:pt idx="1">
                  <c:v> Technology </c:v>
                </c:pt>
                <c:pt idx="2">
                  <c:v> Product Development </c:v>
                </c:pt>
                <c:pt idx="3">
                  <c:v> Admin &amp; Finance </c:v>
                </c:pt>
                <c:pt idx="4">
                  <c:v> Marketing </c:v>
                </c:pt>
              </c:strCache>
            </c:strRef>
          </c:cat>
          <c:val>
            <c:numRef>
              <c:f>Budget!$B$27:$F$27</c:f>
              <c:numCache>
                <c:formatCode>_(* #,##0_);_(* \(#,##0\);_(* "-"??_);_(@_)</c:formatCode>
                <c:ptCount val="5"/>
                <c:pt idx="0">
                  <c:v>114999749.15095279</c:v>
                </c:pt>
                <c:pt idx="1">
                  <c:v>12340553.033128629</c:v>
                </c:pt>
                <c:pt idx="2">
                  <c:v>11911493.973543761</c:v>
                </c:pt>
                <c:pt idx="3">
                  <c:v>14034752.03998033</c:v>
                </c:pt>
                <c:pt idx="4">
                  <c:v>171074.27013768005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4-421D-9ECF-04505E90E09C}"/>
            </c:ext>
          </c:extLst>
        </c:ser>
        <c:ser>
          <c:idx val="2"/>
          <c:order val="2"/>
          <c:tx>
            <c:strRef>
              <c:f>Budget!$A$28</c:f>
              <c:strCache>
                <c:ptCount val="1"/>
                <c:pt idx="0">
                  <c:v> Total yearly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Budget!$B$5:$F$5</c:f>
              <c:strCache>
                <c:ptCount val="5"/>
                <c:pt idx="0">
                  <c:v> Operations </c:v>
                </c:pt>
                <c:pt idx="1">
                  <c:v> Technology </c:v>
                </c:pt>
                <c:pt idx="2">
                  <c:v> Product Development </c:v>
                </c:pt>
                <c:pt idx="3">
                  <c:v> Admin &amp; Finance </c:v>
                </c:pt>
                <c:pt idx="4">
                  <c:v> Marketing </c:v>
                </c:pt>
              </c:strCache>
            </c:strRef>
          </c:cat>
          <c:val>
            <c:numRef>
              <c:f>Budget!$B$28:$F$28</c:f>
              <c:numCache>
                <c:formatCode>_(* #,##0_);_(* \(#,##0\);_(* "-"??_);_(@_)</c:formatCode>
                <c:ptCount val="5"/>
                <c:pt idx="0">
                  <c:v>142588586.23902473</c:v>
                </c:pt>
                <c:pt idx="1">
                  <c:v>46794138.253610618</c:v>
                </c:pt>
                <c:pt idx="2">
                  <c:v>52255273.150747769</c:v>
                </c:pt>
                <c:pt idx="3">
                  <c:v>94652115.713088274</c:v>
                </c:pt>
                <c:pt idx="4">
                  <c:v>23210254.013692278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4-421D-9ECF-04505E90E0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4632192"/>
        <c:axId val="1834624512"/>
      </c:barChart>
      <c:catAx>
        <c:axId val="183463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24512"/>
        <c:crosses val="autoZero"/>
        <c:auto val="1"/>
        <c:lblAlgn val="ctr"/>
        <c:lblOffset val="100"/>
        <c:noMultiLvlLbl val="0"/>
      </c:catAx>
      <c:valAx>
        <c:axId val="18346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32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2"/>
                </a:solidFill>
              </a:rPr>
              <a:t> Budget Forecasting using</a:t>
            </a:r>
            <a:r>
              <a:rPr lang="en-IN" baseline="0">
                <a:solidFill>
                  <a:schemeClr val="accent2"/>
                </a:solidFill>
              </a:rPr>
              <a:t> ETS</a:t>
            </a:r>
            <a:r>
              <a:rPr lang="en-IN">
                <a:solidFill>
                  <a:schemeClr val="accent2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'ETS Forecasting'!$B$28</c:f>
              <c:strCache>
                <c:ptCount val="1"/>
                <c:pt idx="0">
                  <c:v> Total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'ETS Forecasting'!$C$8:$G$8</c:f>
              <c:strCache>
                <c:ptCount val="5"/>
                <c:pt idx="0">
                  <c:v> Operations </c:v>
                </c:pt>
                <c:pt idx="1">
                  <c:v> Technology </c:v>
                </c:pt>
                <c:pt idx="2">
                  <c:v> Product Development </c:v>
                </c:pt>
                <c:pt idx="3">
                  <c:v> Admin &amp; Finance </c:v>
                </c:pt>
                <c:pt idx="4">
                  <c:v> Marketing </c:v>
                </c:pt>
              </c:strCache>
            </c:strRef>
          </c:cat>
          <c:val>
            <c:numRef>
              <c:f>'ETS Forecasting'!$C$28:$G$28</c:f>
              <c:numCache>
                <c:formatCode>_ * #,##0_ ;_ * \-#,##0_ ;_ * "-"??_ ;_ @_ </c:formatCode>
                <c:ptCount val="5"/>
                <c:pt idx="0">
                  <c:v>147796181.32144397</c:v>
                </c:pt>
                <c:pt idx="1">
                  <c:v>45286620.963379681</c:v>
                </c:pt>
                <c:pt idx="2">
                  <c:v>17639309.886028547</c:v>
                </c:pt>
                <c:pt idx="3">
                  <c:v>72847116.654490843</c:v>
                </c:pt>
                <c:pt idx="4">
                  <c:v>25608554.212970022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7-452A-83B3-FF70A1481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3299440"/>
        <c:axId val="1873292720"/>
      </c:barChart>
      <c:catAx>
        <c:axId val="18732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92720"/>
        <c:crosses val="autoZero"/>
        <c:auto val="1"/>
        <c:lblAlgn val="ctr"/>
        <c:lblOffset val="100"/>
        <c:noMultiLvlLbl val="0"/>
      </c:catAx>
      <c:valAx>
        <c:axId val="18732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9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2176</xdr:colOff>
      <xdr:row>3</xdr:row>
      <xdr:rowOff>3265</xdr:rowOff>
    </xdr:from>
    <xdr:to>
      <xdr:col>19</xdr:col>
      <xdr:colOff>10886</xdr:colOff>
      <xdr:row>26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188B6-82DF-A52F-F207-D2FC8325D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11973</xdr:colOff>
      <xdr:row>2</xdr:row>
      <xdr:rowOff>181247</xdr:rowOff>
    </xdr:from>
    <xdr:to>
      <xdr:col>31</xdr:col>
      <xdr:colOff>10886</xdr:colOff>
      <xdr:row>26</xdr:row>
      <xdr:rowOff>10885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465059-4E5F-E84A-F482-D1DCE4178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10886</xdr:colOff>
      <xdr:row>27</xdr:row>
      <xdr:rowOff>181245</xdr:rowOff>
    </xdr:from>
    <xdr:to>
      <xdr:col>19</xdr:col>
      <xdr:colOff>0</xdr:colOff>
      <xdr:row>50</xdr:row>
      <xdr:rowOff>185056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46AD76-D38F-5B2D-E29D-B8C244AED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608510</xdr:colOff>
      <xdr:row>27</xdr:row>
      <xdr:rowOff>181246</xdr:rowOff>
    </xdr:from>
    <xdr:to>
      <xdr:col>31</xdr:col>
      <xdr:colOff>0</xdr:colOff>
      <xdr:row>50</xdr:row>
      <xdr:rowOff>174172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75BB1B-FD60-BF92-7857-1FF177B0D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148590</xdr:rowOff>
    </xdr:from>
    <xdr:to>
      <xdr:col>15</xdr:col>
      <xdr:colOff>22860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8E686-D464-8803-9EC9-DBE0810D2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A6D27-C539-4766-AD73-1615B67D357B}">
  <dimension ref="A1:H35"/>
  <sheetViews>
    <sheetView workbookViewId="0">
      <selection activeCell="L32" sqref="L32"/>
    </sheetView>
  </sheetViews>
  <sheetFormatPr defaultRowHeight="14.4" x14ac:dyDescent="0.3"/>
  <cols>
    <col min="1" max="1" width="34.5546875" bestFit="1" customWidth="1"/>
    <col min="2" max="3" width="12.77734375" bestFit="1" customWidth="1"/>
    <col min="4" max="4" width="21.77734375" bestFit="1" customWidth="1"/>
    <col min="5" max="5" width="17.44140625" bestFit="1" customWidth="1"/>
    <col min="6" max="6" width="11.44140625" bestFit="1" customWidth="1"/>
    <col min="8" max="8" width="10.6640625" customWidth="1"/>
    <col min="9" max="9" width="12.21875" bestFit="1" customWidth="1"/>
    <col min="10" max="10" width="12.6640625" bestFit="1" customWidth="1"/>
    <col min="11" max="11" width="21.77734375" bestFit="1" customWidth="1"/>
    <col min="12" max="12" width="17.44140625" bestFit="1" customWidth="1"/>
    <col min="13" max="13" width="11.44140625" bestFit="1" customWidth="1"/>
  </cols>
  <sheetData>
    <row r="1" spans="1:8" x14ac:dyDescent="0.3">
      <c r="A1" s="13" t="s">
        <v>0</v>
      </c>
      <c r="B1" s="1"/>
      <c r="C1" s="1"/>
      <c r="D1" s="1"/>
      <c r="E1" s="1"/>
      <c r="F1" s="1"/>
    </row>
    <row r="2" spans="1:8" x14ac:dyDescent="0.3">
      <c r="A2" s="13" t="s">
        <v>1</v>
      </c>
      <c r="B2" s="1"/>
      <c r="C2" s="1"/>
      <c r="D2" s="1"/>
      <c r="E2" s="1"/>
      <c r="F2" s="1"/>
      <c r="H2" s="13"/>
    </row>
    <row r="3" spans="1:8" x14ac:dyDescent="0.3">
      <c r="A3" s="1"/>
      <c r="B3" s="4" t="s">
        <v>2</v>
      </c>
      <c r="C3" s="4" t="s">
        <v>3</v>
      </c>
      <c r="D3" s="4" t="s">
        <v>4</v>
      </c>
      <c r="E3" s="37" t="s">
        <v>5</v>
      </c>
      <c r="F3" s="37"/>
    </row>
    <row r="4" spans="1:8" x14ac:dyDescent="0.3">
      <c r="A4" s="1"/>
      <c r="B4" s="5" t="s">
        <v>6</v>
      </c>
      <c r="C4" s="5" t="s">
        <v>7</v>
      </c>
      <c r="D4" s="5" t="s">
        <v>8</v>
      </c>
      <c r="E4" s="38" t="s">
        <v>9</v>
      </c>
      <c r="F4" s="38"/>
    </row>
    <row r="5" spans="1:8" x14ac:dyDescent="0.3">
      <c r="A5" s="14" t="s">
        <v>10</v>
      </c>
      <c r="B5" s="7" t="s">
        <v>11</v>
      </c>
      <c r="C5" s="7" t="s">
        <v>12</v>
      </c>
      <c r="D5" s="8" t="s">
        <v>13</v>
      </c>
      <c r="E5" s="7" t="s">
        <v>14</v>
      </c>
      <c r="F5" s="7" t="s">
        <v>15</v>
      </c>
    </row>
    <row r="6" spans="1:8" x14ac:dyDescent="0.3">
      <c r="A6" s="10" t="s">
        <v>16</v>
      </c>
      <c r="B6" s="2">
        <v>4867781</v>
      </c>
      <c r="C6" s="2">
        <v>6042330</v>
      </c>
      <c r="D6" s="2">
        <v>4229110</v>
      </c>
      <c r="E6" s="2">
        <v>4041667</v>
      </c>
      <c r="F6" s="2">
        <v>4142742</v>
      </c>
    </row>
    <row r="7" spans="1:8" x14ac:dyDescent="0.3">
      <c r="A7" s="10" t="s">
        <v>17</v>
      </c>
      <c r="B7" s="2">
        <v>77928.75</v>
      </c>
      <c r="C7" s="2">
        <v>62258.850000000006</v>
      </c>
      <c r="D7" s="2">
        <v>85211</v>
      </c>
      <c r="E7" s="2">
        <v>323589.99</v>
      </c>
      <c r="F7" s="2">
        <v>384</v>
      </c>
      <c r="G7" s="35"/>
    </row>
    <row r="8" spans="1:8" x14ac:dyDescent="0.3">
      <c r="A8" s="10" t="s">
        <v>12</v>
      </c>
      <c r="B8" s="2">
        <v>0</v>
      </c>
      <c r="C8" s="2">
        <v>935561.5</v>
      </c>
      <c r="D8" s="2">
        <v>2505340</v>
      </c>
      <c r="E8" s="2">
        <v>208972.04</v>
      </c>
      <c r="F8" s="2">
        <v>650</v>
      </c>
      <c r="G8" s="35"/>
    </row>
    <row r="9" spans="1:8" x14ac:dyDescent="0.3">
      <c r="A9" s="10" t="s">
        <v>18</v>
      </c>
      <c r="B9" s="2">
        <v>359925.5</v>
      </c>
      <c r="C9" s="2">
        <v>280241.7</v>
      </c>
      <c r="D9" s="2">
        <v>782</v>
      </c>
      <c r="E9" s="2">
        <v>5035.9400000000005</v>
      </c>
      <c r="F9" s="2">
        <v>4642</v>
      </c>
      <c r="G9" s="35"/>
    </row>
    <row r="10" spans="1:8" x14ac:dyDescent="0.3">
      <c r="A10" s="10" t="s">
        <v>19</v>
      </c>
      <c r="B10" s="2">
        <v>59265</v>
      </c>
      <c r="C10" s="2">
        <v>42451.86</v>
      </c>
      <c r="D10" s="2">
        <v>259</v>
      </c>
      <c r="E10" s="2">
        <v>0</v>
      </c>
      <c r="F10" s="2">
        <v>0</v>
      </c>
      <c r="G10" s="35"/>
    </row>
    <row r="11" spans="1:8" x14ac:dyDescent="0.3">
      <c r="A11" s="10" t="s">
        <v>20</v>
      </c>
      <c r="B11" s="2">
        <v>0</v>
      </c>
      <c r="C11" s="2">
        <v>0</v>
      </c>
      <c r="D11" s="2">
        <v>2102161.29</v>
      </c>
      <c r="E11" s="2">
        <v>0</v>
      </c>
      <c r="F11" s="2">
        <v>0</v>
      </c>
      <c r="G11" s="29"/>
    </row>
    <row r="12" spans="1:8" x14ac:dyDescent="0.3">
      <c r="A12" s="10" t="s">
        <v>21</v>
      </c>
      <c r="B12" s="2">
        <v>134658.16</v>
      </c>
      <c r="C12" s="2">
        <v>14358.130000000001</v>
      </c>
      <c r="D12" s="2">
        <v>10181</v>
      </c>
      <c r="E12" s="2">
        <v>162402.19</v>
      </c>
      <c r="F12" s="2">
        <v>0</v>
      </c>
    </row>
    <row r="13" spans="1:8" x14ac:dyDescent="0.3">
      <c r="A13" s="10" t="s">
        <v>22</v>
      </c>
      <c r="B13" s="2">
        <v>451169</v>
      </c>
      <c r="C13" s="2">
        <v>178617.27000000002</v>
      </c>
      <c r="D13" s="2">
        <v>0</v>
      </c>
      <c r="E13" s="2">
        <v>0</v>
      </c>
      <c r="F13" s="2">
        <v>0</v>
      </c>
    </row>
    <row r="14" spans="1:8" x14ac:dyDescent="0.3">
      <c r="A14" s="10" t="s">
        <v>23</v>
      </c>
      <c r="B14" s="2">
        <v>0</v>
      </c>
      <c r="C14" s="2">
        <v>0</v>
      </c>
      <c r="D14" s="2">
        <v>0</v>
      </c>
      <c r="E14" s="2">
        <v>166755.12</v>
      </c>
      <c r="F14" s="2">
        <v>0</v>
      </c>
      <c r="G14" s="29"/>
    </row>
    <row r="15" spans="1:8" x14ac:dyDescent="0.3">
      <c r="A15" s="10" t="s">
        <v>24</v>
      </c>
      <c r="B15" s="2">
        <v>0</v>
      </c>
      <c r="C15" s="2">
        <v>0</v>
      </c>
      <c r="D15" s="2">
        <v>0</v>
      </c>
      <c r="E15" s="2">
        <v>195624</v>
      </c>
      <c r="F15" s="2">
        <v>0</v>
      </c>
      <c r="G15" s="29"/>
    </row>
    <row r="16" spans="1:8" x14ac:dyDescent="0.3">
      <c r="A16" s="10" t="s">
        <v>25</v>
      </c>
      <c r="B16" s="2">
        <v>0</v>
      </c>
      <c r="C16" s="2">
        <v>0</v>
      </c>
      <c r="D16" s="2">
        <v>0</v>
      </c>
      <c r="E16" s="2">
        <v>714266</v>
      </c>
      <c r="F16" s="2">
        <v>0</v>
      </c>
      <c r="G16" s="29"/>
    </row>
    <row r="17" spans="1:7" x14ac:dyDescent="0.3">
      <c r="A17" s="10" t="s">
        <v>26</v>
      </c>
      <c r="B17" s="2">
        <v>0</v>
      </c>
      <c r="C17" s="2">
        <v>0</v>
      </c>
      <c r="D17" s="2">
        <v>0</v>
      </c>
      <c r="E17" s="2">
        <v>7800000</v>
      </c>
      <c r="F17" s="2">
        <v>0</v>
      </c>
      <c r="G17" s="29"/>
    </row>
    <row r="18" spans="1:7" x14ac:dyDescent="0.3">
      <c r="A18" s="10" t="s">
        <v>27</v>
      </c>
      <c r="B18" s="2">
        <v>0</v>
      </c>
      <c r="C18" s="2">
        <v>0</v>
      </c>
      <c r="D18" s="2">
        <v>0</v>
      </c>
      <c r="E18" s="2">
        <v>232723.49</v>
      </c>
      <c r="F18" s="2">
        <v>0</v>
      </c>
      <c r="G18" s="29"/>
    </row>
    <row r="19" spans="1:7" x14ac:dyDescent="0.3">
      <c r="A19" s="10" t="s">
        <v>28</v>
      </c>
      <c r="B19" s="2">
        <v>0</v>
      </c>
      <c r="C19" s="2">
        <v>0</v>
      </c>
      <c r="D19" s="2">
        <v>0</v>
      </c>
      <c r="E19" s="2">
        <v>488750</v>
      </c>
      <c r="F19" s="2">
        <v>540000</v>
      </c>
      <c r="G19" s="29"/>
    </row>
    <row r="20" spans="1:7" x14ac:dyDescent="0.3">
      <c r="A20" s="10" t="s">
        <v>29</v>
      </c>
      <c r="B20" s="2">
        <v>0</v>
      </c>
      <c r="C20" s="2">
        <v>0</v>
      </c>
      <c r="D20" s="2">
        <v>0</v>
      </c>
      <c r="E20" s="2">
        <v>4009890.13</v>
      </c>
      <c r="F20" s="2">
        <v>0</v>
      </c>
      <c r="G20" s="29"/>
    </row>
    <row r="21" spans="1:7" x14ac:dyDescent="0.3">
      <c r="A21" s="10" t="s">
        <v>30</v>
      </c>
      <c r="B21" s="2">
        <v>0</v>
      </c>
      <c r="C21" s="2">
        <v>0</v>
      </c>
      <c r="D21" s="2">
        <v>0</v>
      </c>
      <c r="E21" s="2">
        <v>0</v>
      </c>
      <c r="F21" s="2">
        <v>410581.3</v>
      </c>
      <c r="G21" s="29"/>
    </row>
    <row r="22" spans="1:7" x14ac:dyDescent="0.3">
      <c r="A22" s="10" t="s">
        <v>31</v>
      </c>
      <c r="B22" s="2">
        <v>0</v>
      </c>
      <c r="C22" s="2">
        <v>0</v>
      </c>
      <c r="D22" s="2">
        <v>0</v>
      </c>
      <c r="E22" s="2">
        <v>0</v>
      </c>
      <c r="F22" s="2">
        <v>287942.81</v>
      </c>
      <c r="G22" s="29"/>
    </row>
    <row r="23" spans="1:7" x14ac:dyDescent="0.3">
      <c r="A23" s="16" t="s">
        <v>32</v>
      </c>
      <c r="B23" s="2">
        <v>500000</v>
      </c>
      <c r="C23" s="2">
        <v>500000</v>
      </c>
      <c r="D23" s="2">
        <v>500000</v>
      </c>
      <c r="E23" s="2">
        <v>500000</v>
      </c>
      <c r="F23" s="2">
        <v>0</v>
      </c>
      <c r="G23" s="29"/>
    </row>
    <row r="24" spans="1:7" x14ac:dyDescent="0.3">
      <c r="A24" s="1"/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9"/>
    </row>
    <row r="25" spans="1:7" x14ac:dyDescent="0.3">
      <c r="A25" s="15" t="s">
        <v>33</v>
      </c>
      <c r="B25" s="12">
        <v>6450727.4100000001</v>
      </c>
      <c r="C25" s="12">
        <v>8055819.3100000005</v>
      </c>
      <c r="D25" s="12">
        <v>9433044.2899999991</v>
      </c>
      <c r="E25" s="12">
        <v>18849675.900000002</v>
      </c>
      <c r="F25" s="12">
        <v>5386942.1099999994</v>
      </c>
      <c r="G25" s="29"/>
    </row>
    <row r="27" spans="1:7" x14ac:dyDescent="0.3">
      <c r="A27" s="6" t="s">
        <v>34</v>
      </c>
      <c r="B27" s="3"/>
      <c r="C27" s="3"/>
      <c r="D27" s="3"/>
      <c r="E27" s="3"/>
      <c r="F27" s="3"/>
    </row>
    <row r="28" spans="1:7" x14ac:dyDescent="0.3">
      <c r="A28" s="9" t="s">
        <v>35</v>
      </c>
      <c r="B28" s="2">
        <v>26320589.07</v>
      </c>
      <c r="C28" s="2">
        <v>187771.19</v>
      </c>
      <c r="D28" s="2">
        <v>26600</v>
      </c>
      <c r="E28" s="2">
        <v>122392.25</v>
      </c>
      <c r="F28" s="2">
        <v>0</v>
      </c>
    </row>
    <row r="29" spans="1:7" x14ac:dyDescent="0.3">
      <c r="A29" s="9" t="s">
        <v>36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7" x14ac:dyDescent="0.3">
      <c r="A30" s="9" t="s">
        <v>37</v>
      </c>
      <c r="B30" s="2">
        <v>3366.86</v>
      </c>
      <c r="C30" s="2">
        <v>16076</v>
      </c>
      <c r="D30" s="2">
        <v>752</v>
      </c>
      <c r="E30" s="2">
        <v>3107165.4099999997</v>
      </c>
      <c r="F30" s="2">
        <v>40000</v>
      </c>
    </row>
    <row r="31" spans="1:7" x14ac:dyDescent="0.3">
      <c r="A31" s="9" t="s">
        <v>38</v>
      </c>
      <c r="B31" s="2">
        <v>564891.6</v>
      </c>
      <c r="C31" s="2">
        <v>1918774.47</v>
      </c>
      <c r="D31" s="2">
        <v>2452435.73</v>
      </c>
      <c r="E31" s="2">
        <v>0</v>
      </c>
      <c r="F31" s="2">
        <v>0</v>
      </c>
    </row>
    <row r="32" spans="1:7" x14ac:dyDescent="0.3">
      <c r="A32" s="9" t="s">
        <v>39</v>
      </c>
      <c r="B32" s="2">
        <v>0</v>
      </c>
      <c r="C32" s="2">
        <v>762804.19</v>
      </c>
      <c r="D32" s="2">
        <v>305317</v>
      </c>
      <c r="E32" s="2">
        <v>52000</v>
      </c>
      <c r="F32" s="2">
        <v>0</v>
      </c>
    </row>
    <row r="33" spans="1:6" x14ac:dyDescent="0.3">
      <c r="A33" s="11" t="s">
        <v>40</v>
      </c>
      <c r="B33" s="12">
        <v>26888847.530000001</v>
      </c>
      <c r="C33" s="12">
        <v>2885425.85</v>
      </c>
      <c r="D33" s="12">
        <v>2785104.73</v>
      </c>
      <c r="E33" s="12">
        <v>3281557.6599999997</v>
      </c>
      <c r="F33" s="12">
        <v>40000</v>
      </c>
    </row>
    <row r="34" spans="1:6" x14ac:dyDescent="0.3">
      <c r="A34" s="3"/>
      <c r="B34" s="3"/>
      <c r="C34" s="3"/>
      <c r="D34" s="3"/>
      <c r="E34" s="3"/>
      <c r="F34" s="3"/>
    </row>
    <row r="35" spans="1:6" x14ac:dyDescent="0.3">
      <c r="A35" s="11" t="s">
        <v>41</v>
      </c>
      <c r="B35" s="11">
        <v>33339574.940000001</v>
      </c>
      <c r="C35" s="11">
        <v>10941245.16</v>
      </c>
      <c r="D35" s="11">
        <v>12218149.02</v>
      </c>
      <c r="E35" s="11">
        <v>22131233.560000002</v>
      </c>
      <c r="F35" s="11">
        <v>5426942.1099999994</v>
      </c>
    </row>
  </sheetData>
  <mergeCells count="2">
    <mergeCell ref="E3:F3"/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45E34-F38D-4426-B366-56B008D01E4E}">
  <dimension ref="A1:F28"/>
  <sheetViews>
    <sheetView zoomScale="70" zoomScaleNormal="70" workbookViewId="0">
      <selection activeCell="E30" sqref="E30"/>
    </sheetView>
  </sheetViews>
  <sheetFormatPr defaultRowHeight="14.4" x14ac:dyDescent="0.3"/>
  <cols>
    <col min="1" max="1" width="38.6640625" customWidth="1"/>
    <col min="2" max="2" width="20.88671875" bestFit="1" customWidth="1"/>
    <col min="3" max="4" width="21.77734375" bestFit="1" customWidth="1"/>
    <col min="5" max="5" width="17.44140625" bestFit="1" customWidth="1"/>
    <col min="6" max="6" width="12.77734375" bestFit="1" customWidth="1"/>
    <col min="8" max="8" width="11" bestFit="1" customWidth="1"/>
  </cols>
  <sheetData>
    <row r="1" spans="1:6" ht="20.399999999999999" x14ac:dyDescent="0.35">
      <c r="A1" s="36" t="s">
        <v>0</v>
      </c>
    </row>
    <row r="2" spans="1:6" ht="24" customHeight="1" x14ac:dyDescent="0.35">
      <c r="A2" s="36" t="s">
        <v>44</v>
      </c>
    </row>
    <row r="4" spans="1:6" x14ac:dyDescent="0.3">
      <c r="B4" s="17" t="s">
        <v>6</v>
      </c>
      <c r="C4" s="17" t="s">
        <v>7</v>
      </c>
      <c r="D4" s="17" t="s">
        <v>8</v>
      </c>
      <c r="E4" s="39" t="s">
        <v>9</v>
      </c>
      <c r="F4" s="39"/>
    </row>
    <row r="5" spans="1:6" x14ac:dyDescent="0.3">
      <c r="A5" s="21" t="s">
        <v>52</v>
      </c>
      <c r="B5" s="22" t="s">
        <v>11</v>
      </c>
      <c r="C5" s="7" t="s">
        <v>12</v>
      </c>
      <c r="D5" s="8" t="s">
        <v>13</v>
      </c>
      <c r="E5" s="7" t="s">
        <v>14</v>
      </c>
      <c r="F5" s="7" t="s">
        <v>15</v>
      </c>
    </row>
    <row r="6" spans="1:6" x14ac:dyDescent="0.3">
      <c r="A6" s="6" t="s">
        <v>42</v>
      </c>
      <c r="B6" s="23">
        <v>6450727.4100000001</v>
      </c>
      <c r="C6" s="18">
        <v>8055819.3100000005</v>
      </c>
      <c r="D6" s="18">
        <v>9433044.2899999991</v>
      </c>
      <c r="E6" s="18">
        <v>18849675.900000002</v>
      </c>
      <c r="F6" s="18">
        <v>5386942.1099999994</v>
      </c>
    </row>
    <row r="7" spans="1:6" x14ac:dyDescent="0.3">
      <c r="A7" s="6" t="s">
        <v>34</v>
      </c>
      <c r="B7" s="23">
        <v>26888847.530000001</v>
      </c>
      <c r="C7" s="18">
        <v>2885425.85</v>
      </c>
      <c r="D7" s="18">
        <v>2785104.73</v>
      </c>
      <c r="E7" s="18">
        <v>3281557.6599999997</v>
      </c>
      <c r="F7" s="18">
        <v>40000</v>
      </c>
    </row>
    <row r="8" spans="1:6" x14ac:dyDescent="0.3">
      <c r="A8" s="6" t="s">
        <v>43</v>
      </c>
      <c r="B8" s="24">
        <v>33339574.940000001</v>
      </c>
      <c r="C8" s="19">
        <v>10941245.16</v>
      </c>
      <c r="D8" s="19">
        <v>12218149.02</v>
      </c>
      <c r="E8" s="19">
        <v>22131233.560000002</v>
      </c>
      <c r="F8" s="19">
        <v>5426942.1099999994</v>
      </c>
    </row>
    <row r="10" spans="1:6" x14ac:dyDescent="0.3">
      <c r="A10" s="21" t="s">
        <v>44</v>
      </c>
    </row>
    <row r="11" spans="1:6" x14ac:dyDescent="0.3">
      <c r="A11" s="21" t="s">
        <v>48</v>
      </c>
    </row>
    <row r="12" spans="1:6" x14ac:dyDescent="0.3">
      <c r="A12" s="6" t="s">
        <v>45</v>
      </c>
      <c r="B12" s="24">
        <f>B6/5</f>
        <v>1290145.4820000001</v>
      </c>
      <c r="C12" s="19">
        <f t="shared" ref="C12:F12" si="0">C6/5</f>
        <v>1611163.8620000002</v>
      </c>
      <c r="D12" s="19">
        <f t="shared" si="0"/>
        <v>1886608.8579999998</v>
      </c>
      <c r="E12" s="19">
        <f t="shared" si="0"/>
        <v>3769935.1800000006</v>
      </c>
      <c r="F12" s="19">
        <f t="shared" si="0"/>
        <v>1077388.4219999998</v>
      </c>
    </row>
    <row r="13" spans="1:6" x14ac:dyDescent="0.3">
      <c r="A13" s="6" t="s">
        <v>46</v>
      </c>
      <c r="B13" s="24">
        <f>B7/5</f>
        <v>5377769.5060000001</v>
      </c>
      <c r="C13" s="19">
        <f t="shared" ref="C13:F13" si="1">C7/5</f>
        <v>577085.17000000004</v>
      </c>
      <c r="D13" s="19">
        <f t="shared" si="1"/>
        <v>557020.946</v>
      </c>
      <c r="E13" s="19">
        <f t="shared" si="1"/>
        <v>656311.53199999989</v>
      </c>
      <c r="F13" s="19">
        <f t="shared" si="1"/>
        <v>8000</v>
      </c>
    </row>
    <row r="14" spans="1:6" x14ac:dyDescent="0.3">
      <c r="A14" s="6" t="s">
        <v>47</v>
      </c>
      <c r="B14" s="24">
        <f>B12+B13</f>
        <v>6667914.9879999999</v>
      </c>
      <c r="C14" s="19">
        <f t="shared" ref="C14:F14" si="2">C12+C13</f>
        <v>2188249.0320000001</v>
      </c>
      <c r="D14" s="19">
        <f t="shared" si="2"/>
        <v>2443629.8039999995</v>
      </c>
      <c r="E14" s="19">
        <f t="shared" si="2"/>
        <v>4426246.7120000003</v>
      </c>
      <c r="F14" s="19">
        <f t="shared" si="2"/>
        <v>1085388.4219999998</v>
      </c>
    </row>
    <row r="15" spans="1:6" x14ac:dyDescent="0.3">
      <c r="A15" s="21" t="s">
        <v>49</v>
      </c>
    </row>
    <row r="16" spans="1:6" x14ac:dyDescent="0.3">
      <c r="A16" s="21" t="s">
        <v>50</v>
      </c>
      <c r="B16" s="25">
        <v>10</v>
      </c>
      <c r="C16" s="20">
        <v>10</v>
      </c>
      <c r="D16" s="20">
        <v>10</v>
      </c>
      <c r="E16" s="20">
        <v>10</v>
      </c>
      <c r="F16" s="20">
        <v>10</v>
      </c>
    </row>
    <row r="17" spans="1:6" x14ac:dyDescent="0.3">
      <c r="A17" s="21" t="s">
        <v>51</v>
      </c>
      <c r="B17" s="25">
        <v>10</v>
      </c>
      <c r="C17" s="20">
        <v>10</v>
      </c>
      <c r="D17" s="20">
        <v>10</v>
      </c>
      <c r="E17" s="20">
        <v>10</v>
      </c>
      <c r="F17" s="20">
        <v>10</v>
      </c>
    </row>
    <row r="18" spans="1:6" x14ac:dyDescent="0.3">
      <c r="A18" s="6" t="s">
        <v>45</v>
      </c>
      <c r="B18" s="24">
        <f>B12*(B16+100)/100</f>
        <v>1419160.0302000002</v>
      </c>
      <c r="C18" s="19">
        <f t="shared" ref="C18:F18" si="3">C12*(C16+100)/100</f>
        <v>1772280.2482000003</v>
      </c>
      <c r="D18" s="19">
        <f t="shared" si="3"/>
        <v>2075269.7437999996</v>
      </c>
      <c r="E18" s="19">
        <f t="shared" si="3"/>
        <v>4146928.6980000008</v>
      </c>
      <c r="F18" s="19">
        <f t="shared" si="3"/>
        <v>1185127.2641999996</v>
      </c>
    </row>
    <row r="19" spans="1:6" x14ac:dyDescent="0.3">
      <c r="A19" s="6" t="s">
        <v>46</v>
      </c>
      <c r="B19" s="24">
        <f>B13*(B17+100)/100</f>
        <v>5915546.4565999992</v>
      </c>
      <c r="C19" s="19">
        <f t="shared" ref="C19:F19" si="4">C13*(C17+100)/100</f>
        <v>634793.68700000003</v>
      </c>
      <c r="D19" s="19">
        <f t="shared" si="4"/>
        <v>612723.04060000007</v>
      </c>
      <c r="E19" s="19">
        <f t="shared" si="4"/>
        <v>721942.68519999983</v>
      </c>
      <c r="F19" s="19">
        <f t="shared" si="4"/>
        <v>8800</v>
      </c>
    </row>
    <row r="20" spans="1:6" x14ac:dyDescent="0.3">
      <c r="A20" s="6" t="s">
        <v>47</v>
      </c>
      <c r="B20" s="24">
        <f>B18+B19</f>
        <v>7334706.4867999991</v>
      </c>
      <c r="C20" s="19">
        <f t="shared" ref="C20:F20" si="5">C18+C19</f>
        <v>2407073.9352000002</v>
      </c>
      <c r="D20" s="19">
        <f t="shared" si="5"/>
        <v>2687992.7843999998</v>
      </c>
      <c r="E20" s="19">
        <f t="shared" si="5"/>
        <v>4868871.383200001</v>
      </c>
      <c r="F20" s="19">
        <f t="shared" si="5"/>
        <v>1193927.2641999996</v>
      </c>
    </row>
    <row r="21" spans="1:6" x14ac:dyDescent="0.3">
      <c r="A21" s="21" t="s">
        <v>53</v>
      </c>
    </row>
    <row r="22" spans="1:6" x14ac:dyDescent="0.3">
      <c r="A22" s="6" t="s">
        <v>54</v>
      </c>
      <c r="B22" s="24">
        <f>B12*12</f>
        <v>15481745.784000002</v>
      </c>
      <c r="C22" s="19">
        <f t="shared" ref="C22:F22" si="6">C12*12</f>
        <v>19333966.344000004</v>
      </c>
      <c r="D22" s="19">
        <f t="shared" si="6"/>
        <v>22639306.295999996</v>
      </c>
      <c r="E22" s="19">
        <f t="shared" si="6"/>
        <v>45239222.160000011</v>
      </c>
      <c r="F22" s="19">
        <f t="shared" si="6"/>
        <v>12928661.063999997</v>
      </c>
    </row>
    <row r="23" spans="1:6" x14ac:dyDescent="0.3">
      <c r="A23" s="6" t="s">
        <v>55</v>
      </c>
      <c r="B23" s="24">
        <f>B13*12</f>
        <v>64533234.071999997</v>
      </c>
      <c r="C23" s="19">
        <f t="shared" ref="C23:F23" si="7">C13*12</f>
        <v>6925022.040000001</v>
      </c>
      <c r="D23" s="19">
        <f t="shared" si="7"/>
        <v>6684251.352</v>
      </c>
      <c r="E23" s="19">
        <f t="shared" si="7"/>
        <v>7875738.3839999987</v>
      </c>
      <c r="F23" s="19">
        <f t="shared" si="7"/>
        <v>96000</v>
      </c>
    </row>
    <row r="24" spans="1:6" x14ac:dyDescent="0.3">
      <c r="A24" s="6" t="s">
        <v>56</v>
      </c>
      <c r="B24" s="24">
        <f>B22+B23</f>
        <v>80014979.856000006</v>
      </c>
      <c r="C24" s="19">
        <f t="shared" ref="C24:F24" si="8">C22+C23</f>
        <v>26258988.384000003</v>
      </c>
      <c r="D24" s="19">
        <f t="shared" si="8"/>
        <v>29323557.647999994</v>
      </c>
      <c r="E24" s="19">
        <f t="shared" si="8"/>
        <v>53114960.544000007</v>
      </c>
      <c r="F24" s="19">
        <f t="shared" si="8"/>
        <v>13024661.063999997</v>
      </c>
    </row>
    <row r="25" spans="1:6" x14ac:dyDescent="0.3">
      <c r="A25" s="21" t="s">
        <v>57</v>
      </c>
    </row>
    <row r="26" spans="1:6" x14ac:dyDescent="0.3">
      <c r="A26" s="6" t="s">
        <v>54</v>
      </c>
      <c r="B26" s="24">
        <f xml:space="preserve"> B12 * (1 - POWER((B16/100+1), 12)) / (1 - (B16/100+1))</f>
        <v>27588837.088071931</v>
      </c>
      <c r="C26" s="19">
        <f t="shared" ref="C26:F26" si="9" xml:space="preserve"> C12 * (1 - POWER((C16/100+1), 12)) / (1 - (C16/100+1))</f>
        <v>34453585.220481992</v>
      </c>
      <c r="D26" s="19">
        <f t="shared" si="9"/>
        <v>40343779.177204005</v>
      </c>
      <c r="E26" s="19">
        <f t="shared" si="9"/>
        <v>80617363.673107952</v>
      </c>
      <c r="F26" s="19">
        <f t="shared" si="9"/>
        <v>23039179.7435546</v>
      </c>
    </row>
    <row r="27" spans="1:6" x14ac:dyDescent="0.3">
      <c r="A27" s="6" t="s">
        <v>55</v>
      </c>
      <c r="B27" s="24">
        <f xml:space="preserve"> B13 * (1 - POWER((B17/100+1), 12)) / (1 - (B17/100+1))</f>
        <v>114999749.15095279</v>
      </c>
      <c r="C27" s="19">
        <f t="shared" ref="C27:F27" si="10" xml:space="preserve"> C13 * (1 - POWER((C17/100+1), 12)) / (1 - (C17/100+1))</f>
        <v>12340553.033128629</v>
      </c>
      <c r="D27" s="19">
        <f t="shared" si="10"/>
        <v>11911493.973543761</v>
      </c>
      <c r="E27" s="19">
        <f t="shared" si="10"/>
        <v>14034752.03998033</v>
      </c>
      <c r="F27" s="19">
        <f t="shared" si="10"/>
        <v>171074.27013768005</v>
      </c>
    </row>
    <row r="28" spans="1:6" x14ac:dyDescent="0.3">
      <c r="A28" s="6" t="s">
        <v>56</v>
      </c>
      <c r="B28" s="24">
        <f>B26+B27</f>
        <v>142588586.23902473</v>
      </c>
      <c r="C28" s="19">
        <f t="shared" ref="C28:F28" si="11">C26+C27</f>
        <v>46794138.253610618</v>
      </c>
      <c r="D28" s="19">
        <f t="shared" si="11"/>
        <v>52255273.150747769</v>
      </c>
      <c r="E28" s="19">
        <f t="shared" si="11"/>
        <v>94652115.713088274</v>
      </c>
      <c r="F28" s="19">
        <f t="shared" si="11"/>
        <v>23210254.013692278</v>
      </c>
    </row>
  </sheetData>
  <mergeCells count="1">
    <mergeCell ref="E4:F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0EC0-EB89-4E96-A1F8-EA0046635F66}">
  <dimension ref="A2:G28"/>
  <sheetViews>
    <sheetView tabSelected="1" zoomScale="90" zoomScaleNormal="90" workbookViewId="0">
      <selection activeCell="C16" sqref="C16"/>
    </sheetView>
  </sheetViews>
  <sheetFormatPr defaultRowHeight="14.4" x14ac:dyDescent="0.3"/>
  <cols>
    <col min="1" max="1" width="4.109375" bestFit="1" customWidth="1"/>
    <col min="2" max="2" width="9.6640625" customWidth="1"/>
    <col min="3" max="3" width="13.5546875" bestFit="1" customWidth="1"/>
    <col min="4" max="4" width="12.6640625" bestFit="1" customWidth="1"/>
    <col min="5" max="5" width="21.77734375" bestFit="1" customWidth="1"/>
    <col min="6" max="6" width="17.44140625" bestFit="1" customWidth="1"/>
    <col min="7" max="7" width="11.44140625" bestFit="1" customWidth="1"/>
    <col min="10" max="10" width="8.109375" bestFit="1" customWidth="1"/>
    <col min="11" max="11" width="12.21875" bestFit="1" customWidth="1"/>
    <col min="12" max="12" width="12.6640625" bestFit="1" customWidth="1"/>
    <col min="13" max="13" width="21.77734375" bestFit="1" customWidth="1"/>
    <col min="14" max="14" width="20.88671875" bestFit="1" customWidth="1"/>
    <col min="15" max="15" width="11.44140625" bestFit="1" customWidth="1"/>
    <col min="18" max="18" width="8.109375" bestFit="1" customWidth="1"/>
    <col min="19" max="19" width="12.21875" bestFit="1" customWidth="1"/>
    <col min="20" max="20" width="12.6640625" bestFit="1" customWidth="1"/>
    <col min="21" max="21" width="21.77734375" bestFit="1" customWidth="1"/>
    <col min="22" max="22" width="20.88671875" bestFit="1" customWidth="1"/>
    <col min="23" max="23" width="11.44140625" bestFit="1" customWidth="1"/>
  </cols>
  <sheetData>
    <row r="2" spans="1:7" ht="21" x14ac:dyDescent="0.3">
      <c r="B2" s="34" t="s">
        <v>74</v>
      </c>
      <c r="C2" s="34"/>
      <c r="D2" s="34"/>
      <c r="E2" s="34"/>
      <c r="F2" s="34"/>
    </row>
    <row r="4" spans="1:7" x14ac:dyDescent="0.3">
      <c r="B4" s="13" t="s">
        <v>64</v>
      </c>
    </row>
    <row r="6" spans="1:7" x14ac:dyDescent="0.3">
      <c r="B6" s="1"/>
      <c r="C6" s="4" t="s">
        <v>2</v>
      </c>
      <c r="D6" s="4" t="s">
        <v>3</v>
      </c>
      <c r="E6" s="4" t="s">
        <v>4</v>
      </c>
      <c r="F6" s="37" t="s">
        <v>5</v>
      </c>
      <c r="G6" s="37"/>
    </row>
    <row r="7" spans="1:7" x14ac:dyDescent="0.3">
      <c r="B7" s="1"/>
      <c r="C7" s="5" t="s">
        <v>6</v>
      </c>
      <c r="D7" s="5" t="s">
        <v>7</v>
      </c>
      <c r="E7" s="5" t="s">
        <v>8</v>
      </c>
      <c r="F7" s="38" t="s">
        <v>9</v>
      </c>
      <c r="G7" s="38"/>
    </row>
    <row r="8" spans="1:7" x14ac:dyDescent="0.3">
      <c r="B8" s="14" t="s">
        <v>58</v>
      </c>
      <c r="C8" s="7" t="s">
        <v>11</v>
      </c>
      <c r="D8" s="7" t="s">
        <v>12</v>
      </c>
      <c r="E8" s="8" t="s">
        <v>13</v>
      </c>
      <c r="F8" s="7" t="s">
        <v>14</v>
      </c>
      <c r="G8" s="7" t="s">
        <v>15</v>
      </c>
    </row>
    <row r="9" spans="1:7" x14ac:dyDescent="0.3">
      <c r="A9" s="28">
        <v>1</v>
      </c>
      <c r="B9" s="14" t="s">
        <v>59</v>
      </c>
      <c r="C9" s="26">
        <v>1180362.57</v>
      </c>
      <c r="D9" s="26">
        <v>1953732.54</v>
      </c>
      <c r="E9" s="26">
        <v>1368362.4</v>
      </c>
      <c r="F9" s="26">
        <v>3215358.7700000005</v>
      </c>
      <c r="G9" s="26">
        <v>937275.37</v>
      </c>
    </row>
    <row r="10" spans="1:7" x14ac:dyDescent="0.3">
      <c r="A10" s="28">
        <v>2</v>
      </c>
      <c r="B10" s="14" t="s">
        <v>60</v>
      </c>
      <c r="C10" s="26">
        <v>11520013.959999999</v>
      </c>
      <c r="D10" s="26">
        <v>2853848.04</v>
      </c>
      <c r="E10" s="26">
        <v>3141735.7</v>
      </c>
      <c r="F10" s="26">
        <v>4179408.91</v>
      </c>
      <c r="G10" s="26">
        <v>1140386.67</v>
      </c>
    </row>
    <row r="11" spans="1:7" x14ac:dyDescent="0.3">
      <c r="A11" s="28">
        <v>3</v>
      </c>
      <c r="B11" s="14" t="s">
        <v>61</v>
      </c>
      <c r="C11" s="26">
        <v>1742349.96</v>
      </c>
      <c r="D11" s="26">
        <v>1378703.8599999996</v>
      </c>
      <c r="E11" s="26">
        <v>3743897.81</v>
      </c>
      <c r="F11" s="26">
        <v>6025169.3300000001</v>
      </c>
      <c r="G11" s="26">
        <v>906346.27</v>
      </c>
    </row>
    <row r="12" spans="1:7" x14ac:dyDescent="0.3">
      <c r="A12" s="29">
        <v>4</v>
      </c>
      <c r="B12" s="14" t="s">
        <v>62</v>
      </c>
      <c r="C12" s="26">
        <v>7676108.7000000002</v>
      </c>
      <c r="D12" s="26">
        <v>1570706.5900000003</v>
      </c>
      <c r="E12" s="26">
        <v>2282103.83</v>
      </c>
      <c r="F12" s="26">
        <v>4011960.82</v>
      </c>
      <c r="G12" s="26">
        <v>888556.8</v>
      </c>
    </row>
    <row r="13" spans="1:7" x14ac:dyDescent="0.3">
      <c r="A13" s="29">
        <v>5</v>
      </c>
      <c r="B13" s="14" t="s">
        <v>63</v>
      </c>
      <c r="C13" s="26">
        <v>11220739.75</v>
      </c>
      <c r="D13" s="26">
        <v>3184254.13</v>
      </c>
      <c r="E13" s="26">
        <v>1682049.28</v>
      </c>
      <c r="F13" s="26">
        <v>4699335.7299999995</v>
      </c>
      <c r="G13" s="26">
        <v>1554377</v>
      </c>
    </row>
    <row r="14" spans="1:7" x14ac:dyDescent="0.3">
      <c r="B14" s="32" t="s">
        <v>41</v>
      </c>
      <c r="C14" s="27">
        <v>33339574.939999998</v>
      </c>
      <c r="D14" s="27">
        <v>10941245.16</v>
      </c>
      <c r="E14" s="27">
        <v>12218149.02</v>
      </c>
      <c r="F14" s="27">
        <v>22131233.560000002</v>
      </c>
      <c r="G14" s="27">
        <v>5426942.1100000003</v>
      </c>
    </row>
    <row r="15" spans="1:7" x14ac:dyDescent="0.3">
      <c r="B15" s="40" t="s">
        <v>73</v>
      </c>
      <c r="C15" s="41"/>
      <c r="D15" s="41"/>
      <c r="E15" s="41"/>
    </row>
    <row r="16" spans="1:7" x14ac:dyDescent="0.3">
      <c r="A16" s="29">
        <v>6</v>
      </c>
      <c r="B16" s="14" t="s">
        <v>65</v>
      </c>
      <c r="C16" s="26">
        <f>_xlfn.FORECAST.ETS($A16,C$9:C$13,$A$9:$A$13)</f>
        <v>12744455.249598373</v>
      </c>
      <c r="D16" s="26">
        <f t="shared" ref="D16:G27" si="0">_xlfn.FORECAST.ETS($A16,D$9:D$13,$A$9:$A$13)</f>
        <v>2820762.6998108695</v>
      </c>
      <c r="E16" s="26">
        <f t="shared" si="0"/>
        <v>1981698.2044794674</v>
      </c>
      <c r="F16" s="26">
        <f t="shared" si="0"/>
        <v>4887560.6385582956</v>
      </c>
      <c r="G16" s="26">
        <f t="shared" si="0"/>
        <v>1507248.6318591235</v>
      </c>
    </row>
    <row r="17" spans="1:7" x14ac:dyDescent="0.3">
      <c r="A17" s="29">
        <v>7</v>
      </c>
      <c r="B17" s="14" t="s">
        <v>66</v>
      </c>
      <c r="C17" s="26">
        <f t="shared" ref="C17:C27" si="1">_xlfn.FORECAST.ETS($A17,C$9:C$13,$A$9:$A$13)</f>
        <v>5738295.5735430652</v>
      </c>
      <c r="D17" s="26">
        <f t="shared" si="0"/>
        <v>2994057.6780782822</v>
      </c>
      <c r="E17" s="26">
        <f t="shared" si="0"/>
        <v>1888651.7110290877</v>
      </c>
      <c r="F17" s="26">
        <f t="shared" si="0"/>
        <v>5102657.4414642239</v>
      </c>
      <c r="G17" s="26">
        <f t="shared" si="0"/>
        <v>1621211.8232327679</v>
      </c>
    </row>
    <row r="18" spans="1:7" x14ac:dyDescent="0.3">
      <c r="A18" s="29">
        <v>8</v>
      </c>
      <c r="B18" s="14" t="s">
        <v>67</v>
      </c>
      <c r="C18" s="26">
        <f t="shared" si="1"/>
        <v>13974444.462351549</v>
      </c>
      <c r="D18" s="26">
        <f t="shared" si="0"/>
        <v>3167352.6563456953</v>
      </c>
      <c r="E18" s="26">
        <f t="shared" si="0"/>
        <v>1795605.217578708</v>
      </c>
      <c r="F18" s="26">
        <f t="shared" si="0"/>
        <v>5317754.2443701532</v>
      </c>
      <c r="G18" s="26">
        <f t="shared" si="0"/>
        <v>1735175.0146064125</v>
      </c>
    </row>
    <row r="19" spans="1:7" x14ac:dyDescent="0.3">
      <c r="A19" s="29">
        <v>9</v>
      </c>
      <c r="B19" s="14" t="s">
        <v>68</v>
      </c>
      <c r="C19" s="26">
        <f t="shared" si="1"/>
        <v>6968284.7862962438</v>
      </c>
      <c r="D19" s="26">
        <f t="shared" si="0"/>
        <v>3340647.6346131079</v>
      </c>
      <c r="E19" s="26">
        <f t="shared" si="0"/>
        <v>1702558.7241283283</v>
      </c>
      <c r="F19" s="26">
        <f t="shared" si="0"/>
        <v>5532851.0472760815</v>
      </c>
      <c r="G19" s="26">
        <f t="shared" si="0"/>
        <v>1849138.2059800571</v>
      </c>
    </row>
    <row r="20" spans="1:7" x14ac:dyDescent="0.3">
      <c r="A20" s="29">
        <v>10</v>
      </c>
      <c r="B20" s="14" t="s">
        <v>69</v>
      </c>
      <c r="C20" s="26">
        <f t="shared" si="1"/>
        <v>15204433.67510473</v>
      </c>
      <c r="D20" s="26">
        <f t="shared" si="0"/>
        <v>3513942.612880521</v>
      </c>
      <c r="E20" s="26">
        <f t="shared" si="0"/>
        <v>1609512.2306779486</v>
      </c>
      <c r="F20" s="26">
        <f t="shared" si="0"/>
        <v>5747947.8501820108</v>
      </c>
      <c r="G20" s="26">
        <f t="shared" si="0"/>
        <v>1963101.3973537018</v>
      </c>
    </row>
    <row r="21" spans="1:7" x14ac:dyDescent="0.3">
      <c r="A21" s="29">
        <v>11</v>
      </c>
      <c r="B21" s="14" t="s">
        <v>70</v>
      </c>
      <c r="C21" s="26">
        <f t="shared" si="1"/>
        <v>8198273.9990494242</v>
      </c>
      <c r="D21" s="26">
        <f t="shared" si="0"/>
        <v>3687237.5911479341</v>
      </c>
      <c r="E21" s="26">
        <f t="shared" si="0"/>
        <v>1516465.7372275689</v>
      </c>
      <c r="F21" s="26">
        <f t="shared" si="0"/>
        <v>5963044.6530879401</v>
      </c>
      <c r="G21" s="26">
        <f t="shared" si="0"/>
        <v>2077064.5887273462</v>
      </c>
    </row>
    <row r="22" spans="1:7" x14ac:dyDescent="0.3">
      <c r="A22" s="29">
        <v>12</v>
      </c>
      <c r="B22" s="6" t="s">
        <v>71</v>
      </c>
      <c r="C22" s="30">
        <f t="shared" si="1"/>
        <v>16434422.887857907</v>
      </c>
      <c r="D22" s="26">
        <f t="shared" si="0"/>
        <v>3860532.5694153467</v>
      </c>
      <c r="E22" s="26">
        <f t="shared" si="0"/>
        <v>1423419.2437771892</v>
      </c>
      <c r="F22" s="26">
        <f t="shared" si="0"/>
        <v>6178141.4559938684</v>
      </c>
      <c r="G22" s="26">
        <f t="shared" si="0"/>
        <v>2191027.780100991</v>
      </c>
    </row>
    <row r="23" spans="1:7" x14ac:dyDescent="0.3">
      <c r="A23" s="29">
        <v>13</v>
      </c>
      <c r="B23" s="6" t="s">
        <v>59</v>
      </c>
      <c r="C23" s="30">
        <f t="shared" si="1"/>
        <v>9428263.2118026018</v>
      </c>
      <c r="D23" s="26">
        <f t="shared" si="0"/>
        <v>4033827.5476827598</v>
      </c>
      <c r="E23" s="26">
        <f t="shared" si="0"/>
        <v>1330372.7503268095</v>
      </c>
      <c r="F23" s="26">
        <f t="shared" si="0"/>
        <v>6393238.2588997968</v>
      </c>
      <c r="G23" s="26">
        <f t="shared" si="0"/>
        <v>2304990.9714746354</v>
      </c>
    </row>
    <row r="24" spans="1:7" x14ac:dyDescent="0.3">
      <c r="A24" s="29">
        <v>14</v>
      </c>
      <c r="B24" s="6" t="s">
        <v>60</v>
      </c>
      <c r="C24" s="30">
        <f t="shared" si="1"/>
        <v>17664412.100611087</v>
      </c>
      <c r="D24" s="26">
        <f t="shared" si="0"/>
        <v>4207122.5259501729</v>
      </c>
      <c r="E24" s="26">
        <f t="shared" si="0"/>
        <v>1237326.2568764298</v>
      </c>
      <c r="F24" s="26">
        <f t="shared" si="0"/>
        <v>6608335.061805726</v>
      </c>
      <c r="G24" s="26">
        <f t="shared" si="0"/>
        <v>2418954.1628482798</v>
      </c>
    </row>
    <row r="25" spans="1:7" x14ac:dyDescent="0.3">
      <c r="A25" s="29">
        <v>15</v>
      </c>
      <c r="B25" s="6" t="s">
        <v>61</v>
      </c>
      <c r="C25" s="30">
        <f t="shared" si="1"/>
        <v>10658252.424555782</v>
      </c>
      <c r="D25" s="26">
        <f t="shared" si="0"/>
        <v>4380417.5042175855</v>
      </c>
      <c r="E25" s="26">
        <f t="shared" si="0"/>
        <v>1144279.7634260501</v>
      </c>
      <c r="F25" s="26">
        <f t="shared" si="0"/>
        <v>6823431.8647116553</v>
      </c>
      <c r="G25" s="26">
        <f t="shared" si="0"/>
        <v>2532917.3542219242</v>
      </c>
    </row>
    <row r="26" spans="1:7" x14ac:dyDescent="0.3">
      <c r="A26" s="29">
        <v>16</v>
      </c>
      <c r="B26" s="6" t="s">
        <v>72</v>
      </c>
      <c r="C26" s="30">
        <f t="shared" si="1"/>
        <v>18894401.313364264</v>
      </c>
      <c r="D26" s="26">
        <f t="shared" si="0"/>
        <v>4553712.4824849982</v>
      </c>
      <c r="E26" s="26">
        <f t="shared" si="0"/>
        <v>1051233.2699756704</v>
      </c>
      <c r="F26" s="26">
        <f t="shared" si="0"/>
        <v>7038528.6676175836</v>
      </c>
      <c r="G26" s="26">
        <f t="shared" si="0"/>
        <v>2646880.5455955691</v>
      </c>
    </row>
    <row r="27" spans="1:7" x14ac:dyDescent="0.3">
      <c r="A27" s="29">
        <v>17</v>
      </c>
      <c r="B27" s="6" t="s">
        <v>63</v>
      </c>
      <c r="C27" s="30">
        <f t="shared" si="1"/>
        <v>11888241.637308959</v>
      </c>
      <c r="D27" s="26">
        <f t="shared" si="0"/>
        <v>4727007.4607524117</v>
      </c>
      <c r="E27" s="26">
        <f t="shared" si="0"/>
        <v>958186.77652529068</v>
      </c>
      <c r="F27" s="26">
        <f t="shared" si="0"/>
        <v>7253625.4705235129</v>
      </c>
      <c r="G27" s="26">
        <f t="shared" si="0"/>
        <v>2760843.7369692135</v>
      </c>
    </row>
    <row r="28" spans="1:7" x14ac:dyDescent="0.3">
      <c r="B28" s="31" t="s">
        <v>41</v>
      </c>
      <c r="C28" s="33">
        <f>SUM(C16:C27)</f>
        <v>147796181.32144397</v>
      </c>
      <c r="D28" s="33">
        <f t="shared" ref="D28:G28" si="2">SUM(D16:D27)</f>
        <v>45286620.963379681</v>
      </c>
      <c r="E28" s="33">
        <f t="shared" si="2"/>
        <v>17639309.886028547</v>
      </c>
      <c r="F28" s="33">
        <f t="shared" si="2"/>
        <v>72847116.654490843</v>
      </c>
      <c r="G28" s="33">
        <f t="shared" si="2"/>
        <v>25608554.212970022</v>
      </c>
    </row>
  </sheetData>
  <mergeCells count="3">
    <mergeCell ref="B15:E15"/>
    <mergeCell ref="F6:G6"/>
    <mergeCell ref="F7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 Cash Flow</vt:lpstr>
      <vt:lpstr>Budget</vt:lpstr>
      <vt:lpstr>ETS 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MRSSV Revanth _DoMS-IIT Madras</dc:creator>
  <cp:lastModifiedBy>MRSSV Revanth _DoMS-IIT Madras</cp:lastModifiedBy>
  <dcterms:created xsi:type="dcterms:W3CDTF">2025-06-19T05:03:42Z</dcterms:created>
  <dcterms:modified xsi:type="dcterms:W3CDTF">2025-06-20T11:40:09Z</dcterms:modified>
</cp:coreProperties>
</file>