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showInkAnnotation="0" codeName="ThisWorkbook"/>
  <mc:AlternateContent xmlns:mc="http://schemas.openxmlformats.org/markup-compatibility/2006">
    <mc:Choice Requires="x15">
      <x15ac:absPath xmlns:x15ac="http://schemas.microsoft.com/office/spreadsheetml/2010/11/ac" url="E:\Excel\Game\"/>
    </mc:Choice>
  </mc:AlternateContent>
  <bookViews>
    <workbookView xWindow="47625" yWindow="0" windowWidth="7080" windowHeight="8265" tabRatio="816"/>
  </bookViews>
  <sheets>
    <sheet name="关于此表" sheetId="24" r:id="rId1"/>
    <sheet name="必要的知识" sheetId="13" r:id="rId2"/>
    <sheet name="任务" sheetId="34" state="hidden" r:id="rId3"/>
    <sheet name="人物数据模拟" sheetId="8" state="hidden" r:id="rId4"/>
    <sheet name="金手指" sheetId="31" r:id="rId5"/>
    <sheet name="赏金首" sheetId="16" r:id="rId6"/>
    <sheet name="全敌数据" sheetId="11" r:id="rId7"/>
    <sheet name="世界地图" sheetId="19" state="hidden" r:id="rId8"/>
    <sheet name="任务攻略" sheetId="30" state="hidden" r:id="rId9"/>
    <sheet name="世界地图图片版" sheetId="37" r:id="rId10"/>
    <sheet name="一些地形路线" sheetId="36" r:id="rId11"/>
    <sheet name="量子人偶" sheetId="14" r:id="rId12"/>
    <sheet name="商店" sheetId="29" r:id="rId13"/>
    <sheet name="出租店" sheetId="33" r:id="rId14"/>
    <sheet name="自动售货机" sheetId="35" state="hidden" r:id="rId15"/>
    <sheet name="人类数据" sheetId="28" r:id="rId16"/>
    <sheet name="人类武器" sheetId="23" r:id="rId17"/>
    <sheet name="人类防具" sheetId="21" r:id="rId18"/>
    <sheet name="人类道具" sheetId="20" r:id="rId19"/>
    <sheet name="战车数据模拟" sheetId="1" r:id="rId20"/>
    <sheet name="战车入手" sheetId="32" r:id="rId21"/>
    <sheet name="Ini" sheetId="9" state="hidden" r:id="rId22"/>
    <sheet name="战车改造形态" sheetId="15" r:id="rId23"/>
    <sheet name="战车特性数据" sheetId="17" r:id="rId24"/>
    <sheet name="C装置" sheetId="2" r:id="rId25"/>
    <sheet name="引擎" sheetId="3" r:id="rId26"/>
    <sheet name="主炮" sheetId="4" r:id="rId27"/>
    <sheet name="副炮" sheetId="5" r:id="rId28"/>
    <sheet name="S-E" sheetId="6" r:id="rId29"/>
    <sheet name="战车3类装备数据整合" sheetId="18" state="hidden" r:id="rId30"/>
  </sheets>
  <definedNames>
    <definedName name="_xlnm._FilterDatabase" localSheetId="24" hidden="1">C装置!$A$3:$K$3</definedName>
    <definedName name="_xlnm._FilterDatabase" localSheetId="28" hidden="1">'S-E'!$A$3:$Q$3</definedName>
    <definedName name="_xlnm._FilterDatabase" localSheetId="27" hidden="1">副炮!$A$3:$Q$3</definedName>
    <definedName name="_xlnm._FilterDatabase" localSheetId="6" hidden="1">全敌数据!$F$2:$X$2</definedName>
    <definedName name="_xlnm._FilterDatabase" localSheetId="17" hidden="1">人类防具!$H$3:$X$3</definedName>
    <definedName name="_xlnm._FilterDatabase" localSheetId="16" hidden="1">人类武器!$G$3:$N$3</definedName>
    <definedName name="_xlnm._FilterDatabase" localSheetId="25" hidden="1">引擎!$A$3:$G$3</definedName>
    <definedName name="_xlnm._FilterDatabase" localSheetId="29" hidden="1">战车3类装备数据整合!$B$2:$S$2</definedName>
    <definedName name="_xlnm._FilterDatabase" localSheetId="26" hidden="1">主炮!$A$3:$Q$157</definedName>
    <definedName name="C特性1" localSheetId="19">战车数据模拟!$V$8</definedName>
    <definedName name="C特性2" localSheetId="19">战车数据模拟!$V$22</definedName>
    <definedName name="C特性3" localSheetId="19">战车数据模拟!$V$36</definedName>
    <definedName name="C装置">C装置!$A$3</definedName>
    <definedName name="SE列表">战车3类装备数据整合!$A$241:$A$342</definedName>
    <definedName name="艾尔鲁斯" localSheetId="12">商店!$E$679:$J$756</definedName>
    <definedName name="岔路镇" localSheetId="12">商店!$E$546:$J$595</definedName>
    <definedName name="大檐楼镇" localSheetId="12">商店!$E$645:$J$678</definedName>
    <definedName name="底盘和C特性">战车特性数据!$A$2</definedName>
    <definedName name="底盘和C特性列表">战车特性数据!$A$3:$A$17</definedName>
    <definedName name="底盘和C特性属性">战车特性数据!$B$2</definedName>
    <definedName name="底盘和C特性值">战车特性数据!$C$2</definedName>
    <definedName name="底盘特性1" localSheetId="19">战车数据模拟!$V$5</definedName>
    <definedName name="底盘特性2" localSheetId="19">战车数据模拟!$V$19</definedName>
    <definedName name="底盘特性3" localSheetId="19">战车数据模拟!$V$33</definedName>
    <definedName name="底盘形态">战车改造形态!$C$3</definedName>
    <definedName name="电波杯" localSheetId="12">商店!$E$77:$J$127</definedName>
    <definedName name="鳄香蕉研究所" localSheetId="12">商店!$E$757:$J$762</definedName>
    <definedName name="范围词">Ini!$B$1</definedName>
    <definedName name="范围词倍数列表">Ini!$B$3:$B$9</definedName>
    <definedName name="范围词列表">Ini!$B$2:$B$2</definedName>
    <definedName name="防护膜">战车特性数据!$E$2</definedName>
    <definedName name="防护膜列表">战车特性数据!$E$3:$E$7</definedName>
    <definedName name="防护膜属性">战车特性数据!$F$2</definedName>
    <definedName name="防护膜特性1" localSheetId="19">战车数据模拟!$V$6</definedName>
    <definedName name="防护膜特性2" localSheetId="19">战车数据模拟!$V$20</definedName>
    <definedName name="防护膜特性3" localSheetId="19">战车数据模拟!$V$34</definedName>
    <definedName name="防护膜值">战车特性数据!$G$2</definedName>
    <definedName name="废墟" localSheetId="12">商店!$E$763:$J$779</definedName>
    <definedName name="副炮列表">战车3类装备数据整合!$A$159:$A$239</definedName>
    <definedName name="固定武器类型" localSheetId="22">战车改造形态!$R$3</definedName>
    <definedName name="固定武器列表" localSheetId="22">战车改造形态!$O$4:$O$451</definedName>
    <definedName name="固定武器名称" localSheetId="22">战车改造形态!$O$3</definedName>
    <definedName name="欢乐袋" localSheetId="12">商店!$V$5:$Y$34</definedName>
    <definedName name="霍克交易所" localSheetId="12">商店!$E$207:$J$218</definedName>
    <definedName name="嚯嚯洞" localSheetId="12">商店!$E$219:$J$238</definedName>
    <definedName name="麦秆镇" localSheetId="12">商店!$E$12:$J$23</definedName>
    <definedName name="莫里港" localSheetId="12">商店!$E$269:$J$419</definedName>
    <definedName name="努卡酒吧" localSheetId="12">商店!$E$50:$J$76</definedName>
    <definedName name="泣母镇" localSheetId="12">商店!$E$7:$J$11</definedName>
    <definedName name="跳跃营地" localSheetId="12">商店!$E$780:$J$798</definedName>
    <definedName name="铁片镇" localSheetId="12">商店!$E$596:$J$644</definedName>
    <definedName name="武器类型1" localSheetId="19">战车数据模拟!$Y$12</definedName>
    <definedName name="武器类型列表1" localSheetId="19">战车数据模拟!$Y$13:$Y$17</definedName>
    <definedName name="邪恶地产" localSheetId="12">商店!$E$420:$J$467</definedName>
    <definedName name="形态1" localSheetId="19">战车数据模拟!$Q$5</definedName>
    <definedName name="形态2" localSheetId="19">战车数据模拟!$Q$19</definedName>
    <definedName name="形态3" localSheetId="19">战车数据模拟!$Q$33</definedName>
    <definedName name="锈色少女" localSheetId="12">商店!$E$128:$J$206</definedName>
    <definedName name="掩体要塞" localSheetId="12">商店!$E$24:$J$43</definedName>
    <definedName name="引擎">引擎!$A$3</definedName>
    <definedName name="印章店" localSheetId="12">商店!$Q$5:$T$30</definedName>
    <definedName name="战车CDef防御">C装置!$G$3</definedName>
    <definedName name="战车CDef命中">C装置!$C$3</definedName>
    <definedName name="战车CDef闪避">C装置!$E$3</definedName>
    <definedName name="战车CDef重量">C装置!$I$3</definedName>
    <definedName name="战车CMax防御">C装置!$H$3</definedName>
    <definedName name="战车CMax命中">C装置!$D$3</definedName>
    <definedName name="战车CMax闪避">C装置!$F$3</definedName>
    <definedName name="战车CMax重量">C装置!$J$3</definedName>
    <definedName name="战车C列表">C装置!$A$4:$A$54</definedName>
    <definedName name="战车C特性">C装置!$B$3</definedName>
    <definedName name="战车底盘Def防御">战车改造形态!$J$3</definedName>
    <definedName name="战车底盘Max防御">战车改造形态!$L$3</definedName>
    <definedName name="战车底盘Min防御">战车改造形态!$K$3</definedName>
    <definedName name="战车底盘特性">战车改造形态!$D$3</definedName>
    <definedName name="战车底盘重量">战车改造形态!$M$3</definedName>
    <definedName name="战车武器Def弹仓">战车3类装备数据整合!$N$2</definedName>
    <definedName name="战车武器Def防御">战车3类装备数据整合!$K$2</definedName>
    <definedName name="战车武器Def伤害">战车3类装备数据整合!$H$2</definedName>
    <definedName name="战车武器Def重量">战车3类装备数据整合!$Q$2</definedName>
    <definedName name="战车武器Max弹仓">战车3类装备数据整合!$O$2</definedName>
    <definedName name="战车武器Max防御">战车3类装备数据整合!$L$2</definedName>
    <definedName name="战车武器Max伤害">战车3类装备数据整合!$I$2</definedName>
    <definedName name="战车武器Max重量">战车3类装备数据整合!$R$2</definedName>
    <definedName name="战车武器范围">战车3类装备数据整合!$D$2</definedName>
    <definedName name="战车武器孔1">战车改造形态!$E$3</definedName>
    <definedName name="战车武器孔2">战车改造形态!$F$3</definedName>
    <definedName name="战车武器孔3">战车改造形态!$G$3</definedName>
    <definedName name="战车武器孔4">战车改造形态!$H$3</definedName>
    <definedName name="战车武器孔5">战车改造形态!$I$3</definedName>
    <definedName name="战车武器类型">战车3类装备数据整合!$E$2</definedName>
    <definedName name="战车武器类型SE">战车3类装备数据整合!$A$240</definedName>
    <definedName name="战车武器类型副炮">战车3类装备数据整合!$A$158</definedName>
    <definedName name="战车武器类型主炮">战车3类装备数据整合!$A$3</definedName>
    <definedName name="战车武器列表">战车3类装备数据整合!$B$3:$B$566</definedName>
    <definedName name="战车武器属性">战车3类装备数据整合!$C$2</definedName>
    <definedName name="战车武器特性">战车3类装备数据整合!$F$2</definedName>
    <definedName name="战车形态列表">战车改造形态!$C$4:$C$450</definedName>
    <definedName name="战车引擎Def防御">引擎!$C$3</definedName>
    <definedName name="战车引擎Def重量">引擎!$E$3</definedName>
    <definedName name="战车引擎Max防御">引擎!$D$3</definedName>
    <definedName name="战车引擎Max重量">引擎!$F$3</definedName>
    <definedName name="战车引擎列表">引擎!$A$4:$A$99</definedName>
    <definedName name="战车引擎载重">引擎!$B$3</definedName>
    <definedName name="战车组件类型列表">Ini!$C$2:$C$19</definedName>
    <definedName name="主炮列表">战车3类装备数据整合!$A$4:$A$157</definedName>
  </definedNames>
  <calcPr calcId="162913"/>
  <webPublishObjects count="6">
    <webPublishObject id="21726" divId="MM3数据资料_21726" destinationFile="D:\!Site\MM\tag\MM\MM3数据资料.html" title="重装机兵3数据表"/>
    <webPublishObject id="2995" divId="MM3数据资料_2995" destinationFile="D:\!Site\MM\tag\MM\MM3数据资料.htm"/>
    <webPublishObject id="12288" divId="MM3数据资料_12288" destinationFile="D:\!Site\MM\tag\MM\MM3数据资料.htm" title="MM3数据资料"/>
    <webPublishObject id="23678" divId="MM3数据资料_23678" destinationFile="D:\!Site\MM\tag\MM\MM3数据资料.htm" title="MM3数据资料"/>
    <webPublishObject id="14621" divId="MM3数据资料_14621" destinationFile="D:\!Site\MM\tag\MM\MM3数据资料.htm" title="MM3数据资料"/>
    <webPublishObject id="29428" divId="MM3数据资料_29428" destinationFile="D:\!Site\MM\tag\MM\MM3数据资料.htm" title="MM3数据资料"/>
  </webPublishObjects>
</workbook>
</file>

<file path=xl/calcChain.xml><?xml version="1.0" encoding="utf-8"?>
<calcChain xmlns="http://schemas.openxmlformats.org/spreadsheetml/2006/main">
  <c r="I7" i="31" l="1"/>
  <c r="I6" i="31"/>
  <c r="I5" i="31"/>
  <c r="I4" i="31"/>
  <c r="I3" i="31"/>
  <c r="H46" i="14" l="1"/>
  <c r="L950" i="31" l="1"/>
  <c r="L949" i="31"/>
  <c r="L948" i="31"/>
  <c r="L947" i="31"/>
  <c r="L946" i="31"/>
  <c r="L945" i="31"/>
  <c r="L944" i="31"/>
  <c r="L943" i="31"/>
  <c r="L942" i="31"/>
  <c r="L941" i="31"/>
  <c r="L940" i="31"/>
  <c r="L939" i="31"/>
  <c r="L938" i="31"/>
  <c r="L937" i="31"/>
  <c r="L936" i="31"/>
  <c r="L935" i="31"/>
  <c r="L934" i="31"/>
  <c r="L933" i="31"/>
  <c r="L932" i="31"/>
  <c r="L931" i="31"/>
  <c r="L930" i="31"/>
  <c r="L929" i="31"/>
  <c r="L928" i="31"/>
  <c r="L927" i="31"/>
  <c r="L926" i="31"/>
  <c r="L925" i="31"/>
  <c r="L924" i="31"/>
  <c r="L923" i="31"/>
  <c r="L922" i="31"/>
  <c r="L921" i="31"/>
  <c r="L920" i="31"/>
  <c r="L919" i="31"/>
  <c r="L918" i="31"/>
  <c r="L917" i="31"/>
  <c r="L916" i="31"/>
  <c r="L915" i="31"/>
  <c r="L914" i="31"/>
  <c r="L913" i="31"/>
  <c r="L912" i="31"/>
  <c r="L911" i="31"/>
  <c r="L910" i="31"/>
  <c r="L909" i="31"/>
  <c r="L908" i="31"/>
  <c r="L907" i="31"/>
  <c r="L906" i="31"/>
  <c r="L905" i="31"/>
  <c r="L904" i="31"/>
  <c r="L903" i="31"/>
  <c r="L902" i="31"/>
  <c r="L901" i="31"/>
  <c r="L900" i="31"/>
  <c r="L899" i="31"/>
  <c r="L898" i="31"/>
  <c r="L897" i="31"/>
  <c r="L896" i="31"/>
  <c r="L895" i="31"/>
  <c r="L894" i="31"/>
  <c r="L893" i="31"/>
  <c r="L892" i="31"/>
  <c r="L891" i="31"/>
  <c r="L890" i="31"/>
  <c r="L889" i="31"/>
  <c r="L888" i="31"/>
  <c r="L887" i="31"/>
  <c r="L886" i="31"/>
  <c r="L885" i="31"/>
  <c r="L884" i="31"/>
  <c r="G6" i="31" s="1"/>
  <c r="L883" i="31"/>
  <c r="L882" i="31"/>
  <c r="L881" i="31"/>
  <c r="L880" i="31"/>
  <c r="L879" i="31"/>
  <c r="L878" i="31"/>
  <c r="L877" i="31"/>
  <c r="L876" i="31"/>
  <c r="L875" i="31"/>
  <c r="L874" i="31"/>
  <c r="L873" i="31"/>
  <c r="L872" i="31"/>
  <c r="L871" i="31"/>
  <c r="L870" i="31"/>
  <c r="L869" i="31"/>
  <c r="L868" i="31"/>
  <c r="L867" i="31"/>
  <c r="L866" i="31"/>
  <c r="L865" i="31"/>
  <c r="L864" i="31"/>
  <c r="L863" i="31"/>
  <c r="L862" i="31"/>
  <c r="L861" i="31"/>
  <c r="L860" i="31"/>
  <c r="L859" i="31"/>
  <c r="L858" i="31"/>
  <c r="L857" i="31"/>
  <c r="L856" i="31"/>
  <c r="L855" i="31"/>
  <c r="L854" i="31"/>
  <c r="L853" i="31"/>
  <c r="L852" i="31"/>
  <c r="L851" i="31"/>
  <c r="L850" i="31"/>
  <c r="L849" i="31"/>
  <c r="L848" i="31"/>
  <c r="L847" i="31"/>
  <c r="L846" i="31"/>
  <c r="L845" i="31"/>
  <c r="L844" i="31"/>
  <c r="L843" i="31"/>
  <c r="L842" i="31"/>
  <c r="L841" i="31"/>
  <c r="L840" i="31"/>
  <c r="L839" i="31"/>
  <c r="L838" i="31"/>
  <c r="L837" i="31"/>
  <c r="L836" i="31"/>
  <c r="L835" i="31"/>
  <c r="L834" i="31"/>
  <c r="L833" i="31"/>
  <c r="L832" i="31"/>
  <c r="L831" i="31"/>
  <c r="L830" i="31"/>
  <c r="L829" i="31"/>
  <c r="L828" i="31"/>
  <c r="L827" i="31"/>
  <c r="L826" i="31"/>
  <c r="L825" i="31"/>
  <c r="L824" i="31"/>
  <c r="L823" i="31"/>
  <c r="L822" i="31"/>
  <c r="L821" i="31"/>
  <c r="L820" i="31"/>
  <c r="L819" i="31"/>
  <c r="L818" i="31"/>
  <c r="L817" i="31"/>
  <c r="L816" i="31"/>
  <c r="L815" i="31"/>
  <c r="L814" i="31"/>
  <c r="L813" i="31"/>
  <c r="L812" i="31"/>
  <c r="L811" i="31"/>
  <c r="L810" i="31"/>
  <c r="L809" i="31"/>
  <c r="L808" i="31"/>
  <c r="L807" i="31"/>
  <c r="L806" i="31"/>
  <c r="L805" i="31"/>
  <c r="L804" i="31"/>
  <c r="L803" i="31"/>
  <c r="L802" i="31"/>
  <c r="L801" i="31"/>
  <c r="L800" i="31"/>
  <c r="L799" i="31"/>
  <c r="L798" i="31"/>
  <c r="L797" i="31"/>
  <c r="L796" i="31"/>
  <c r="L795" i="31"/>
  <c r="L794" i="31"/>
  <c r="L793" i="31"/>
  <c r="L792" i="31"/>
  <c r="L791" i="31"/>
  <c r="L790" i="31"/>
  <c r="L789" i="31"/>
  <c r="L788" i="31"/>
  <c r="L787" i="31"/>
  <c r="L786" i="31"/>
  <c r="L785" i="31"/>
  <c r="L784" i="31"/>
  <c r="L783" i="31"/>
  <c r="L782" i="31"/>
  <c r="L781" i="31"/>
  <c r="L780" i="31"/>
  <c r="L779" i="31"/>
  <c r="L778" i="31"/>
  <c r="L777" i="31"/>
  <c r="L776" i="31"/>
  <c r="L775" i="31"/>
  <c r="L774" i="31"/>
  <c r="L773" i="31"/>
  <c r="L772" i="31"/>
  <c r="L771" i="31"/>
  <c r="L770" i="31"/>
  <c r="L769" i="31"/>
  <c r="L768" i="31"/>
  <c r="L767" i="31"/>
  <c r="L766" i="31"/>
  <c r="L765" i="31"/>
  <c r="L764" i="31"/>
  <c r="L763" i="31"/>
  <c r="L762" i="31"/>
  <c r="L761" i="31"/>
  <c r="L760" i="31"/>
  <c r="L759" i="31"/>
  <c r="L758" i="31"/>
  <c r="L757" i="31"/>
  <c r="L756" i="31"/>
  <c r="L755" i="31"/>
  <c r="L754" i="31"/>
  <c r="L753" i="31"/>
  <c r="L752" i="31"/>
  <c r="L751" i="31"/>
  <c r="L750" i="31"/>
  <c r="L749" i="31"/>
  <c r="L748" i="31"/>
  <c r="L747" i="31"/>
  <c r="L746" i="31"/>
  <c r="L745" i="31"/>
  <c r="L744" i="31"/>
  <c r="L743" i="31"/>
  <c r="L742" i="31"/>
  <c r="L741" i="31"/>
  <c r="L740" i="31"/>
  <c r="L739" i="31"/>
  <c r="L738" i="31"/>
  <c r="L737" i="31"/>
  <c r="L736" i="31"/>
  <c r="L735" i="31"/>
  <c r="L734" i="31"/>
  <c r="L733" i="31"/>
  <c r="L732" i="31"/>
  <c r="L731" i="31"/>
  <c r="L730" i="31"/>
  <c r="L729" i="31"/>
  <c r="L728" i="31"/>
  <c r="L727" i="31"/>
  <c r="L726" i="31"/>
  <c r="L725" i="31"/>
  <c r="L724" i="31"/>
  <c r="L723" i="31"/>
  <c r="L722" i="31"/>
  <c r="L721" i="31"/>
  <c r="L720" i="31"/>
  <c r="L719" i="31"/>
  <c r="L718" i="31"/>
  <c r="L717" i="31"/>
  <c r="L716" i="31"/>
  <c r="L715" i="31"/>
  <c r="L714" i="31"/>
  <c r="L713" i="31"/>
  <c r="L712" i="31"/>
  <c r="L711" i="31"/>
  <c r="L710" i="31"/>
  <c r="L709" i="31"/>
  <c r="L708" i="31"/>
  <c r="L707" i="31"/>
  <c r="L706" i="31"/>
  <c r="L705" i="31"/>
  <c r="L704" i="31"/>
  <c r="L703" i="31"/>
  <c r="L702" i="31"/>
  <c r="L701" i="31"/>
  <c r="L700" i="31"/>
  <c r="L699" i="31"/>
  <c r="L698" i="31"/>
  <c r="L697" i="31"/>
  <c r="L696" i="31"/>
  <c r="L695" i="31"/>
  <c r="L694" i="31"/>
  <c r="L693" i="31"/>
  <c r="L692" i="31"/>
  <c r="L691" i="31"/>
  <c r="L690" i="31"/>
  <c r="L689" i="31"/>
  <c r="L688" i="31"/>
  <c r="L687" i="31"/>
  <c r="L686" i="31"/>
  <c r="L685" i="31"/>
  <c r="L684" i="31"/>
  <c r="L683" i="31"/>
  <c r="L682" i="31"/>
  <c r="L681" i="31"/>
  <c r="L680" i="31"/>
  <c r="L679" i="31"/>
  <c r="L678" i="31"/>
  <c r="L677" i="31"/>
  <c r="L676" i="31"/>
  <c r="L675" i="31"/>
  <c r="L674" i="31"/>
  <c r="L673" i="31"/>
  <c r="L672" i="31"/>
  <c r="L671" i="31"/>
  <c r="L670" i="31"/>
  <c r="L669" i="31"/>
  <c r="L668" i="31"/>
  <c r="L667" i="31"/>
  <c r="L666" i="31"/>
  <c r="L665" i="31"/>
  <c r="L664" i="31"/>
  <c r="L663" i="31"/>
  <c r="L662" i="31"/>
  <c r="L661" i="31"/>
  <c r="L660" i="31"/>
  <c r="L659" i="31"/>
  <c r="L658" i="31"/>
  <c r="L657" i="31"/>
  <c r="L656" i="31"/>
  <c r="L655" i="31"/>
  <c r="L654" i="31"/>
  <c r="L653" i="31"/>
  <c r="L652" i="31"/>
  <c r="L651" i="31"/>
  <c r="L650" i="31"/>
  <c r="L649" i="31"/>
  <c r="L648" i="31"/>
  <c r="L647" i="31"/>
  <c r="L646" i="31"/>
  <c r="L645" i="31"/>
  <c r="L644" i="31"/>
  <c r="L643" i="31"/>
  <c r="L642" i="31"/>
  <c r="L641" i="31"/>
  <c r="L640" i="31"/>
  <c r="L639" i="31"/>
  <c r="L638" i="31"/>
  <c r="L637" i="31"/>
  <c r="L636" i="31"/>
  <c r="L635" i="31"/>
  <c r="L634" i="31"/>
  <c r="L633" i="31"/>
  <c r="L632" i="31"/>
  <c r="L631" i="31"/>
  <c r="L630" i="31"/>
  <c r="L629" i="31"/>
  <c r="L628" i="31"/>
  <c r="L627" i="31"/>
  <c r="L626" i="31"/>
  <c r="L625" i="31"/>
  <c r="L624" i="31"/>
  <c r="L623" i="31"/>
  <c r="L622" i="31"/>
  <c r="L621" i="31"/>
  <c r="L620" i="31"/>
  <c r="L619" i="31"/>
  <c r="L618" i="31"/>
  <c r="L617" i="31"/>
  <c r="L616" i="31"/>
  <c r="L615" i="31"/>
  <c r="L614" i="31"/>
  <c r="L613" i="31"/>
  <c r="L612" i="31"/>
  <c r="L611" i="31"/>
  <c r="L610" i="31"/>
  <c r="L609" i="31"/>
  <c r="L608" i="31"/>
  <c r="L607" i="31"/>
  <c r="L606" i="31"/>
  <c r="L605" i="31"/>
  <c r="L604" i="31"/>
  <c r="L603" i="31"/>
  <c r="L602" i="31"/>
  <c r="L601" i="31"/>
  <c r="L600" i="31"/>
  <c r="L599" i="31"/>
  <c r="L598" i="31"/>
  <c r="L597" i="31"/>
  <c r="L596" i="31"/>
  <c r="L595" i="31"/>
  <c r="G7" i="31" s="1"/>
  <c r="L594" i="31"/>
  <c r="L593" i="31"/>
  <c r="L592" i="31"/>
  <c r="L591" i="31"/>
  <c r="L590" i="31"/>
  <c r="L589" i="31"/>
  <c r="L588" i="31"/>
  <c r="L587" i="31"/>
  <c r="L586" i="31"/>
  <c r="L585" i="31"/>
  <c r="L584" i="31"/>
  <c r="L583" i="31"/>
  <c r="L582" i="31"/>
  <c r="L581" i="31"/>
  <c r="L580" i="31"/>
  <c r="L579" i="31"/>
  <c r="L578" i="31"/>
  <c r="L577" i="31"/>
  <c r="L576" i="31"/>
  <c r="L575" i="31"/>
  <c r="L574" i="31"/>
  <c r="L573" i="31"/>
  <c r="L572" i="31"/>
  <c r="L571" i="31"/>
  <c r="L570" i="31"/>
  <c r="L569" i="31"/>
  <c r="L568" i="31"/>
  <c r="L567" i="31"/>
  <c r="L566" i="31"/>
  <c r="L565" i="31"/>
  <c r="L564" i="31"/>
  <c r="L563" i="31"/>
  <c r="L562" i="31"/>
  <c r="L561" i="31"/>
  <c r="L560" i="31"/>
  <c r="L559" i="31"/>
  <c r="L558" i="31"/>
  <c r="L557" i="31"/>
  <c r="L556" i="31"/>
  <c r="L555" i="31"/>
  <c r="L554" i="31"/>
  <c r="L553" i="31"/>
  <c r="L552" i="31"/>
  <c r="L551" i="31"/>
  <c r="L550" i="31"/>
  <c r="L549" i="31"/>
  <c r="L548" i="31"/>
  <c r="L547" i="31"/>
  <c r="L546" i="31"/>
  <c r="L545" i="31"/>
  <c r="L544" i="31"/>
  <c r="L543" i="31"/>
  <c r="L542" i="31"/>
  <c r="L541" i="31"/>
  <c r="L540" i="31"/>
  <c r="L539" i="31"/>
  <c r="L538" i="31"/>
  <c r="L537" i="31"/>
  <c r="L536" i="31"/>
  <c r="L535" i="31"/>
  <c r="L534" i="31"/>
  <c r="L533" i="31"/>
  <c r="L532" i="31"/>
  <c r="L531" i="31"/>
  <c r="L530" i="31"/>
  <c r="L529" i="31"/>
  <c r="L528" i="31"/>
  <c r="L527" i="31"/>
  <c r="L526" i="31"/>
  <c r="L525" i="31"/>
  <c r="L524" i="31"/>
  <c r="L523" i="31"/>
  <c r="L522" i="31"/>
  <c r="L521" i="31"/>
  <c r="L520" i="31"/>
  <c r="L519" i="31"/>
  <c r="L518" i="31"/>
  <c r="L517" i="31"/>
  <c r="L516" i="31"/>
  <c r="L515" i="31"/>
  <c r="L514" i="31"/>
  <c r="L513" i="31"/>
  <c r="L512" i="31"/>
  <c r="L511" i="31"/>
  <c r="L510" i="31"/>
  <c r="L509" i="31"/>
  <c r="L508" i="31"/>
  <c r="L507" i="31"/>
  <c r="L506" i="31"/>
  <c r="L505" i="31"/>
  <c r="L504" i="31"/>
  <c r="L503" i="31"/>
  <c r="L502" i="31"/>
  <c r="L501" i="31"/>
  <c r="L500" i="31"/>
  <c r="L499" i="31"/>
  <c r="L498" i="31"/>
  <c r="L497" i="31"/>
  <c r="L496" i="31"/>
  <c r="L495" i="31"/>
  <c r="L494" i="31"/>
  <c r="L493" i="31"/>
  <c r="L492" i="31"/>
  <c r="L491" i="31"/>
  <c r="L490" i="31"/>
  <c r="L489" i="31"/>
  <c r="L488" i="31"/>
  <c r="L487" i="31"/>
  <c r="L486" i="31"/>
  <c r="L485" i="31"/>
  <c r="L484" i="31"/>
  <c r="L483" i="31"/>
  <c r="L482" i="31"/>
  <c r="L481" i="31"/>
  <c r="L480" i="31"/>
  <c r="L479" i="31"/>
  <c r="L478" i="31"/>
  <c r="L477" i="31"/>
  <c r="L476" i="31"/>
  <c r="L475" i="31"/>
  <c r="L474" i="31"/>
  <c r="L473" i="31"/>
  <c r="L472" i="31"/>
  <c r="L471" i="31"/>
  <c r="L470" i="31"/>
  <c r="L469" i="31"/>
  <c r="L468" i="31"/>
  <c r="L467" i="31"/>
  <c r="L466" i="31"/>
  <c r="L465" i="31"/>
  <c r="L464" i="31"/>
  <c r="L463" i="31"/>
  <c r="L462" i="31"/>
  <c r="L461" i="31"/>
  <c r="L460" i="31"/>
  <c r="L459" i="31"/>
  <c r="L458" i="31"/>
  <c r="L457" i="31"/>
  <c r="L456" i="31"/>
  <c r="L455" i="31"/>
  <c r="L454" i="31"/>
  <c r="L453" i="31"/>
  <c r="L452" i="31"/>
  <c r="L451" i="31"/>
  <c r="L450" i="31"/>
  <c r="L449" i="31"/>
  <c r="L448" i="31"/>
  <c r="L447" i="31"/>
  <c r="L446" i="31"/>
  <c r="L445" i="31"/>
  <c r="L444" i="31"/>
  <c r="L443" i="31"/>
  <c r="L442" i="31"/>
  <c r="L441" i="31"/>
  <c r="L440" i="31"/>
  <c r="L439" i="31"/>
  <c r="L438" i="31"/>
  <c r="L437" i="31"/>
  <c r="L436" i="31"/>
  <c r="L435" i="31"/>
  <c r="L434" i="31"/>
  <c r="L433" i="31"/>
  <c r="L432" i="31"/>
  <c r="L431" i="31"/>
  <c r="L430" i="31"/>
  <c r="L429" i="31"/>
  <c r="L428" i="31"/>
  <c r="L427" i="31"/>
  <c r="L426" i="31"/>
  <c r="L425" i="31"/>
  <c r="L424" i="31"/>
  <c r="L423" i="31"/>
  <c r="L422" i="31"/>
  <c r="L421" i="31"/>
  <c r="L420" i="31"/>
  <c r="L419" i="31"/>
  <c r="L418" i="31"/>
  <c r="L417" i="31"/>
  <c r="L416" i="31"/>
  <c r="L415" i="31"/>
  <c r="L414" i="31"/>
  <c r="L413" i="31"/>
  <c r="L412" i="31"/>
  <c r="L411" i="31"/>
  <c r="L410" i="31"/>
  <c r="L409" i="31"/>
  <c r="L408" i="31"/>
  <c r="L407" i="31"/>
  <c r="L406" i="31"/>
  <c r="L405" i="31"/>
  <c r="L404" i="31"/>
  <c r="L403" i="31"/>
  <c r="L402" i="31"/>
  <c r="L401" i="31"/>
  <c r="L400" i="31"/>
  <c r="L399" i="31"/>
  <c r="L398" i="31"/>
  <c r="L397" i="31"/>
  <c r="L396" i="31"/>
  <c r="L395" i="31"/>
  <c r="L394" i="31"/>
  <c r="L393" i="31"/>
  <c r="L392" i="31"/>
  <c r="L391" i="31"/>
  <c r="L390" i="31"/>
  <c r="L389" i="31"/>
  <c r="L388" i="31"/>
  <c r="L387" i="31"/>
  <c r="L386" i="31"/>
  <c r="L385" i="31"/>
  <c r="L384" i="31"/>
  <c r="L383" i="31"/>
  <c r="L382" i="31"/>
  <c r="L381" i="31"/>
  <c r="L380" i="31"/>
  <c r="L379" i="31"/>
  <c r="L378" i="31"/>
  <c r="L377" i="31"/>
  <c r="L376" i="31"/>
  <c r="L375" i="31"/>
  <c r="L374" i="31"/>
  <c r="L373" i="31"/>
  <c r="L372" i="31"/>
  <c r="L371" i="31"/>
  <c r="G4" i="31" s="1"/>
  <c r="L370" i="31"/>
  <c r="L369" i="31"/>
  <c r="L368" i="31"/>
  <c r="L367" i="31"/>
  <c r="L366" i="31"/>
  <c r="L365" i="31"/>
  <c r="L364" i="31"/>
  <c r="L363" i="31"/>
  <c r="L362" i="31"/>
  <c r="L361" i="31"/>
  <c r="L360" i="31"/>
  <c r="L359" i="31"/>
  <c r="L358" i="31"/>
  <c r="L357" i="31"/>
  <c r="L356" i="31"/>
  <c r="L355" i="31"/>
  <c r="L354" i="31"/>
  <c r="L353" i="31"/>
  <c r="L352" i="31"/>
  <c r="L351" i="31"/>
  <c r="L350" i="31"/>
  <c r="L349" i="31"/>
  <c r="L348" i="31"/>
  <c r="L347" i="31"/>
  <c r="L346" i="31"/>
  <c r="L345" i="31"/>
  <c r="L344" i="31"/>
  <c r="L343" i="31"/>
  <c r="L342" i="31"/>
  <c r="L341" i="31"/>
  <c r="L340" i="31"/>
  <c r="L339" i="31"/>
  <c r="L338" i="31"/>
  <c r="L337" i="31"/>
  <c r="L336" i="31"/>
  <c r="L335" i="31"/>
  <c r="L334" i="31"/>
  <c r="L333" i="31"/>
  <c r="L332" i="31"/>
  <c r="L331" i="31"/>
  <c r="L330" i="31"/>
  <c r="L329" i="31"/>
  <c r="L328" i="31"/>
  <c r="L327" i="31"/>
  <c r="L326" i="31"/>
  <c r="L325" i="31"/>
  <c r="L324" i="31"/>
  <c r="L323" i="31"/>
  <c r="L322" i="31"/>
  <c r="L321" i="31"/>
  <c r="L320" i="31"/>
  <c r="L319" i="31"/>
  <c r="L318" i="31"/>
  <c r="L317" i="31"/>
  <c r="L316" i="31"/>
  <c r="L315" i="31"/>
  <c r="L314" i="31"/>
  <c r="L313" i="31"/>
  <c r="L312" i="31"/>
  <c r="L311" i="31"/>
  <c r="L310" i="31"/>
  <c r="L309" i="31"/>
  <c r="L308" i="31"/>
  <c r="L307" i="31"/>
  <c r="L306" i="31"/>
  <c r="L305" i="31"/>
  <c r="L304" i="31"/>
  <c r="L303" i="31"/>
  <c r="L302" i="31"/>
  <c r="L301" i="31"/>
  <c r="L300" i="31"/>
  <c r="L299" i="31"/>
  <c r="L298" i="31"/>
  <c r="L297" i="31"/>
  <c r="L296" i="31"/>
  <c r="L295" i="31"/>
  <c r="L294" i="31"/>
  <c r="L293" i="31"/>
  <c r="L292" i="31"/>
  <c r="L291" i="31"/>
  <c r="L290" i="31"/>
  <c r="L289" i="31"/>
  <c r="L288" i="31"/>
  <c r="L287" i="31"/>
  <c r="L286" i="31"/>
  <c r="L285" i="31"/>
  <c r="L284" i="31"/>
  <c r="L283" i="31"/>
  <c r="L282" i="31"/>
  <c r="L281" i="31"/>
  <c r="L280" i="31"/>
  <c r="L279" i="31"/>
  <c r="L278" i="31"/>
  <c r="L277" i="31"/>
  <c r="L276" i="31"/>
  <c r="L275" i="31"/>
  <c r="L274" i="31"/>
  <c r="L273" i="31"/>
  <c r="L272" i="31"/>
  <c r="L271" i="31"/>
  <c r="L270" i="31"/>
  <c r="L269" i="31"/>
  <c r="L268" i="31"/>
  <c r="L267" i="31"/>
  <c r="L266" i="31"/>
  <c r="L265" i="31"/>
  <c r="L264" i="31"/>
  <c r="L263" i="31"/>
  <c r="L262" i="31"/>
  <c r="L261" i="31"/>
  <c r="L260" i="31"/>
  <c r="L259" i="31"/>
  <c r="L258" i="31"/>
  <c r="L257" i="31"/>
  <c r="L256" i="31"/>
  <c r="L255" i="31"/>
  <c r="L254" i="31"/>
  <c r="L253" i="31"/>
  <c r="L252" i="31"/>
  <c r="L251" i="31"/>
  <c r="L250" i="31"/>
  <c r="L249" i="31"/>
  <c r="L248" i="31"/>
  <c r="L247" i="31"/>
  <c r="L246" i="31"/>
  <c r="L245" i="31"/>
  <c r="L244" i="31"/>
  <c r="L243" i="31"/>
  <c r="L242" i="31"/>
  <c r="L241" i="31"/>
  <c r="L240" i="31"/>
  <c r="L239" i="31"/>
  <c r="L238" i="31"/>
  <c r="L237" i="31"/>
  <c r="L236" i="31"/>
  <c r="L235" i="31"/>
  <c r="L234" i="31"/>
  <c r="L233" i="31"/>
  <c r="L232" i="31"/>
  <c r="L231" i="31"/>
  <c r="L230" i="31"/>
  <c r="L229" i="31"/>
  <c r="L228" i="31"/>
  <c r="L227" i="31"/>
  <c r="L226" i="31"/>
  <c r="L225" i="31"/>
  <c r="L224" i="31"/>
  <c r="L223" i="31"/>
  <c r="L222" i="31"/>
  <c r="L221" i="31"/>
  <c r="L220" i="31"/>
  <c r="L219" i="31"/>
  <c r="L218" i="31"/>
  <c r="L217" i="31"/>
  <c r="L216" i="31"/>
  <c r="L215" i="31"/>
  <c r="L214" i="31"/>
  <c r="L213" i="31"/>
  <c r="L212" i="31"/>
  <c r="L211" i="31"/>
  <c r="L210" i="31"/>
  <c r="L209" i="31"/>
  <c r="L208" i="31"/>
  <c r="L207" i="31"/>
  <c r="L206" i="31"/>
  <c r="L205" i="31"/>
  <c r="L204" i="31"/>
  <c r="L203" i="31"/>
  <c r="L202" i="31"/>
  <c r="L201" i="31"/>
  <c r="L200" i="31"/>
  <c r="L199" i="31"/>
  <c r="L198" i="31"/>
  <c r="L197" i="31"/>
  <c r="L196" i="31"/>
  <c r="L195" i="31"/>
  <c r="L194" i="31"/>
  <c r="L193" i="31"/>
  <c r="L192" i="31"/>
  <c r="L191" i="31"/>
  <c r="L190" i="31"/>
  <c r="L189" i="31"/>
  <c r="L188" i="31"/>
  <c r="L187" i="31"/>
  <c r="L186" i="31"/>
  <c r="L185" i="31"/>
  <c r="L184" i="31"/>
  <c r="L183" i="31"/>
  <c r="L182" i="31"/>
  <c r="L181" i="31"/>
  <c r="L180" i="31"/>
  <c r="L179" i="31"/>
  <c r="L178" i="31"/>
  <c r="L177" i="31"/>
  <c r="L176" i="31"/>
  <c r="L175" i="31"/>
  <c r="L174" i="31"/>
  <c r="L173" i="31"/>
  <c r="L172" i="31"/>
  <c r="L171" i="31"/>
  <c r="L170" i="31"/>
  <c r="L169" i="31"/>
  <c r="L168" i="31"/>
  <c r="L167" i="31"/>
  <c r="L166" i="31"/>
  <c r="L165" i="31"/>
  <c r="L164" i="31"/>
  <c r="L163" i="31"/>
  <c r="L162" i="31"/>
  <c r="L161" i="31"/>
  <c r="L160" i="31"/>
  <c r="L159" i="31"/>
  <c r="L158" i="31"/>
  <c r="L157" i="31"/>
  <c r="L156" i="31"/>
  <c r="L155" i="31"/>
  <c r="L154" i="31"/>
  <c r="L153" i="31"/>
  <c r="L152" i="31"/>
  <c r="L151" i="31"/>
  <c r="L150" i="31"/>
  <c r="L149" i="31"/>
  <c r="L148" i="31"/>
  <c r="L147" i="31"/>
  <c r="L146" i="31"/>
  <c r="L145" i="31"/>
  <c r="L144" i="31"/>
  <c r="L143" i="31"/>
  <c r="L142" i="31"/>
  <c r="L141" i="31"/>
  <c r="L140" i="31"/>
  <c r="L139" i="31"/>
  <c r="L138" i="31"/>
  <c r="L137" i="31"/>
  <c r="L136" i="31"/>
  <c r="L135" i="31"/>
  <c r="L134" i="31"/>
  <c r="L133" i="31"/>
  <c r="L132" i="31"/>
  <c r="L131" i="31"/>
  <c r="L130" i="31"/>
  <c r="L129" i="31"/>
  <c r="L128" i="31"/>
  <c r="L127" i="31"/>
  <c r="L126" i="31"/>
  <c r="L125" i="31"/>
  <c r="L124" i="31"/>
  <c r="L123" i="31"/>
  <c r="L122" i="31"/>
  <c r="L121" i="31"/>
  <c r="L120" i="31"/>
  <c r="L119" i="31"/>
  <c r="L118" i="31"/>
  <c r="L117" i="31"/>
  <c r="L116" i="31"/>
  <c r="L115" i="31"/>
  <c r="L114" i="31"/>
  <c r="L113" i="31"/>
  <c r="L112" i="31"/>
  <c r="L111" i="31"/>
  <c r="L110" i="31"/>
  <c r="L109" i="31"/>
  <c r="L108" i="31"/>
  <c r="L107" i="31"/>
  <c r="L106" i="31"/>
  <c r="L105" i="31"/>
  <c r="L104" i="31"/>
  <c r="L103" i="31"/>
  <c r="L102" i="31"/>
  <c r="L101" i="31"/>
  <c r="L100" i="31"/>
  <c r="L99" i="31"/>
  <c r="L98" i="31"/>
  <c r="L97" i="31"/>
  <c r="L96" i="31"/>
  <c r="L95" i="31"/>
  <c r="L94" i="31"/>
  <c r="L93" i="31"/>
  <c r="G5" i="31" s="1"/>
  <c r="L92" i="31"/>
  <c r="L91" i="31"/>
  <c r="L90" i="31"/>
  <c r="L89" i="31"/>
  <c r="L88" i="31"/>
  <c r="L87" i="31"/>
  <c r="L86" i="31"/>
  <c r="L85" i="31"/>
  <c r="L84" i="31"/>
  <c r="L83" i="31"/>
  <c r="L82" i="31"/>
  <c r="L81" i="31"/>
  <c r="G3" i="31" s="1"/>
  <c r="L80" i="31"/>
  <c r="L79" i="31"/>
  <c r="L78" i="31"/>
  <c r="L77" i="31"/>
  <c r="L76" i="31"/>
  <c r="L75" i="31"/>
  <c r="L74" i="31"/>
  <c r="L73" i="31"/>
  <c r="L72" i="31"/>
  <c r="L71" i="31"/>
  <c r="L70" i="31"/>
  <c r="L69" i="31"/>
  <c r="L68" i="31"/>
  <c r="L67" i="31"/>
  <c r="L66" i="31"/>
  <c r="L65" i="31"/>
  <c r="L64" i="31"/>
  <c r="L63" i="31"/>
  <c r="L62" i="31"/>
  <c r="L61" i="31"/>
  <c r="L60" i="31"/>
  <c r="L59" i="31"/>
  <c r="L58" i="31"/>
  <c r="L57" i="31"/>
  <c r="L56" i="31"/>
  <c r="L55" i="31"/>
  <c r="L54" i="31"/>
  <c r="L53" i="31"/>
  <c r="L52" i="31"/>
  <c r="L51" i="31"/>
  <c r="L50" i="31"/>
  <c r="L49" i="31"/>
  <c r="L48" i="31"/>
  <c r="L47" i="31"/>
  <c r="L46" i="31"/>
  <c r="L45" i="31"/>
  <c r="L44" i="31"/>
  <c r="L43" i="31"/>
  <c r="L42" i="31"/>
  <c r="L41" i="31"/>
  <c r="L40" i="31"/>
  <c r="L39" i="31"/>
  <c r="L38" i="31"/>
  <c r="L37" i="31"/>
  <c r="L36" i="31"/>
  <c r="L35" i="31"/>
  <c r="L34" i="31"/>
  <c r="L33" i="31"/>
  <c r="L32" i="31"/>
  <c r="L31" i="31"/>
  <c r="L30" i="31"/>
  <c r="L29" i="31"/>
  <c r="L28" i="31"/>
  <c r="L27" i="31"/>
  <c r="L26" i="31"/>
  <c r="L25" i="31"/>
  <c r="L24" i="31"/>
  <c r="L23" i="31"/>
  <c r="L22" i="31"/>
  <c r="L21" i="31"/>
  <c r="L20" i="31"/>
  <c r="L19" i="31"/>
  <c r="L18" i="31"/>
  <c r="L17" i="31"/>
  <c r="L16" i="31"/>
  <c r="L15" i="31"/>
  <c r="L14" i="31"/>
  <c r="L13" i="31"/>
  <c r="L12" i="31"/>
  <c r="L11" i="31"/>
  <c r="L10" i="31"/>
  <c r="L9" i="31"/>
  <c r="L8" i="31"/>
  <c r="L7" i="31"/>
  <c r="L6" i="31"/>
  <c r="L5" i="31"/>
  <c r="L4" i="31"/>
  <c r="L3" i="31"/>
  <c r="G48" i="4" l="1"/>
  <c r="P48" i="4"/>
  <c r="J48" i="4"/>
  <c r="H48" i="4"/>
  <c r="Q262" i="11" l="1"/>
  <c r="O262" i="11"/>
  <c r="I262" i="11"/>
  <c r="G262" i="11"/>
  <c r="Q214" i="11"/>
  <c r="O214" i="11"/>
  <c r="Q213" i="11"/>
  <c r="O213" i="11"/>
  <c r="I214" i="11"/>
  <c r="I213" i="11"/>
  <c r="G214" i="11"/>
  <c r="G213" i="11"/>
  <c r="I281" i="11"/>
  <c r="G281" i="11"/>
  <c r="O281" i="11"/>
  <c r="Q281" i="11"/>
  <c r="O3" i="11"/>
  <c r="O4" i="11"/>
  <c r="O5" i="11"/>
  <c r="O6" i="11"/>
  <c r="O7" i="11"/>
  <c r="O8" i="11"/>
  <c r="O9" i="11"/>
  <c r="O10" i="11"/>
  <c r="O11" i="11"/>
  <c r="O12" i="11"/>
  <c r="O13" i="11"/>
  <c r="O14" i="11"/>
  <c r="O15" i="11"/>
  <c r="O16" i="11"/>
  <c r="O17" i="11"/>
  <c r="O18" i="11"/>
  <c r="O19" i="11"/>
  <c r="O20" i="11"/>
  <c r="O21" i="11"/>
  <c r="O22" i="11"/>
  <c r="O23" i="11"/>
  <c r="O24" i="11"/>
  <c r="O25" i="11"/>
  <c r="O26" i="11"/>
  <c r="O27" i="11"/>
  <c r="O28" i="11"/>
  <c r="O29" i="11"/>
  <c r="O30" i="11"/>
  <c r="O31" i="11"/>
  <c r="O32" i="11"/>
  <c r="O33" i="11"/>
  <c r="O34" i="11"/>
  <c r="O35" i="11"/>
  <c r="O36" i="11"/>
  <c r="O37" i="11"/>
  <c r="O38" i="11"/>
  <c r="O39" i="11"/>
  <c r="O40" i="11"/>
  <c r="O41" i="11"/>
  <c r="O42" i="11"/>
  <c r="O43" i="11"/>
  <c r="O44" i="11"/>
  <c r="O45" i="11"/>
  <c r="O46" i="11"/>
  <c r="O47" i="11"/>
  <c r="O48" i="11"/>
  <c r="O49" i="11"/>
  <c r="O50" i="11"/>
  <c r="O51" i="11"/>
  <c r="O52" i="11"/>
  <c r="O53" i="11"/>
  <c r="O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185" i="11"/>
  <c r="O186" i="11"/>
  <c r="O187" i="11"/>
  <c r="O188" i="11"/>
  <c r="O189" i="11"/>
  <c r="O190" i="11"/>
  <c r="O191" i="11"/>
  <c r="O192" i="11"/>
  <c r="O193" i="11"/>
  <c r="O194" i="11"/>
  <c r="O195" i="11"/>
  <c r="O196" i="11"/>
  <c r="O197" i="11"/>
  <c r="O198" i="11"/>
  <c r="O199" i="11"/>
  <c r="O200" i="11"/>
  <c r="O201" i="11"/>
  <c r="O202" i="11"/>
  <c r="O203" i="11"/>
  <c r="O204" i="11"/>
  <c r="O205" i="11"/>
  <c r="O206" i="11"/>
  <c r="O207" i="11"/>
  <c r="O208" i="11"/>
  <c r="O209" i="11"/>
  <c r="O210" i="11"/>
  <c r="O211" i="11"/>
  <c r="O212"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O263" i="11"/>
  <c r="O264" i="11"/>
  <c r="O265" i="11"/>
  <c r="O266" i="11"/>
  <c r="O267" i="11"/>
  <c r="O268" i="11"/>
  <c r="O269" i="11"/>
  <c r="O270" i="11"/>
  <c r="O271" i="11"/>
  <c r="O272" i="11"/>
  <c r="O273" i="11"/>
  <c r="O274" i="11"/>
  <c r="O275" i="11"/>
  <c r="O276" i="11"/>
  <c r="O277" i="11"/>
  <c r="O278" i="11"/>
  <c r="O279" i="11"/>
  <c r="Q3" i="11"/>
  <c r="Q4" i="11"/>
  <c r="Q5" i="11"/>
  <c r="Q6" i="11"/>
  <c r="Q7" i="11"/>
  <c r="Q8" i="11"/>
  <c r="Q9" i="11"/>
  <c r="Q10" i="11"/>
  <c r="Q11" i="11"/>
  <c r="Q12" i="11"/>
  <c r="Q13" i="11"/>
  <c r="Q14" i="11"/>
  <c r="Q15" i="11"/>
  <c r="Q16" i="11"/>
  <c r="Q17" i="11"/>
  <c r="Q18" i="11"/>
  <c r="Q19" i="11"/>
  <c r="Q20" i="11"/>
  <c r="Q21" i="11"/>
  <c r="Q22" i="11"/>
  <c r="Q23" i="11"/>
  <c r="Q24" i="11"/>
  <c r="Q25" i="11"/>
  <c r="Q26" i="11"/>
  <c r="Q27" i="11"/>
  <c r="Q28" i="11"/>
  <c r="Q29" i="11"/>
  <c r="Q30" i="11"/>
  <c r="Q31" i="11"/>
  <c r="Q32" i="11"/>
  <c r="Q33" i="11"/>
  <c r="Q34" i="11"/>
  <c r="Q35" i="11"/>
  <c r="Q36" i="11"/>
  <c r="Q37" i="11"/>
  <c r="Q38" i="11"/>
  <c r="Q39" i="11"/>
  <c r="Q40" i="11"/>
  <c r="Q41" i="11"/>
  <c r="Q42" i="11"/>
  <c r="Q43" i="11"/>
  <c r="Q44" i="11"/>
  <c r="Q45" i="11"/>
  <c r="Q46" i="11"/>
  <c r="Q47" i="11"/>
  <c r="Q48" i="11"/>
  <c r="Q49" i="11"/>
  <c r="Q50" i="11"/>
  <c r="Q51" i="11"/>
  <c r="Q52" i="11"/>
  <c r="Q53" i="11"/>
  <c r="Q54" i="11"/>
  <c r="Q55" i="11"/>
  <c r="Q56" i="11"/>
  <c r="Q57" i="11"/>
  <c r="Q58" i="11"/>
  <c r="Q59" i="11"/>
  <c r="Q60" i="11"/>
  <c r="Q61" i="11"/>
  <c r="Q62" i="11"/>
  <c r="Q63" i="11"/>
  <c r="Q64" i="11"/>
  <c r="Q65" i="11"/>
  <c r="Q66" i="11"/>
  <c r="Q67" i="11"/>
  <c r="Q68" i="11"/>
  <c r="Q69" i="11"/>
  <c r="Q70" i="11"/>
  <c r="Q71" i="11"/>
  <c r="Q72" i="11"/>
  <c r="Q73" i="11"/>
  <c r="Q74" i="11"/>
  <c r="Q75" i="11"/>
  <c r="Q76" i="11"/>
  <c r="Q77" i="11"/>
  <c r="Q78" i="11"/>
  <c r="Q79" i="11"/>
  <c r="Q80" i="11"/>
  <c r="Q81" i="11"/>
  <c r="Q82" i="11"/>
  <c r="Q83" i="11"/>
  <c r="Q84" i="11"/>
  <c r="Q85" i="11"/>
  <c r="Q86" i="11"/>
  <c r="Q87" i="11"/>
  <c r="Q88" i="11"/>
  <c r="Q89" i="11"/>
  <c r="Q90" i="11"/>
  <c r="Q91" i="11"/>
  <c r="Q92" i="11"/>
  <c r="Q93" i="11"/>
  <c r="Q94" i="11"/>
  <c r="Q95" i="11"/>
  <c r="Q96" i="11"/>
  <c r="Q97" i="11"/>
  <c r="Q98" i="11"/>
  <c r="Q99" i="11"/>
  <c r="Q100" i="11"/>
  <c r="Q101" i="11"/>
  <c r="Q102" i="11"/>
  <c r="Q103" i="11"/>
  <c r="Q104" i="11"/>
  <c r="Q105" i="11"/>
  <c r="Q106" i="11"/>
  <c r="Q107" i="11"/>
  <c r="Q108" i="11"/>
  <c r="Q109" i="11"/>
  <c r="Q110" i="11"/>
  <c r="Q111" i="11"/>
  <c r="Q112" i="11"/>
  <c r="Q113" i="11"/>
  <c r="Q114" i="11"/>
  <c r="Q115" i="11"/>
  <c r="Q116" i="11"/>
  <c r="Q117" i="11"/>
  <c r="Q118" i="11"/>
  <c r="Q119" i="11"/>
  <c r="Q120" i="11"/>
  <c r="Q121" i="11"/>
  <c r="Q122" i="11"/>
  <c r="Q123" i="11"/>
  <c r="Q124" i="11"/>
  <c r="Q125" i="11"/>
  <c r="Q126" i="11"/>
  <c r="Q127" i="11"/>
  <c r="Q128" i="11"/>
  <c r="Q129" i="11"/>
  <c r="Q130" i="11"/>
  <c r="Q131" i="11"/>
  <c r="Q132" i="11"/>
  <c r="Q133" i="11"/>
  <c r="Q134" i="11"/>
  <c r="Q135" i="11"/>
  <c r="Q136" i="11"/>
  <c r="Q137" i="11"/>
  <c r="Q138" i="11"/>
  <c r="Q139" i="11"/>
  <c r="Q140" i="11"/>
  <c r="Q141" i="11"/>
  <c r="Q142" i="11"/>
  <c r="Q143" i="11"/>
  <c r="Q144" i="11"/>
  <c r="Q145" i="11"/>
  <c r="Q146" i="11"/>
  <c r="Q147" i="11"/>
  <c r="Q148" i="11"/>
  <c r="Q149" i="11"/>
  <c r="Q150" i="11"/>
  <c r="Q151" i="11"/>
  <c r="Q152" i="11"/>
  <c r="Q153" i="11"/>
  <c r="Q154" i="11"/>
  <c r="Q155" i="11"/>
  <c r="Q156" i="11"/>
  <c r="Q157" i="11"/>
  <c r="Q158" i="11"/>
  <c r="Q159" i="11"/>
  <c r="Q160" i="11"/>
  <c r="Q161" i="11"/>
  <c r="Q162" i="11"/>
  <c r="Q163" i="11"/>
  <c r="Q164" i="11"/>
  <c r="Q165" i="11"/>
  <c r="Q166" i="11"/>
  <c r="Q167" i="11"/>
  <c r="Q168" i="11"/>
  <c r="Q169" i="11"/>
  <c r="Q170" i="11"/>
  <c r="Q171" i="11"/>
  <c r="Q172" i="11"/>
  <c r="Q173" i="11"/>
  <c r="Q174" i="11"/>
  <c r="Q175" i="11"/>
  <c r="Q176" i="11"/>
  <c r="Q177" i="11"/>
  <c r="Q178" i="11"/>
  <c r="Q179" i="11"/>
  <c r="Q180" i="11"/>
  <c r="Q181" i="11"/>
  <c r="Q182" i="11"/>
  <c r="Q183" i="11"/>
  <c r="Q184" i="11"/>
  <c r="Q185" i="11"/>
  <c r="Q186" i="11"/>
  <c r="Q187" i="11"/>
  <c r="Q188" i="11"/>
  <c r="Q189" i="11"/>
  <c r="Q190" i="11"/>
  <c r="Q191" i="11"/>
  <c r="Q192" i="11"/>
  <c r="Q193" i="11"/>
  <c r="Q194" i="11"/>
  <c r="Q195" i="11"/>
  <c r="Q196" i="11"/>
  <c r="Q197" i="11"/>
  <c r="Q198" i="11"/>
  <c r="Q199" i="11"/>
  <c r="Q200" i="11"/>
  <c r="Q201" i="11"/>
  <c r="Q202" i="11"/>
  <c r="Q203" i="11"/>
  <c r="Q204" i="11"/>
  <c r="Q205" i="11"/>
  <c r="Q206" i="11"/>
  <c r="Q207" i="11"/>
  <c r="Q208" i="11"/>
  <c r="Q209" i="11"/>
  <c r="Q210" i="11"/>
  <c r="Q211" i="11"/>
  <c r="Q212" i="11"/>
  <c r="Q215" i="11"/>
  <c r="Q216" i="11"/>
  <c r="Q217" i="11"/>
  <c r="Q218" i="11"/>
  <c r="Q219" i="11"/>
  <c r="Q220" i="11"/>
  <c r="Q221" i="11"/>
  <c r="Q222" i="11"/>
  <c r="Q223" i="11"/>
  <c r="Q224" i="11"/>
  <c r="Q225" i="11"/>
  <c r="Q226" i="11"/>
  <c r="Q227" i="11"/>
  <c r="Q228" i="11"/>
  <c r="Q229" i="11"/>
  <c r="Q230" i="11"/>
  <c r="Q231" i="11"/>
  <c r="Q232" i="11"/>
  <c r="Q233" i="11"/>
  <c r="Q234" i="11"/>
  <c r="Q235" i="11"/>
  <c r="Q236" i="11"/>
  <c r="Q237" i="11"/>
  <c r="Q238" i="11"/>
  <c r="Q239" i="11"/>
  <c r="Q240" i="11"/>
  <c r="Q241" i="11"/>
  <c r="Q242" i="11"/>
  <c r="Q243" i="11"/>
  <c r="Q244" i="11"/>
  <c r="Q245" i="11"/>
  <c r="Q246" i="11"/>
  <c r="Q247" i="11"/>
  <c r="Q248" i="11"/>
  <c r="Q249" i="11"/>
  <c r="Q250" i="11"/>
  <c r="Q251" i="11"/>
  <c r="Q252" i="11"/>
  <c r="Q253" i="11"/>
  <c r="Q254" i="11"/>
  <c r="Q255" i="11"/>
  <c r="Q256" i="11"/>
  <c r="Q257" i="11"/>
  <c r="Q258" i="11"/>
  <c r="Q259" i="11"/>
  <c r="Q260" i="11"/>
  <c r="Q261" i="11"/>
  <c r="Q263" i="11"/>
  <c r="Q264" i="11"/>
  <c r="Q265" i="11"/>
  <c r="Q266" i="11"/>
  <c r="Q267" i="11"/>
  <c r="Q268" i="11"/>
  <c r="Q269" i="11"/>
  <c r="Q270" i="11"/>
  <c r="Q271" i="11"/>
  <c r="Q272" i="11"/>
  <c r="Q273" i="11"/>
  <c r="Q274" i="11"/>
  <c r="Q275" i="11"/>
  <c r="Q276" i="11"/>
  <c r="Q277" i="11"/>
  <c r="Q278" i="11"/>
  <c r="Q279" i="11"/>
  <c r="O283" i="11"/>
  <c r="Q283" i="11"/>
  <c r="I283" i="11"/>
  <c r="G283" i="11"/>
  <c r="Q280" i="11" l="1"/>
  <c r="O280" i="11"/>
  <c r="I280" i="11"/>
  <c r="G280" i="11"/>
  <c r="Q339" i="11" l="1"/>
  <c r="Q345" i="11"/>
  <c r="Q340" i="11"/>
  <c r="Q346" i="11"/>
  <c r="Q342" i="11"/>
  <c r="Q341" i="11"/>
  <c r="Q347" i="11"/>
  <c r="Q343" i="11"/>
  <c r="Q338" i="11"/>
  <c r="Q344" i="11"/>
  <c r="Q337" i="11"/>
  <c r="Q348" i="11"/>
  <c r="Q349" i="11"/>
  <c r="Q350" i="11"/>
  <c r="Q351" i="11"/>
  <c r="Q352" i="11"/>
  <c r="Q353" i="11"/>
  <c r="Q354" i="11"/>
  <c r="Q355" i="11"/>
  <c r="Q356" i="11"/>
  <c r="Q357" i="11"/>
  <c r="Q358" i="11"/>
  <c r="Q359" i="11"/>
  <c r="Q360" i="11"/>
  <c r="O342" i="11"/>
  <c r="O341" i="11"/>
  <c r="O347" i="11"/>
  <c r="O343" i="11"/>
  <c r="O338" i="11"/>
  <c r="O344" i="11"/>
  <c r="O337" i="11"/>
  <c r="O348" i="11"/>
  <c r="O349" i="11"/>
  <c r="O350" i="11"/>
  <c r="O351" i="11"/>
  <c r="O352" i="11"/>
  <c r="O353" i="11"/>
  <c r="O354" i="11"/>
  <c r="O355" i="11"/>
  <c r="O356" i="11"/>
  <c r="O357" i="11"/>
  <c r="O358" i="11"/>
  <c r="O359" i="11"/>
  <c r="O360" i="11"/>
  <c r="O339" i="11"/>
  <c r="O345" i="11"/>
  <c r="O340" i="11"/>
  <c r="O346" i="11"/>
  <c r="I360" i="11"/>
  <c r="G360" i="11"/>
  <c r="I359" i="11"/>
  <c r="G359" i="11"/>
  <c r="I358" i="11"/>
  <c r="G358" i="11"/>
  <c r="I357" i="11"/>
  <c r="G357" i="11"/>
  <c r="I356" i="11"/>
  <c r="G356" i="11"/>
  <c r="I355" i="11"/>
  <c r="G355" i="11"/>
  <c r="I354" i="11"/>
  <c r="G354" i="11"/>
  <c r="I353" i="11"/>
  <c r="G353" i="11"/>
  <c r="I352" i="11"/>
  <c r="G352" i="11"/>
  <c r="I351" i="11"/>
  <c r="G351" i="11"/>
  <c r="I350" i="11"/>
  <c r="G350" i="11"/>
  <c r="I349" i="11"/>
  <c r="G349" i="11"/>
  <c r="I348" i="11"/>
  <c r="G348" i="11"/>
  <c r="I337" i="11"/>
  <c r="G337" i="11"/>
  <c r="I344" i="11"/>
  <c r="G344" i="11"/>
  <c r="I338" i="11"/>
  <c r="G338" i="11"/>
  <c r="I343" i="11"/>
  <c r="G343" i="11"/>
  <c r="I347" i="11"/>
  <c r="G347" i="11"/>
  <c r="I341" i="11"/>
  <c r="G341" i="11"/>
  <c r="I342" i="11"/>
  <c r="G342" i="11"/>
  <c r="I346" i="11"/>
  <c r="G346" i="11"/>
  <c r="I340" i="11"/>
  <c r="G340" i="11"/>
  <c r="I345" i="11"/>
  <c r="I339" i="11"/>
  <c r="G339" i="11"/>
  <c r="O334" i="11" l="1"/>
  <c r="O335" i="11"/>
  <c r="O336" i="11"/>
  <c r="Q333" i="11"/>
  <c r="Q334" i="11"/>
  <c r="Q335" i="11"/>
  <c r="Q336" i="11"/>
  <c r="O282" i="11"/>
  <c r="O284" i="11"/>
  <c r="Q282" i="11"/>
  <c r="Q284" i="11"/>
  <c r="Q62" i="16" l="1"/>
  <c r="Q61" i="16"/>
  <c r="Q60" i="16"/>
  <c r="Q59" i="16"/>
  <c r="Q58" i="16"/>
  <c r="Q57" i="16"/>
  <c r="Q55" i="16"/>
  <c r="Q54" i="16"/>
  <c r="Q53" i="16"/>
  <c r="Q52" i="16"/>
  <c r="Q51" i="16"/>
  <c r="Q50" i="16"/>
  <c r="Q49" i="16"/>
  <c r="Q48" i="16"/>
  <c r="Q47" i="16"/>
  <c r="Q46" i="16"/>
  <c r="Q45" i="16"/>
  <c r="Q44" i="16"/>
  <c r="Q43" i="16"/>
  <c r="Q42" i="16"/>
  <c r="Q41" i="16"/>
  <c r="Q40" i="16"/>
  <c r="Q39" i="16"/>
  <c r="Q38" i="16"/>
  <c r="Q37" i="16"/>
  <c r="Q36" i="16"/>
  <c r="Q35" i="16"/>
  <c r="Q34" i="16"/>
  <c r="Q33" i="16"/>
  <c r="Q32" i="16"/>
  <c r="Q31" i="16"/>
  <c r="Q30" i="16"/>
  <c r="Q29" i="16"/>
  <c r="Q28" i="16"/>
  <c r="Q27" i="16"/>
  <c r="Q26" i="16"/>
  <c r="Q25" i="16"/>
  <c r="Q24" i="16"/>
  <c r="Q23" i="16"/>
  <c r="Q22" i="16"/>
  <c r="Q21" i="16"/>
  <c r="Q20" i="16"/>
  <c r="Q19" i="16"/>
  <c r="Q18" i="16"/>
  <c r="Q17" i="16"/>
  <c r="Q16" i="16"/>
  <c r="Q15" i="16"/>
  <c r="Q14" i="16"/>
  <c r="Q13" i="16"/>
  <c r="Q12" i="16"/>
  <c r="Q11" i="16"/>
  <c r="Q10" i="16"/>
  <c r="Q9" i="16"/>
  <c r="Q8" i="16"/>
  <c r="Q7" i="16"/>
  <c r="Q6" i="16"/>
  <c r="Q5" i="16"/>
  <c r="Q4" i="16"/>
  <c r="O62" i="16"/>
  <c r="O61" i="16"/>
  <c r="O60" i="16"/>
  <c r="O59" i="16"/>
  <c r="O58" i="16"/>
  <c r="O57" i="16"/>
  <c r="O55" i="16"/>
  <c r="O54" i="16"/>
  <c r="O53" i="16"/>
  <c r="O52" i="16"/>
  <c r="O51" i="16"/>
  <c r="O50" i="16"/>
  <c r="O49" i="16"/>
  <c r="O48" i="16"/>
  <c r="O47" i="16"/>
  <c r="O46" i="16"/>
  <c r="O45" i="16"/>
  <c r="O44" i="16"/>
  <c r="O43" i="16"/>
  <c r="O42" i="16"/>
  <c r="O41" i="16"/>
  <c r="O40" i="16"/>
  <c r="O39" i="16"/>
  <c r="O38" i="16"/>
  <c r="O37" i="16"/>
  <c r="O36" i="16"/>
  <c r="O35" i="16"/>
  <c r="O34" i="16"/>
  <c r="O33" i="16"/>
  <c r="O32" i="16"/>
  <c r="O31" i="16"/>
  <c r="O30" i="16"/>
  <c r="O29" i="16"/>
  <c r="O28" i="16"/>
  <c r="O27" i="16"/>
  <c r="O26" i="16"/>
  <c r="O25" i="16"/>
  <c r="O24" i="16"/>
  <c r="O23" i="16"/>
  <c r="O22" i="16"/>
  <c r="O21" i="16"/>
  <c r="O20" i="16"/>
  <c r="O19" i="16"/>
  <c r="O18" i="16"/>
  <c r="O17" i="16"/>
  <c r="O16" i="16"/>
  <c r="O15" i="16"/>
  <c r="O14" i="16"/>
  <c r="O13" i="16"/>
  <c r="O12" i="16"/>
  <c r="O11" i="16"/>
  <c r="O10" i="16"/>
  <c r="O9" i="16"/>
  <c r="O8" i="16"/>
  <c r="O7" i="16"/>
  <c r="O6" i="16"/>
  <c r="O5" i="16"/>
  <c r="O4" i="16"/>
  <c r="O3" i="16"/>
  <c r="Q3" i="16"/>
  <c r="I335" i="11"/>
  <c r="I334" i="11"/>
  <c r="I333" i="11"/>
  <c r="I332" i="11"/>
  <c r="I331" i="11"/>
  <c r="I330" i="11"/>
  <c r="I329" i="11"/>
  <c r="I328" i="11"/>
  <c r="I327" i="11"/>
  <c r="I326" i="11"/>
  <c r="I325" i="11"/>
  <c r="I324" i="11"/>
  <c r="I323" i="11"/>
  <c r="I322" i="11"/>
  <c r="I321" i="11"/>
  <c r="I320" i="11"/>
  <c r="I319" i="11"/>
  <c r="I318" i="11"/>
  <c r="I317" i="11"/>
  <c r="I316" i="11"/>
  <c r="I315" i="11"/>
  <c r="I314" i="11"/>
  <c r="I313" i="11"/>
  <c r="I312" i="11"/>
  <c r="I311" i="11"/>
  <c r="I310" i="11"/>
  <c r="I309" i="11"/>
  <c r="I308" i="11"/>
  <c r="I307" i="11"/>
  <c r="I306" i="11"/>
  <c r="I305" i="11"/>
  <c r="I304" i="11"/>
  <c r="I303" i="11"/>
  <c r="I302" i="11"/>
  <c r="I301" i="11"/>
  <c r="I300" i="11"/>
  <c r="I299" i="11"/>
  <c r="I298" i="11"/>
  <c r="I297" i="11"/>
  <c r="I296" i="11"/>
  <c r="I295" i="11"/>
  <c r="I294" i="11"/>
  <c r="I293" i="11"/>
  <c r="I292" i="11"/>
  <c r="I291" i="11"/>
  <c r="I290" i="11"/>
  <c r="I289" i="11"/>
  <c r="I288" i="11"/>
  <c r="I287" i="11"/>
  <c r="I286" i="11"/>
  <c r="I284" i="11"/>
  <c r="I282" i="11"/>
  <c r="I279" i="11"/>
  <c r="I278" i="11"/>
  <c r="I277" i="11"/>
  <c r="I276" i="11"/>
  <c r="I275" i="11"/>
  <c r="I274" i="11"/>
  <c r="I273" i="11"/>
  <c r="I272" i="11"/>
  <c r="I271" i="11"/>
  <c r="I270" i="11"/>
  <c r="I269" i="11"/>
  <c r="I268" i="11"/>
  <c r="I267" i="11"/>
  <c r="I266" i="11"/>
  <c r="I265" i="11"/>
  <c r="I264" i="11"/>
  <c r="I263" i="11"/>
  <c r="I261" i="11"/>
  <c r="I260" i="11"/>
  <c r="I259" i="11"/>
  <c r="I258" i="11"/>
  <c r="I257" i="11"/>
  <c r="I256" i="11"/>
  <c r="I255" i="11"/>
  <c r="I254" i="11"/>
  <c r="I253" i="11"/>
  <c r="I252" i="11"/>
  <c r="I251" i="11"/>
  <c r="I250" i="11"/>
  <c r="I249" i="11"/>
  <c r="I248" i="11"/>
  <c r="I247" i="11"/>
  <c r="I246" i="11"/>
  <c r="I245" i="11"/>
  <c r="I244" i="11"/>
  <c r="I243" i="11"/>
  <c r="I242" i="11"/>
  <c r="I241" i="11"/>
  <c r="I240" i="11"/>
  <c r="I239" i="11"/>
  <c r="I238" i="11"/>
  <c r="I237" i="11"/>
  <c r="I236" i="11"/>
  <c r="I235" i="11"/>
  <c r="I234" i="11"/>
  <c r="I233" i="11"/>
  <c r="I232" i="11"/>
  <c r="I231" i="11"/>
  <c r="I230" i="11"/>
  <c r="I229" i="11"/>
  <c r="I228" i="11"/>
  <c r="I227" i="11"/>
  <c r="I226" i="11"/>
  <c r="I225" i="11"/>
  <c r="I224" i="11"/>
  <c r="I223" i="11"/>
  <c r="I222" i="11"/>
  <c r="I221" i="11"/>
  <c r="I220" i="11"/>
  <c r="I219" i="11"/>
  <c r="I218" i="11"/>
  <c r="I217" i="11"/>
  <c r="I216" i="11"/>
  <c r="I215" i="11"/>
  <c r="I212" i="11"/>
  <c r="I211" i="11"/>
  <c r="I210" i="11"/>
  <c r="I209" i="11"/>
  <c r="I208" i="11"/>
  <c r="I207" i="11"/>
  <c r="I206" i="11"/>
  <c r="I205" i="11"/>
  <c r="I204" i="11"/>
  <c r="I203" i="11"/>
  <c r="I202" i="11"/>
  <c r="I201" i="11"/>
  <c r="I200" i="11"/>
  <c r="I199" i="11"/>
  <c r="I198" i="11"/>
  <c r="I197" i="11"/>
  <c r="I196" i="11"/>
  <c r="I195" i="11"/>
  <c r="I194" i="11"/>
  <c r="I193" i="11"/>
  <c r="I192" i="11"/>
  <c r="I191" i="11"/>
  <c r="I190" i="11"/>
  <c r="I189" i="11"/>
  <c r="I188" i="11"/>
  <c r="I187" i="11"/>
  <c r="I186" i="11"/>
  <c r="I185" i="11"/>
  <c r="I184" i="11"/>
  <c r="I183" i="11"/>
  <c r="I182" i="11"/>
  <c r="I181" i="11"/>
  <c r="I180" i="11"/>
  <c r="I179" i="11"/>
  <c r="I178" i="11"/>
  <c r="I177" i="11"/>
  <c r="I176" i="11"/>
  <c r="I175" i="11"/>
  <c r="I174" i="11"/>
  <c r="I173" i="11"/>
  <c r="I172" i="11"/>
  <c r="I171" i="11"/>
  <c r="I170" i="11"/>
  <c r="I169" i="11"/>
  <c r="I168" i="11"/>
  <c r="I167" i="11"/>
  <c r="I166" i="11"/>
  <c r="I165" i="11"/>
  <c r="I164" i="11"/>
  <c r="I163" i="11"/>
  <c r="I162" i="11"/>
  <c r="I161" i="11"/>
  <c r="I160" i="11"/>
  <c r="I159" i="11"/>
  <c r="I158" i="11"/>
  <c r="I157" i="11"/>
  <c r="I156" i="11"/>
  <c r="I155" i="11"/>
  <c r="I154" i="11"/>
  <c r="I153" i="11"/>
  <c r="I152" i="11"/>
  <c r="I151" i="11"/>
  <c r="I150" i="11"/>
  <c r="I149" i="11"/>
  <c r="I148" i="11"/>
  <c r="I147" i="11"/>
  <c r="I146" i="11"/>
  <c r="I145" i="11"/>
  <c r="I144" i="11"/>
  <c r="I143" i="11"/>
  <c r="I142" i="11"/>
  <c r="I141" i="11"/>
  <c r="I140" i="11"/>
  <c r="I139" i="11"/>
  <c r="I138" i="11"/>
  <c r="I137" i="11"/>
  <c r="I136" i="11"/>
  <c r="I135" i="11"/>
  <c r="I134" i="11"/>
  <c r="I133" i="11"/>
  <c r="I132" i="11"/>
  <c r="I131" i="11"/>
  <c r="I130" i="11"/>
  <c r="I129" i="11"/>
  <c r="I128" i="11"/>
  <c r="I127" i="11"/>
  <c r="I126" i="11"/>
  <c r="I125" i="11"/>
  <c r="I124" i="11"/>
  <c r="I123" i="11"/>
  <c r="I122" i="11"/>
  <c r="I121" i="11"/>
  <c r="I120" i="11"/>
  <c r="I119" i="11"/>
  <c r="I118" i="11"/>
  <c r="I117" i="11"/>
  <c r="I116" i="11"/>
  <c r="I115" i="11"/>
  <c r="I114" i="11"/>
  <c r="I113" i="11"/>
  <c r="I112" i="11"/>
  <c r="I111" i="11"/>
  <c r="I110" i="11"/>
  <c r="I109" i="11"/>
  <c r="I108" i="11"/>
  <c r="I107" i="11"/>
  <c r="I106" i="11"/>
  <c r="I105" i="11"/>
  <c r="I104" i="11"/>
  <c r="I103" i="11"/>
  <c r="I102" i="11"/>
  <c r="I101" i="11"/>
  <c r="I100" i="11"/>
  <c r="I99" i="11"/>
  <c r="I98" i="11"/>
  <c r="I97" i="11"/>
  <c r="I96" i="11"/>
  <c r="I95" i="11"/>
  <c r="I94" i="11"/>
  <c r="I93" i="11"/>
  <c r="I92" i="11"/>
  <c r="I91" i="11"/>
  <c r="I90" i="11"/>
  <c r="I89" i="11"/>
  <c r="I88" i="11"/>
  <c r="I87" i="11"/>
  <c r="I86" i="11"/>
  <c r="I85" i="11"/>
  <c r="I84" i="11"/>
  <c r="I83" i="11"/>
  <c r="I82" i="11"/>
  <c r="I81" i="11"/>
  <c r="I80" i="11"/>
  <c r="I79" i="11"/>
  <c r="I78" i="11"/>
  <c r="I77" i="11"/>
  <c r="I76" i="11"/>
  <c r="I75" i="11"/>
  <c r="I74" i="11"/>
  <c r="I73" i="11"/>
  <c r="I72" i="11"/>
  <c r="I71" i="11"/>
  <c r="I70" i="11"/>
  <c r="I69" i="11"/>
  <c r="I68" i="11"/>
  <c r="I67" i="11"/>
  <c r="I66" i="11"/>
  <c r="I65" i="11"/>
  <c r="I64" i="11"/>
  <c r="I63" i="11"/>
  <c r="I62" i="11"/>
  <c r="I61" i="11"/>
  <c r="I60" i="11"/>
  <c r="I59" i="11"/>
  <c r="I58" i="11"/>
  <c r="I57" i="11"/>
  <c r="I56" i="11"/>
  <c r="I55" i="11"/>
  <c r="I54" i="11"/>
  <c r="I53" i="11"/>
  <c r="I52" i="11"/>
  <c r="I51" i="11"/>
  <c r="I50" i="11"/>
  <c r="I49" i="11"/>
  <c r="I48" i="11"/>
  <c r="I47" i="11"/>
  <c r="I46" i="11"/>
  <c r="I45" i="11"/>
  <c r="I44" i="11"/>
  <c r="I43" i="11"/>
  <c r="I42" i="11"/>
  <c r="I41" i="11"/>
  <c r="I40" i="11"/>
  <c r="I39" i="11"/>
  <c r="I38" i="11"/>
  <c r="I37" i="11"/>
  <c r="I36" i="11"/>
  <c r="I35" i="11"/>
  <c r="I34" i="11"/>
  <c r="I33" i="11"/>
  <c r="I32" i="11"/>
  <c r="I31" i="11"/>
  <c r="I30" i="11"/>
  <c r="I29" i="11"/>
  <c r="I28" i="11"/>
  <c r="I27" i="11"/>
  <c r="I26" i="11"/>
  <c r="I25" i="11"/>
  <c r="I24" i="11"/>
  <c r="I23" i="11"/>
  <c r="I22" i="11"/>
  <c r="I21" i="11"/>
  <c r="I20" i="11"/>
  <c r="I19" i="11"/>
  <c r="I18" i="11"/>
  <c r="I17" i="11"/>
  <c r="I16" i="11"/>
  <c r="I15" i="11"/>
  <c r="I14" i="11"/>
  <c r="I13" i="11"/>
  <c r="I12" i="11"/>
  <c r="I11" i="11"/>
  <c r="I10" i="11"/>
  <c r="I9" i="11"/>
  <c r="I8" i="11"/>
  <c r="I7" i="11"/>
  <c r="I6" i="11"/>
  <c r="I5" i="11"/>
  <c r="I4" i="11"/>
  <c r="I3" i="11"/>
  <c r="I336" i="11"/>
  <c r="G336" i="11"/>
  <c r="G335" i="11"/>
  <c r="G334" i="11"/>
  <c r="G333" i="11"/>
  <c r="G332" i="11"/>
  <c r="G331" i="11"/>
  <c r="G330" i="11"/>
  <c r="G329" i="11"/>
  <c r="G328" i="11"/>
  <c r="G327" i="11"/>
  <c r="G326" i="11"/>
  <c r="G325" i="11"/>
  <c r="G324" i="11"/>
  <c r="G323" i="11"/>
  <c r="G322" i="11"/>
  <c r="G321" i="11"/>
  <c r="G320" i="11"/>
  <c r="G319" i="11"/>
  <c r="G318" i="11"/>
  <c r="G317" i="11"/>
  <c r="G316" i="11"/>
  <c r="G315" i="11"/>
  <c r="G314" i="11"/>
  <c r="G313" i="11"/>
  <c r="G312" i="11"/>
  <c r="G311" i="11"/>
  <c r="G310" i="11"/>
  <c r="G309" i="11"/>
  <c r="G308" i="11"/>
  <c r="G307" i="11"/>
  <c r="G306" i="11"/>
  <c r="G305" i="11"/>
  <c r="G304" i="11"/>
  <c r="G303" i="11"/>
  <c r="G302" i="11"/>
  <c r="G301" i="11"/>
  <c r="G300" i="11"/>
  <c r="G299" i="11"/>
  <c r="G298" i="11"/>
  <c r="G297" i="11"/>
  <c r="G296" i="11"/>
  <c r="G295" i="11"/>
  <c r="G294" i="11"/>
  <c r="G293" i="11"/>
  <c r="G292" i="11"/>
  <c r="G291" i="11"/>
  <c r="G290" i="11"/>
  <c r="G289" i="11"/>
  <c r="G288" i="11"/>
  <c r="G287" i="11"/>
  <c r="G286" i="11"/>
  <c r="G284" i="11"/>
  <c r="G282" i="11"/>
  <c r="G279" i="11"/>
  <c r="G278" i="11"/>
  <c r="G277" i="11"/>
  <c r="G276" i="11"/>
  <c r="G275" i="11"/>
  <c r="G274" i="11"/>
  <c r="G273" i="11"/>
  <c r="G272" i="11"/>
  <c r="G271" i="11"/>
  <c r="G270" i="11"/>
  <c r="G269" i="11"/>
  <c r="G268" i="11"/>
  <c r="G267" i="11"/>
  <c r="G266" i="11"/>
  <c r="G265" i="11"/>
  <c r="G264" i="11"/>
  <c r="G263" i="11"/>
  <c r="G261" i="11"/>
  <c r="G260" i="11"/>
  <c r="G259" i="11"/>
  <c r="G258" i="11"/>
  <c r="G257" i="11"/>
  <c r="G256" i="11"/>
  <c r="G255" i="11"/>
  <c r="G254" i="11"/>
  <c r="G253" i="11"/>
  <c r="G252" i="11"/>
  <c r="G251" i="11"/>
  <c r="G250" i="11"/>
  <c r="G249" i="11"/>
  <c r="G248" i="11"/>
  <c r="G247" i="11"/>
  <c r="G246" i="11"/>
  <c r="G245" i="11"/>
  <c r="G244" i="11"/>
  <c r="G243" i="11"/>
  <c r="G242" i="11"/>
  <c r="G241" i="11"/>
  <c r="G240" i="11"/>
  <c r="G239" i="11"/>
  <c r="G238" i="11"/>
  <c r="G237" i="11"/>
  <c r="G236" i="11"/>
  <c r="G235" i="11"/>
  <c r="G234" i="11"/>
  <c r="G233" i="11"/>
  <c r="G232" i="11"/>
  <c r="G231" i="11"/>
  <c r="G230" i="11"/>
  <c r="G229" i="11"/>
  <c r="G228" i="11"/>
  <c r="G227" i="11"/>
  <c r="G226" i="11"/>
  <c r="G225" i="11"/>
  <c r="G224" i="11"/>
  <c r="G223" i="11"/>
  <c r="G222" i="11"/>
  <c r="G221" i="11"/>
  <c r="G220" i="11"/>
  <c r="G219" i="11"/>
  <c r="G218" i="11"/>
  <c r="G217" i="11"/>
  <c r="G216" i="11"/>
  <c r="G215" i="11"/>
  <c r="G212" i="11"/>
  <c r="G211" i="11"/>
  <c r="G210" i="11"/>
  <c r="G209" i="11"/>
  <c r="G208" i="11"/>
  <c r="G207" i="11"/>
  <c r="G206" i="11"/>
  <c r="G205" i="11"/>
  <c r="G204" i="11"/>
  <c r="G203" i="11"/>
  <c r="G202" i="11"/>
  <c r="G201" i="11"/>
  <c r="G200" i="11"/>
  <c r="G199" i="11"/>
  <c r="G198" i="11"/>
  <c r="G197" i="11"/>
  <c r="G196" i="11"/>
  <c r="G195" i="11"/>
  <c r="G194" i="11"/>
  <c r="G193" i="11"/>
  <c r="G192" i="11"/>
  <c r="G191" i="11"/>
  <c r="G190" i="11"/>
  <c r="G189" i="11"/>
  <c r="G188" i="11"/>
  <c r="G187" i="11"/>
  <c r="G186" i="11"/>
  <c r="G185" i="11"/>
  <c r="G184" i="11"/>
  <c r="G183" i="11"/>
  <c r="G182" i="11"/>
  <c r="G181" i="11"/>
  <c r="G180" i="11"/>
  <c r="G179" i="11"/>
  <c r="G178" i="11"/>
  <c r="G177" i="11"/>
  <c r="G176" i="11"/>
  <c r="G175" i="11"/>
  <c r="G174" i="11"/>
  <c r="G173" i="11"/>
  <c r="G172" i="11"/>
  <c r="G171" i="11"/>
  <c r="G170" i="11"/>
  <c r="G169" i="11"/>
  <c r="G168" i="11"/>
  <c r="G167" i="11"/>
  <c r="G166" i="11"/>
  <c r="G165" i="11"/>
  <c r="G164" i="11"/>
  <c r="G163" i="11"/>
  <c r="G162" i="11"/>
  <c r="G161" i="11"/>
  <c r="G160" i="11"/>
  <c r="G159" i="11"/>
  <c r="G158" i="11"/>
  <c r="G157" i="11"/>
  <c r="G156" i="11"/>
  <c r="G155" i="11"/>
  <c r="G154" i="11"/>
  <c r="G153" i="11"/>
  <c r="G152" i="11"/>
  <c r="G151" i="11"/>
  <c r="G150" i="11"/>
  <c r="G149" i="11"/>
  <c r="G148" i="11"/>
  <c r="G147" i="11"/>
  <c r="G146" i="11"/>
  <c r="G145" i="11"/>
  <c r="G144" i="11"/>
  <c r="G143" i="11"/>
  <c r="G142" i="11"/>
  <c r="G141" i="11"/>
  <c r="G140" i="11"/>
  <c r="G139" i="11"/>
  <c r="G138" i="11"/>
  <c r="G137" i="11"/>
  <c r="G136" i="11"/>
  <c r="G135" i="11"/>
  <c r="G134" i="11"/>
  <c r="G133" i="11"/>
  <c r="G132" i="11"/>
  <c r="G131" i="11"/>
  <c r="G130" i="11"/>
  <c r="G129" i="11"/>
  <c r="G128" i="11"/>
  <c r="G127" i="11"/>
  <c r="G126" i="11"/>
  <c r="G125" i="11"/>
  <c r="G124" i="11"/>
  <c r="G123" i="11"/>
  <c r="G122" i="11"/>
  <c r="G121" i="11"/>
  <c r="G120" i="11"/>
  <c r="G119" i="11"/>
  <c r="G118" i="11"/>
  <c r="G117" i="11"/>
  <c r="G116" i="11"/>
  <c r="G115" i="11"/>
  <c r="G114" i="11"/>
  <c r="G113" i="11"/>
  <c r="G112" i="11"/>
  <c r="G111" i="11"/>
  <c r="G110" i="11"/>
  <c r="G109" i="11"/>
  <c r="G108" i="11"/>
  <c r="G107" i="11"/>
  <c r="G106" i="11"/>
  <c r="G105" i="11"/>
  <c r="G104" i="11"/>
  <c r="G103" i="11"/>
  <c r="G102" i="11"/>
  <c r="G101" i="11"/>
  <c r="G100" i="11"/>
  <c r="G99" i="11"/>
  <c r="G98" i="11"/>
  <c r="G97" i="11"/>
  <c r="G96"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G70" i="11"/>
  <c r="G69" i="11"/>
  <c r="G68" i="11"/>
  <c r="G67" i="11"/>
  <c r="G66" i="11"/>
  <c r="G65" i="11"/>
  <c r="G64" i="11"/>
  <c r="G63" i="11"/>
  <c r="G62" i="11"/>
  <c r="G61" i="11"/>
  <c r="G60" i="11"/>
  <c r="G59" i="11"/>
  <c r="G58" i="11"/>
  <c r="G57" i="11"/>
  <c r="G56" i="11"/>
  <c r="G55" i="11"/>
  <c r="G54" i="11"/>
  <c r="G53" i="11"/>
  <c r="G52" i="11"/>
  <c r="G51" i="11"/>
  <c r="G50" i="11"/>
  <c r="G49" i="11"/>
  <c r="G48" i="11"/>
  <c r="G47" i="11"/>
  <c r="G46" i="11"/>
  <c r="G45" i="11"/>
  <c r="G44" i="11"/>
  <c r="G43" i="11"/>
  <c r="G42" i="11"/>
  <c r="G41" i="11"/>
  <c r="G40" i="11"/>
  <c r="G39" i="11"/>
  <c r="G38" i="11"/>
  <c r="G37" i="11"/>
  <c r="G36" i="11"/>
  <c r="G35" i="11"/>
  <c r="G34" i="11"/>
  <c r="G33" i="11"/>
  <c r="G32" i="11"/>
  <c r="G31" i="11"/>
  <c r="G30" i="11"/>
  <c r="G29" i="11"/>
  <c r="G28" i="11"/>
  <c r="G27" i="11"/>
  <c r="G26" i="11"/>
  <c r="G25" i="11"/>
  <c r="G24" i="11"/>
  <c r="G23" i="11"/>
  <c r="G22" i="11"/>
  <c r="G21" i="11"/>
  <c r="G20" i="11"/>
  <c r="G19" i="11"/>
  <c r="G18" i="11"/>
  <c r="G17" i="11"/>
  <c r="G16" i="11"/>
  <c r="G15" i="11"/>
  <c r="G14" i="11"/>
  <c r="G13" i="11"/>
  <c r="G12" i="11"/>
  <c r="G11" i="11"/>
  <c r="G10" i="11"/>
  <c r="G9" i="11"/>
  <c r="G8" i="11"/>
  <c r="G7" i="11"/>
  <c r="G6" i="11"/>
  <c r="G5" i="11"/>
  <c r="G4" i="11"/>
  <c r="G3" i="11"/>
  <c r="G61" i="16"/>
  <c r="G60" i="16"/>
  <c r="G59" i="16"/>
  <c r="G58" i="16"/>
  <c r="G57" i="16"/>
  <c r="G55" i="16"/>
  <c r="G54" i="16"/>
  <c r="G53" i="16"/>
  <c r="G52" i="16"/>
  <c r="G51" i="16"/>
  <c r="G50" i="16"/>
  <c r="G49" i="16"/>
  <c r="G48" i="16"/>
  <c r="G47" i="16"/>
  <c r="G46" i="16"/>
  <c r="G45" i="16"/>
  <c r="G44" i="16"/>
  <c r="G43" i="16"/>
  <c r="G42" i="16"/>
  <c r="G41" i="16"/>
  <c r="G40" i="16"/>
  <c r="G39" i="16"/>
  <c r="G38" i="16"/>
  <c r="G37" i="16"/>
  <c r="G36" i="16"/>
  <c r="G35" i="16"/>
  <c r="G34" i="16"/>
  <c r="G33" i="16"/>
  <c r="G32" i="16"/>
  <c r="G31" i="16"/>
  <c r="G30" i="16"/>
  <c r="G29" i="16"/>
  <c r="G28" i="16"/>
  <c r="G27" i="16"/>
  <c r="G26" i="16"/>
  <c r="G25" i="16"/>
  <c r="G24" i="16"/>
  <c r="G23" i="16"/>
  <c r="G22" i="16"/>
  <c r="G21" i="16"/>
  <c r="G20" i="16"/>
  <c r="G19" i="16"/>
  <c r="G18" i="16"/>
  <c r="G17" i="16"/>
  <c r="G16" i="16"/>
  <c r="G15" i="16"/>
  <c r="G14" i="16"/>
  <c r="G13" i="16"/>
  <c r="G12" i="16"/>
  <c r="G11" i="16"/>
  <c r="G10" i="16"/>
  <c r="G9" i="16"/>
  <c r="G8" i="16"/>
  <c r="G7" i="16"/>
  <c r="G6" i="16"/>
  <c r="G5" i="16"/>
  <c r="G4" i="16"/>
  <c r="G62" i="16"/>
  <c r="G3" i="16"/>
  <c r="I61" i="16"/>
  <c r="I60" i="16"/>
  <c r="I59" i="16"/>
  <c r="I58" i="16"/>
  <c r="I57" i="16"/>
  <c r="I55" i="16"/>
  <c r="I54" i="16"/>
  <c r="I53" i="16"/>
  <c r="I52" i="16"/>
  <c r="I51" i="16"/>
  <c r="I50" i="16"/>
  <c r="I49" i="16"/>
  <c r="I48" i="16"/>
  <c r="I47" i="16"/>
  <c r="I46" i="16"/>
  <c r="I45" i="16"/>
  <c r="I44" i="16"/>
  <c r="I43" i="16"/>
  <c r="I42" i="16"/>
  <c r="I41" i="16"/>
  <c r="I40" i="16"/>
  <c r="I39" i="16"/>
  <c r="I38" i="16"/>
  <c r="I37" i="16"/>
  <c r="I36" i="16"/>
  <c r="I35" i="16"/>
  <c r="I34" i="16"/>
  <c r="I33" i="16"/>
  <c r="I32" i="16"/>
  <c r="I31" i="16"/>
  <c r="I30" i="16"/>
  <c r="I29" i="16"/>
  <c r="I28" i="16"/>
  <c r="I27" i="16"/>
  <c r="I26" i="16"/>
  <c r="I25" i="16"/>
  <c r="I24" i="16"/>
  <c r="I23" i="16"/>
  <c r="I22" i="16"/>
  <c r="I21" i="16"/>
  <c r="I20" i="16"/>
  <c r="I19" i="16"/>
  <c r="I18" i="16"/>
  <c r="I17" i="16"/>
  <c r="I16" i="16"/>
  <c r="I15" i="16"/>
  <c r="I14" i="16"/>
  <c r="I13" i="16"/>
  <c r="I12" i="16"/>
  <c r="I11" i="16"/>
  <c r="I10" i="16"/>
  <c r="I9" i="16"/>
  <c r="I8" i="16"/>
  <c r="I7" i="16"/>
  <c r="I6" i="16"/>
  <c r="I5" i="16"/>
  <c r="I4" i="16"/>
  <c r="I3" i="16"/>
  <c r="I62" i="16"/>
  <c r="O333" i="11" l="1"/>
  <c r="Q332" i="11"/>
  <c r="O332" i="11"/>
  <c r="Q331" i="11"/>
  <c r="O331" i="11"/>
  <c r="Q330" i="11"/>
  <c r="O330" i="11"/>
  <c r="Q329" i="11"/>
  <c r="O329" i="11"/>
  <c r="Q328" i="11"/>
  <c r="O328" i="11"/>
  <c r="Q327" i="11"/>
  <c r="O327" i="11"/>
  <c r="Q326" i="11"/>
  <c r="O326" i="11"/>
  <c r="Q325" i="11"/>
  <c r="O325" i="11"/>
  <c r="Q324" i="11"/>
  <c r="O324" i="11"/>
  <c r="Q323" i="11"/>
  <c r="O323" i="11"/>
  <c r="Q322" i="11"/>
  <c r="O322" i="11"/>
  <c r="Q321" i="11"/>
  <c r="O321" i="11"/>
  <c r="Q320" i="11"/>
  <c r="O320" i="11"/>
  <c r="Q319" i="11"/>
  <c r="O319" i="11"/>
  <c r="Q318" i="11"/>
  <c r="O318" i="11"/>
  <c r="Q317" i="11"/>
  <c r="O317" i="11"/>
  <c r="Q316" i="11"/>
  <c r="O316" i="11"/>
  <c r="Q315" i="11"/>
  <c r="O315" i="11"/>
  <c r="Q314" i="11"/>
  <c r="O314" i="11"/>
  <c r="Q313" i="11"/>
  <c r="O313" i="11"/>
  <c r="Q312" i="11"/>
  <c r="O312" i="11"/>
  <c r="Q311" i="11"/>
  <c r="O311" i="11"/>
  <c r="Q310" i="11"/>
  <c r="O310" i="11"/>
  <c r="Q309" i="11"/>
  <c r="O309" i="11"/>
  <c r="Q308" i="11"/>
  <c r="O308" i="11"/>
  <c r="Q307" i="11"/>
  <c r="O307" i="11"/>
  <c r="Q306" i="11"/>
  <c r="O306" i="11"/>
  <c r="Q305" i="11"/>
  <c r="O305" i="11"/>
  <c r="Q304" i="11"/>
  <c r="O304" i="11"/>
  <c r="Q303" i="11"/>
  <c r="O303" i="11"/>
  <c r="Q302" i="11"/>
  <c r="O302" i="11"/>
  <c r="Q301" i="11"/>
  <c r="O301" i="11"/>
  <c r="Q300" i="11"/>
  <c r="O300" i="11"/>
  <c r="Q299" i="11"/>
  <c r="O299" i="11"/>
  <c r="Q298" i="11"/>
  <c r="O298" i="11"/>
  <c r="Q297" i="11"/>
  <c r="O297" i="11"/>
  <c r="Q296" i="11"/>
  <c r="O296" i="11"/>
  <c r="Q295" i="11"/>
  <c r="O295" i="11"/>
  <c r="Q294" i="11"/>
  <c r="O294" i="11"/>
  <c r="Q293" i="11"/>
  <c r="O293" i="11"/>
  <c r="Q292" i="11"/>
  <c r="O292" i="11"/>
  <c r="Q291" i="11"/>
  <c r="O291" i="11"/>
  <c r="Q290" i="11"/>
  <c r="O290" i="11"/>
  <c r="Q289" i="11"/>
  <c r="O289" i="11"/>
  <c r="Q288" i="11"/>
  <c r="O288" i="11"/>
  <c r="Q287" i="11"/>
  <c r="O287" i="11"/>
  <c r="Q286" i="11"/>
  <c r="O286" i="11"/>
  <c r="T8" i="29" l="1"/>
  <c r="T9" i="29"/>
  <c r="T10" i="29"/>
  <c r="T11" i="29"/>
  <c r="T12" i="29"/>
  <c r="T13" i="29"/>
  <c r="T14" i="29"/>
  <c r="T15" i="29"/>
  <c r="T16" i="29"/>
  <c r="T17" i="29"/>
  <c r="T18" i="29"/>
  <c r="T19" i="29"/>
  <c r="T20" i="29"/>
  <c r="T21" i="29"/>
  <c r="T22" i="29"/>
  <c r="T23" i="29"/>
  <c r="T24" i="29"/>
  <c r="T25" i="29"/>
  <c r="T26" i="29"/>
  <c r="T27" i="29"/>
  <c r="T28" i="29"/>
  <c r="T29" i="29"/>
  <c r="T30" i="29"/>
  <c r="T7" i="29"/>
  <c r="R45" i="1" l="1"/>
  <c r="P5" i="5" l="1"/>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4" i="5"/>
  <c r="M5" i="5"/>
  <c r="M6" i="5"/>
  <c r="M7" i="5"/>
  <c r="M8" i="5"/>
  <c r="M9" i="5"/>
  <c r="M10" i="5"/>
  <c r="M11" i="5"/>
  <c r="M12" i="5"/>
  <c r="M13" i="5"/>
  <c r="M14" i="5"/>
  <c r="M15" i="5"/>
  <c r="M16" i="5"/>
  <c r="M17" i="5"/>
  <c r="M18" i="5"/>
  <c r="M19" i="5"/>
  <c r="M20" i="5"/>
  <c r="M21" i="5"/>
  <c r="M22" i="5"/>
  <c r="M23" i="5"/>
  <c r="M24" i="5"/>
  <c r="M25" i="5"/>
  <c r="M26" i="5"/>
  <c r="M27" i="5"/>
  <c r="M28" i="5"/>
  <c r="M29" i="5"/>
  <c r="M30" i="5"/>
  <c r="M31" i="5"/>
  <c r="M32" i="5"/>
  <c r="M33" i="5"/>
  <c r="M34" i="5"/>
  <c r="M35" i="5"/>
  <c r="M36" i="5"/>
  <c r="M37" i="5"/>
  <c r="M38" i="5"/>
  <c r="M39" i="5"/>
  <c r="M40" i="5"/>
  <c r="M41" i="5"/>
  <c r="M42" i="5"/>
  <c r="M43" i="5"/>
  <c r="M44" i="5"/>
  <c r="M45" i="5"/>
  <c r="M46" i="5"/>
  <c r="M47" i="5"/>
  <c r="M48" i="5"/>
  <c r="M49" i="5"/>
  <c r="M50" i="5"/>
  <c r="M51" i="5"/>
  <c r="M52" i="5"/>
  <c r="M53" i="5"/>
  <c r="M54" i="5"/>
  <c r="M55" i="5"/>
  <c r="M56" i="5"/>
  <c r="M57" i="5"/>
  <c r="M58" i="5"/>
  <c r="M59" i="5"/>
  <c r="M60" i="5"/>
  <c r="M61" i="5"/>
  <c r="M62" i="5"/>
  <c r="M63" i="5"/>
  <c r="M64" i="5"/>
  <c r="M65" i="5"/>
  <c r="M66" i="5"/>
  <c r="M67" i="5"/>
  <c r="M68" i="5"/>
  <c r="M69" i="5"/>
  <c r="M70" i="5"/>
  <c r="M71" i="5"/>
  <c r="M72" i="5"/>
  <c r="M73" i="5"/>
  <c r="M74" i="5"/>
  <c r="M75" i="5"/>
  <c r="M76" i="5"/>
  <c r="M77" i="5"/>
  <c r="M78" i="5"/>
  <c r="M79" i="5"/>
  <c r="M80" i="5"/>
  <c r="M81" i="5"/>
  <c r="M82" i="5"/>
  <c r="M83" i="5"/>
  <c r="M84" i="5"/>
  <c r="M4" i="5"/>
  <c r="J5" i="5"/>
  <c r="J6" i="5"/>
  <c r="J7" i="5"/>
  <c r="J8" i="5"/>
  <c r="J9" i="5"/>
  <c r="J10" i="5"/>
  <c r="J11" i="5"/>
  <c r="J12" i="5"/>
  <c r="J13" i="5"/>
  <c r="J14" i="5"/>
  <c r="J15" i="5"/>
  <c r="J16" i="5"/>
  <c r="J17" i="5"/>
  <c r="J18" i="5"/>
  <c r="J19" i="5"/>
  <c r="J20" i="5"/>
  <c r="J21" i="5"/>
  <c r="J22" i="5"/>
  <c r="J23" i="5"/>
  <c r="J24" i="5"/>
  <c r="J25" i="5"/>
  <c r="J26" i="5"/>
  <c r="J27" i="5"/>
  <c r="J28" i="5"/>
  <c r="J29" i="5"/>
  <c r="J30" i="5"/>
  <c r="J31" i="5"/>
  <c r="J32" i="5"/>
  <c r="J33" i="5"/>
  <c r="J34" i="5"/>
  <c r="J35" i="5"/>
  <c r="J36" i="5"/>
  <c r="J37" i="5"/>
  <c r="J38" i="5"/>
  <c r="J39" i="5"/>
  <c r="J40" i="5"/>
  <c r="J41" i="5"/>
  <c r="J42" i="5"/>
  <c r="J43" i="5"/>
  <c r="J44" i="5"/>
  <c r="J45" i="5"/>
  <c r="J46" i="5"/>
  <c r="J47" i="5"/>
  <c r="J48" i="5"/>
  <c r="J49" i="5"/>
  <c r="J50" i="5"/>
  <c r="J51" i="5"/>
  <c r="J52" i="5"/>
  <c r="J53" i="5"/>
  <c r="J54" i="5"/>
  <c r="J55" i="5"/>
  <c r="J56" i="5"/>
  <c r="J57" i="5"/>
  <c r="J58" i="5"/>
  <c r="J59" i="5"/>
  <c r="J60" i="5"/>
  <c r="J61" i="5"/>
  <c r="J62" i="5"/>
  <c r="J63" i="5"/>
  <c r="J64" i="5"/>
  <c r="J65" i="5"/>
  <c r="J66" i="5"/>
  <c r="J67" i="5"/>
  <c r="J68" i="5"/>
  <c r="J69" i="5"/>
  <c r="J70" i="5"/>
  <c r="J71" i="5"/>
  <c r="J72" i="5"/>
  <c r="J73" i="5"/>
  <c r="J74" i="5"/>
  <c r="J75" i="5"/>
  <c r="J76" i="5"/>
  <c r="J77" i="5"/>
  <c r="J78" i="5"/>
  <c r="J79" i="5"/>
  <c r="J80" i="5"/>
  <c r="J81" i="5"/>
  <c r="J82" i="5"/>
  <c r="J83" i="5"/>
  <c r="J84" i="5"/>
  <c r="J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4" i="5"/>
  <c r="F4" i="5"/>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5"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P4" i="6"/>
  <c r="M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4" i="6"/>
  <c r="G5" i="6"/>
  <c r="G6" i="6"/>
  <c r="G7" i="6"/>
  <c r="G8" i="6"/>
  <c r="G9" i="6"/>
  <c r="G10" i="6"/>
  <c r="G11" i="6"/>
  <c r="G12" i="6"/>
  <c r="G13" i="6"/>
  <c r="G14" i="6"/>
  <c r="G15" i="6"/>
  <c r="G16" i="6"/>
  <c r="G17" i="6"/>
  <c r="G18" i="6"/>
  <c r="G19" i="6"/>
  <c r="G20" i="6"/>
  <c r="G21" i="6"/>
  <c r="G22" i="6"/>
  <c r="G23" i="6"/>
  <c r="G24" i="6"/>
  <c r="G25" i="6"/>
  <c r="G26" i="6"/>
  <c r="G27" i="6"/>
  <c r="G28" i="6"/>
  <c r="G29" i="6"/>
  <c r="G30"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4" i="6"/>
  <c r="F4" i="6"/>
  <c r="K4" i="6"/>
  <c r="L4" i="6"/>
  <c r="N4" i="6"/>
  <c r="O4" i="6"/>
  <c r="Q4" i="6"/>
  <c r="R4" i="6"/>
  <c r="K5" i="6"/>
  <c r="L5" i="6"/>
  <c r="N5" i="6"/>
  <c r="O5" i="6"/>
  <c r="Q5" i="6"/>
  <c r="R5" i="6"/>
  <c r="K6" i="6"/>
  <c r="L6" i="6"/>
  <c r="N6" i="6"/>
  <c r="O6" i="6"/>
  <c r="Q6" i="6"/>
  <c r="R6" i="6"/>
  <c r="K7" i="6"/>
  <c r="L7" i="6"/>
  <c r="N7" i="6"/>
  <c r="O7" i="6"/>
  <c r="Q7" i="6"/>
  <c r="R7" i="6"/>
  <c r="K8" i="6"/>
  <c r="L8" i="6"/>
  <c r="N8" i="6"/>
  <c r="O8" i="6"/>
  <c r="Q8" i="6"/>
  <c r="R8" i="6"/>
  <c r="K9" i="6"/>
  <c r="L9" i="6"/>
  <c r="N9" i="6"/>
  <c r="O9" i="6"/>
  <c r="Q9" i="6"/>
  <c r="R9" i="6"/>
  <c r="K10" i="6"/>
  <c r="L10" i="6"/>
  <c r="N10" i="6"/>
  <c r="O10" i="6"/>
  <c r="Q10" i="6"/>
  <c r="R10" i="6"/>
  <c r="K11" i="6"/>
  <c r="L11" i="6"/>
  <c r="N11" i="6"/>
  <c r="O11" i="6"/>
  <c r="Q11" i="6"/>
  <c r="R11" i="6"/>
  <c r="K12" i="6"/>
  <c r="L12" i="6"/>
  <c r="N12" i="6"/>
  <c r="O12" i="6"/>
  <c r="Q12" i="6"/>
  <c r="R12" i="6"/>
  <c r="K13" i="6"/>
  <c r="L13" i="6"/>
  <c r="N13" i="6"/>
  <c r="O13" i="6"/>
  <c r="Q13" i="6"/>
  <c r="R13" i="6"/>
  <c r="K14" i="6"/>
  <c r="L14" i="6"/>
  <c r="N14" i="6"/>
  <c r="O14" i="6"/>
  <c r="Q14" i="6"/>
  <c r="R14" i="6"/>
  <c r="K15" i="6"/>
  <c r="L15" i="6"/>
  <c r="N15" i="6"/>
  <c r="O15" i="6"/>
  <c r="Q15" i="6"/>
  <c r="R15" i="6"/>
  <c r="K16" i="6"/>
  <c r="L16" i="6"/>
  <c r="N16" i="6"/>
  <c r="O16" i="6"/>
  <c r="Q16" i="6"/>
  <c r="R16" i="6"/>
  <c r="K17" i="6"/>
  <c r="L17" i="6"/>
  <c r="N17" i="6"/>
  <c r="O17" i="6"/>
  <c r="Q17" i="6"/>
  <c r="R17" i="6"/>
  <c r="K18" i="6"/>
  <c r="L18" i="6"/>
  <c r="N18" i="6"/>
  <c r="O18" i="6"/>
  <c r="Q18" i="6"/>
  <c r="R18" i="6"/>
  <c r="K19" i="6"/>
  <c r="L19" i="6"/>
  <c r="N19" i="6"/>
  <c r="O19" i="6"/>
  <c r="Q19" i="6"/>
  <c r="R19" i="6"/>
  <c r="K20" i="6"/>
  <c r="L20" i="6"/>
  <c r="N20" i="6"/>
  <c r="O20" i="6"/>
  <c r="Q20" i="6"/>
  <c r="R20" i="6"/>
  <c r="K21" i="6"/>
  <c r="L21" i="6"/>
  <c r="N21" i="6"/>
  <c r="O21" i="6"/>
  <c r="Q21" i="6"/>
  <c r="R21" i="6"/>
  <c r="K22" i="6"/>
  <c r="L22" i="6"/>
  <c r="N22" i="6"/>
  <c r="O22" i="6"/>
  <c r="Q22" i="6"/>
  <c r="R22" i="6"/>
  <c r="K23" i="6"/>
  <c r="L23" i="6"/>
  <c r="N23" i="6"/>
  <c r="O23" i="6"/>
  <c r="Q23" i="6"/>
  <c r="R23" i="6"/>
  <c r="K24" i="6"/>
  <c r="L24" i="6"/>
  <c r="N24" i="6"/>
  <c r="O24" i="6"/>
  <c r="Q24" i="6"/>
  <c r="R24" i="6"/>
  <c r="K25" i="6"/>
  <c r="L25" i="6"/>
  <c r="N25" i="6"/>
  <c r="O25" i="6"/>
  <c r="Q25" i="6"/>
  <c r="R25" i="6"/>
  <c r="K26" i="6"/>
  <c r="L26" i="6"/>
  <c r="N26" i="6"/>
  <c r="O26" i="6"/>
  <c r="Q26" i="6"/>
  <c r="R26" i="6"/>
  <c r="K27" i="6"/>
  <c r="L27" i="6"/>
  <c r="N27" i="6"/>
  <c r="O27" i="6"/>
  <c r="Q27" i="6"/>
  <c r="R27" i="6"/>
  <c r="K28" i="6"/>
  <c r="L28" i="6"/>
  <c r="N28" i="6"/>
  <c r="O28" i="6"/>
  <c r="Q28" i="6"/>
  <c r="R28" i="6"/>
  <c r="K29" i="6"/>
  <c r="L29" i="6"/>
  <c r="N29" i="6"/>
  <c r="O29" i="6"/>
  <c r="Q29" i="6"/>
  <c r="R29" i="6"/>
  <c r="K30" i="6"/>
  <c r="L30" i="6"/>
  <c r="N30" i="6"/>
  <c r="O30" i="6"/>
  <c r="Q30" i="6"/>
  <c r="R30" i="6"/>
  <c r="K31" i="6"/>
  <c r="L31" i="6"/>
  <c r="N31" i="6"/>
  <c r="O31" i="6"/>
  <c r="Q31" i="6"/>
  <c r="R31" i="6"/>
  <c r="K32" i="6"/>
  <c r="L32" i="6"/>
  <c r="N32" i="6"/>
  <c r="O32" i="6"/>
  <c r="Q32" i="6"/>
  <c r="R32" i="6"/>
  <c r="K33" i="6"/>
  <c r="L33" i="6"/>
  <c r="N33" i="6"/>
  <c r="O33" i="6"/>
  <c r="Q33" i="6"/>
  <c r="R33" i="6"/>
  <c r="K34" i="6"/>
  <c r="L34" i="6"/>
  <c r="N34" i="6"/>
  <c r="O34" i="6"/>
  <c r="Q34" i="6"/>
  <c r="R34" i="6"/>
  <c r="K35" i="6"/>
  <c r="L35" i="6"/>
  <c r="N35" i="6"/>
  <c r="O35" i="6"/>
  <c r="Q35" i="6"/>
  <c r="R35" i="6"/>
  <c r="K36" i="6"/>
  <c r="L36" i="6"/>
  <c r="N36" i="6"/>
  <c r="O36" i="6"/>
  <c r="Q36" i="6"/>
  <c r="R36" i="6"/>
  <c r="K37" i="6"/>
  <c r="L37" i="6"/>
  <c r="N37" i="6"/>
  <c r="O37" i="6"/>
  <c r="Q37" i="6"/>
  <c r="R37" i="6"/>
  <c r="K38" i="6"/>
  <c r="L38" i="6"/>
  <c r="N38" i="6"/>
  <c r="O38" i="6"/>
  <c r="Q38" i="6"/>
  <c r="R38" i="6"/>
  <c r="K39" i="6"/>
  <c r="L39" i="6"/>
  <c r="N39" i="6"/>
  <c r="O39" i="6"/>
  <c r="Q39" i="6"/>
  <c r="R39" i="6"/>
  <c r="K40" i="6"/>
  <c r="L40" i="6"/>
  <c r="N40" i="6"/>
  <c r="O40" i="6"/>
  <c r="Q40" i="6"/>
  <c r="R40" i="6"/>
  <c r="K41" i="6"/>
  <c r="L41" i="6"/>
  <c r="N41" i="6"/>
  <c r="O41" i="6"/>
  <c r="Q41" i="6"/>
  <c r="R41" i="6"/>
  <c r="K42" i="6"/>
  <c r="L42" i="6"/>
  <c r="N42" i="6"/>
  <c r="O42" i="6"/>
  <c r="Q42" i="6"/>
  <c r="R42" i="6"/>
  <c r="K43" i="6"/>
  <c r="L43" i="6"/>
  <c r="N43" i="6"/>
  <c r="O43" i="6"/>
  <c r="Q43" i="6"/>
  <c r="R43" i="6"/>
  <c r="K44" i="6"/>
  <c r="L44" i="6"/>
  <c r="N44" i="6"/>
  <c r="O44" i="6"/>
  <c r="Q44" i="6"/>
  <c r="R44" i="6"/>
  <c r="K45" i="6"/>
  <c r="L45" i="6"/>
  <c r="N45" i="6"/>
  <c r="O45" i="6"/>
  <c r="Q45" i="6"/>
  <c r="R45" i="6"/>
  <c r="K46" i="6"/>
  <c r="L46" i="6"/>
  <c r="N46" i="6"/>
  <c r="O46" i="6"/>
  <c r="Q46" i="6"/>
  <c r="R46" i="6"/>
  <c r="K47" i="6"/>
  <c r="L47" i="6"/>
  <c r="N47" i="6"/>
  <c r="O47" i="6"/>
  <c r="Q47" i="6"/>
  <c r="R47" i="6"/>
  <c r="K48" i="6"/>
  <c r="L48" i="6"/>
  <c r="N48" i="6"/>
  <c r="O48" i="6"/>
  <c r="Q48" i="6"/>
  <c r="R48" i="6"/>
  <c r="K49" i="6"/>
  <c r="L49" i="6"/>
  <c r="N49" i="6"/>
  <c r="O49" i="6"/>
  <c r="Q49" i="6"/>
  <c r="R49" i="6"/>
  <c r="K50" i="6"/>
  <c r="L50" i="6"/>
  <c r="N50" i="6"/>
  <c r="O50" i="6"/>
  <c r="Q50" i="6"/>
  <c r="R50" i="6"/>
  <c r="K51" i="6"/>
  <c r="L51" i="6"/>
  <c r="N51" i="6"/>
  <c r="O51" i="6"/>
  <c r="Q51" i="6"/>
  <c r="R51" i="6"/>
  <c r="K52" i="6"/>
  <c r="L52" i="6"/>
  <c r="N52" i="6"/>
  <c r="O52" i="6"/>
  <c r="Q52" i="6"/>
  <c r="R52" i="6"/>
  <c r="K53" i="6"/>
  <c r="L53" i="6"/>
  <c r="N53" i="6"/>
  <c r="O53" i="6"/>
  <c r="Q53" i="6"/>
  <c r="R53" i="6"/>
  <c r="K54" i="6"/>
  <c r="L54" i="6"/>
  <c r="N54" i="6"/>
  <c r="O54" i="6"/>
  <c r="Q54" i="6"/>
  <c r="R54" i="6"/>
  <c r="K55" i="6"/>
  <c r="L55" i="6"/>
  <c r="N55" i="6"/>
  <c r="O55" i="6"/>
  <c r="Q55" i="6"/>
  <c r="R55" i="6"/>
  <c r="K56" i="6"/>
  <c r="L56" i="6"/>
  <c r="N56" i="6"/>
  <c r="O56" i="6"/>
  <c r="Q56" i="6"/>
  <c r="R56" i="6"/>
  <c r="K57" i="6"/>
  <c r="L57" i="6"/>
  <c r="N57" i="6"/>
  <c r="O57" i="6"/>
  <c r="Q57" i="6"/>
  <c r="R57" i="6"/>
  <c r="K58" i="6"/>
  <c r="L58" i="6"/>
  <c r="N58" i="6"/>
  <c r="O58" i="6"/>
  <c r="Q58" i="6"/>
  <c r="R58" i="6"/>
  <c r="K59" i="6"/>
  <c r="L59" i="6"/>
  <c r="N59" i="6"/>
  <c r="O59" i="6"/>
  <c r="Q59" i="6"/>
  <c r="R59" i="6"/>
  <c r="K60" i="6"/>
  <c r="L60" i="6"/>
  <c r="N60" i="6"/>
  <c r="O60" i="6"/>
  <c r="Q60" i="6"/>
  <c r="R60" i="6"/>
  <c r="K61" i="6"/>
  <c r="L61" i="6"/>
  <c r="N61" i="6"/>
  <c r="O61" i="6"/>
  <c r="Q61" i="6"/>
  <c r="R61" i="6"/>
  <c r="K62" i="6"/>
  <c r="L62" i="6"/>
  <c r="N62" i="6"/>
  <c r="O62" i="6"/>
  <c r="Q62" i="6"/>
  <c r="R62" i="6"/>
  <c r="K63" i="6"/>
  <c r="L63" i="6"/>
  <c r="N63" i="6"/>
  <c r="O63" i="6"/>
  <c r="Q63" i="6"/>
  <c r="R63" i="6"/>
  <c r="K64" i="6"/>
  <c r="L64" i="6"/>
  <c r="N64" i="6"/>
  <c r="O64" i="6"/>
  <c r="Q64" i="6"/>
  <c r="R64" i="6"/>
  <c r="K65" i="6"/>
  <c r="L65" i="6"/>
  <c r="N65" i="6"/>
  <c r="O65" i="6"/>
  <c r="Q65" i="6"/>
  <c r="R65" i="6"/>
  <c r="K66" i="6"/>
  <c r="L66" i="6"/>
  <c r="N66" i="6"/>
  <c r="O66" i="6"/>
  <c r="Q66" i="6"/>
  <c r="R66" i="6"/>
  <c r="K67" i="6"/>
  <c r="L67" i="6"/>
  <c r="N67" i="6"/>
  <c r="O67" i="6"/>
  <c r="Q67" i="6"/>
  <c r="R67" i="6"/>
  <c r="K68" i="6"/>
  <c r="L68" i="6"/>
  <c r="N68" i="6"/>
  <c r="O68" i="6"/>
  <c r="Q68" i="6"/>
  <c r="R68" i="6"/>
  <c r="K69" i="6"/>
  <c r="L69" i="6"/>
  <c r="N69" i="6"/>
  <c r="O69" i="6"/>
  <c r="Q69" i="6"/>
  <c r="R69" i="6"/>
  <c r="K70" i="6"/>
  <c r="L70" i="6"/>
  <c r="N70" i="6"/>
  <c r="O70" i="6"/>
  <c r="Q70" i="6"/>
  <c r="R70" i="6"/>
  <c r="K71" i="6"/>
  <c r="L71" i="6"/>
  <c r="N71" i="6"/>
  <c r="O71" i="6"/>
  <c r="Q71" i="6"/>
  <c r="R71" i="6"/>
  <c r="K72" i="6"/>
  <c r="L72" i="6"/>
  <c r="N72" i="6"/>
  <c r="O72" i="6"/>
  <c r="Q72" i="6"/>
  <c r="R72" i="6"/>
  <c r="K73" i="6"/>
  <c r="L73" i="6"/>
  <c r="N73" i="6"/>
  <c r="O73" i="6"/>
  <c r="Q73" i="6"/>
  <c r="R73" i="6"/>
  <c r="K74" i="6"/>
  <c r="L74" i="6"/>
  <c r="N74" i="6"/>
  <c r="O74" i="6"/>
  <c r="Q74" i="6"/>
  <c r="R74" i="6"/>
  <c r="K75" i="6"/>
  <c r="L75" i="6"/>
  <c r="N75" i="6"/>
  <c r="O75" i="6"/>
  <c r="Q75" i="6"/>
  <c r="R75" i="6"/>
  <c r="K76" i="6"/>
  <c r="L76" i="6"/>
  <c r="N76" i="6"/>
  <c r="O76" i="6"/>
  <c r="Q76" i="6"/>
  <c r="R76" i="6"/>
  <c r="K77" i="6"/>
  <c r="L77" i="6"/>
  <c r="N77" i="6"/>
  <c r="O77" i="6"/>
  <c r="Q77" i="6"/>
  <c r="R77" i="6"/>
  <c r="K78" i="6"/>
  <c r="L78" i="6"/>
  <c r="N78" i="6"/>
  <c r="O78" i="6"/>
  <c r="Q78" i="6"/>
  <c r="R78" i="6"/>
  <c r="K79" i="6"/>
  <c r="L79" i="6"/>
  <c r="N79" i="6"/>
  <c r="O79" i="6"/>
  <c r="Q79" i="6"/>
  <c r="R79" i="6"/>
  <c r="K80" i="6"/>
  <c r="L80" i="6"/>
  <c r="N80" i="6"/>
  <c r="O80" i="6"/>
  <c r="Q80" i="6"/>
  <c r="R80" i="6"/>
  <c r="K81" i="6"/>
  <c r="L81" i="6"/>
  <c r="N81" i="6"/>
  <c r="O81" i="6"/>
  <c r="Q81" i="6"/>
  <c r="R81" i="6"/>
  <c r="K82" i="6"/>
  <c r="L82" i="6"/>
  <c r="N82" i="6"/>
  <c r="O82" i="6"/>
  <c r="Q82" i="6"/>
  <c r="R82" i="6"/>
  <c r="K83" i="6"/>
  <c r="L83" i="6"/>
  <c r="N83" i="6"/>
  <c r="O83" i="6"/>
  <c r="Q83" i="6"/>
  <c r="R83" i="6"/>
  <c r="K84" i="6"/>
  <c r="L84" i="6"/>
  <c r="N84" i="6"/>
  <c r="O84" i="6"/>
  <c r="Q84" i="6"/>
  <c r="R84" i="6"/>
  <c r="K85" i="6"/>
  <c r="L85" i="6"/>
  <c r="N85" i="6"/>
  <c r="O85" i="6"/>
  <c r="Q85" i="6"/>
  <c r="R85" i="6"/>
  <c r="K86" i="6"/>
  <c r="L86" i="6"/>
  <c r="N86" i="6"/>
  <c r="O86" i="6"/>
  <c r="Q86" i="6"/>
  <c r="R86" i="6"/>
  <c r="K87" i="6"/>
  <c r="L87" i="6"/>
  <c r="N87" i="6"/>
  <c r="O87" i="6"/>
  <c r="Q87" i="6"/>
  <c r="R87" i="6"/>
  <c r="K88" i="6"/>
  <c r="L88" i="6"/>
  <c r="N88" i="6"/>
  <c r="O88" i="6"/>
  <c r="Q88" i="6"/>
  <c r="R88" i="6"/>
  <c r="K89" i="6"/>
  <c r="L89" i="6"/>
  <c r="N89" i="6"/>
  <c r="O89" i="6"/>
  <c r="Q89" i="6"/>
  <c r="R89" i="6"/>
  <c r="K90" i="6"/>
  <c r="L90" i="6"/>
  <c r="N90" i="6"/>
  <c r="O90" i="6"/>
  <c r="Q90" i="6"/>
  <c r="R90" i="6"/>
  <c r="K91" i="6"/>
  <c r="L91" i="6"/>
  <c r="N91" i="6"/>
  <c r="O91" i="6"/>
  <c r="Q91" i="6"/>
  <c r="R91" i="6"/>
  <c r="K92" i="6"/>
  <c r="L92" i="6"/>
  <c r="N92" i="6"/>
  <c r="O92" i="6"/>
  <c r="Q92" i="6"/>
  <c r="R92" i="6"/>
  <c r="K93" i="6"/>
  <c r="L93" i="6"/>
  <c r="N93" i="6"/>
  <c r="O93" i="6"/>
  <c r="Q93" i="6"/>
  <c r="R93" i="6"/>
  <c r="K94" i="6"/>
  <c r="L94" i="6"/>
  <c r="N94" i="6"/>
  <c r="O94" i="6"/>
  <c r="Q94" i="6"/>
  <c r="R94" i="6"/>
  <c r="K95" i="6"/>
  <c r="L95" i="6"/>
  <c r="N95" i="6"/>
  <c r="O95" i="6"/>
  <c r="Q95" i="6"/>
  <c r="R95" i="6"/>
  <c r="K96" i="6"/>
  <c r="L96" i="6"/>
  <c r="N96" i="6"/>
  <c r="O96" i="6"/>
  <c r="Q96" i="6"/>
  <c r="R96" i="6"/>
  <c r="K97" i="6"/>
  <c r="L97" i="6"/>
  <c r="N97" i="6"/>
  <c r="O97" i="6"/>
  <c r="Q97" i="6"/>
  <c r="R97" i="6"/>
  <c r="K98" i="6"/>
  <c r="L98" i="6"/>
  <c r="N98" i="6"/>
  <c r="O98" i="6"/>
  <c r="Q98" i="6"/>
  <c r="R98" i="6"/>
  <c r="K99" i="6"/>
  <c r="L99" i="6"/>
  <c r="N99" i="6"/>
  <c r="O99" i="6"/>
  <c r="Q99" i="6"/>
  <c r="R99" i="6"/>
  <c r="K100" i="6"/>
  <c r="L100" i="6"/>
  <c r="N100" i="6"/>
  <c r="O100" i="6"/>
  <c r="Q100" i="6"/>
  <c r="R100" i="6"/>
  <c r="K101" i="6"/>
  <c r="L101" i="6"/>
  <c r="N101" i="6"/>
  <c r="O101" i="6"/>
  <c r="Q101" i="6"/>
  <c r="R101" i="6"/>
  <c r="K102" i="6"/>
  <c r="L102" i="6"/>
  <c r="N102" i="6"/>
  <c r="O102" i="6"/>
  <c r="Q102" i="6"/>
  <c r="R102" i="6"/>
  <c r="K103" i="6"/>
  <c r="L103" i="6"/>
  <c r="N103" i="6"/>
  <c r="O103" i="6"/>
  <c r="Q103" i="6"/>
  <c r="R103" i="6"/>
  <c r="K104" i="6"/>
  <c r="L104" i="6"/>
  <c r="N104" i="6"/>
  <c r="O104" i="6"/>
  <c r="Q104" i="6"/>
  <c r="R104" i="6"/>
  <c r="G5" i="4" l="1"/>
  <c r="G6" i="4"/>
  <c r="G7" i="4"/>
  <c r="G8" i="4"/>
  <c r="G9" i="4"/>
  <c r="G10" i="4"/>
  <c r="G11"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4" i="4"/>
  <c r="M4" i="4"/>
  <c r="G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4" i="4"/>
  <c r="I115" i="4"/>
  <c r="A55" i="5" l="1"/>
  <c r="A50" i="5"/>
  <c r="A4" i="4" l="1"/>
  <c r="R84" i="5"/>
  <c r="R83" i="5"/>
  <c r="R82" i="5"/>
  <c r="R81" i="5"/>
  <c r="R80" i="5"/>
  <c r="R79" i="5"/>
  <c r="R78" i="5"/>
  <c r="R77" i="5"/>
  <c r="R76" i="5"/>
  <c r="R75" i="5"/>
  <c r="R74" i="5"/>
  <c r="R73" i="5"/>
  <c r="R72" i="5"/>
  <c r="R71" i="5"/>
  <c r="R70" i="5"/>
  <c r="R69" i="5"/>
  <c r="R68" i="5"/>
  <c r="R67" i="5"/>
  <c r="R66" i="5"/>
  <c r="R65" i="5"/>
  <c r="R64" i="5"/>
  <c r="R63" i="5"/>
  <c r="R62" i="5"/>
  <c r="R61" i="5"/>
  <c r="R60" i="5"/>
  <c r="R59" i="5"/>
  <c r="R58" i="5"/>
  <c r="R57" i="5"/>
  <c r="R56" i="5"/>
  <c r="R55" i="5"/>
  <c r="R54" i="5"/>
  <c r="R53" i="5"/>
  <c r="R52" i="5"/>
  <c r="R51" i="5"/>
  <c r="R50" i="5"/>
  <c r="R49" i="5"/>
  <c r="R48" i="5"/>
  <c r="R47" i="5"/>
  <c r="R46" i="5"/>
  <c r="R45" i="5"/>
  <c r="R44" i="5"/>
  <c r="R43" i="5"/>
  <c r="R42" i="5"/>
  <c r="R41" i="5"/>
  <c r="R40" i="5"/>
  <c r="R39" i="5"/>
  <c r="R38" i="5"/>
  <c r="R37" i="5"/>
  <c r="R36" i="5"/>
  <c r="R35" i="5"/>
  <c r="R34" i="5"/>
  <c r="R33" i="5"/>
  <c r="R32" i="5"/>
  <c r="R31" i="5"/>
  <c r="R30" i="5"/>
  <c r="R29" i="5"/>
  <c r="R28" i="5"/>
  <c r="R27" i="5"/>
  <c r="R26" i="5"/>
  <c r="R25" i="5"/>
  <c r="R24" i="5"/>
  <c r="R23" i="5"/>
  <c r="R22" i="5"/>
  <c r="R21" i="5"/>
  <c r="R20" i="5"/>
  <c r="R19" i="5"/>
  <c r="R18" i="5"/>
  <c r="R17" i="5"/>
  <c r="R16" i="5"/>
  <c r="R15" i="5"/>
  <c r="R14" i="5"/>
  <c r="R13" i="5"/>
  <c r="R12" i="5"/>
  <c r="R11" i="5"/>
  <c r="R10" i="5"/>
  <c r="R9" i="5"/>
  <c r="R8" i="5"/>
  <c r="R7" i="5"/>
  <c r="R6" i="5"/>
  <c r="R5" i="5"/>
  <c r="K7" i="1" l="1"/>
  <c r="V6" i="1"/>
  <c r="R31" i="1"/>
  <c r="Z39" i="1"/>
  <c r="Y39" i="1"/>
  <c r="W39" i="1"/>
  <c r="Z38" i="1"/>
  <c r="Y38" i="1"/>
  <c r="W38" i="1"/>
  <c r="Z11" i="1"/>
  <c r="Y11" i="1"/>
  <c r="W11" i="1"/>
  <c r="Z10" i="1"/>
  <c r="Y10" i="1"/>
  <c r="W10" i="1"/>
  <c r="W25" i="1"/>
  <c r="W24" i="1"/>
  <c r="Z25" i="1"/>
  <c r="Y25" i="1"/>
  <c r="Z24" i="1"/>
  <c r="Y24" i="1"/>
  <c r="E82" i="5"/>
  <c r="E5" i="6"/>
  <c r="E6" i="6"/>
  <c r="E7" i="6"/>
  <c r="E8" i="6"/>
  <c r="E9" i="6"/>
  <c r="E10" i="6"/>
  <c r="E11" i="6"/>
  <c r="E12" i="6"/>
  <c r="E13" i="6"/>
  <c r="E14" i="6"/>
  <c r="E15" i="6"/>
  <c r="E16" i="6"/>
  <c r="E17" i="6"/>
  <c r="E18" i="6"/>
  <c r="E19" i="6"/>
  <c r="E20" i="6"/>
  <c r="E21" i="6"/>
  <c r="E22" i="6"/>
  <c r="E23" i="6"/>
  <c r="E24" i="6"/>
  <c r="E25" i="6"/>
  <c r="E26" i="6"/>
  <c r="E27" i="6"/>
  <c r="E28" i="6"/>
  <c r="E29" i="6"/>
  <c r="E30" i="6"/>
  <c r="E31" i="6"/>
  <c r="E32" i="6"/>
  <c r="E33" i="6"/>
  <c r="E34" i="6"/>
  <c r="E35" i="6"/>
  <c r="E36" i="6"/>
  <c r="E37" i="6"/>
  <c r="E38" i="6"/>
  <c r="E39" i="6"/>
  <c r="E40" i="6"/>
  <c r="E41" i="6"/>
  <c r="E42" i="6"/>
  <c r="E43" i="6"/>
  <c r="E44" i="6"/>
  <c r="E45" i="6"/>
  <c r="E46" i="6"/>
  <c r="E47" i="6"/>
  <c r="E48" i="6"/>
  <c r="E49" i="6"/>
  <c r="E50" i="6"/>
  <c r="E51" i="6"/>
  <c r="E52" i="6"/>
  <c r="E53" i="6"/>
  <c r="E54" i="6"/>
  <c r="E55" i="6"/>
  <c r="E56" i="6"/>
  <c r="E57" i="6"/>
  <c r="E58" i="6"/>
  <c r="E59" i="6"/>
  <c r="E60" i="6"/>
  <c r="E61" i="6"/>
  <c r="E62" i="6"/>
  <c r="E63" i="6"/>
  <c r="E64" i="6"/>
  <c r="E65" i="6"/>
  <c r="E66" i="6"/>
  <c r="E67" i="6"/>
  <c r="E68" i="6"/>
  <c r="E69" i="6"/>
  <c r="E70" i="6"/>
  <c r="E71" i="6"/>
  <c r="E72" i="6"/>
  <c r="E73" i="6"/>
  <c r="E74" i="6"/>
  <c r="E75" i="6"/>
  <c r="E76" i="6"/>
  <c r="E77" i="6"/>
  <c r="E78" i="6"/>
  <c r="E79" i="6"/>
  <c r="E80" i="6"/>
  <c r="E81" i="6"/>
  <c r="E82" i="6"/>
  <c r="E83" i="6"/>
  <c r="E84" i="6"/>
  <c r="E85" i="6"/>
  <c r="E86" i="6"/>
  <c r="E87" i="6"/>
  <c r="E88" i="6"/>
  <c r="E89" i="6"/>
  <c r="E90" i="6"/>
  <c r="E91" i="6"/>
  <c r="E92" i="6"/>
  <c r="E93" i="6"/>
  <c r="E94" i="6"/>
  <c r="E95" i="6"/>
  <c r="E96" i="6"/>
  <c r="E97" i="6"/>
  <c r="E98" i="6"/>
  <c r="E99" i="6"/>
  <c r="E100" i="6"/>
  <c r="E101" i="6"/>
  <c r="E102" i="6"/>
  <c r="E103" i="6"/>
  <c r="E104" i="6"/>
  <c r="E4" i="6"/>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3" i="5"/>
  <c r="E84" i="5"/>
  <c r="B84" i="5"/>
  <c r="H13" i="14" l="1"/>
  <c r="H35" i="14"/>
  <c r="N46" i="14"/>
  <c r="N35" i="14"/>
  <c r="N24" i="14"/>
  <c r="N13" i="14"/>
  <c r="N2" i="14"/>
  <c r="H2" i="14"/>
  <c r="H24" i="14"/>
  <c r="T5" i="1"/>
  <c r="R33" i="1" l="1"/>
  <c r="M12" i="13" l="1"/>
  <c r="L12" i="13"/>
  <c r="J13" i="13" s="1"/>
  <c r="Y16" i="1"/>
  <c r="R19" i="1"/>
  <c r="Y41" i="1"/>
  <c r="Y17" i="1"/>
  <c r="T19" i="1"/>
  <c r="M21" i="1" s="1"/>
  <c r="V19" i="1"/>
  <c r="Y43" i="1"/>
  <c r="Y44" i="1"/>
  <c r="Y28" i="1"/>
  <c r="Y29" i="1"/>
  <c r="V33" i="1"/>
  <c r="Y45" i="1"/>
  <c r="Y27" i="1"/>
  <c r="Y30" i="1"/>
  <c r="Y14" i="1"/>
  <c r="Y15" i="1"/>
  <c r="T33" i="1"/>
  <c r="M35" i="1" s="1"/>
  <c r="Y42" i="1"/>
  <c r="R5" i="1"/>
  <c r="V5" i="1"/>
  <c r="Y13" i="1"/>
  <c r="Y31" i="1"/>
  <c r="I9" i="1" l="1"/>
  <c r="K12" i="13"/>
  <c r="J12" i="13" s="1"/>
  <c r="R4" i="5"/>
  <c r="R20" i="4" l="1"/>
  <c r="R21" i="4"/>
  <c r="R22" i="4"/>
  <c r="R15" i="4"/>
  <c r="R16" i="4"/>
  <c r="R17" i="4"/>
  <c r="R10" i="4"/>
  <c r="R11" i="4"/>
  <c r="R12" i="4"/>
  <c r="R6" i="4"/>
  <c r="R5" i="4"/>
  <c r="R7" i="4"/>
  <c r="R8" i="4"/>
  <c r="R9" i="4"/>
  <c r="R13" i="4"/>
  <c r="R14" i="4"/>
  <c r="R18" i="4"/>
  <c r="R19" i="4"/>
  <c r="R23" i="4"/>
  <c r="R24" i="4"/>
  <c r="R25" i="4"/>
  <c r="R26" i="4"/>
  <c r="R27" i="4"/>
  <c r="R28" i="4"/>
  <c r="R29" i="4"/>
  <c r="R30" i="4"/>
  <c r="R31" i="4"/>
  <c r="R32" i="4"/>
  <c r="R33" i="4"/>
  <c r="R34" i="4"/>
  <c r="R35" i="4"/>
  <c r="R36" i="4"/>
  <c r="R37" i="4"/>
  <c r="R38" i="4"/>
  <c r="R39" i="4"/>
  <c r="R40" i="4"/>
  <c r="R41" i="4"/>
  <c r="R42" i="4"/>
  <c r="R43" i="4"/>
  <c r="R44" i="4"/>
  <c r="R45" i="4"/>
  <c r="R46" i="4"/>
  <c r="R47" i="4"/>
  <c r="R48" i="4"/>
  <c r="R49" i="4"/>
  <c r="R50" i="4"/>
  <c r="R51" i="4"/>
  <c r="R52" i="4"/>
  <c r="R53" i="4"/>
  <c r="R54" i="4"/>
  <c r="R55" i="4"/>
  <c r="R56" i="4"/>
  <c r="R57" i="4"/>
  <c r="R58" i="4"/>
  <c r="R59" i="4"/>
  <c r="R60" i="4"/>
  <c r="R61" i="4"/>
  <c r="R62" i="4"/>
  <c r="R63" i="4"/>
  <c r="R64" i="4"/>
  <c r="R65" i="4"/>
  <c r="R66" i="4"/>
  <c r="R67" i="4"/>
  <c r="R68" i="4"/>
  <c r="R69" i="4"/>
  <c r="R70" i="4"/>
  <c r="R71" i="4"/>
  <c r="R72" i="4"/>
  <c r="R73" i="4"/>
  <c r="R74" i="4"/>
  <c r="R75" i="4"/>
  <c r="R76" i="4"/>
  <c r="R77" i="4"/>
  <c r="R78" i="4"/>
  <c r="R79" i="4"/>
  <c r="R80" i="4"/>
  <c r="R81" i="4"/>
  <c r="R82" i="4"/>
  <c r="R83" i="4"/>
  <c r="R84" i="4"/>
  <c r="R85" i="4"/>
  <c r="R86" i="4"/>
  <c r="R87" i="4"/>
  <c r="R88" i="4"/>
  <c r="R89" i="4"/>
  <c r="R90" i="4"/>
  <c r="R91" i="4"/>
  <c r="R92" i="4"/>
  <c r="R93" i="4"/>
  <c r="R94" i="4"/>
  <c r="R95" i="4"/>
  <c r="R96" i="4"/>
  <c r="R97" i="4"/>
  <c r="R98" i="4"/>
  <c r="R99" i="4"/>
  <c r="R100" i="4"/>
  <c r="R101" i="4"/>
  <c r="R102" i="4"/>
  <c r="R103" i="4"/>
  <c r="R104" i="4"/>
  <c r="R105" i="4"/>
  <c r="R106" i="4"/>
  <c r="R107" i="4"/>
  <c r="R108" i="4"/>
  <c r="R109" i="4"/>
  <c r="R110" i="4"/>
  <c r="R111" i="4"/>
  <c r="R112" i="4"/>
  <c r="R113" i="4"/>
  <c r="R114" i="4"/>
  <c r="R115" i="4"/>
  <c r="R116" i="4"/>
  <c r="R117" i="4"/>
  <c r="R118" i="4"/>
  <c r="R119" i="4"/>
  <c r="R120" i="4"/>
  <c r="R121" i="4"/>
  <c r="R122" i="4"/>
  <c r="R123" i="4"/>
  <c r="R124" i="4"/>
  <c r="R125" i="4"/>
  <c r="R126" i="4"/>
  <c r="R127" i="4"/>
  <c r="R128" i="4"/>
  <c r="R129" i="4"/>
  <c r="R130" i="4"/>
  <c r="R131" i="4"/>
  <c r="R132" i="4"/>
  <c r="R133" i="4"/>
  <c r="R134" i="4"/>
  <c r="R135" i="4"/>
  <c r="R136" i="4"/>
  <c r="R137" i="4"/>
  <c r="R138" i="4"/>
  <c r="R139" i="4"/>
  <c r="R140" i="4"/>
  <c r="R141" i="4"/>
  <c r="R142" i="4"/>
  <c r="R143" i="4"/>
  <c r="R144" i="4"/>
  <c r="R145" i="4"/>
  <c r="R146" i="4"/>
  <c r="R147" i="4"/>
  <c r="R148" i="4"/>
  <c r="R149" i="4"/>
  <c r="R150" i="4"/>
  <c r="R151" i="4"/>
  <c r="R152" i="4"/>
  <c r="R153" i="4"/>
  <c r="R154" i="4"/>
  <c r="R155" i="4"/>
  <c r="R156" i="4"/>
  <c r="R157" i="4"/>
  <c r="R4" i="4"/>
  <c r="AC10" i="1" l="1"/>
  <c r="AA10" i="1"/>
  <c r="I7" i="1"/>
  <c r="T27" i="1"/>
  <c r="T36" i="1"/>
  <c r="T22" i="1"/>
  <c r="M7" i="1"/>
  <c r="T8" i="1"/>
  <c r="R38" i="1"/>
  <c r="R29" i="1"/>
  <c r="T45" i="1"/>
  <c r="T28" i="1"/>
  <c r="T38" i="1"/>
  <c r="R39" i="1"/>
  <c r="R8" i="1"/>
  <c r="R30" i="1"/>
  <c r="R41" i="1"/>
  <c r="T29" i="1"/>
  <c r="T39" i="1"/>
  <c r="T17" i="1"/>
  <c r="R43" i="1"/>
  <c r="T41" i="1"/>
  <c r="T10" i="1"/>
  <c r="AA38" i="1"/>
  <c r="R11" i="1"/>
  <c r="R15" i="1"/>
  <c r="T11" i="1"/>
  <c r="T44" i="1"/>
  <c r="R22" i="1"/>
  <c r="T30" i="1"/>
  <c r="T13" i="1"/>
  <c r="R36" i="1"/>
  <c r="R13" i="1"/>
  <c r="R44" i="1"/>
  <c r="T31" i="1"/>
  <c r="AA24" i="1"/>
  <c r="R10" i="1"/>
  <c r="R14" i="1"/>
  <c r="T16" i="1"/>
  <c r="R42" i="1"/>
  <c r="T42" i="1"/>
  <c r="T15" i="1"/>
  <c r="T25" i="1"/>
  <c r="AC24" i="1"/>
  <c r="R24" i="1"/>
  <c r="R16" i="1"/>
  <c r="R27" i="1"/>
  <c r="T43" i="1"/>
  <c r="T14" i="1"/>
  <c r="T24" i="1"/>
  <c r="AC38" i="1"/>
  <c r="R25" i="1"/>
  <c r="R17" i="1"/>
  <c r="R28" i="1"/>
  <c r="N35" i="1" l="1"/>
  <c r="N21" i="1"/>
  <c r="N7" i="1"/>
  <c r="O15" i="4"/>
  <c r="E4" i="4" l="1"/>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116" i="4"/>
  <c r="E117" i="4"/>
  <c r="E118" i="4"/>
  <c r="E119" i="4"/>
  <c r="E120" i="4"/>
  <c r="E121" i="4"/>
  <c r="E122" i="4"/>
  <c r="E123" i="4"/>
  <c r="E124" i="4"/>
  <c r="E125" i="4"/>
  <c r="E126" i="4"/>
  <c r="E127" i="4"/>
  <c r="E128" i="4"/>
  <c r="E129" i="4"/>
  <c r="E130" i="4"/>
  <c r="E131" i="4"/>
  <c r="E132" i="4"/>
  <c r="E133" i="4"/>
  <c r="E134" i="4"/>
  <c r="E135" i="4"/>
  <c r="E136" i="4"/>
  <c r="E137" i="4"/>
  <c r="E138" i="4"/>
  <c r="E139" i="4"/>
  <c r="E140" i="4"/>
  <c r="E141" i="4"/>
  <c r="E142" i="4"/>
  <c r="E143" i="4"/>
  <c r="E144" i="4"/>
  <c r="E145" i="4"/>
  <c r="E148" i="4"/>
  <c r="E149" i="4"/>
  <c r="E150" i="4"/>
  <c r="E151" i="4"/>
  <c r="E152" i="4"/>
  <c r="E153" i="4"/>
  <c r="E154" i="4"/>
  <c r="E155" i="4"/>
  <c r="E156" i="4"/>
  <c r="E157" i="4"/>
  <c r="F4" i="4"/>
  <c r="F5" i="4"/>
  <c r="F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6"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Z27" i="1"/>
  <c r="W43" i="1"/>
  <c r="W41" i="1"/>
  <c r="AC31" i="1"/>
  <c r="AC29" i="1"/>
  <c r="AC27" i="1"/>
  <c r="X20" i="1"/>
  <c r="Z17" i="1"/>
  <c r="Z41" i="1"/>
  <c r="AA42" i="1"/>
  <c r="V31" i="1"/>
  <c r="Z28" i="1"/>
  <c r="AA43" i="1"/>
  <c r="AA41" i="1"/>
  <c r="V34" i="1"/>
  <c r="V30" i="1"/>
  <c r="V28" i="1"/>
  <c r="AD20" i="1"/>
  <c r="V22" i="1"/>
  <c r="Z30" i="1"/>
  <c r="Z13" i="1"/>
  <c r="V42" i="1"/>
  <c r="AD34" i="1"/>
  <c r="AA30" i="1"/>
  <c r="AA28" i="1"/>
  <c r="V24" i="1"/>
  <c r="Z31" i="1"/>
  <c r="AC28" i="1"/>
  <c r="V38" i="1"/>
  <c r="Z29" i="1"/>
  <c r="AC43" i="1"/>
  <c r="AC41" i="1"/>
  <c r="X34" i="1"/>
  <c r="W30" i="1"/>
  <c r="W28" i="1"/>
  <c r="W42" i="1"/>
  <c r="V36" i="1"/>
  <c r="AC30" i="1"/>
  <c r="V25" i="1"/>
  <c r="Z16" i="1"/>
  <c r="Z42" i="1"/>
  <c r="Z15" i="1"/>
  <c r="AC42" i="1"/>
  <c r="V39" i="1"/>
  <c r="W31" i="1"/>
  <c r="W29" i="1"/>
  <c r="W27" i="1"/>
  <c r="Z43" i="1"/>
  <c r="Z14" i="1"/>
  <c r="V43" i="1"/>
  <c r="V41" i="1"/>
  <c r="AA31" i="1"/>
  <c r="AA29" i="1"/>
  <c r="AA27" i="1"/>
  <c r="V20" i="1"/>
  <c r="V29" i="1"/>
  <c r="V27" i="1"/>
  <c r="AD33" i="1"/>
  <c r="X6" i="1"/>
  <c r="AD6" i="1"/>
  <c r="X33" i="1"/>
  <c r="AD19" i="1"/>
  <c r="V45" i="1"/>
  <c r="AA45" i="1"/>
  <c r="X19" i="1"/>
  <c r="AC45" i="1"/>
  <c r="Z45" i="1"/>
  <c r="V8" i="1"/>
  <c r="W45" i="1"/>
  <c r="Z44" i="1"/>
  <c r="W44" i="1"/>
  <c r="AA44" i="1"/>
  <c r="V44" i="1"/>
  <c r="AC44" i="1"/>
  <c r="AC17" i="1"/>
  <c r="W15" i="1"/>
  <c r="V13" i="1"/>
  <c r="V17" i="1"/>
  <c r="V15" i="1"/>
  <c r="X5" i="1"/>
  <c r="AA15" i="1"/>
  <c r="W17" i="1"/>
  <c r="V11" i="1"/>
  <c r="AC16" i="1"/>
  <c r="W14" i="1"/>
  <c r="AD5" i="1"/>
  <c r="AA16" i="1"/>
  <c r="W13" i="1"/>
  <c r="AA14" i="1"/>
  <c r="AC15" i="1"/>
  <c r="AA13" i="1"/>
  <c r="V16" i="1"/>
  <c r="AC14" i="1"/>
  <c r="V14" i="1"/>
  <c r="V10" i="1"/>
  <c r="AC13" i="1"/>
  <c r="W16" i="1"/>
  <c r="AA17" i="1"/>
  <c r="J9" i="1" l="1"/>
  <c r="M23" i="1"/>
  <c r="N23" i="1" s="1"/>
  <c r="M37" i="1"/>
  <c r="N37" i="1" s="1"/>
  <c r="N17" i="1"/>
  <c r="M9" i="1"/>
  <c r="N9" i="1" s="1"/>
  <c r="N13" i="1"/>
  <c r="N14" i="1"/>
  <c r="N16" i="1"/>
  <c r="N15" i="1"/>
  <c r="F44" i="1"/>
  <c r="N44" i="1"/>
  <c r="D42" i="1"/>
  <c r="D16" i="1"/>
  <c r="D15" i="1"/>
  <c r="D14" i="1"/>
  <c r="N45" i="1"/>
  <c r="N27" i="1"/>
  <c r="N29" i="1"/>
  <c r="N31" i="1"/>
  <c r="D43" i="1"/>
  <c r="F41" i="1"/>
  <c r="N28" i="1"/>
  <c r="N30" i="1"/>
  <c r="D30" i="1"/>
  <c r="D29" i="1"/>
  <c r="N41" i="1"/>
  <c r="N43" i="1"/>
  <c r="N42" i="1"/>
  <c r="A4" i="6"/>
  <c r="B4" i="6"/>
  <c r="C4" i="6"/>
  <c r="D4" i="6"/>
  <c r="H4" i="6"/>
  <c r="I4" i="6"/>
  <c r="A5" i="6"/>
  <c r="B5" i="6"/>
  <c r="C5" i="6"/>
  <c r="D5" i="6"/>
  <c r="F5" i="6"/>
  <c r="H5" i="6"/>
  <c r="I5" i="6"/>
  <c r="A6" i="6"/>
  <c r="B6" i="6"/>
  <c r="C6" i="6"/>
  <c r="D6" i="6"/>
  <c r="F6" i="6"/>
  <c r="H6" i="6"/>
  <c r="I6" i="6"/>
  <c r="A7" i="6"/>
  <c r="B7" i="6"/>
  <c r="C7" i="6"/>
  <c r="D7" i="6"/>
  <c r="F7" i="6"/>
  <c r="H7" i="6"/>
  <c r="I7" i="6"/>
  <c r="A8" i="6"/>
  <c r="B8" i="6"/>
  <c r="C8" i="6"/>
  <c r="D8" i="6"/>
  <c r="F8" i="6"/>
  <c r="H8" i="6"/>
  <c r="I8" i="6"/>
  <c r="A9" i="6"/>
  <c r="B9" i="6"/>
  <c r="C9" i="6"/>
  <c r="D9" i="6"/>
  <c r="F9" i="6"/>
  <c r="H9" i="6"/>
  <c r="I9" i="6"/>
  <c r="A10" i="6"/>
  <c r="B10" i="6"/>
  <c r="C10" i="6"/>
  <c r="D10" i="6"/>
  <c r="F10" i="6"/>
  <c r="H10" i="6"/>
  <c r="I10" i="6"/>
  <c r="A11" i="6"/>
  <c r="B11" i="6"/>
  <c r="C11" i="6"/>
  <c r="D11" i="6"/>
  <c r="F11" i="6"/>
  <c r="H11" i="6"/>
  <c r="I11" i="6"/>
  <c r="A12" i="6"/>
  <c r="B12" i="6"/>
  <c r="C12" i="6"/>
  <c r="D12" i="6"/>
  <c r="F12" i="6"/>
  <c r="H12" i="6"/>
  <c r="I12" i="6"/>
  <c r="A13" i="6"/>
  <c r="B13" i="6"/>
  <c r="C13" i="6"/>
  <c r="D13" i="6"/>
  <c r="F13" i="6"/>
  <c r="H13" i="6"/>
  <c r="I13" i="6"/>
  <c r="A14" i="6"/>
  <c r="B14" i="6"/>
  <c r="C14" i="6"/>
  <c r="D14" i="6"/>
  <c r="F14" i="6"/>
  <c r="H14" i="6"/>
  <c r="I14" i="6"/>
  <c r="A15" i="6"/>
  <c r="B15" i="6"/>
  <c r="C15" i="6"/>
  <c r="D15" i="6"/>
  <c r="F15" i="6"/>
  <c r="H15" i="6"/>
  <c r="I15" i="6"/>
  <c r="A16" i="6"/>
  <c r="B16" i="6"/>
  <c r="C16" i="6"/>
  <c r="D16" i="6"/>
  <c r="F16" i="6"/>
  <c r="H16" i="6"/>
  <c r="I16" i="6"/>
  <c r="A17" i="6"/>
  <c r="B17" i="6"/>
  <c r="C17" i="6"/>
  <c r="D17" i="6"/>
  <c r="F17" i="6"/>
  <c r="H17" i="6"/>
  <c r="I17" i="6"/>
  <c r="A18" i="6"/>
  <c r="B18" i="6"/>
  <c r="C18" i="6"/>
  <c r="D18" i="6"/>
  <c r="F18" i="6"/>
  <c r="H18" i="6"/>
  <c r="I18" i="6"/>
  <c r="A19" i="6"/>
  <c r="B19" i="6"/>
  <c r="C19" i="6"/>
  <c r="D19" i="6"/>
  <c r="F19" i="6"/>
  <c r="H19" i="6"/>
  <c r="I19" i="6"/>
  <c r="A20" i="6"/>
  <c r="B20" i="6"/>
  <c r="C20" i="6"/>
  <c r="D20" i="6"/>
  <c r="F20" i="6"/>
  <c r="H20" i="6"/>
  <c r="I20" i="6"/>
  <c r="A21" i="6"/>
  <c r="B21" i="6"/>
  <c r="C21" i="6"/>
  <c r="D21" i="6"/>
  <c r="F21" i="6"/>
  <c r="H21" i="6"/>
  <c r="I21" i="6"/>
  <c r="A22" i="6"/>
  <c r="B22" i="6"/>
  <c r="C22" i="6"/>
  <c r="D22" i="6"/>
  <c r="F22" i="6"/>
  <c r="H22" i="6"/>
  <c r="I22" i="6"/>
  <c r="A23" i="6"/>
  <c r="B23" i="6"/>
  <c r="C23" i="6"/>
  <c r="D23" i="6"/>
  <c r="F23" i="6"/>
  <c r="H23" i="6"/>
  <c r="I23" i="6"/>
  <c r="A24" i="6"/>
  <c r="B24" i="6"/>
  <c r="C24" i="6"/>
  <c r="D24" i="6"/>
  <c r="F24" i="6"/>
  <c r="H24" i="6"/>
  <c r="I24" i="6"/>
  <c r="A25" i="6"/>
  <c r="B25" i="6"/>
  <c r="C25" i="6"/>
  <c r="D25" i="6"/>
  <c r="F25" i="6"/>
  <c r="H25" i="6"/>
  <c r="I25" i="6"/>
  <c r="A26" i="6"/>
  <c r="B26" i="6"/>
  <c r="C26" i="6"/>
  <c r="D26" i="6"/>
  <c r="F26" i="6"/>
  <c r="H26" i="6"/>
  <c r="I26" i="6"/>
  <c r="A27" i="6"/>
  <c r="B27" i="6"/>
  <c r="C27" i="6"/>
  <c r="D27" i="6"/>
  <c r="F27" i="6"/>
  <c r="H27" i="6"/>
  <c r="I27" i="6"/>
  <c r="A28" i="6"/>
  <c r="B28" i="6"/>
  <c r="C28" i="6"/>
  <c r="D28" i="6"/>
  <c r="F28" i="6"/>
  <c r="H28" i="6"/>
  <c r="I28" i="6"/>
  <c r="A29" i="6"/>
  <c r="B29" i="6"/>
  <c r="C29" i="6"/>
  <c r="D29" i="6"/>
  <c r="F29" i="6"/>
  <c r="H29" i="6"/>
  <c r="I29" i="6"/>
  <c r="A30" i="6"/>
  <c r="B30" i="6"/>
  <c r="C30" i="6"/>
  <c r="D30" i="6"/>
  <c r="F30" i="6"/>
  <c r="H30" i="6"/>
  <c r="I30" i="6"/>
  <c r="A31" i="6"/>
  <c r="B31" i="6"/>
  <c r="C31" i="6"/>
  <c r="D31" i="6"/>
  <c r="F31" i="6"/>
  <c r="H31" i="6"/>
  <c r="I31" i="6"/>
  <c r="A32" i="6"/>
  <c r="B32" i="6"/>
  <c r="C32" i="6"/>
  <c r="D32" i="6"/>
  <c r="F32" i="6"/>
  <c r="H32" i="6"/>
  <c r="I32" i="6"/>
  <c r="A33" i="6"/>
  <c r="B33" i="6"/>
  <c r="C33" i="6"/>
  <c r="D33" i="6"/>
  <c r="F33" i="6"/>
  <c r="H33" i="6"/>
  <c r="I33" i="6"/>
  <c r="A34" i="6"/>
  <c r="B34" i="6"/>
  <c r="C34" i="6"/>
  <c r="D34" i="6"/>
  <c r="F34" i="6"/>
  <c r="H34" i="6"/>
  <c r="I34" i="6"/>
  <c r="A35" i="6"/>
  <c r="B35" i="6"/>
  <c r="C35" i="6"/>
  <c r="D35" i="6"/>
  <c r="F35" i="6"/>
  <c r="H35" i="6"/>
  <c r="I35" i="6"/>
  <c r="A36" i="6"/>
  <c r="B36" i="6"/>
  <c r="C36" i="6"/>
  <c r="D36" i="6"/>
  <c r="F36" i="6"/>
  <c r="H36" i="6"/>
  <c r="I36" i="6"/>
  <c r="A37" i="6"/>
  <c r="B37" i="6"/>
  <c r="C37" i="6"/>
  <c r="D37" i="6"/>
  <c r="F37" i="6"/>
  <c r="H37" i="6"/>
  <c r="I37" i="6"/>
  <c r="A38" i="6"/>
  <c r="B38" i="6"/>
  <c r="C38" i="6"/>
  <c r="D38" i="6"/>
  <c r="F38" i="6"/>
  <c r="H38" i="6"/>
  <c r="I38" i="6"/>
  <c r="A39" i="6"/>
  <c r="B39" i="6"/>
  <c r="C39" i="6"/>
  <c r="D39" i="6"/>
  <c r="F39" i="6"/>
  <c r="H39" i="6"/>
  <c r="I39" i="6"/>
  <c r="A40" i="6"/>
  <c r="B40" i="6"/>
  <c r="C40" i="6"/>
  <c r="D40" i="6"/>
  <c r="F40" i="6"/>
  <c r="H40" i="6"/>
  <c r="I40" i="6"/>
  <c r="A41" i="6"/>
  <c r="B41" i="6"/>
  <c r="C41" i="6"/>
  <c r="D41" i="6"/>
  <c r="F41" i="6"/>
  <c r="H41" i="6"/>
  <c r="I41" i="6"/>
  <c r="A42" i="6"/>
  <c r="B42" i="6"/>
  <c r="C42" i="6"/>
  <c r="D42" i="6"/>
  <c r="F42" i="6"/>
  <c r="H42" i="6"/>
  <c r="I42" i="6"/>
  <c r="A43" i="6"/>
  <c r="B43" i="6"/>
  <c r="C43" i="6"/>
  <c r="D43" i="6"/>
  <c r="F43" i="6"/>
  <c r="H43" i="6"/>
  <c r="I43" i="6"/>
  <c r="A44" i="6"/>
  <c r="B44" i="6"/>
  <c r="C44" i="6"/>
  <c r="D44" i="6"/>
  <c r="F44" i="6"/>
  <c r="H44" i="6"/>
  <c r="I44" i="6"/>
  <c r="A45" i="6"/>
  <c r="B45" i="6"/>
  <c r="C45" i="6"/>
  <c r="D45" i="6"/>
  <c r="F45" i="6"/>
  <c r="H45" i="6"/>
  <c r="I45" i="6"/>
  <c r="A46" i="6"/>
  <c r="B46" i="6"/>
  <c r="C46" i="6"/>
  <c r="D46" i="6"/>
  <c r="F46" i="6"/>
  <c r="H46" i="6"/>
  <c r="I46" i="6"/>
  <c r="A47" i="6"/>
  <c r="B47" i="6"/>
  <c r="C47" i="6"/>
  <c r="D47" i="6"/>
  <c r="F47" i="6"/>
  <c r="H47" i="6"/>
  <c r="I47" i="6"/>
  <c r="A48" i="6"/>
  <c r="B48" i="6"/>
  <c r="C48" i="6"/>
  <c r="D48" i="6"/>
  <c r="F48" i="6"/>
  <c r="H48" i="6"/>
  <c r="I48" i="6"/>
  <c r="A49" i="6"/>
  <c r="B49" i="6"/>
  <c r="C49" i="6"/>
  <c r="D49" i="6"/>
  <c r="F49" i="6"/>
  <c r="H49" i="6"/>
  <c r="I49" i="6"/>
  <c r="A50" i="6"/>
  <c r="B50" i="6"/>
  <c r="C50" i="6"/>
  <c r="D50" i="6"/>
  <c r="F50" i="6"/>
  <c r="H50" i="6"/>
  <c r="I50" i="6"/>
  <c r="A51" i="6"/>
  <c r="B51" i="6"/>
  <c r="C51" i="6"/>
  <c r="D51" i="6"/>
  <c r="F51" i="6"/>
  <c r="H51" i="6"/>
  <c r="I51" i="6"/>
  <c r="A52" i="6"/>
  <c r="B52" i="6"/>
  <c r="C52" i="6"/>
  <c r="D52" i="6"/>
  <c r="F52" i="6"/>
  <c r="H52" i="6"/>
  <c r="I52" i="6"/>
  <c r="A53" i="6"/>
  <c r="B53" i="6"/>
  <c r="C53" i="6"/>
  <c r="D53" i="6"/>
  <c r="F53" i="6"/>
  <c r="H53" i="6"/>
  <c r="I53" i="6"/>
  <c r="A54" i="6"/>
  <c r="B54" i="6"/>
  <c r="C54" i="6"/>
  <c r="D54" i="6"/>
  <c r="F54" i="6"/>
  <c r="H54" i="6"/>
  <c r="I54" i="6"/>
  <c r="A55" i="6"/>
  <c r="B55" i="6"/>
  <c r="C55" i="6"/>
  <c r="D55" i="6"/>
  <c r="F55" i="6"/>
  <c r="H55" i="6"/>
  <c r="I55" i="6"/>
  <c r="A56" i="6"/>
  <c r="B56" i="6"/>
  <c r="C56" i="6"/>
  <c r="D56" i="6"/>
  <c r="F56" i="6"/>
  <c r="H56" i="6"/>
  <c r="I56" i="6"/>
  <c r="A57" i="6"/>
  <c r="B57" i="6"/>
  <c r="C57" i="6"/>
  <c r="D57" i="6"/>
  <c r="F57" i="6"/>
  <c r="H57" i="6"/>
  <c r="I57" i="6"/>
  <c r="A58" i="6"/>
  <c r="B58" i="6"/>
  <c r="C58" i="6"/>
  <c r="D58" i="6"/>
  <c r="F58" i="6"/>
  <c r="H58" i="6"/>
  <c r="I58" i="6"/>
  <c r="A59" i="6"/>
  <c r="B59" i="6"/>
  <c r="C59" i="6"/>
  <c r="D59" i="6"/>
  <c r="F59" i="6"/>
  <c r="H59" i="6"/>
  <c r="I59" i="6"/>
  <c r="A60" i="6"/>
  <c r="B60" i="6"/>
  <c r="C60" i="6"/>
  <c r="D60" i="6"/>
  <c r="F60" i="6"/>
  <c r="H60" i="6"/>
  <c r="I60" i="6"/>
  <c r="A61" i="6"/>
  <c r="B61" i="6"/>
  <c r="C61" i="6"/>
  <c r="D61" i="6"/>
  <c r="F61" i="6"/>
  <c r="H61" i="6"/>
  <c r="I61" i="6"/>
  <c r="A62" i="6"/>
  <c r="B62" i="6"/>
  <c r="C62" i="6"/>
  <c r="D62" i="6"/>
  <c r="F62" i="6"/>
  <c r="H62" i="6"/>
  <c r="I62" i="6"/>
  <c r="A63" i="6"/>
  <c r="B63" i="6"/>
  <c r="C63" i="6"/>
  <c r="D63" i="6"/>
  <c r="F63" i="6"/>
  <c r="H63" i="6"/>
  <c r="I63" i="6"/>
  <c r="A64" i="6"/>
  <c r="B64" i="6"/>
  <c r="C64" i="6"/>
  <c r="D64" i="6"/>
  <c r="F64" i="6"/>
  <c r="H64" i="6"/>
  <c r="I64" i="6"/>
  <c r="A65" i="6"/>
  <c r="B65" i="6"/>
  <c r="C65" i="6"/>
  <c r="D65" i="6"/>
  <c r="F65" i="6"/>
  <c r="H65" i="6"/>
  <c r="I65" i="6"/>
  <c r="A66" i="6"/>
  <c r="B66" i="6"/>
  <c r="C66" i="6"/>
  <c r="D66" i="6"/>
  <c r="F66" i="6"/>
  <c r="H66" i="6"/>
  <c r="I66" i="6"/>
  <c r="A67" i="6"/>
  <c r="B67" i="6"/>
  <c r="C67" i="6"/>
  <c r="D67" i="6"/>
  <c r="F67" i="6"/>
  <c r="H67" i="6"/>
  <c r="I67" i="6"/>
  <c r="A68" i="6"/>
  <c r="B68" i="6"/>
  <c r="C68" i="6"/>
  <c r="D68" i="6"/>
  <c r="F68" i="6"/>
  <c r="H68" i="6"/>
  <c r="I68" i="6"/>
  <c r="A69" i="6"/>
  <c r="B69" i="6"/>
  <c r="C69" i="6"/>
  <c r="D69" i="6"/>
  <c r="F69" i="6"/>
  <c r="H69" i="6"/>
  <c r="I69" i="6"/>
  <c r="A70" i="6"/>
  <c r="B70" i="6"/>
  <c r="C70" i="6"/>
  <c r="D70" i="6"/>
  <c r="F70" i="6"/>
  <c r="H70" i="6"/>
  <c r="I70" i="6"/>
  <c r="A71" i="6"/>
  <c r="B71" i="6"/>
  <c r="C71" i="6"/>
  <c r="D71" i="6"/>
  <c r="F71" i="6"/>
  <c r="H71" i="6"/>
  <c r="I71" i="6"/>
  <c r="A72" i="6"/>
  <c r="B72" i="6"/>
  <c r="C72" i="6"/>
  <c r="D72" i="6"/>
  <c r="F72" i="6"/>
  <c r="H72" i="6"/>
  <c r="I72" i="6"/>
  <c r="A73" i="6"/>
  <c r="B73" i="6"/>
  <c r="C73" i="6"/>
  <c r="D73" i="6"/>
  <c r="F73" i="6"/>
  <c r="H73" i="6"/>
  <c r="I73" i="6"/>
  <c r="A74" i="6"/>
  <c r="B74" i="6"/>
  <c r="C74" i="6"/>
  <c r="D74" i="6"/>
  <c r="F74" i="6"/>
  <c r="H74" i="6"/>
  <c r="I74" i="6"/>
  <c r="A75" i="6"/>
  <c r="B75" i="6"/>
  <c r="C75" i="6"/>
  <c r="D75" i="6"/>
  <c r="F75" i="6"/>
  <c r="H75" i="6"/>
  <c r="I75" i="6"/>
  <c r="A76" i="6"/>
  <c r="B76" i="6"/>
  <c r="C76" i="6"/>
  <c r="D76" i="6"/>
  <c r="F76" i="6"/>
  <c r="H76" i="6"/>
  <c r="I76" i="6"/>
  <c r="A77" i="6"/>
  <c r="B77" i="6"/>
  <c r="C77" i="6"/>
  <c r="D77" i="6"/>
  <c r="F77" i="6"/>
  <c r="H77" i="6"/>
  <c r="I77" i="6"/>
  <c r="A78" i="6"/>
  <c r="B78" i="6"/>
  <c r="C78" i="6"/>
  <c r="D78" i="6"/>
  <c r="F78" i="6"/>
  <c r="H78" i="6"/>
  <c r="I78" i="6"/>
  <c r="A79" i="6"/>
  <c r="B79" i="6"/>
  <c r="C79" i="6"/>
  <c r="D79" i="6"/>
  <c r="F79" i="6"/>
  <c r="H79" i="6"/>
  <c r="I79" i="6"/>
  <c r="A80" i="6"/>
  <c r="B80" i="6"/>
  <c r="C80" i="6"/>
  <c r="D80" i="6"/>
  <c r="F80" i="6"/>
  <c r="H80" i="6"/>
  <c r="I80" i="6"/>
  <c r="A81" i="6"/>
  <c r="B81" i="6"/>
  <c r="C81" i="6"/>
  <c r="D81" i="6"/>
  <c r="F81" i="6"/>
  <c r="H81" i="6"/>
  <c r="I81" i="6"/>
  <c r="A82" i="6"/>
  <c r="B82" i="6"/>
  <c r="C82" i="6"/>
  <c r="D82" i="6"/>
  <c r="F82" i="6"/>
  <c r="H82" i="6"/>
  <c r="I82" i="6"/>
  <c r="A83" i="6"/>
  <c r="B83" i="6"/>
  <c r="C83" i="6"/>
  <c r="D83" i="6"/>
  <c r="F83" i="6"/>
  <c r="H83" i="6"/>
  <c r="I83" i="6"/>
  <c r="A84" i="6"/>
  <c r="B84" i="6"/>
  <c r="C84" i="6"/>
  <c r="D84" i="6"/>
  <c r="F84" i="6"/>
  <c r="H84" i="6"/>
  <c r="I84" i="6"/>
  <c r="A85" i="6"/>
  <c r="B85" i="6"/>
  <c r="C85" i="6"/>
  <c r="D85" i="6"/>
  <c r="F85" i="6"/>
  <c r="H85" i="6"/>
  <c r="I85" i="6"/>
  <c r="A86" i="6"/>
  <c r="B86" i="6"/>
  <c r="C86" i="6"/>
  <c r="D86" i="6"/>
  <c r="F86" i="6"/>
  <c r="H86" i="6"/>
  <c r="I86" i="6"/>
  <c r="A87" i="6"/>
  <c r="B87" i="6"/>
  <c r="C87" i="6"/>
  <c r="D87" i="6"/>
  <c r="F87" i="6"/>
  <c r="H87" i="6"/>
  <c r="I87" i="6"/>
  <c r="A88" i="6"/>
  <c r="B88" i="6"/>
  <c r="C88" i="6"/>
  <c r="D88" i="6"/>
  <c r="F88" i="6"/>
  <c r="H88" i="6"/>
  <c r="I88" i="6"/>
  <c r="A89" i="6"/>
  <c r="B89" i="6"/>
  <c r="C89" i="6"/>
  <c r="D89" i="6"/>
  <c r="F89" i="6"/>
  <c r="H89" i="6"/>
  <c r="I89" i="6"/>
  <c r="A90" i="6"/>
  <c r="B90" i="6"/>
  <c r="C90" i="6"/>
  <c r="D90" i="6"/>
  <c r="F90" i="6"/>
  <c r="H90" i="6"/>
  <c r="I90" i="6"/>
  <c r="A91" i="6"/>
  <c r="B91" i="6"/>
  <c r="C91" i="6"/>
  <c r="D91" i="6"/>
  <c r="F91" i="6"/>
  <c r="H91" i="6"/>
  <c r="I91" i="6"/>
  <c r="A92" i="6"/>
  <c r="B92" i="6"/>
  <c r="C92" i="6"/>
  <c r="D92" i="6"/>
  <c r="F92" i="6"/>
  <c r="H92" i="6"/>
  <c r="I92" i="6"/>
  <c r="A93" i="6"/>
  <c r="B93" i="6"/>
  <c r="C93" i="6"/>
  <c r="D93" i="6"/>
  <c r="F93" i="6"/>
  <c r="H93" i="6"/>
  <c r="I93" i="6"/>
  <c r="A94" i="6"/>
  <c r="B94" i="6"/>
  <c r="C94" i="6"/>
  <c r="D94" i="6"/>
  <c r="F94" i="6"/>
  <c r="H94" i="6"/>
  <c r="I94" i="6"/>
  <c r="A95" i="6"/>
  <c r="B95" i="6"/>
  <c r="C95" i="6"/>
  <c r="D95" i="6"/>
  <c r="F95" i="6"/>
  <c r="H95" i="6"/>
  <c r="I95" i="6"/>
  <c r="A96" i="6"/>
  <c r="B96" i="6"/>
  <c r="C96" i="6"/>
  <c r="D96" i="6"/>
  <c r="F96" i="6"/>
  <c r="H96" i="6"/>
  <c r="I96" i="6"/>
  <c r="A97" i="6"/>
  <c r="B97" i="6"/>
  <c r="C97" i="6"/>
  <c r="D97" i="6"/>
  <c r="F97" i="6"/>
  <c r="H97" i="6"/>
  <c r="I97" i="6"/>
  <c r="A98" i="6"/>
  <c r="B98" i="6"/>
  <c r="C98" i="6"/>
  <c r="D98" i="6"/>
  <c r="F98" i="6"/>
  <c r="H98" i="6"/>
  <c r="I98" i="6"/>
  <c r="A99" i="6"/>
  <c r="B99" i="6"/>
  <c r="C99" i="6"/>
  <c r="D99" i="6"/>
  <c r="F99" i="6"/>
  <c r="H99" i="6"/>
  <c r="I99" i="6"/>
  <c r="A100" i="6"/>
  <c r="B100" i="6"/>
  <c r="C100" i="6"/>
  <c r="D100" i="6"/>
  <c r="F100" i="6"/>
  <c r="H100" i="6"/>
  <c r="I100" i="6"/>
  <c r="A101" i="6"/>
  <c r="B101" i="6"/>
  <c r="C101" i="6"/>
  <c r="D101" i="6"/>
  <c r="F101" i="6"/>
  <c r="H101" i="6"/>
  <c r="I101" i="6"/>
  <c r="A102" i="6"/>
  <c r="B102" i="6"/>
  <c r="C102" i="6"/>
  <c r="D102" i="6"/>
  <c r="F102" i="6"/>
  <c r="H102" i="6"/>
  <c r="I102" i="6"/>
  <c r="A103" i="6"/>
  <c r="B103" i="6"/>
  <c r="C103" i="6"/>
  <c r="D103" i="6"/>
  <c r="F103" i="6"/>
  <c r="H103" i="6"/>
  <c r="I103" i="6"/>
  <c r="A104" i="6"/>
  <c r="B104" i="6"/>
  <c r="C104" i="6"/>
  <c r="D104" i="6"/>
  <c r="F104" i="6"/>
  <c r="H104" i="6"/>
  <c r="I104" i="6"/>
  <c r="A5" i="4"/>
  <c r="B5" i="4"/>
  <c r="C5" i="4"/>
  <c r="D5" i="4"/>
  <c r="H5" i="4"/>
  <c r="I5" i="4"/>
  <c r="K5" i="4"/>
  <c r="L5" i="4"/>
  <c r="N5" i="4"/>
  <c r="O5" i="4"/>
  <c r="Q5" i="4"/>
  <c r="A6" i="4"/>
  <c r="B6" i="4"/>
  <c r="C6" i="4"/>
  <c r="D6" i="4"/>
  <c r="H6" i="4"/>
  <c r="I6" i="4"/>
  <c r="K6" i="4"/>
  <c r="L6" i="4"/>
  <c r="N6" i="4"/>
  <c r="O6" i="4"/>
  <c r="Q6" i="4"/>
  <c r="A7" i="4"/>
  <c r="B7" i="4"/>
  <c r="C7" i="4"/>
  <c r="D7" i="4"/>
  <c r="H7" i="4"/>
  <c r="I7" i="4"/>
  <c r="K7" i="4"/>
  <c r="L7" i="4"/>
  <c r="N7" i="4"/>
  <c r="O7" i="4"/>
  <c r="Q7" i="4"/>
  <c r="A8" i="4"/>
  <c r="B8" i="4"/>
  <c r="C8" i="4"/>
  <c r="D8" i="4"/>
  <c r="H8" i="4"/>
  <c r="I8" i="4"/>
  <c r="K8" i="4"/>
  <c r="L8" i="4"/>
  <c r="N8" i="4"/>
  <c r="O8" i="4"/>
  <c r="Q8" i="4"/>
  <c r="A9" i="4"/>
  <c r="B9" i="4"/>
  <c r="C9" i="4"/>
  <c r="D9" i="4"/>
  <c r="H9" i="4"/>
  <c r="I9" i="4"/>
  <c r="K9" i="4"/>
  <c r="L9" i="4"/>
  <c r="N9" i="4"/>
  <c r="O9" i="4"/>
  <c r="Q9" i="4"/>
  <c r="A10" i="4"/>
  <c r="B10" i="4"/>
  <c r="C10" i="4"/>
  <c r="D10" i="4"/>
  <c r="H10" i="4"/>
  <c r="I10" i="4"/>
  <c r="K10" i="4"/>
  <c r="L10" i="4"/>
  <c r="N10" i="4"/>
  <c r="O10" i="4"/>
  <c r="Q10" i="4"/>
  <c r="A11" i="4"/>
  <c r="B11" i="4"/>
  <c r="C11" i="4"/>
  <c r="D11" i="4"/>
  <c r="H11" i="4"/>
  <c r="I11" i="4"/>
  <c r="K11" i="4"/>
  <c r="L11" i="4"/>
  <c r="N11" i="4"/>
  <c r="O11" i="4"/>
  <c r="Q11" i="4"/>
  <c r="A12" i="4"/>
  <c r="B12" i="4"/>
  <c r="C12" i="4"/>
  <c r="D12" i="4"/>
  <c r="H12" i="4"/>
  <c r="I12" i="4"/>
  <c r="K12" i="4"/>
  <c r="L12" i="4"/>
  <c r="N12" i="4"/>
  <c r="O12" i="4"/>
  <c r="Q12" i="4"/>
  <c r="A13" i="4"/>
  <c r="B13" i="4"/>
  <c r="C13" i="4"/>
  <c r="D13" i="4"/>
  <c r="H13" i="4"/>
  <c r="I13" i="4"/>
  <c r="K13" i="4"/>
  <c r="L13" i="4"/>
  <c r="N13" i="4"/>
  <c r="O13" i="4"/>
  <c r="Q13" i="4"/>
  <c r="A14" i="4"/>
  <c r="B14" i="4"/>
  <c r="C14" i="4"/>
  <c r="D14" i="4"/>
  <c r="H14" i="4"/>
  <c r="I14" i="4"/>
  <c r="K14" i="4"/>
  <c r="L14" i="4"/>
  <c r="N14" i="4"/>
  <c r="O14" i="4"/>
  <c r="Q14" i="4"/>
  <c r="A15" i="4"/>
  <c r="B15" i="4"/>
  <c r="C15" i="4"/>
  <c r="D15" i="4"/>
  <c r="H15" i="4"/>
  <c r="I15" i="4"/>
  <c r="K15" i="4"/>
  <c r="L15" i="4"/>
  <c r="N15" i="4"/>
  <c r="Q15" i="4"/>
  <c r="A16" i="4"/>
  <c r="B16" i="4"/>
  <c r="C16" i="4"/>
  <c r="D16" i="4"/>
  <c r="H16" i="4"/>
  <c r="I16" i="4"/>
  <c r="K16" i="4"/>
  <c r="L16" i="4"/>
  <c r="N16" i="4"/>
  <c r="O16" i="4"/>
  <c r="Q16" i="4"/>
  <c r="A17" i="4"/>
  <c r="B17" i="4"/>
  <c r="C17" i="4"/>
  <c r="D17" i="4"/>
  <c r="H17" i="4"/>
  <c r="I17" i="4"/>
  <c r="K17" i="4"/>
  <c r="L17" i="4"/>
  <c r="N17" i="4"/>
  <c r="O17" i="4"/>
  <c r="Q17" i="4"/>
  <c r="A18" i="4"/>
  <c r="B18" i="4"/>
  <c r="C18" i="4"/>
  <c r="D18" i="4"/>
  <c r="H18" i="4"/>
  <c r="I18" i="4"/>
  <c r="K18" i="4"/>
  <c r="L18" i="4"/>
  <c r="N18" i="4"/>
  <c r="O18" i="4"/>
  <c r="Q18" i="4"/>
  <c r="A19" i="4"/>
  <c r="B19" i="4"/>
  <c r="C19" i="4"/>
  <c r="D19" i="4"/>
  <c r="H19" i="4"/>
  <c r="I19" i="4"/>
  <c r="K19" i="4"/>
  <c r="L19" i="4"/>
  <c r="N19" i="4"/>
  <c r="O19" i="4"/>
  <c r="Q19" i="4"/>
  <c r="A20" i="4"/>
  <c r="B20" i="4"/>
  <c r="C20" i="4"/>
  <c r="D20" i="4"/>
  <c r="H20" i="4"/>
  <c r="I20" i="4"/>
  <c r="K20" i="4"/>
  <c r="L20" i="4"/>
  <c r="N20" i="4"/>
  <c r="O20" i="4"/>
  <c r="Q20" i="4"/>
  <c r="A21" i="4"/>
  <c r="B21" i="4"/>
  <c r="C21" i="4"/>
  <c r="D21" i="4"/>
  <c r="H21" i="4"/>
  <c r="I21" i="4"/>
  <c r="K21" i="4"/>
  <c r="L21" i="4"/>
  <c r="N21" i="4"/>
  <c r="O21" i="4"/>
  <c r="Q21" i="4"/>
  <c r="A22" i="4"/>
  <c r="B22" i="4"/>
  <c r="C22" i="4"/>
  <c r="D22" i="4"/>
  <c r="H22" i="4"/>
  <c r="I22" i="4"/>
  <c r="K22" i="4"/>
  <c r="L22" i="4"/>
  <c r="N22" i="4"/>
  <c r="O22" i="4"/>
  <c r="Q22" i="4"/>
  <c r="A23" i="4"/>
  <c r="B23" i="4"/>
  <c r="C23" i="4"/>
  <c r="D23" i="4"/>
  <c r="H23" i="4"/>
  <c r="I23" i="4"/>
  <c r="K23" i="4"/>
  <c r="L23" i="4"/>
  <c r="N23" i="4"/>
  <c r="O23" i="4"/>
  <c r="Q23" i="4"/>
  <c r="A24" i="4"/>
  <c r="B24" i="4"/>
  <c r="C24" i="4"/>
  <c r="D24" i="4"/>
  <c r="H24" i="4"/>
  <c r="I24" i="4"/>
  <c r="K24" i="4"/>
  <c r="L24" i="4"/>
  <c r="N24" i="4"/>
  <c r="O24" i="4"/>
  <c r="Q24" i="4"/>
  <c r="A25" i="4"/>
  <c r="B25" i="4"/>
  <c r="C25" i="4"/>
  <c r="D25" i="4"/>
  <c r="H25" i="4"/>
  <c r="I25" i="4"/>
  <c r="K25" i="4"/>
  <c r="L25" i="4"/>
  <c r="N25" i="4"/>
  <c r="O25" i="4"/>
  <c r="Q25" i="4"/>
  <c r="A26" i="4"/>
  <c r="B26" i="4"/>
  <c r="C26" i="4"/>
  <c r="D26" i="4"/>
  <c r="H26" i="4"/>
  <c r="I26" i="4"/>
  <c r="K26" i="4"/>
  <c r="L26" i="4"/>
  <c r="N26" i="4"/>
  <c r="O26" i="4"/>
  <c r="Q26" i="4"/>
  <c r="A27" i="4"/>
  <c r="B27" i="4"/>
  <c r="C27" i="4"/>
  <c r="D27" i="4"/>
  <c r="H27" i="4"/>
  <c r="I27" i="4"/>
  <c r="K27" i="4"/>
  <c r="L27" i="4"/>
  <c r="N27" i="4"/>
  <c r="O27" i="4"/>
  <c r="Q27" i="4"/>
  <c r="A28" i="4"/>
  <c r="B28" i="4"/>
  <c r="C28" i="4"/>
  <c r="D28" i="4"/>
  <c r="H28" i="4"/>
  <c r="I28" i="4"/>
  <c r="K28" i="4"/>
  <c r="L28" i="4"/>
  <c r="N28" i="4"/>
  <c r="O28" i="4"/>
  <c r="Q28" i="4"/>
  <c r="A29" i="4"/>
  <c r="B29" i="4"/>
  <c r="C29" i="4"/>
  <c r="D29" i="4"/>
  <c r="H29" i="4"/>
  <c r="I29" i="4"/>
  <c r="K29" i="4"/>
  <c r="L29" i="4"/>
  <c r="N29" i="4"/>
  <c r="O29" i="4"/>
  <c r="Q29" i="4"/>
  <c r="A30" i="4"/>
  <c r="B30" i="4"/>
  <c r="C30" i="4"/>
  <c r="D30" i="4"/>
  <c r="H30" i="4"/>
  <c r="I30" i="4"/>
  <c r="K30" i="4"/>
  <c r="L30" i="4"/>
  <c r="N30" i="4"/>
  <c r="O30" i="4"/>
  <c r="Q30" i="4"/>
  <c r="A31" i="4"/>
  <c r="B31" i="4"/>
  <c r="C31" i="4"/>
  <c r="D31" i="4"/>
  <c r="H31" i="4"/>
  <c r="I31" i="4"/>
  <c r="K31" i="4"/>
  <c r="L31" i="4"/>
  <c r="N31" i="4"/>
  <c r="O31" i="4"/>
  <c r="Q31" i="4"/>
  <c r="A32" i="4"/>
  <c r="B32" i="4"/>
  <c r="C32" i="4"/>
  <c r="D32" i="4"/>
  <c r="H32" i="4"/>
  <c r="I32" i="4"/>
  <c r="K32" i="4"/>
  <c r="L32" i="4"/>
  <c r="N32" i="4"/>
  <c r="O32" i="4"/>
  <c r="Q32" i="4"/>
  <c r="A33" i="4"/>
  <c r="B33" i="4"/>
  <c r="C33" i="4"/>
  <c r="D33" i="4"/>
  <c r="H33" i="4"/>
  <c r="I33" i="4"/>
  <c r="K33" i="4"/>
  <c r="L33" i="4"/>
  <c r="N33" i="4"/>
  <c r="O33" i="4"/>
  <c r="Q33" i="4"/>
  <c r="A34" i="4"/>
  <c r="B34" i="4"/>
  <c r="C34" i="4"/>
  <c r="D34" i="4"/>
  <c r="H34" i="4"/>
  <c r="I34" i="4"/>
  <c r="K34" i="4"/>
  <c r="L34" i="4"/>
  <c r="N34" i="4"/>
  <c r="O34" i="4"/>
  <c r="Q34" i="4"/>
  <c r="A35" i="4"/>
  <c r="B35" i="4"/>
  <c r="C35" i="4"/>
  <c r="D35" i="4"/>
  <c r="H35" i="4"/>
  <c r="I35" i="4"/>
  <c r="K35" i="4"/>
  <c r="L35" i="4"/>
  <c r="N35" i="4"/>
  <c r="O35" i="4"/>
  <c r="Q35" i="4"/>
  <c r="A36" i="4"/>
  <c r="B36" i="4"/>
  <c r="C36" i="4"/>
  <c r="D36" i="4"/>
  <c r="H36" i="4"/>
  <c r="I36" i="4"/>
  <c r="K36" i="4"/>
  <c r="L36" i="4"/>
  <c r="N36" i="4"/>
  <c r="O36" i="4"/>
  <c r="Q36" i="4"/>
  <c r="A37" i="4"/>
  <c r="B37" i="4"/>
  <c r="C37" i="4"/>
  <c r="D37" i="4"/>
  <c r="H37" i="4"/>
  <c r="I37" i="4"/>
  <c r="K37" i="4"/>
  <c r="L37" i="4"/>
  <c r="N37" i="4"/>
  <c r="O37" i="4"/>
  <c r="Q37" i="4"/>
  <c r="A38" i="4"/>
  <c r="B38" i="4"/>
  <c r="C38" i="4"/>
  <c r="D38" i="4"/>
  <c r="H38" i="4"/>
  <c r="I38" i="4"/>
  <c r="K38" i="4"/>
  <c r="L38" i="4"/>
  <c r="N38" i="4"/>
  <c r="O38" i="4"/>
  <c r="Q38" i="4"/>
  <c r="A39" i="4"/>
  <c r="B39" i="4"/>
  <c r="C39" i="4"/>
  <c r="D39" i="4"/>
  <c r="H39" i="4"/>
  <c r="I39" i="4"/>
  <c r="K39" i="4"/>
  <c r="L39" i="4"/>
  <c r="N39" i="4"/>
  <c r="O39" i="4"/>
  <c r="Q39" i="4"/>
  <c r="A40" i="4"/>
  <c r="B40" i="4"/>
  <c r="C40" i="4"/>
  <c r="D40" i="4"/>
  <c r="H40" i="4"/>
  <c r="I40" i="4"/>
  <c r="K40" i="4"/>
  <c r="L40" i="4"/>
  <c r="N40" i="4"/>
  <c r="O40" i="4"/>
  <c r="Q40" i="4"/>
  <c r="A41" i="4"/>
  <c r="B41" i="4"/>
  <c r="C41" i="4"/>
  <c r="D41" i="4"/>
  <c r="H41" i="4"/>
  <c r="I41" i="4"/>
  <c r="K41" i="4"/>
  <c r="L41" i="4"/>
  <c r="N41" i="4"/>
  <c r="O41" i="4"/>
  <c r="Q41" i="4"/>
  <c r="A42" i="4"/>
  <c r="B42" i="4"/>
  <c r="C42" i="4"/>
  <c r="D42" i="4"/>
  <c r="H42" i="4"/>
  <c r="I42" i="4"/>
  <c r="K42" i="4"/>
  <c r="L42" i="4"/>
  <c r="N42" i="4"/>
  <c r="O42" i="4"/>
  <c r="Q42" i="4"/>
  <c r="A43" i="4"/>
  <c r="B43" i="4"/>
  <c r="C43" i="4"/>
  <c r="D43" i="4"/>
  <c r="H43" i="4"/>
  <c r="I43" i="4"/>
  <c r="K43" i="4"/>
  <c r="L43" i="4"/>
  <c r="N43" i="4"/>
  <c r="O43" i="4"/>
  <c r="Q43" i="4"/>
  <c r="A44" i="4"/>
  <c r="B44" i="4"/>
  <c r="C44" i="4"/>
  <c r="D44" i="4"/>
  <c r="H44" i="4"/>
  <c r="I44" i="4"/>
  <c r="K44" i="4"/>
  <c r="L44" i="4"/>
  <c r="N44" i="4"/>
  <c r="O44" i="4"/>
  <c r="Q44" i="4"/>
  <c r="A45" i="4"/>
  <c r="B45" i="4"/>
  <c r="C45" i="4"/>
  <c r="D45" i="4"/>
  <c r="H45" i="4"/>
  <c r="I45" i="4"/>
  <c r="K45" i="4"/>
  <c r="L45" i="4"/>
  <c r="N45" i="4"/>
  <c r="O45" i="4"/>
  <c r="Q45" i="4"/>
  <c r="A46" i="4"/>
  <c r="B46" i="4"/>
  <c r="C46" i="4"/>
  <c r="D46" i="4"/>
  <c r="H46" i="4"/>
  <c r="I46" i="4"/>
  <c r="K46" i="4"/>
  <c r="L46" i="4"/>
  <c r="N46" i="4"/>
  <c r="O46" i="4"/>
  <c r="Q46" i="4"/>
  <c r="A47" i="4"/>
  <c r="B47" i="4"/>
  <c r="C47" i="4"/>
  <c r="D47" i="4"/>
  <c r="H47" i="4"/>
  <c r="I47" i="4"/>
  <c r="K47" i="4"/>
  <c r="L47" i="4"/>
  <c r="N47" i="4"/>
  <c r="O47" i="4"/>
  <c r="Q47" i="4"/>
  <c r="A48" i="4"/>
  <c r="B48" i="4"/>
  <c r="C48" i="4"/>
  <c r="D48" i="4"/>
  <c r="I48" i="4"/>
  <c r="K48" i="4"/>
  <c r="L48" i="4"/>
  <c r="N48" i="4"/>
  <c r="O48" i="4"/>
  <c r="Q48" i="4"/>
  <c r="A49" i="4"/>
  <c r="B49" i="4"/>
  <c r="C49" i="4"/>
  <c r="D49" i="4"/>
  <c r="H49" i="4"/>
  <c r="I49" i="4"/>
  <c r="K49" i="4"/>
  <c r="L49" i="4"/>
  <c r="N49" i="4"/>
  <c r="O49" i="4"/>
  <c r="Q49" i="4"/>
  <c r="A50" i="4"/>
  <c r="B50" i="4"/>
  <c r="C50" i="4"/>
  <c r="D50" i="4"/>
  <c r="H50" i="4"/>
  <c r="I50" i="4"/>
  <c r="K50" i="4"/>
  <c r="L50" i="4"/>
  <c r="N50" i="4"/>
  <c r="O50" i="4"/>
  <c r="Q50" i="4"/>
  <c r="A51" i="4"/>
  <c r="B51" i="4"/>
  <c r="C51" i="4"/>
  <c r="D51" i="4"/>
  <c r="H51" i="4"/>
  <c r="I51" i="4"/>
  <c r="K51" i="4"/>
  <c r="L51" i="4"/>
  <c r="N51" i="4"/>
  <c r="O51" i="4"/>
  <c r="Q51" i="4"/>
  <c r="A52" i="4"/>
  <c r="B52" i="4"/>
  <c r="C52" i="4"/>
  <c r="D52" i="4"/>
  <c r="H52" i="4"/>
  <c r="I52" i="4"/>
  <c r="K52" i="4"/>
  <c r="L52" i="4"/>
  <c r="N52" i="4"/>
  <c r="O52" i="4"/>
  <c r="Q52" i="4"/>
  <c r="A53" i="4"/>
  <c r="B53" i="4"/>
  <c r="C53" i="4"/>
  <c r="D53" i="4"/>
  <c r="H53" i="4"/>
  <c r="I53" i="4"/>
  <c r="K53" i="4"/>
  <c r="L53" i="4"/>
  <c r="N53" i="4"/>
  <c r="O53" i="4"/>
  <c r="Q53" i="4"/>
  <c r="A54" i="4"/>
  <c r="B54" i="4"/>
  <c r="C54" i="4"/>
  <c r="D54" i="4"/>
  <c r="H54" i="4"/>
  <c r="I54" i="4"/>
  <c r="K54" i="4"/>
  <c r="L54" i="4"/>
  <c r="N54" i="4"/>
  <c r="O54" i="4"/>
  <c r="Q54" i="4"/>
  <c r="A55" i="4"/>
  <c r="B55" i="4"/>
  <c r="C55" i="4"/>
  <c r="D55" i="4"/>
  <c r="H55" i="4"/>
  <c r="I55" i="4"/>
  <c r="K55" i="4"/>
  <c r="L55" i="4"/>
  <c r="N55" i="4"/>
  <c r="O55" i="4"/>
  <c r="Q55" i="4"/>
  <c r="A56" i="4"/>
  <c r="B56" i="4"/>
  <c r="C56" i="4"/>
  <c r="D56" i="4"/>
  <c r="H56" i="4"/>
  <c r="I56" i="4"/>
  <c r="K56" i="4"/>
  <c r="L56" i="4"/>
  <c r="N56" i="4"/>
  <c r="O56" i="4"/>
  <c r="Q56" i="4"/>
  <c r="A57" i="4"/>
  <c r="B57" i="4"/>
  <c r="C57" i="4"/>
  <c r="D57" i="4"/>
  <c r="H57" i="4"/>
  <c r="I57" i="4"/>
  <c r="K57" i="4"/>
  <c r="L57" i="4"/>
  <c r="N57" i="4"/>
  <c r="O57" i="4"/>
  <c r="Q57" i="4"/>
  <c r="A58" i="4"/>
  <c r="B58" i="4"/>
  <c r="C58" i="4"/>
  <c r="D58" i="4"/>
  <c r="H58" i="4"/>
  <c r="I58" i="4"/>
  <c r="K58" i="4"/>
  <c r="L58" i="4"/>
  <c r="N58" i="4"/>
  <c r="O58" i="4"/>
  <c r="Q58" i="4"/>
  <c r="A59" i="4"/>
  <c r="B59" i="4"/>
  <c r="C59" i="4"/>
  <c r="D59" i="4"/>
  <c r="H59" i="4"/>
  <c r="I59" i="4"/>
  <c r="K59" i="4"/>
  <c r="L59" i="4"/>
  <c r="N59" i="4"/>
  <c r="O59" i="4"/>
  <c r="Q59" i="4"/>
  <c r="A60" i="4"/>
  <c r="B60" i="4"/>
  <c r="C60" i="4"/>
  <c r="D60" i="4"/>
  <c r="H60" i="4"/>
  <c r="I60" i="4"/>
  <c r="K60" i="4"/>
  <c r="L60" i="4"/>
  <c r="N60" i="4"/>
  <c r="O60" i="4"/>
  <c r="Q60" i="4"/>
  <c r="A61" i="4"/>
  <c r="B61" i="4"/>
  <c r="C61" i="4"/>
  <c r="D61" i="4"/>
  <c r="H61" i="4"/>
  <c r="I61" i="4"/>
  <c r="K61" i="4"/>
  <c r="L61" i="4"/>
  <c r="N61" i="4"/>
  <c r="O61" i="4"/>
  <c r="Q61" i="4"/>
  <c r="A62" i="4"/>
  <c r="B62" i="4"/>
  <c r="C62" i="4"/>
  <c r="D62" i="4"/>
  <c r="H62" i="4"/>
  <c r="I62" i="4"/>
  <c r="K62" i="4"/>
  <c r="L62" i="4"/>
  <c r="N62" i="4"/>
  <c r="O62" i="4"/>
  <c r="Q62" i="4"/>
  <c r="A63" i="4"/>
  <c r="B63" i="4"/>
  <c r="C63" i="4"/>
  <c r="D63" i="4"/>
  <c r="H63" i="4"/>
  <c r="I63" i="4"/>
  <c r="K63" i="4"/>
  <c r="L63" i="4"/>
  <c r="N63" i="4"/>
  <c r="O63" i="4"/>
  <c r="Q63" i="4"/>
  <c r="A64" i="4"/>
  <c r="B64" i="4"/>
  <c r="C64" i="4"/>
  <c r="D64" i="4"/>
  <c r="H64" i="4"/>
  <c r="I64" i="4"/>
  <c r="K64" i="4"/>
  <c r="L64" i="4"/>
  <c r="N64" i="4"/>
  <c r="O64" i="4"/>
  <c r="Q64" i="4"/>
  <c r="A65" i="4"/>
  <c r="B65" i="4"/>
  <c r="C65" i="4"/>
  <c r="D65" i="4"/>
  <c r="H65" i="4"/>
  <c r="I65" i="4"/>
  <c r="K65" i="4"/>
  <c r="L65" i="4"/>
  <c r="N65" i="4"/>
  <c r="O65" i="4"/>
  <c r="Q65" i="4"/>
  <c r="A66" i="4"/>
  <c r="B66" i="4"/>
  <c r="C66" i="4"/>
  <c r="D66" i="4"/>
  <c r="H66" i="4"/>
  <c r="I66" i="4"/>
  <c r="K66" i="4"/>
  <c r="L66" i="4"/>
  <c r="N66" i="4"/>
  <c r="O66" i="4"/>
  <c r="Q66" i="4"/>
  <c r="A67" i="4"/>
  <c r="B67" i="4"/>
  <c r="C67" i="4"/>
  <c r="D67" i="4"/>
  <c r="H67" i="4"/>
  <c r="I67" i="4"/>
  <c r="K67" i="4"/>
  <c r="L67" i="4"/>
  <c r="N67" i="4"/>
  <c r="O67" i="4"/>
  <c r="Q67" i="4"/>
  <c r="A68" i="4"/>
  <c r="B68" i="4"/>
  <c r="C68" i="4"/>
  <c r="D68" i="4"/>
  <c r="H68" i="4"/>
  <c r="I68" i="4"/>
  <c r="K68" i="4"/>
  <c r="L68" i="4"/>
  <c r="N68" i="4"/>
  <c r="O68" i="4"/>
  <c r="Q68" i="4"/>
  <c r="A69" i="4"/>
  <c r="B69" i="4"/>
  <c r="C69" i="4"/>
  <c r="D69" i="4"/>
  <c r="H69" i="4"/>
  <c r="I69" i="4"/>
  <c r="K69" i="4"/>
  <c r="L69" i="4"/>
  <c r="N69" i="4"/>
  <c r="O69" i="4"/>
  <c r="Q69" i="4"/>
  <c r="A70" i="4"/>
  <c r="B70" i="4"/>
  <c r="C70" i="4"/>
  <c r="D70" i="4"/>
  <c r="H70" i="4"/>
  <c r="I70" i="4"/>
  <c r="K70" i="4"/>
  <c r="L70" i="4"/>
  <c r="N70" i="4"/>
  <c r="O70" i="4"/>
  <c r="Q70" i="4"/>
  <c r="A71" i="4"/>
  <c r="B71" i="4"/>
  <c r="C71" i="4"/>
  <c r="D71" i="4"/>
  <c r="H71" i="4"/>
  <c r="I71" i="4"/>
  <c r="K71" i="4"/>
  <c r="L71" i="4"/>
  <c r="N71" i="4"/>
  <c r="O71" i="4"/>
  <c r="Q71" i="4"/>
  <c r="A72" i="4"/>
  <c r="B72" i="4"/>
  <c r="C72" i="4"/>
  <c r="D72" i="4"/>
  <c r="H72" i="4"/>
  <c r="I72" i="4"/>
  <c r="K72" i="4"/>
  <c r="L72" i="4"/>
  <c r="N72" i="4"/>
  <c r="O72" i="4"/>
  <c r="Q72" i="4"/>
  <c r="A73" i="4"/>
  <c r="B73" i="4"/>
  <c r="C73" i="4"/>
  <c r="D73" i="4"/>
  <c r="H73" i="4"/>
  <c r="I73" i="4"/>
  <c r="K73" i="4"/>
  <c r="L73" i="4"/>
  <c r="N73" i="4"/>
  <c r="O73" i="4"/>
  <c r="Q73" i="4"/>
  <c r="A74" i="4"/>
  <c r="B74" i="4"/>
  <c r="C74" i="4"/>
  <c r="D74" i="4"/>
  <c r="H74" i="4"/>
  <c r="I74" i="4"/>
  <c r="K74" i="4"/>
  <c r="L74" i="4"/>
  <c r="N74" i="4"/>
  <c r="O74" i="4"/>
  <c r="Q74" i="4"/>
  <c r="A75" i="4"/>
  <c r="B75" i="4"/>
  <c r="C75" i="4"/>
  <c r="D75" i="4"/>
  <c r="H75" i="4"/>
  <c r="I75" i="4"/>
  <c r="K75" i="4"/>
  <c r="L75" i="4"/>
  <c r="N75" i="4"/>
  <c r="O75" i="4"/>
  <c r="Q75" i="4"/>
  <c r="A76" i="4"/>
  <c r="B76" i="4"/>
  <c r="C76" i="4"/>
  <c r="D76" i="4"/>
  <c r="H76" i="4"/>
  <c r="I76" i="4"/>
  <c r="K76" i="4"/>
  <c r="L76" i="4"/>
  <c r="N76" i="4"/>
  <c r="O76" i="4"/>
  <c r="Q76" i="4"/>
  <c r="A77" i="4"/>
  <c r="B77" i="4"/>
  <c r="C77" i="4"/>
  <c r="D77" i="4"/>
  <c r="H77" i="4"/>
  <c r="I77" i="4"/>
  <c r="K77" i="4"/>
  <c r="L77" i="4"/>
  <c r="N77" i="4"/>
  <c r="O77" i="4"/>
  <c r="Q77" i="4"/>
  <c r="A78" i="4"/>
  <c r="B78" i="4"/>
  <c r="C78" i="4"/>
  <c r="D78" i="4"/>
  <c r="H78" i="4"/>
  <c r="I78" i="4"/>
  <c r="K78" i="4"/>
  <c r="L78" i="4"/>
  <c r="N78" i="4"/>
  <c r="O78" i="4"/>
  <c r="Q78" i="4"/>
  <c r="A79" i="4"/>
  <c r="B79" i="4"/>
  <c r="C79" i="4"/>
  <c r="D79" i="4"/>
  <c r="H79" i="4"/>
  <c r="I79" i="4"/>
  <c r="K79" i="4"/>
  <c r="L79" i="4"/>
  <c r="N79" i="4"/>
  <c r="O79" i="4"/>
  <c r="Q79" i="4"/>
  <c r="A80" i="4"/>
  <c r="B80" i="4"/>
  <c r="C80" i="4"/>
  <c r="D80" i="4"/>
  <c r="H80" i="4"/>
  <c r="I80" i="4"/>
  <c r="K80" i="4"/>
  <c r="L80" i="4"/>
  <c r="N80" i="4"/>
  <c r="O80" i="4"/>
  <c r="Q80" i="4"/>
  <c r="A81" i="4"/>
  <c r="B81" i="4"/>
  <c r="C81" i="4"/>
  <c r="D81" i="4"/>
  <c r="H81" i="4"/>
  <c r="I81" i="4"/>
  <c r="K81" i="4"/>
  <c r="L81" i="4"/>
  <c r="N81" i="4"/>
  <c r="O81" i="4"/>
  <c r="Q81" i="4"/>
  <c r="A82" i="4"/>
  <c r="B82" i="4"/>
  <c r="C82" i="4"/>
  <c r="D82" i="4"/>
  <c r="H82" i="4"/>
  <c r="I82" i="4"/>
  <c r="K82" i="4"/>
  <c r="L82" i="4"/>
  <c r="N82" i="4"/>
  <c r="O82" i="4"/>
  <c r="Q82" i="4"/>
  <c r="A83" i="4"/>
  <c r="B83" i="4"/>
  <c r="C83" i="4"/>
  <c r="D83" i="4"/>
  <c r="H83" i="4"/>
  <c r="I83" i="4"/>
  <c r="K83" i="4"/>
  <c r="L83" i="4"/>
  <c r="N83" i="4"/>
  <c r="O83" i="4"/>
  <c r="Q83" i="4"/>
  <c r="A84" i="4"/>
  <c r="B84" i="4"/>
  <c r="C84" i="4"/>
  <c r="D84" i="4"/>
  <c r="H84" i="4"/>
  <c r="I84" i="4"/>
  <c r="K84" i="4"/>
  <c r="L84" i="4"/>
  <c r="N84" i="4"/>
  <c r="O84" i="4"/>
  <c r="Q84" i="4"/>
  <c r="A85" i="4"/>
  <c r="B85" i="4"/>
  <c r="C85" i="4"/>
  <c r="D85" i="4"/>
  <c r="H85" i="4"/>
  <c r="I85" i="4"/>
  <c r="K85" i="4"/>
  <c r="L85" i="4"/>
  <c r="N85" i="4"/>
  <c r="O85" i="4"/>
  <c r="Q85" i="4"/>
  <c r="A86" i="4"/>
  <c r="B86" i="4"/>
  <c r="C86" i="4"/>
  <c r="D86" i="4"/>
  <c r="H86" i="4"/>
  <c r="I86" i="4"/>
  <c r="K86" i="4"/>
  <c r="L86" i="4"/>
  <c r="N86" i="4"/>
  <c r="O86" i="4"/>
  <c r="Q86" i="4"/>
  <c r="A87" i="4"/>
  <c r="B87" i="4"/>
  <c r="C87" i="4"/>
  <c r="D87" i="4"/>
  <c r="H87" i="4"/>
  <c r="I87" i="4"/>
  <c r="K87" i="4"/>
  <c r="L87" i="4"/>
  <c r="N87" i="4"/>
  <c r="O87" i="4"/>
  <c r="Q87" i="4"/>
  <c r="A88" i="4"/>
  <c r="B88" i="4"/>
  <c r="C88" i="4"/>
  <c r="D88" i="4"/>
  <c r="H88" i="4"/>
  <c r="I88" i="4"/>
  <c r="K88" i="4"/>
  <c r="L88" i="4"/>
  <c r="N88" i="4"/>
  <c r="O88" i="4"/>
  <c r="Q88" i="4"/>
  <c r="A89" i="4"/>
  <c r="B89" i="4"/>
  <c r="C89" i="4"/>
  <c r="D89" i="4"/>
  <c r="H89" i="4"/>
  <c r="I89" i="4"/>
  <c r="K89" i="4"/>
  <c r="L89" i="4"/>
  <c r="N89" i="4"/>
  <c r="O89" i="4"/>
  <c r="Q89" i="4"/>
  <c r="A90" i="4"/>
  <c r="B90" i="4"/>
  <c r="C90" i="4"/>
  <c r="D90" i="4"/>
  <c r="H90" i="4"/>
  <c r="I90" i="4"/>
  <c r="K90" i="4"/>
  <c r="L90" i="4"/>
  <c r="N90" i="4"/>
  <c r="O90" i="4"/>
  <c r="Q90" i="4"/>
  <c r="A91" i="4"/>
  <c r="B91" i="4"/>
  <c r="C91" i="4"/>
  <c r="D91" i="4"/>
  <c r="H91" i="4"/>
  <c r="I91" i="4"/>
  <c r="K91" i="4"/>
  <c r="L91" i="4"/>
  <c r="N91" i="4"/>
  <c r="O91" i="4"/>
  <c r="Q91" i="4"/>
  <c r="A92" i="4"/>
  <c r="B92" i="4"/>
  <c r="C92" i="4"/>
  <c r="D92" i="4"/>
  <c r="H92" i="4"/>
  <c r="I92" i="4"/>
  <c r="K92" i="4"/>
  <c r="L92" i="4"/>
  <c r="N92" i="4"/>
  <c r="O92" i="4"/>
  <c r="Q92" i="4"/>
  <c r="A93" i="4"/>
  <c r="B93" i="4"/>
  <c r="C93" i="4"/>
  <c r="D93" i="4"/>
  <c r="H93" i="4"/>
  <c r="I93" i="4"/>
  <c r="K93" i="4"/>
  <c r="L93" i="4"/>
  <c r="N93" i="4"/>
  <c r="O93" i="4"/>
  <c r="Q93" i="4"/>
  <c r="A94" i="4"/>
  <c r="B94" i="4"/>
  <c r="C94" i="4"/>
  <c r="D94" i="4"/>
  <c r="H94" i="4"/>
  <c r="I94" i="4"/>
  <c r="K94" i="4"/>
  <c r="L94" i="4"/>
  <c r="N94" i="4"/>
  <c r="O94" i="4"/>
  <c r="Q94" i="4"/>
  <c r="A95" i="4"/>
  <c r="B95" i="4"/>
  <c r="C95" i="4"/>
  <c r="D95" i="4"/>
  <c r="H95" i="4"/>
  <c r="I95" i="4"/>
  <c r="K95" i="4"/>
  <c r="L95" i="4"/>
  <c r="N95" i="4"/>
  <c r="O95" i="4"/>
  <c r="Q95" i="4"/>
  <c r="A96" i="4"/>
  <c r="B96" i="4"/>
  <c r="C96" i="4"/>
  <c r="D96" i="4"/>
  <c r="H96" i="4"/>
  <c r="I96" i="4"/>
  <c r="K96" i="4"/>
  <c r="L96" i="4"/>
  <c r="N96" i="4"/>
  <c r="O96" i="4"/>
  <c r="Q96" i="4"/>
  <c r="A97" i="4"/>
  <c r="B97" i="4"/>
  <c r="C97" i="4"/>
  <c r="D97" i="4"/>
  <c r="H97" i="4"/>
  <c r="I97" i="4"/>
  <c r="K97" i="4"/>
  <c r="L97" i="4"/>
  <c r="N97" i="4"/>
  <c r="O97" i="4"/>
  <c r="Q97" i="4"/>
  <c r="A98" i="4"/>
  <c r="B98" i="4"/>
  <c r="C98" i="4"/>
  <c r="D98" i="4"/>
  <c r="H98" i="4"/>
  <c r="I98" i="4"/>
  <c r="K98" i="4"/>
  <c r="L98" i="4"/>
  <c r="N98" i="4"/>
  <c r="O98" i="4"/>
  <c r="Q98" i="4"/>
  <c r="A99" i="4"/>
  <c r="B99" i="4"/>
  <c r="C99" i="4"/>
  <c r="D99" i="4"/>
  <c r="H99" i="4"/>
  <c r="I99" i="4"/>
  <c r="K99" i="4"/>
  <c r="L99" i="4"/>
  <c r="N99" i="4"/>
  <c r="O99" i="4"/>
  <c r="Q99" i="4"/>
  <c r="A100" i="4"/>
  <c r="B100" i="4"/>
  <c r="C100" i="4"/>
  <c r="D100" i="4"/>
  <c r="H100" i="4"/>
  <c r="I100" i="4"/>
  <c r="K100" i="4"/>
  <c r="L100" i="4"/>
  <c r="N100" i="4"/>
  <c r="O100" i="4"/>
  <c r="Q100" i="4"/>
  <c r="A101" i="4"/>
  <c r="B101" i="4"/>
  <c r="C101" i="4"/>
  <c r="D101" i="4"/>
  <c r="H101" i="4"/>
  <c r="I101" i="4"/>
  <c r="K101" i="4"/>
  <c r="L101" i="4"/>
  <c r="N101" i="4"/>
  <c r="O101" i="4"/>
  <c r="Q101" i="4"/>
  <c r="A102" i="4"/>
  <c r="B102" i="4"/>
  <c r="C102" i="4"/>
  <c r="D102" i="4"/>
  <c r="H102" i="4"/>
  <c r="I102" i="4"/>
  <c r="K102" i="4"/>
  <c r="L102" i="4"/>
  <c r="N102" i="4"/>
  <c r="O102" i="4"/>
  <c r="Q102" i="4"/>
  <c r="A103" i="4"/>
  <c r="B103" i="4"/>
  <c r="C103" i="4"/>
  <c r="D103" i="4"/>
  <c r="H103" i="4"/>
  <c r="I103" i="4"/>
  <c r="K103" i="4"/>
  <c r="L103" i="4"/>
  <c r="N103" i="4"/>
  <c r="O103" i="4"/>
  <c r="Q103" i="4"/>
  <c r="A104" i="4"/>
  <c r="B104" i="4"/>
  <c r="C104" i="4"/>
  <c r="D104" i="4"/>
  <c r="H104" i="4"/>
  <c r="I104" i="4"/>
  <c r="K104" i="4"/>
  <c r="L104" i="4"/>
  <c r="N104" i="4"/>
  <c r="O104" i="4"/>
  <c r="Q104" i="4"/>
  <c r="A105" i="4"/>
  <c r="B105" i="4"/>
  <c r="C105" i="4"/>
  <c r="D105" i="4"/>
  <c r="H105" i="4"/>
  <c r="I105" i="4"/>
  <c r="K105" i="4"/>
  <c r="L105" i="4"/>
  <c r="N105" i="4"/>
  <c r="O105" i="4"/>
  <c r="Q105" i="4"/>
  <c r="A106" i="4"/>
  <c r="B106" i="4"/>
  <c r="C106" i="4"/>
  <c r="D106" i="4"/>
  <c r="H106" i="4"/>
  <c r="I106" i="4"/>
  <c r="K106" i="4"/>
  <c r="L106" i="4"/>
  <c r="N106" i="4"/>
  <c r="O106" i="4"/>
  <c r="Q106" i="4"/>
  <c r="A107" i="4"/>
  <c r="B107" i="4"/>
  <c r="C107" i="4"/>
  <c r="D107" i="4"/>
  <c r="H107" i="4"/>
  <c r="I107" i="4"/>
  <c r="K107" i="4"/>
  <c r="L107" i="4"/>
  <c r="N107" i="4"/>
  <c r="O107" i="4"/>
  <c r="Q107" i="4"/>
  <c r="A108" i="4"/>
  <c r="B108" i="4"/>
  <c r="C108" i="4"/>
  <c r="D108" i="4"/>
  <c r="H108" i="4"/>
  <c r="I108" i="4"/>
  <c r="K108" i="4"/>
  <c r="L108" i="4"/>
  <c r="N108" i="4"/>
  <c r="O108" i="4"/>
  <c r="Q108" i="4"/>
  <c r="A109" i="4"/>
  <c r="B109" i="4"/>
  <c r="C109" i="4"/>
  <c r="D109" i="4"/>
  <c r="H109" i="4"/>
  <c r="I109" i="4"/>
  <c r="K109" i="4"/>
  <c r="L109" i="4"/>
  <c r="N109" i="4"/>
  <c r="O109" i="4"/>
  <c r="Q109" i="4"/>
  <c r="A110" i="4"/>
  <c r="B110" i="4"/>
  <c r="C110" i="4"/>
  <c r="D110" i="4"/>
  <c r="H110" i="4"/>
  <c r="I110" i="4"/>
  <c r="K110" i="4"/>
  <c r="L110" i="4"/>
  <c r="N110" i="4"/>
  <c r="O110" i="4"/>
  <c r="Q110" i="4"/>
  <c r="A111" i="4"/>
  <c r="B111" i="4"/>
  <c r="C111" i="4"/>
  <c r="D111" i="4"/>
  <c r="H111" i="4"/>
  <c r="I111" i="4"/>
  <c r="K111" i="4"/>
  <c r="L111" i="4"/>
  <c r="N111" i="4"/>
  <c r="O111" i="4"/>
  <c r="Q111" i="4"/>
  <c r="A112" i="4"/>
  <c r="B112" i="4"/>
  <c r="C112" i="4"/>
  <c r="D112" i="4"/>
  <c r="H112" i="4"/>
  <c r="I112" i="4"/>
  <c r="K112" i="4"/>
  <c r="L112" i="4"/>
  <c r="N112" i="4"/>
  <c r="O112" i="4"/>
  <c r="Q112" i="4"/>
  <c r="A113" i="4"/>
  <c r="B113" i="4"/>
  <c r="C113" i="4"/>
  <c r="D113" i="4"/>
  <c r="H113" i="4"/>
  <c r="I113" i="4"/>
  <c r="K113" i="4"/>
  <c r="L113" i="4"/>
  <c r="N113" i="4"/>
  <c r="O113" i="4"/>
  <c r="Q113" i="4"/>
  <c r="A114" i="4"/>
  <c r="B114" i="4"/>
  <c r="C114" i="4"/>
  <c r="D114" i="4"/>
  <c r="H114" i="4"/>
  <c r="I114" i="4"/>
  <c r="K114" i="4"/>
  <c r="L114" i="4"/>
  <c r="N114" i="4"/>
  <c r="O114" i="4"/>
  <c r="Q114" i="4"/>
  <c r="A115" i="4"/>
  <c r="B115" i="4"/>
  <c r="C115" i="4"/>
  <c r="D115" i="4"/>
  <c r="H115" i="4"/>
  <c r="K115" i="4"/>
  <c r="L115" i="4"/>
  <c r="N115" i="4"/>
  <c r="O115" i="4"/>
  <c r="Q115" i="4"/>
  <c r="A116" i="4"/>
  <c r="B116" i="4"/>
  <c r="C116" i="4"/>
  <c r="D116" i="4"/>
  <c r="H116" i="4"/>
  <c r="I116" i="4"/>
  <c r="K116" i="4"/>
  <c r="L116" i="4"/>
  <c r="N116" i="4"/>
  <c r="O116" i="4"/>
  <c r="Q116" i="4"/>
  <c r="A117" i="4"/>
  <c r="B117" i="4"/>
  <c r="C117" i="4"/>
  <c r="D117" i="4"/>
  <c r="H117" i="4"/>
  <c r="I117" i="4"/>
  <c r="K117" i="4"/>
  <c r="L117" i="4"/>
  <c r="N117" i="4"/>
  <c r="O117" i="4"/>
  <c r="Q117" i="4"/>
  <c r="A118" i="4"/>
  <c r="B118" i="4"/>
  <c r="C118" i="4"/>
  <c r="D118" i="4"/>
  <c r="H118" i="4"/>
  <c r="I118" i="4"/>
  <c r="K118" i="4"/>
  <c r="L118" i="4"/>
  <c r="N118" i="4"/>
  <c r="O118" i="4"/>
  <c r="Q118" i="4"/>
  <c r="A119" i="4"/>
  <c r="B119" i="4"/>
  <c r="C119" i="4"/>
  <c r="D119" i="4"/>
  <c r="H119" i="4"/>
  <c r="I119" i="4"/>
  <c r="K119" i="4"/>
  <c r="L119" i="4"/>
  <c r="N119" i="4"/>
  <c r="O119" i="4"/>
  <c r="Q119" i="4"/>
  <c r="A120" i="4"/>
  <c r="B120" i="4"/>
  <c r="C120" i="4"/>
  <c r="D120" i="4"/>
  <c r="H120" i="4"/>
  <c r="I120" i="4"/>
  <c r="K120" i="4"/>
  <c r="L120" i="4"/>
  <c r="N120" i="4"/>
  <c r="O120" i="4"/>
  <c r="Q120" i="4"/>
  <c r="A121" i="4"/>
  <c r="B121" i="4"/>
  <c r="C121" i="4"/>
  <c r="D121" i="4"/>
  <c r="H121" i="4"/>
  <c r="I121" i="4"/>
  <c r="K121" i="4"/>
  <c r="L121" i="4"/>
  <c r="N121" i="4"/>
  <c r="O121" i="4"/>
  <c r="Q121" i="4"/>
  <c r="A122" i="4"/>
  <c r="B122" i="4"/>
  <c r="C122" i="4"/>
  <c r="D122" i="4"/>
  <c r="H122" i="4"/>
  <c r="I122" i="4"/>
  <c r="K122" i="4"/>
  <c r="L122" i="4"/>
  <c r="N122" i="4"/>
  <c r="O122" i="4"/>
  <c r="Q122" i="4"/>
  <c r="A123" i="4"/>
  <c r="B123" i="4"/>
  <c r="C123" i="4"/>
  <c r="D123" i="4"/>
  <c r="H123" i="4"/>
  <c r="I123" i="4"/>
  <c r="K123" i="4"/>
  <c r="L123" i="4"/>
  <c r="N123" i="4"/>
  <c r="O123" i="4"/>
  <c r="Q123" i="4"/>
  <c r="A124" i="4"/>
  <c r="B124" i="4"/>
  <c r="C124" i="4"/>
  <c r="D124" i="4"/>
  <c r="H124" i="4"/>
  <c r="I124" i="4"/>
  <c r="K124" i="4"/>
  <c r="L124" i="4"/>
  <c r="N124" i="4"/>
  <c r="O124" i="4"/>
  <c r="Q124" i="4"/>
  <c r="A125" i="4"/>
  <c r="B125" i="4"/>
  <c r="C125" i="4"/>
  <c r="D125" i="4"/>
  <c r="H125" i="4"/>
  <c r="I125" i="4"/>
  <c r="K125" i="4"/>
  <c r="L125" i="4"/>
  <c r="N125" i="4"/>
  <c r="O125" i="4"/>
  <c r="Q125" i="4"/>
  <c r="A126" i="4"/>
  <c r="B126" i="4"/>
  <c r="C126" i="4"/>
  <c r="D126" i="4"/>
  <c r="H126" i="4"/>
  <c r="I126" i="4"/>
  <c r="K126" i="4"/>
  <c r="L126" i="4"/>
  <c r="N126" i="4"/>
  <c r="O126" i="4"/>
  <c r="Q126" i="4"/>
  <c r="A127" i="4"/>
  <c r="B127" i="4"/>
  <c r="C127" i="4"/>
  <c r="D127" i="4"/>
  <c r="H127" i="4"/>
  <c r="I127" i="4"/>
  <c r="K127" i="4"/>
  <c r="L127" i="4"/>
  <c r="N127" i="4"/>
  <c r="O127" i="4"/>
  <c r="Q127" i="4"/>
  <c r="A128" i="4"/>
  <c r="B128" i="4"/>
  <c r="C128" i="4"/>
  <c r="D128" i="4"/>
  <c r="H128" i="4"/>
  <c r="I128" i="4"/>
  <c r="K128" i="4"/>
  <c r="L128" i="4"/>
  <c r="N128" i="4"/>
  <c r="O128" i="4"/>
  <c r="Q128" i="4"/>
  <c r="A129" i="4"/>
  <c r="B129" i="4"/>
  <c r="C129" i="4"/>
  <c r="D129" i="4"/>
  <c r="H129" i="4"/>
  <c r="I129" i="4"/>
  <c r="K129" i="4"/>
  <c r="L129" i="4"/>
  <c r="N129" i="4"/>
  <c r="O129" i="4"/>
  <c r="Q129" i="4"/>
  <c r="A130" i="4"/>
  <c r="B130" i="4"/>
  <c r="C130" i="4"/>
  <c r="D130" i="4"/>
  <c r="H130" i="4"/>
  <c r="I130" i="4"/>
  <c r="K130" i="4"/>
  <c r="L130" i="4"/>
  <c r="N130" i="4"/>
  <c r="O130" i="4"/>
  <c r="Q130" i="4"/>
  <c r="A131" i="4"/>
  <c r="B131" i="4"/>
  <c r="C131" i="4"/>
  <c r="D131" i="4"/>
  <c r="H131" i="4"/>
  <c r="I131" i="4"/>
  <c r="K131" i="4"/>
  <c r="L131" i="4"/>
  <c r="N131" i="4"/>
  <c r="O131" i="4"/>
  <c r="Q131" i="4"/>
  <c r="A132" i="4"/>
  <c r="B132" i="4"/>
  <c r="C132" i="4"/>
  <c r="D132" i="4"/>
  <c r="H132" i="4"/>
  <c r="I132" i="4"/>
  <c r="K132" i="4"/>
  <c r="L132" i="4"/>
  <c r="N132" i="4"/>
  <c r="O132" i="4"/>
  <c r="Q132" i="4"/>
  <c r="A133" i="4"/>
  <c r="B133" i="4"/>
  <c r="C133" i="4"/>
  <c r="D133" i="4"/>
  <c r="H133" i="4"/>
  <c r="I133" i="4"/>
  <c r="K133" i="4"/>
  <c r="L133" i="4"/>
  <c r="N133" i="4"/>
  <c r="O133" i="4"/>
  <c r="Q133" i="4"/>
  <c r="A134" i="4"/>
  <c r="B134" i="4"/>
  <c r="C134" i="4"/>
  <c r="D134" i="4"/>
  <c r="H134" i="4"/>
  <c r="I134" i="4"/>
  <c r="K134" i="4"/>
  <c r="L134" i="4"/>
  <c r="N134" i="4"/>
  <c r="O134" i="4"/>
  <c r="Q134" i="4"/>
  <c r="A135" i="4"/>
  <c r="B135" i="4"/>
  <c r="C135" i="4"/>
  <c r="D135" i="4"/>
  <c r="H135" i="4"/>
  <c r="I135" i="4"/>
  <c r="K135" i="4"/>
  <c r="L135" i="4"/>
  <c r="N135" i="4"/>
  <c r="O135" i="4"/>
  <c r="Q135" i="4"/>
  <c r="A136" i="4"/>
  <c r="B136" i="4"/>
  <c r="C136" i="4"/>
  <c r="D136" i="4"/>
  <c r="H136" i="4"/>
  <c r="I136" i="4"/>
  <c r="K136" i="4"/>
  <c r="L136" i="4"/>
  <c r="N136" i="4"/>
  <c r="O136" i="4"/>
  <c r="Q136" i="4"/>
  <c r="A137" i="4"/>
  <c r="B137" i="4"/>
  <c r="C137" i="4"/>
  <c r="D137" i="4"/>
  <c r="H137" i="4"/>
  <c r="I137" i="4"/>
  <c r="K137" i="4"/>
  <c r="L137" i="4"/>
  <c r="N137" i="4"/>
  <c r="O137" i="4"/>
  <c r="Q137" i="4"/>
  <c r="A138" i="4"/>
  <c r="B138" i="4"/>
  <c r="C138" i="4"/>
  <c r="D138" i="4"/>
  <c r="H138" i="4"/>
  <c r="I138" i="4"/>
  <c r="K138" i="4"/>
  <c r="L138" i="4"/>
  <c r="N138" i="4"/>
  <c r="O138" i="4"/>
  <c r="Q138" i="4"/>
  <c r="A139" i="4"/>
  <c r="B139" i="4"/>
  <c r="C139" i="4"/>
  <c r="D139" i="4"/>
  <c r="H139" i="4"/>
  <c r="I139" i="4"/>
  <c r="K139" i="4"/>
  <c r="L139" i="4"/>
  <c r="N139" i="4"/>
  <c r="O139" i="4"/>
  <c r="Q139" i="4"/>
  <c r="A140" i="4"/>
  <c r="B140" i="4"/>
  <c r="C140" i="4"/>
  <c r="D140" i="4"/>
  <c r="H140" i="4"/>
  <c r="I140" i="4"/>
  <c r="K140" i="4"/>
  <c r="L140" i="4"/>
  <c r="N140" i="4"/>
  <c r="O140" i="4"/>
  <c r="Q140" i="4"/>
  <c r="A141" i="4"/>
  <c r="B141" i="4"/>
  <c r="C141" i="4"/>
  <c r="D141" i="4"/>
  <c r="H141" i="4"/>
  <c r="I141" i="4"/>
  <c r="K141" i="4"/>
  <c r="L141" i="4"/>
  <c r="N141" i="4"/>
  <c r="O141" i="4"/>
  <c r="Q141" i="4"/>
  <c r="A142" i="4"/>
  <c r="B142" i="4"/>
  <c r="C142" i="4"/>
  <c r="D142" i="4"/>
  <c r="H142" i="4"/>
  <c r="I142" i="4"/>
  <c r="K142" i="4"/>
  <c r="L142" i="4"/>
  <c r="N142" i="4"/>
  <c r="O142" i="4"/>
  <c r="Q142" i="4"/>
  <c r="A143" i="4"/>
  <c r="B143" i="4"/>
  <c r="C143" i="4"/>
  <c r="D143" i="4"/>
  <c r="H143" i="4"/>
  <c r="I143" i="4"/>
  <c r="K143" i="4"/>
  <c r="L143" i="4"/>
  <c r="N143" i="4"/>
  <c r="O143" i="4"/>
  <c r="Q143" i="4"/>
  <c r="A144" i="4"/>
  <c r="B144" i="4"/>
  <c r="C144" i="4"/>
  <c r="D144" i="4"/>
  <c r="H144" i="4"/>
  <c r="I144" i="4"/>
  <c r="K144" i="4"/>
  <c r="L144" i="4"/>
  <c r="N144" i="4"/>
  <c r="O144" i="4"/>
  <c r="Q144" i="4"/>
  <c r="A145" i="4"/>
  <c r="B145" i="4"/>
  <c r="C145" i="4"/>
  <c r="D145" i="4"/>
  <c r="H145" i="4"/>
  <c r="I145" i="4"/>
  <c r="K145" i="4"/>
  <c r="L145" i="4"/>
  <c r="N145" i="4"/>
  <c r="O145" i="4"/>
  <c r="Q145" i="4"/>
  <c r="A146" i="4"/>
  <c r="B146" i="4"/>
  <c r="C146" i="4"/>
  <c r="D146" i="4"/>
  <c r="H146" i="4"/>
  <c r="I146" i="4"/>
  <c r="K146" i="4"/>
  <c r="L146" i="4"/>
  <c r="N146" i="4"/>
  <c r="O146" i="4"/>
  <c r="Q146" i="4"/>
  <c r="A147" i="4"/>
  <c r="B147" i="4"/>
  <c r="C147" i="4"/>
  <c r="D147" i="4"/>
  <c r="H147" i="4"/>
  <c r="I147" i="4"/>
  <c r="K147" i="4"/>
  <c r="L147" i="4"/>
  <c r="N147" i="4"/>
  <c r="O147" i="4"/>
  <c r="Q147" i="4"/>
  <c r="A148" i="4"/>
  <c r="B148" i="4"/>
  <c r="C148" i="4"/>
  <c r="D148" i="4"/>
  <c r="H148" i="4"/>
  <c r="I148" i="4"/>
  <c r="K148" i="4"/>
  <c r="L148" i="4"/>
  <c r="N148" i="4"/>
  <c r="O148" i="4"/>
  <c r="Q148" i="4"/>
  <c r="A149" i="4"/>
  <c r="B149" i="4"/>
  <c r="C149" i="4"/>
  <c r="D149" i="4"/>
  <c r="H149" i="4"/>
  <c r="I149" i="4"/>
  <c r="K149" i="4"/>
  <c r="L149" i="4"/>
  <c r="N149" i="4"/>
  <c r="O149" i="4"/>
  <c r="Q149" i="4"/>
  <c r="A150" i="4"/>
  <c r="B150" i="4"/>
  <c r="C150" i="4"/>
  <c r="D150" i="4"/>
  <c r="H150" i="4"/>
  <c r="I150" i="4"/>
  <c r="K150" i="4"/>
  <c r="L150" i="4"/>
  <c r="N150" i="4"/>
  <c r="O150" i="4"/>
  <c r="Q150" i="4"/>
  <c r="A151" i="4"/>
  <c r="B151" i="4"/>
  <c r="C151" i="4"/>
  <c r="D151" i="4"/>
  <c r="H151" i="4"/>
  <c r="I151" i="4"/>
  <c r="K151" i="4"/>
  <c r="L151" i="4"/>
  <c r="N151" i="4"/>
  <c r="O151" i="4"/>
  <c r="Q151" i="4"/>
  <c r="A152" i="4"/>
  <c r="B152" i="4"/>
  <c r="C152" i="4"/>
  <c r="D152" i="4"/>
  <c r="H152" i="4"/>
  <c r="I152" i="4"/>
  <c r="K152" i="4"/>
  <c r="L152" i="4"/>
  <c r="N152" i="4"/>
  <c r="O152" i="4"/>
  <c r="Q152" i="4"/>
  <c r="A153" i="4"/>
  <c r="B153" i="4"/>
  <c r="C153" i="4"/>
  <c r="D153" i="4"/>
  <c r="H153" i="4"/>
  <c r="I153" i="4"/>
  <c r="K153" i="4"/>
  <c r="L153" i="4"/>
  <c r="N153" i="4"/>
  <c r="O153" i="4"/>
  <c r="Q153" i="4"/>
  <c r="A154" i="4"/>
  <c r="B154" i="4"/>
  <c r="C154" i="4"/>
  <c r="D154" i="4"/>
  <c r="H154" i="4"/>
  <c r="I154" i="4"/>
  <c r="K154" i="4"/>
  <c r="L154" i="4"/>
  <c r="N154" i="4"/>
  <c r="O154" i="4"/>
  <c r="Q154" i="4"/>
  <c r="A155" i="4"/>
  <c r="B155" i="4"/>
  <c r="C155" i="4"/>
  <c r="D155" i="4"/>
  <c r="H155" i="4"/>
  <c r="I155" i="4"/>
  <c r="K155" i="4"/>
  <c r="L155" i="4"/>
  <c r="N155" i="4"/>
  <c r="O155" i="4"/>
  <c r="Q155" i="4"/>
  <c r="A156" i="4"/>
  <c r="B156" i="4"/>
  <c r="C156" i="4"/>
  <c r="D156" i="4"/>
  <c r="H156" i="4"/>
  <c r="I156" i="4"/>
  <c r="K156" i="4"/>
  <c r="L156" i="4"/>
  <c r="N156" i="4"/>
  <c r="O156" i="4"/>
  <c r="Q156" i="4"/>
  <c r="A157" i="4"/>
  <c r="B157" i="4"/>
  <c r="C157" i="4"/>
  <c r="D157" i="4"/>
  <c r="H157" i="4"/>
  <c r="I157" i="4"/>
  <c r="K157" i="4"/>
  <c r="L157" i="4"/>
  <c r="N157" i="4"/>
  <c r="O157" i="4"/>
  <c r="Q157" i="4"/>
  <c r="B4" i="4"/>
  <c r="C4" i="4"/>
  <c r="D4" i="4"/>
  <c r="H4" i="4"/>
  <c r="I4" i="4"/>
  <c r="K4" i="4"/>
  <c r="L4" i="4"/>
  <c r="N4" i="4"/>
  <c r="O4" i="4"/>
  <c r="Q4" i="4"/>
  <c r="O84" i="5"/>
  <c r="B4" i="5"/>
  <c r="C4" i="5"/>
  <c r="D4" i="5"/>
  <c r="H4" i="5"/>
  <c r="I4" i="5"/>
  <c r="K4" i="5"/>
  <c r="L4" i="5"/>
  <c r="N4" i="5"/>
  <c r="O4" i="5"/>
  <c r="Q4" i="5"/>
  <c r="B5" i="5"/>
  <c r="C5" i="5"/>
  <c r="D5" i="5"/>
  <c r="F5" i="5"/>
  <c r="H5" i="5"/>
  <c r="I5" i="5"/>
  <c r="K5" i="5"/>
  <c r="L5" i="5"/>
  <c r="N5" i="5"/>
  <c r="O5" i="5"/>
  <c r="Q5" i="5"/>
  <c r="B6" i="5"/>
  <c r="C6" i="5"/>
  <c r="D6" i="5"/>
  <c r="F6" i="5"/>
  <c r="H6" i="5"/>
  <c r="I6" i="5"/>
  <c r="K6" i="5"/>
  <c r="L6" i="5"/>
  <c r="N6" i="5"/>
  <c r="O6" i="5"/>
  <c r="Q6" i="5"/>
  <c r="B7" i="5"/>
  <c r="C7" i="5"/>
  <c r="D7" i="5"/>
  <c r="F7" i="5"/>
  <c r="H7" i="5"/>
  <c r="I7" i="5"/>
  <c r="K7" i="5"/>
  <c r="L7" i="5"/>
  <c r="N7" i="5"/>
  <c r="O7" i="5"/>
  <c r="Q7" i="5"/>
  <c r="B8" i="5"/>
  <c r="C8" i="5"/>
  <c r="D8" i="5"/>
  <c r="F8" i="5"/>
  <c r="H8" i="5"/>
  <c r="I8" i="5"/>
  <c r="K8" i="5"/>
  <c r="L8" i="5"/>
  <c r="N8" i="5"/>
  <c r="O8" i="5"/>
  <c r="Q8" i="5"/>
  <c r="B9" i="5"/>
  <c r="C9" i="5"/>
  <c r="D9" i="5"/>
  <c r="F9" i="5"/>
  <c r="H9" i="5"/>
  <c r="I9" i="5"/>
  <c r="K9" i="5"/>
  <c r="L9" i="5"/>
  <c r="N9" i="5"/>
  <c r="O9" i="5"/>
  <c r="Q9" i="5"/>
  <c r="B10" i="5"/>
  <c r="C10" i="5"/>
  <c r="D10" i="5"/>
  <c r="F10" i="5"/>
  <c r="H10" i="5"/>
  <c r="I10" i="5"/>
  <c r="K10" i="5"/>
  <c r="L10" i="5"/>
  <c r="N10" i="5"/>
  <c r="O10" i="5"/>
  <c r="Q10" i="5"/>
  <c r="B11" i="5"/>
  <c r="C11" i="5"/>
  <c r="D11" i="5"/>
  <c r="F11" i="5"/>
  <c r="H11" i="5"/>
  <c r="I11" i="5"/>
  <c r="K11" i="5"/>
  <c r="L11" i="5"/>
  <c r="N11" i="5"/>
  <c r="O11" i="5"/>
  <c r="Q11" i="5"/>
  <c r="B12" i="5"/>
  <c r="C12" i="5"/>
  <c r="D12" i="5"/>
  <c r="F12" i="5"/>
  <c r="H12" i="5"/>
  <c r="I12" i="5"/>
  <c r="K12" i="5"/>
  <c r="L12" i="5"/>
  <c r="N12" i="5"/>
  <c r="O12" i="5"/>
  <c r="Q12" i="5"/>
  <c r="B13" i="5"/>
  <c r="C13" i="5"/>
  <c r="D13" i="5"/>
  <c r="F13" i="5"/>
  <c r="H13" i="5"/>
  <c r="I13" i="5"/>
  <c r="K13" i="5"/>
  <c r="L13" i="5"/>
  <c r="N13" i="5"/>
  <c r="O13" i="5"/>
  <c r="Q13" i="5"/>
  <c r="B14" i="5"/>
  <c r="C14" i="5"/>
  <c r="D14" i="5"/>
  <c r="F14" i="5"/>
  <c r="H14" i="5"/>
  <c r="I14" i="5"/>
  <c r="K14" i="5"/>
  <c r="L14" i="5"/>
  <c r="N14" i="5"/>
  <c r="O14" i="5"/>
  <c r="Q14" i="5"/>
  <c r="B15" i="5"/>
  <c r="C15" i="5"/>
  <c r="D15" i="5"/>
  <c r="F15" i="5"/>
  <c r="H15" i="5"/>
  <c r="I15" i="5"/>
  <c r="K15" i="5"/>
  <c r="L15" i="5"/>
  <c r="N15" i="5"/>
  <c r="O15" i="5"/>
  <c r="Q15" i="5"/>
  <c r="B16" i="5"/>
  <c r="C16" i="5"/>
  <c r="D16" i="5"/>
  <c r="F16" i="5"/>
  <c r="H16" i="5"/>
  <c r="I16" i="5"/>
  <c r="K16" i="5"/>
  <c r="L16" i="5"/>
  <c r="N16" i="5"/>
  <c r="O16" i="5"/>
  <c r="Q16" i="5"/>
  <c r="B17" i="5"/>
  <c r="C17" i="5"/>
  <c r="D17" i="5"/>
  <c r="F17" i="5"/>
  <c r="H17" i="5"/>
  <c r="I17" i="5"/>
  <c r="K17" i="5"/>
  <c r="L17" i="5"/>
  <c r="N17" i="5"/>
  <c r="O17" i="5"/>
  <c r="Q17" i="5"/>
  <c r="B18" i="5"/>
  <c r="C18" i="5"/>
  <c r="D18" i="5"/>
  <c r="F18" i="5"/>
  <c r="H18" i="5"/>
  <c r="I18" i="5"/>
  <c r="K18" i="5"/>
  <c r="L18" i="5"/>
  <c r="N18" i="5"/>
  <c r="O18" i="5"/>
  <c r="Q18" i="5"/>
  <c r="B19" i="5"/>
  <c r="C19" i="5"/>
  <c r="D19" i="5"/>
  <c r="F19" i="5"/>
  <c r="H19" i="5"/>
  <c r="I19" i="5"/>
  <c r="K19" i="5"/>
  <c r="L19" i="5"/>
  <c r="N19" i="5"/>
  <c r="O19" i="5"/>
  <c r="Q19" i="5"/>
  <c r="B20" i="5"/>
  <c r="C20" i="5"/>
  <c r="D20" i="5"/>
  <c r="F20" i="5"/>
  <c r="H20" i="5"/>
  <c r="I20" i="5"/>
  <c r="K20" i="5"/>
  <c r="L20" i="5"/>
  <c r="N20" i="5"/>
  <c r="O20" i="5"/>
  <c r="Q20" i="5"/>
  <c r="B21" i="5"/>
  <c r="C21" i="5"/>
  <c r="D21" i="5"/>
  <c r="F21" i="5"/>
  <c r="H21" i="5"/>
  <c r="I21" i="5"/>
  <c r="K21" i="5"/>
  <c r="L21" i="5"/>
  <c r="N21" i="5"/>
  <c r="O21" i="5"/>
  <c r="Q21" i="5"/>
  <c r="B22" i="5"/>
  <c r="C22" i="5"/>
  <c r="D22" i="5"/>
  <c r="F22" i="5"/>
  <c r="H22" i="5"/>
  <c r="I22" i="5"/>
  <c r="K22" i="5"/>
  <c r="L22" i="5"/>
  <c r="N22" i="5"/>
  <c r="O22" i="5"/>
  <c r="Q22" i="5"/>
  <c r="B23" i="5"/>
  <c r="C23" i="5"/>
  <c r="D23" i="5"/>
  <c r="F23" i="5"/>
  <c r="H23" i="5"/>
  <c r="I23" i="5"/>
  <c r="K23" i="5"/>
  <c r="L23" i="5"/>
  <c r="N23" i="5"/>
  <c r="O23" i="5"/>
  <c r="Q23" i="5"/>
  <c r="B24" i="5"/>
  <c r="C24" i="5"/>
  <c r="D24" i="5"/>
  <c r="F24" i="5"/>
  <c r="H24" i="5"/>
  <c r="I24" i="5"/>
  <c r="K24" i="5"/>
  <c r="L24" i="5"/>
  <c r="N24" i="5"/>
  <c r="O24" i="5"/>
  <c r="Q24" i="5"/>
  <c r="B25" i="5"/>
  <c r="C25" i="5"/>
  <c r="D25" i="5"/>
  <c r="F25" i="5"/>
  <c r="H25" i="5"/>
  <c r="I25" i="5"/>
  <c r="K25" i="5"/>
  <c r="L25" i="5"/>
  <c r="N25" i="5"/>
  <c r="O25" i="5"/>
  <c r="Q25" i="5"/>
  <c r="B26" i="5"/>
  <c r="C26" i="5"/>
  <c r="D26" i="5"/>
  <c r="F26" i="5"/>
  <c r="H26" i="5"/>
  <c r="I26" i="5"/>
  <c r="K26" i="5"/>
  <c r="L26" i="5"/>
  <c r="N26" i="5"/>
  <c r="O26" i="5"/>
  <c r="Q26" i="5"/>
  <c r="B27" i="5"/>
  <c r="C27" i="5"/>
  <c r="D27" i="5"/>
  <c r="F27" i="5"/>
  <c r="H27" i="5"/>
  <c r="I27" i="5"/>
  <c r="K27" i="5"/>
  <c r="L27" i="5"/>
  <c r="N27" i="5"/>
  <c r="O27" i="5"/>
  <c r="Q27" i="5"/>
  <c r="B28" i="5"/>
  <c r="C28" i="5"/>
  <c r="D28" i="5"/>
  <c r="F28" i="5"/>
  <c r="H28" i="5"/>
  <c r="I28" i="5"/>
  <c r="K28" i="5"/>
  <c r="L28" i="5"/>
  <c r="N28" i="5"/>
  <c r="O28" i="5"/>
  <c r="Q28" i="5"/>
  <c r="B29" i="5"/>
  <c r="C29" i="5"/>
  <c r="D29" i="5"/>
  <c r="F29" i="5"/>
  <c r="H29" i="5"/>
  <c r="I29" i="5"/>
  <c r="K29" i="5"/>
  <c r="L29" i="5"/>
  <c r="N29" i="5"/>
  <c r="O29" i="5"/>
  <c r="Q29" i="5"/>
  <c r="B30" i="5"/>
  <c r="C30" i="5"/>
  <c r="D30" i="5"/>
  <c r="F30" i="5"/>
  <c r="H30" i="5"/>
  <c r="I30" i="5"/>
  <c r="K30" i="5"/>
  <c r="L30" i="5"/>
  <c r="N30" i="5"/>
  <c r="O30" i="5"/>
  <c r="Q30" i="5"/>
  <c r="B31" i="5"/>
  <c r="C31" i="5"/>
  <c r="D31" i="5"/>
  <c r="F31" i="5"/>
  <c r="H31" i="5"/>
  <c r="I31" i="5"/>
  <c r="K31" i="5"/>
  <c r="L31" i="5"/>
  <c r="N31" i="5"/>
  <c r="O31" i="5"/>
  <c r="Q31" i="5"/>
  <c r="B32" i="5"/>
  <c r="C32" i="5"/>
  <c r="D32" i="5"/>
  <c r="F32" i="5"/>
  <c r="H32" i="5"/>
  <c r="I32" i="5"/>
  <c r="K32" i="5"/>
  <c r="L32" i="5"/>
  <c r="N32" i="5"/>
  <c r="O32" i="5"/>
  <c r="Q32" i="5"/>
  <c r="B33" i="5"/>
  <c r="C33" i="5"/>
  <c r="D33" i="5"/>
  <c r="F33" i="5"/>
  <c r="H33" i="5"/>
  <c r="I33" i="5"/>
  <c r="K33" i="5"/>
  <c r="L33" i="5"/>
  <c r="N33" i="5"/>
  <c r="O33" i="5"/>
  <c r="Q33" i="5"/>
  <c r="B34" i="5"/>
  <c r="C34" i="5"/>
  <c r="D34" i="5"/>
  <c r="F34" i="5"/>
  <c r="H34" i="5"/>
  <c r="I34" i="5"/>
  <c r="K34" i="5"/>
  <c r="L34" i="5"/>
  <c r="N34" i="5"/>
  <c r="O34" i="5"/>
  <c r="Q34" i="5"/>
  <c r="B35" i="5"/>
  <c r="C35" i="5"/>
  <c r="D35" i="5"/>
  <c r="F35" i="5"/>
  <c r="H35" i="5"/>
  <c r="I35" i="5"/>
  <c r="K35" i="5"/>
  <c r="L35" i="5"/>
  <c r="N35" i="5"/>
  <c r="O35" i="5"/>
  <c r="Q35" i="5"/>
  <c r="B36" i="5"/>
  <c r="C36" i="5"/>
  <c r="D36" i="5"/>
  <c r="F36" i="5"/>
  <c r="H36" i="5"/>
  <c r="I36" i="5"/>
  <c r="K36" i="5"/>
  <c r="L36" i="5"/>
  <c r="N36" i="5"/>
  <c r="O36" i="5"/>
  <c r="Q36" i="5"/>
  <c r="B37" i="5"/>
  <c r="C37" i="5"/>
  <c r="D37" i="5"/>
  <c r="F37" i="5"/>
  <c r="H37" i="5"/>
  <c r="I37" i="5"/>
  <c r="K37" i="5"/>
  <c r="L37" i="5"/>
  <c r="N37" i="5"/>
  <c r="O37" i="5"/>
  <c r="Q37" i="5"/>
  <c r="B38" i="5"/>
  <c r="C38" i="5"/>
  <c r="D38" i="5"/>
  <c r="F38" i="5"/>
  <c r="H38" i="5"/>
  <c r="I38" i="5"/>
  <c r="K38" i="5"/>
  <c r="L38" i="5"/>
  <c r="N38" i="5"/>
  <c r="O38" i="5"/>
  <c r="Q38" i="5"/>
  <c r="B39" i="5"/>
  <c r="C39" i="5"/>
  <c r="D39" i="5"/>
  <c r="F39" i="5"/>
  <c r="H39" i="5"/>
  <c r="I39" i="5"/>
  <c r="K39" i="5"/>
  <c r="L39" i="5"/>
  <c r="N39" i="5"/>
  <c r="O39" i="5"/>
  <c r="Q39" i="5"/>
  <c r="B40" i="5"/>
  <c r="C40" i="5"/>
  <c r="D40" i="5"/>
  <c r="F40" i="5"/>
  <c r="H40" i="5"/>
  <c r="I40" i="5"/>
  <c r="K40" i="5"/>
  <c r="L40" i="5"/>
  <c r="N40" i="5"/>
  <c r="O40" i="5"/>
  <c r="Q40" i="5"/>
  <c r="B41" i="5"/>
  <c r="C41" i="5"/>
  <c r="D41" i="5"/>
  <c r="F41" i="5"/>
  <c r="H41" i="5"/>
  <c r="I41" i="5"/>
  <c r="K41" i="5"/>
  <c r="L41" i="5"/>
  <c r="N41" i="5"/>
  <c r="O41" i="5"/>
  <c r="Q41" i="5"/>
  <c r="B42" i="5"/>
  <c r="C42" i="5"/>
  <c r="D42" i="5"/>
  <c r="F42" i="5"/>
  <c r="H42" i="5"/>
  <c r="I42" i="5"/>
  <c r="K42" i="5"/>
  <c r="L42" i="5"/>
  <c r="N42" i="5"/>
  <c r="O42" i="5"/>
  <c r="Q42" i="5"/>
  <c r="B43" i="5"/>
  <c r="C43" i="5"/>
  <c r="D43" i="5"/>
  <c r="F43" i="5"/>
  <c r="H43" i="5"/>
  <c r="I43" i="5"/>
  <c r="K43" i="5"/>
  <c r="L43" i="5"/>
  <c r="N43" i="5"/>
  <c r="O43" i="5"/>
  <c r="Q43" i="5"/>
  <c r="B44" i="5"/>
  <c r="C44" i="5"/>
  <c r="D44" i="5"/>
  <c r="F44" i="5"/>
  <c r="H44" i="5"/>
  <c r="I44" i="5"/>
  <c r="K44" i="5"/>
  <c r="L44" i="5"/>
  <c r="N44" i="5"/>
  <c r="O44" i="5"/>
  <c r="Q44" i="5"/>
  <c r="B45" i="5"/>
  <c r="C45" i="5"/>
  <c r="D45" i="5"/>
  <c r="F45" i="5"/>
  <c r="H45" i="5"/>
  <c r="I45" i="5"/>
  <c r="K45" i="5"/>
  <c r="L45" i="5"/>
  <c r="N45" i="5"/>
  <c r="O45" i="5"/>
  <c r="Q45" i="5"/>
  <c r="B46" i="5"/>
  <c r="C46" i="5"/>
  <c r="D46" i="5"/>
  <c r="F46" i="5"/>
  <c r="H46" i="5"/>
  <c r="I46" i="5"/>
  <c r="K46" i="5"/>
  <c r="L46" i="5"/>
  <c r="N46" i="5"/>
  <c r="O46" i="5"/>
  <c r="Q46" i="5"/>
  <c r="B47" i="5"/>
  <c r="C47" i="5"/>
  <c r="D47" i="5"/>
  <c r="F47" i="5"/>
  <c r="H47" i="5"/>
  <c r="I47" i="5"/>
  <c r="K47" i="5"/>
  <c r="L47" i="5"/>
  <c r="N47" i="5"/>
  <c r="O47" i="5"/>
  <c r="Q47" i="5"/>
  <c r="B48" i="5"/>
  <c r="C48" i="5"/>
  <c r="D48" i="5"/>
  <c r="F48" i="5"/>
  <c r="H48" i="5"/>
  <c r="I48" i="5"/>
  <c r="K48" i="5"/>
  <c r="L48" i="5"/>
  <c r="N48" i="5"/>
  <c r="O48" i="5"/>
  <c r="Q48" i="5"/>
  <c r="B49" i="5"/>
  <c r="C49" i="5"/>
  <c r="D49" i="5"/>
  <c r="F49" i="5"/>
  <c r="H49" i="5"/>
  <c r="I49" i="5"/>
  <c r="K49" i="5"/>
  <c r="L49" i="5"/>
  <c r="N49" i="5"/>
  <c r="O49" i="5"/>
  <c r="Q49" i="5"/>
  <c r="B50" i="5"/>
  <c r="C50" i="5"/>
  <c r="D50" i="5"/>
  <c r="F50" i="5"/>
  <c r="H50" i="5"/>
  <c r="I50" i="5"/>
  <c r="K50" i="5"/>
  <c r="L50" i="5"/>
  <c r="N50" i="5"/>
  <c r="O50" i="5"/>
  <c r="Q50" i="5"/>
  <c r="B51" i="5"/>
  <c r="C51" i="5"/>
  <c r="D51" i="5"/>
  <c r="F51" i="5"/>
  <c r="H51" i="5"/>
  <c r="I51" i="5"/>
  <c r="K51" i="5"/>
  <c r="L51" i="5"/>
  <c r="N51" i="5"/>
  <c r="O51" i="5"/>
  <c r="Q51" i="5"/>
  <c r="B52" i="5"/>
  <c r="C52" i="5"/>
  <c r="D52" i="5"/>
  <c r="F52" i="5"/>
  <c r="H52" i="5"/>
  <c r="I52" i="5"/>
  <c r="K52" i="5"/>
  <c r="L52" i="5"/>
  <c r="N52" i="5"/>
  <c r="O52" i="5"/>
  <c r="Q52" i="5"/>
  <c r="B53" i="5"/>
  <c r="C53" i="5"/>
  <c r="D53" i="5"/>
  <c r="F53" i="5"/>
  <c r="H53" i="5"/>
  <c r="I53" i="5"/>
  <c r="K53" i="5"/>
  <c r="L53" i="5"/>
  <c r="N53" i="5"/>
  <c r="O53" i="5"/>
  <c r="Q53" i="5"/>
  <c r="B54" i="5"/>
  <c r="C54" i="5"/>
  <c r="D54" i="5"/>
  <c r="F54" i="5"/>
  <c r="H54" i="5"/>
  <c r="I54" i="5"/>
  <c r="K54" i="5"/>
  <c r="L54" i="5"/>
  <c r="N54" i="5"/>
  <c r="O54" i="5"/>
  <c r="Q54" i="5"/>
  <c r="B55" i="5"/>
  <c r="C55" i="5"/>
  <c r="D55" i="5"/>
  <c r="F55" i="5"/>
  <c r="H55" i="5"/>
  <c r="I55" i="5"/>
  <c r="K55" i="5"/>
  <c r="L55" i="5"/>
  <c r="N55" i="5"/>
  <c r="O55" i="5"/>
  <c r="Q55" i="5"/>
  <c r="B56" i="5"/>
  <c r="C56" i="5"/>
  <c r="D56" i="5"/>
  <c r="F56" i="5"/>
  <c r="H56" i="5"/>
  <c r="I56" i="5"/>
  <c r="K56" i="5"/>
  <c r="L56" i="5"/>
  <c r="N56" i="5"/>
  <c r="O56" i="5"/>
  <c r="Q56" i="5"/>
  <c r="B57" i="5"/>
  <c r="C57" i="5"/>
  <c r="D57" i="5"/>
  <c r="F57" i="5"/>
  <c r="H57" i="5"/>
  <c r="I57" i="5"/>
  <c r="K57" i="5"/>
  <c r="L57" i="5"/>
  <c r="N57" i="5"/>
  <c r="O57" i="5"/>
  <c r="Q57" i="5"/>
  <c r="B58" i="5"/>
  <c r="C58" i="5"/>
  <c r="D58" i="5"/>
  <c r="F58" i="5"/>
  <c r="H58" i="5"/>
  <c r="I58" i="5"/>
  <c r="K58" i="5"/>
  <c r="L58" i="5"/>
  <c r="N58" i="5"/>
  <c r="O58" i="5"/>
  <c r="Q58" i="5"/>
  <c r="B59" i="5"/>
  <c r="C59" i="5"/>
  <c r="D59" i="5"/>
  <c r="F59" i="5"/>
  <c r="H59" i="5"/>
  <c r="I59" i="5"/>
  <c r="K59" i="5"/>
  <c r="L59" i="5"/>
  <c r="N59" i="5"/>
  <c r="O59" i="5"/>
  <c r="Q59" i="5"/>
  <c r="B60" i="5"/>
  <c r="C60" i="5"/>
  <c r="D60" i="5"/>
  <c r="F60" i="5"/>
  <c r="H60" i="5"/>
  <c r="I60" i="5"/>
  <c r="K60" i="5"/>
  <c r="L60" i="5"/>
  <c r="N60" i="5"/>
  <c r="O60" i="5"/>
  <c r="Q60" i="5"/>
  <c r="B61" i="5"/>
  <c r="C61" i="5"/>
  <c r="D61" i="5"/>
  <c r="F61" i="5"/>
  <c r="H61" i="5"/>
  <c r="I61" i="5"/>
  <c r="K61" i="5"/>
  <c r="L61" i="5"/>
  <c r="N61" i="5"/>
  <c r="O61" i="5"/>
  <c r="Q61" i="5"/>
  <c r="B62" i="5"/>
  <c r="C62" i="5"/>
  <c r="D62" i="5"/>
  <c r="F62" i="5"/>
  <c r="H62" i="5"/>
  <c r="I62" i="5"/>
  <c r="K62" i="5"/>
  <c r="L62" i="5"/>
  <c r="N62" i="5"/>
  <c r="O62" i="5"/>
  <c r="Q62" i="5"/>
  <c r="B63" i="5"/>
  <c r="C63" i="5"/>
  <c r="D63" i="5"/>
  <c r="F63" i="5"/>
  <c r="H63" i="5"/>
  <c r="I63" i="5"/>
  <c r="K63" i="5"/>
  <c r="L63" i="5"/>
  <c r="N63" i="5"/>
  <c r="O63" i="5"/>
  <c r="Q63" i="5"/>
  <c r="B64" i="5"/>
  <c r="C64" i="5"/>
  <c r="D64" i="5"/>
  <c r="F64" i="5"/>
  <c r="H64" i="5"/>
  <c r="I64" i="5"/>
  <c r="K64" i="5"/>
  <c r="L64" i="5"/>
  <c r="N64" i="5"/>
  <c r="O64" i="5"/>
  <c r="Q64" i="5"/>
  <c r="B65" i="5"/>
  <c r="C65" i="5"/>
  <c r="D65" i="5"/>
  <c r="F65" i="5"/>
  <c r="H65" i="5"/>
  <c r="I65" i="5"/>
  <c r="K65" i="5"/>
  <c r="L65" i="5"/>
  <c r="N65" i="5"/>
  <c r="O65" i="5"/>
  <c r="Q65" i="5"/>
  <c r="B66" i="5"/>
  <c r="C66" i="5"/>
  <c r="D66" i="5"/>
  <c r="F66" i="5"/>
  <c r="H66" i="5"/>
  <c r="I66" i="5"/>
  <c r="K66" i="5"/>
  <c r="L66" i="5"/>
  <c r="N66" i="5"/>
  <c r="O66" i="5"/>
  <c r="Q66" i="5"/>
  <c r="B67" i="5"/>
  <c r="C67" i="5"/>
  <c r="D67" i="5"/>
  <c r="F67" i="5"/>
  <c r="H67" i="5"/>
  <c r="I67" i="5"/>
  <c r="K67" i="5"/>
  <c r="L67" i="5"/>
  <c r="N67" i="5"/>
  <c r="O67" i="5"/>
  <c r="Q67" i="5"/>
  <c r="B68" i="5"/>
  <c r="C68" i="5"/>
  <c r="D68" i="5"/>
  <c r="F68" i="5"/>
  <c r="H68" i="5"/>
  <c r="I68" i="5"/>
  <c r="K68" i="5"/>
  <c r="L68" i="5"/>
  <c r="N68" i="5"/>
  <c r="O68" i="5"/>
  <c r="Q68" i="5"/>
  <c r="B69" i="5"/>
  <c r="C69" i="5"/>
  <c r="D69" i="5"/>
  <c r="F69" i="5"/>
  <c r="H69" i="5"/>
  <c r="I69" i="5"/>
  <c r="K69" i="5"/>
  <c r="L69" i="5"/>
  <c r="N69" i="5"/>
  <c r="O69" i="5"/>
  <c r="Q69" i="5"/>
  <c r="B70" i="5"/>
  <c r="C70" i="5"/>
  <c r="D70" i="5"/>
  <c r="F70" i="5"/>
  <c r="H70" i="5"/>
  <c r="I70" i="5"/>
  <c r="K70" i="5"/>
  <c r="L70" i="5"/>
  <c r="N70" i="5"/>
  <c r="O70" i="5"/>
  <c r="Q70" i="5"/>
  <c r="B71" i="5"/>
  <c r="C71" i="5"/>
  <c r="D71" i="5"/>
  <c r="F71" i="5"/>
  <c r="H71" i="5"/>
  <c r="I71" i="5"/>
  <c r="K71" i="5"/>
  <c r="L71" i="5"/>
  <c r="N71" i="5"/>
  <c r="O71" i="5"/>
  <c r="Q71" i="5"/>
  <c r="B72" i="5"/>
  <c r="C72" i="5"/>
  <c r="D72" i="5"/>
  <c r="F72" i="5"/>
  <c r="H72" i="5"/>
  <c r="I72" i="5"/>
  <c r="K72" i="5"/>
  <c r="L72" i="5"/>
  <c r="N72" i="5"/>
  <c r="O72" i="5"/>
  <c r="Q72" i="5"/>
  <c r="B73" i="5"/>
  <c r="C73" i="5"/>
  <c r="D73" i="5"/>
  <c r="F73" i="5"/>
  <c r="H73" i="5"/>
  <c r="I73" i="5"/>
  <c r="K73" i="5"/>
  <c r="L73" i="5"/>
  <c r="N73" i="5"/>
  <c r="O73" i="5"/>
  <c r="Q73" i="5"/>
  <c r="B74" i="5"/>
  <c r="C74" i="5"/>
  <c r="D74" i="5"/>
  <c r="F74" i="5"/>
  <c r="H74" i="5"/>
  <c r="I74" i="5"/>
  <c r="K74" i="5"/>
  <c r="L74" i="5"/>
  <c r="N74" i="5"/>
  <c r="O74" i="5"/>
  <c r="Q74" i="5"/>
  <c r="B75" i="5"/>
  <c r="C75" i="5"/>
  <c r="D75" i="5"/>
  <c r="F75" i="5"/>
  <c r="H75" i="5"/>
  <c r="I75" i="5"/>
  <c r="K75" i="5"/>
  <c r="L75" i="5"/>
  <c r="N75" i="5"/>
  <c r="O75" i="5"/>
  <c r="Q75" i="5"/>
  <c r="B76" i="5"/>
  <c r="C76" i="5"/>
  <c r="D76" i="5"/>
  <c r="F76" i="5"/>
  <c r="H76" i="5"/>
  <c r="I76" i="5"/>
  <c r="K76" i="5"/>
  <c r="L76" i="5"/>
  <c r="N76" i="5"/>
  <c r="O76" i="5"/>
  <c r="Q76" i="5"/>
  <c r="B77" i="5"/>
  <c r="C77" i="5"/>
  <c r="D77" i="5"/>
  <c r="F77" i="5"/>
  <c r="H77" i="5"/>
  <c r="I77" i="5"/>
  <c r="K77" i="5"/>
  <c r="L77" i="5"/>
  <c r="N77" i="5"/>
  <c r="O77" i="5"/>
  <c r="Q77" i="5"/>
  <c r="B78" i="5"/>
  <c r="C78" i="5"/>
  <c r="D78" i="5"/>
  <c r="F78" i="5"/>
  <c r="H78" i="5"/>
  <c r="I78" i="5"/>
  <c r="K78" i="5"/>
  <c r="L78" i="5"/>
  <c r="N78" i="5"/>
  <c r="O78" i="5"/>
  <c r="Q78" i="5"/>
  <c r="B79" i="5"/>
  <c r="C79" i="5"/>
  <c r="D79" i="5"/>
  <c r="F79" i="5"/>
  <c r="H79" i="5"/>
  <c r="I79" i="5"/>
  <c r="K79" i="5"/>
  <c r="L79" i="5"/>
  <c r="N79" i="5"/>
  <c r="O79" i="5"/>
  <c r="Q79" i="5"/>
  <c r="B80" i="5"/>
  <c r="C80" i="5"/>
  <c r="D80" i="5"/>
  <c r="F80" i="5"/>
  <c r="H80" i="5"/>
  <c r="I80" i="5"/>
  <c r="K80" i="5"/>
  <c r="L80" i="5"/>
  <c r="N80" i="5"/>
  <c r="O80" i="5"/>
  <c r="Q80" i="5"/>
  <c r="B81" i="5"/>
  <c r="C81" i="5"/>
  <c r="D81" i="5"/>
  <c r="F81" i="5"/>
  <c r="H81" i="5"/>
  <c r="I81" i="5"/>
  <c r="K81" i="5"/>
  <c r="L81" i="5"/>
  <c r="N81" i="5"/>
  <c r="O81" i="5"/>
  <c r="Q81" i="5"/>
  <c r="B82" i="5"/>
  <c r="C82" i="5"/>
  <c r="D82" i="5"/>
  <c r="F82" i="5"/>
  <c r="H82" i="5"/>
  <c r="I82" i="5"/>
  <c r="K82" i="5"/>
  <c r="L82" i="5"/>
  <c r="N82" i="5"/>
  <c r="O82" i="5"/>
  <c r="Q82" i="5"/>
  <c r="B83" i="5"/>
  <c r="C83" i="5"/>
  <c r="D83" i="5"/>
  <c r="F83" i="5"/>
  <c r="H83" i="5"/>
  <c r="I83" i="5"/>
  <c r="K83" i="5"/>
  <c r="L83" i="5"/>
  <c r="N83" i="5"/>
  <c r="O83" i="5"/>
  <c r="Q83" i="5"/>
  <c r="C84" i="5"/>
  <c r="D84" i="5"/>
  <c r="F84" i="5"/>
  <c r="H84" i="5"/>
  <c r="I84" i="5"/>
  <c r="K84" i="5"/>
  <c r="L84" i="5"/>
  <c r="N84" i="5"/>
  <c r="Q84" i="5"/>
  <c r="A4" i="5"/>
  <c r="A5" i="5"/>
  <c r="A6" i="5"/>
  <c r="A7" i="5"/>
  <c r="A8" i="5"/>
  <c r="A9" i="5"/>
  <c r="A10" i="5"/>
  <c r="A11" i="5"/>
  <c r="A12" i="5"/>
  <c r="A13" i="5"/>
  <c r="A14" i="5"/>
  <c r="A15" i="5"/>
  <c r="A16" i="5"/>
  <c r="A17" i="5"/>
  <c r="A18" i="5"/>
  <c r="A19" i="5"/>
  <c r="A20" i="5"/>
  <c r="A21" i="5"/>
  <c r="A22" i="5"/>
  <c r="A23" i="5"/>
  <c r="A24" i="5"/>
  <c r="A25" i="5"/>
  <c r="A26" i="5"/>
  <c r="A27" i="5"/>
  <c r="A28" i="5"/>
  <c r="A29" i="5"/>
  <c r="A30" i="5"/>
  <c r="A31" i="5"/>
  <c r="A32" i="5"/>
  <c r="A33" i="5"/>
  <c r="A34" i="5"/>
  <c r="A35" i="5"/>
  <c r="A36" i="5"/>
  <c r="A37" i="5"/>
  <c r="A38" i="5"/>
  <c r="A39" i="5"/>
  <c r="A40" i="5"/>
  <c r="A41" i="5"/>
  <c r="A42" i="5"/>
  <c r="A43" i="5"/>
  <c r="A44" i="5"/>
  <c r="A45" i="5"/>
  <c r="A46" i="5"/>
  <c r="A47" i="5"/>
  <c r="A48" i="5"/>
  <c r="A49" i="5"/>
  <c r="A51" i="5"/>
  <c r="A52" i="5"/>
  <c r="A53" i="5"/>
  <c r="A54" i="5"/>
  <c r="A56" i="5"/>
  <c r="A57" i="5"/>
  <c r="A58" i="5"/>
  <c r="A59" i="5"/>
  <c r="A60" i="5"/>
  <c r="A61" i="5"/>
  <c r="A62" i="5"/>
  <c r="A63" i="5"/>
  <c r="A64" i="5"/>
  <c r="A65" i="5"/>
  <c r="A66" i="5"/>
  <c r="A67" i="5"/>
  <c r="A68" i="5"/>
  <c r="A69" i="5"/>
  <c r="A70" i="5"/>
  <c r="A71" i="5"/>
  <c r="A72" i="5"/>
  <c r="A73" i="5"/>
  <c r="A74" i="5"/>
  <c r="A75" i="5"/>
  <c r="A76" i="5"/>
  <c r="A77" i="5"/>
  <c r="A78" i="5"/>
  <c r="A79" i="5"/>
  <c r="A80" i="5"/>
  <c r="A81" i="5"/>
  <c r="A82" i="5"/>
  <c r="A83" i="5"/>
  <c r="A84" i="5"/>
  <c r="X41" i="1"/>
  <c r="X16" i="1"/>
  <c r="X13" i="1"/>
  <c r="X44" i="1"/>
  <c r="X30" i="1"/>
  <c r="X8" i="1"/>
  <c r="X36" i="1"/>
  <c r="X45" i="1"/>
  <c r="X43" i="1"/>
  <c r="X31" i="1"/>
  <c r="X28" i="1"/>
  <c r="X22" i="1"/>
  <c r="X17" i="1"/>
  <c r="X14" i="1"/>
  <c r="AD36" i="1"/>
  <c r="X29" i="1"/>
  <c r="X42" i="1"/>
  <c r="AD22" i="1"/>
  <c r="X15" i="1"/>
  <c r="X27" i="1"/>
  <c r="AD8" i="1"/>
  <c r="M15" i="1" l="1"/>
  <c r="M30" i="1"/>
  <c r="M13" i="1"/>
  <c r="F13" i="1" s="1"/>
  <c r="M41" i="1"/>
  <c r="M43" i="1"/>
  <c r="M31" i="1"/>
  <c r="M44" i="1"/>
  <c r="I44" i="1" s="1"/>
  <c r="M14" i="1"/>
  <c r="M27" i="1"/>
  <c r="M29" i="1"/>
  <c r="M28" i="1"/>
  <c r="M42" i="1"/>
  <c r="M17" i="1"/>
  <c r="M45" i="1"/>
  <c r="M16" i="1"/>
  <c r="I45" i="1" l="1"/>
  <c r="F45" i="1"/>
  <c r="I31" i="1"/>
  <c r="F31" i="1"/>
  <c r="I43" i="1"/>
  <c r="D44" i="1"/>
  <c r="F43" i="1"/>
  <c r="I28" i="1"/>
  <c r="F28" i="1"/>
  <c r="I42" i="1"/>
  <c r="F42" i="1"/>
  <c r="I29" i="1"/>
  <c r="F29" i="1"/>
  <c r="I30" i="1"/>
  <c r="F30" i="1"/>
  <c r="F27" i="1"/>
  <c r="D28" i="1"/>
  <c r="I27" i="1"/>
  <c r="D27" i="1"/>
  <c r="F15" i="1"/>
  <c r="I15" i="1"/>
  <c r="I13" i="1"/>
  <c r="D13" i="1"/>
  <c r="I41" i="1"/>
  <c r="D41" i="1"/>
  <c r="F17" i="1"/>
  <c r="I17" i="1"/>
  <c r="F16" i="1"/>
  <c r="I16" i="1"/>
  <c r="F14" i="1"/>
  <c r="I14" i="1"/>
</calcChain>
</file>

<file path=xl/comments1.xml><?xml version="1.0" encoding="utf-8"?>
<comments xmlns="http://schemas.openxmlformats.org/spreadsheetml/2006/main">
  <authors>
    <author>雷克斯.派</author>
  </authors>
  <commentList>
    <comment ref="I2" authorId="0" shapeId="0">
      <text>
        <r>
          <rPr>
            <b/>
            <sz val="9"/>
            <color indexed="81"/>
            <rFont val="宋体"/>
            <family val="3"/>
            <charset val="134"/>
          </rPr>
          <t>雷克斯.派:</t>
        </r>
        <r>
          <rPr>
            <sz val="9"/>
            <color indexed="81"/>
            <rFont val="宋体"/>
            <family val="3"/>
            <charset val="134"/>
          </rPr>
          <t xml:space="preserve">
该功能需要Excel</t>
        </r>
      </text>
    </comment>
  </commentList>
</comments>
</file>

<file path=xl/comments2.xml><?xml version="1.0" encoding="utf-8"?>
<comments xmlns="http://schemas.openxmlformats.org/spreadsheetml/2006/main">
  <authors>
    <author>雷克斯.派</author>
  </authors>
  <commentList>
    <comment ref="M1" authorId="0" shapeId="0">
      <text>
        <r>
          <rPr>
            <b/>
            <sz val="9"/>
            <color indexed="81"/>
            <rFont val="宋体"/>
            <family val="3"/>
            <charset val="134"/>
          </rPr>
          <t>雷克斯.派:</t>
        </r>
        <r>
          <rPr>
            <sz val="9"/>
            <color indexed="81"/>
            <rFont val="宋体"/>
            <family val="3"/>
            <charset val="134"/>
          </rPr>
          <t xml:space="preserve">
越高,先手行动的几率越大</t>
        </r>
      </text>
    </comment>
    <comment ref="W29" authorId="0" shapeId="0">
      <text>
        <r>
          <rPr>
            <b/>
            <sz val="9"/>
            <color indexed="81"/>
            <rFont val="宋体"/>
            <family val="3"/>
            <charset val="134"/>
          </rPr>
          <t>雷克斯.派:</t>
        </r>
        <r>
          <rPr>
            <sz val="9"/>
            <color indexed="81"/>
            <rFont val="宋体"/>
            <family val="3"/>
            <charset val="134"/>
          </rPr>
          <t xml:space="preserve">
没错..特么的车居然毒弱</t>
        </r>
      </text>
    </comment>
  </commentList>
</comments>
</file>

<file path=xl/comments3.xml><?xml version="1.0" encoding="utf-8"?>
<comments xmlns="http://schemas.openxmlformats.org/spreadsheetml/2006/main">
  <authors>
    <author>雷克斯.派</author>
  </authors>
  <commentList>
    <comment ref="B236" authorId="0" shapeId="0">
      <text>
        <r>
          <rPr>
            <b/>
            <sz val="9"/>
            <color indexed="81"/>
            <rFont val="宋体"/>
            <family val="3"/>
            <charset val="134"/>
          </rPr>
          <t>雷克斯.派:</t>
        </r>
        <r>
          <rPr>
            <sz val="9"/>
            <color indexed="81"/>
            <rFont val="宋体"/>
            <family val="3"/>
            <charset val="134"/>
          </rPr>
          <t xml:space="preserve">
给气罐充电的货</t>
        </r>
      </text>
    </comment>
    <comment ref="B247" authorId="0" shapeId="0">
      <text>
        <r>
          <rPr>
            <b/>
            <sz val="9"/>
            <color indexed="81"/>
            <rFont val="宋体"/>
            <family val="3"/>
            <charset val="134"/>
          </rPr>
          <t>雷克斯.派:</t>
        </r>
        <r>
          <rPr>
            <sz val="9"/>
            <color indexed="81"/>
            <rFont val="宋体"/>
            <family val="3"/>
            <charset val="134"/>
          </rPr>
          <t xml:space="preserve">
整体由多个部分组成,掉落率一样但也是多个.
开必掉老金打死它,可获得大概50T的废铁</t>
        </r>
      </text>
    </comment>
    <comment ref="B280" authorId="0" shapeId="0">
      <text>
        <r>
          <rPr>
            <b/>
            <sz val="9"/>
            <color indexed="81"/>
            <rFont val="宋体"/>
            <family val="3"/>
            <charset val="134"/>
          </rPr>
          <t>雷克斯.派:</t>
        </r>
        <r>
          <rPr>
            <sz val="9"/>
            <color indexed="81"/>
            <rFont val="宋体"/>
            <family val="3"/>
            <charset val="134"/>
          </rPr>
          <t xml:space="preserve">
固定闪光属性不变</t>
        </r>
      </text>
    </comment>
    <comment ref="B281" authorId="0" shapeId="0">
      <text>
        <r>
          <rPr>
            <b/>
            <sz val="9"/>
            <color indexed="81"/>
            <rFont val="宋体"/>
            <family val="3"/>
            <charset val="134"/>
          </rPr>
          <t>雷克斯.派:</t>
        </r>
        <r>
          <rPr>
            <sz val="9"/>
            <color indexed="81"/>
            <rFont val="宋体"/>
            <family val="3"/>
            <charset val="134"/>
          </rPr>
          <t xml:space="preserve">
固定闪光属性不变</t>
        </r>
      </text>
    </comment>
    <comment ref="E281" authorId="0" shapeId="0">
      <text>
        <r>
          <rPr>
            <b/>
            <sz val="9"/>
            <color indexed="81"/>
            <rFont val="宋体"/>
            <family val="3"/>
            <charset val="134"/>
          </rPr>
          <t>雷克斯.派:</t>
        </r>
        <r>
          <rPr>
            <sz val="9"/>
            <color indexed="81"/>
            <rFont val="宋体"/>
            <family val="3"/>
            <charset val="134"/>
          </rPr>
          <t xml:space="preserve">
几块草地区域随机1个
打完在其他草地出现.</t>
        </r>
      </text>
    </comment>
  </commentList>
</comments>
</file>

<file path=xl/comments4.xml><?xml version="1.0" encoding="utf-8"?>
<comments xmlns="http://schemas.openxmlformats.org/spreadsheetml/2006/main">
  <authors>
    <author>雷克斯.派</author>
  </authors>
  <commentList>
    <comment ref="AQ5" authorId="0" shapeId="0">
      <text>
        <r>
          <rPr>
            <b/>
            <sz val="9"/>
            <color indexed="14"/>
            <rFont val="宋体"/>
            <family val="3"/>
            <charset val="134"/>
          </rPr>
          <t>凶鸟.死亡黛蒙娜</t>
        </r>
      </text>
    </comment>
    <comment ref="BI5" authorId="0" shapeId="0">
      <text>
        <r>
          <rPr>
            <b/>
            <sz val="9"/>
            <color indexed="14"/>
            <rFont val="宋体"/>
            <family val="3"/>
            <charset val="134"/>
          </rPr>
          <t>水怪许德拉</t>
        </r>
      </text>
    </comment>
    <comment ref="BJ5" authorId="0" shapeId="0">
      <text>
        <r>
          <rPr>
            <b/>
            <sz val="9"/>
            <color indexed="51"/>
            <rFont val="宋体"/>
            <family val="3"/>
            <charset val="134"/>
          </rPr>
          <t>105MM爆射炮</t>
        </r>
      </text>
    </comment>
    <comment ref="I6" authorId="0" shapeId="0">
      <text>
        <r>
          <rPr>
            <b/>
            <sz val="9"/>
            <color indexed="9"/>
            <rFont val="宋体"/>
            <family val="3"/>
            <charset val="134"/>
          </rPr>
          <t>迷之左后足</t>
        </r>
      </text>
    </comment>
    <comment ref="BZ6" authorId="0" shapeId="0">
      <text>
        <r>
          <rPr>
            <b/>
            <sz val="9"/>
            <color indexed="53"/>
            <rFont val="宋体"/>
            <family val="3"/>
            <charset val="134"/>
          </rPr>
          <t>V48</t>
        </r>
      </text>
    </comment>
    <comment ref="BX7" authorId="0" shapeId="0">
      <text>
        <r>
          <rPr>
            <b/>
            <sz val="9"/>
            <color indexed="10"/>
            <rFont val="宋体"/>
            <family val="3"/>
            <charset val="134"/>
          </rPr>
          <t>蒸汽支柱</t>
        </r>
      </text>
    </comment>
    <comment ref="BY7" authorId="0" shapeId="0">
      <text>
        <r>
          <rPr>
            <b/>
            <sz val="9"/>
            <color indexed="14"/>
            <rFont val="宋体"/>
            <family val="3"/>
            <charset val="134"/>
          </rPr>
          <t>风魔AH666
奥尔佳.莫德</t>
        </r>
      </text>
    </comment>
    <comment ref="CD7" authorId="0" shapeId="0">
      <text>
        <r>
          <rPr>
            <b/>
            <sz val="9"/>
            <color indexed="10"/>
            <rFont val="宋体"/>
            <family val="3"/>
            <charset val="134"/>
          </rPr>
          <t>传送机</t>
        </r>
      </text>
    </comment>
    <comment ref="H8" authorId="0" shapeId="0">
      <text>
        <r>
          <rPr>
            <b/>
            <sz val="9"/>
            <color indexed="13"/>
            <rFont val="宋体"/>
            <family val="3"/>
            <charset val="134"/>
          </rPr>
          <t>死亡维加斯赌场</t>
        </r>
      </text>
    </comment>
    <comment ref="Y8" authorId="0" shapeId="0">
      <text>
        <r>
          <rPr>
            <b/>
            <sz val="9"/>
            <color indexed="9"/>
            <rFont val="宋体"/>
            <family val="3"/>
            <charset val="134"/>
          </rPr>
          <t>沙鲛出没较多</t>
        </r>
      </text>
    </comment>
    <comment ref="AQ8" authorId="0" shapeId="0">
      <text>
        <r>
          <rPr>
            <b/>
            <sz val="9"/>
            <color indexed="10"/>
            <rFont val="宋体"/>
            <family val="3"/>
            <charset val="134"/>
          </rPr>
          <t>邪恶地产</t>
        </r>
      </text>
    </comment>
    <comment ref="AV8" authorId="0" shapeId="0">
      <text>
        <r>
          <rPr>
            <b/>
            <sz val="9"/>
            <color indexed="14"/>
            <rFont val="宋体"/>
            <family val="3"/>
            <charset val="134"/>
          </rPr>
          <t>猴面包树</t>
        </r>
      </text>
    </comment>
    <comment ref="BO8" authorId="0" shapeId="0">
      <text>
        <r>
          <rPr>
            <b/>
            <sz val="9"/>
            <color indexed="38"/>
            <rFont val="宋体"/>
            <family val="3"/>
            <charset val="134"/>
          </rPr>
          <t>野生波奇</t>
        </r>
      </text>
    </comment>
    <comment ref="AN9" authorId="0" shapeId="0">
      <text>
        <r>
          <rPr>
            <b/>
            <sz val="9"/>
            <color indexed="13"/>
            <rFont val="宋体"/>
            <family val="3"/>
            <charset val="134"/>
          </rPr>
          <t>生化王国</t>
        </r>
      </text>
    </comment>
    <comment ref="BV9" authorId="0" shapeId="0">
      <text>
        <r>
          <rPr>
            <b/>
            <sz val="9"/>
            <color indexed="53"/>
            <rFont val="宋体"/>
            <family val="3"/>
            <charset val="134"/>
          </rPr>
          <t>195MM爆射炮</t>
        </r>
      </text>
    </comment>
    <comment ref="AL10" authorId="0" shapeId="0">
      <text>
        <r>
          <rPr>
            <b/>
            <sz val="9"/>
            <color indexed="15"/>
            <rFont val="宋体"/>
            <family val="3"/>
            <charset val="134"/>
          </rPr>
          <t>NO.7</t>
        </r>
      </text>
    </comment>
    <comment ref="BI10" authorId="0" shapeId="0">
      <text>
        <r>
          <rPr>
            <b/>
            <sz val="9"/>
            <color indexed="15"/>
            <rFont val="宋体"/>
            <family val="3"/>
            <charset val="134"/>
          </rPr>
          <t>NO.6</t>
        </r>
      </text>
    </comment>
    <comment ref="BZ11" authorId="0" shapeId="0">
      <text>
        <r>
          <rPr>
            <b/>
            <sz val="9"/>
            <color indexed="10"/>
            <rFont val="宋体"/>
            <family val="3"/>
            <charset val="134"/>
          </rPr>
          <t>潜艇</t>
        </r>
      </text>
    </comment>
    <comment ref="CA11" authorId="0" shapeId="0">
      <text>
        <r>
          <rPr>
            <b/>
            <sz val="9"/>
            <color indexed="10"/>
            <rFont val="宋体"/>
            <family val="3"/>
            <charset val="134"/>
          </rPr>
          <t>扎格纳特
古拉托诺斯</t>
        </r>
      </text>
    </comment>
    <comment ref="N12" authorId="0" shapeId="0">
      <text>
        <r>
          <rPr>
            <b/>
            <sz val="9"/>
            <color indexed="53"/>
            <rFont val="宋体"/>
            <family val="3"/>
            <charset val="134"/>
          </rPr>
          <t>所罗门2</t>
        </r>
      </text>
    </comment>
    <comment ref="BV13" authorId="0" shapeId="0">
      <text>
        <r>
          <rPr>
            <b/>
            <sz val="9"/>
            <color indexed="10"/>
            <rFont val="宋体"/>
            <family val="3"/>
            <charset val="134"/>
          </rPr>
          <t>悬崖山洞</t>
        </r>
      </text>
    </comment>
    <comment ref="E14" authorId="0" shapeId="0">
      <text>
        <r>
          <rPr>
            <b/>
            <sz val="9"/>
            <color indexed="53"/>
            <rFont val="宋体"/>
            <family val="3"/>
            <charset val="134"/>
          </rPr>
          <t>恐龙炮</t>
        </r>
      </text>
    </comment>
    <comment ref="V14" authorId="0" shapeId="0">
      <text>
        <r>
          <rPr>
            <b/>
            <sz val="9"/>
            <color indexed="38"/>
            <rFont val="宋体"/>
            <family val="3"/>
            <charset val="134"/>
          </rPr>
          <t>收养波奇</t>
        </r>
      </text>
    </comment>
    <comment ref="W14" authorId="0" shapeId="0">
      <text>
        <r>
          <rPr>
            <b/>
            <sz val="9"/>
            <color indexed="11"/>
            <rFont val="宋体"/>
            <family val="3"/>
            <charset val="134"/>
          </rPr>
          <t>岔路镇</t>
        </r>
      </text>
    </comment>
    <comment ref="AU14" authorId="0" shapeId="0">
      <text>
        <r>
          <rPr>
            <b/>
            <sz val="9"/>
            <color indexed="13"/>
            <rFont val="宋体"/>
            <family val="3"/>
            <charset val="134"/>
          </rPr>
          <t>跳跃营地</t>
        </r>
      </text>
    </comment>
    <comment ref="AH15" authorId="0" shapeId="0">
      <text>
        <r>
          <rPr>
            <b/>
            <sz val="9"/>
            <color indexed="14"/>
            <rFont val="宋体"/>
            <family val="3"/>
            <charset val="134"/>
          </rPr>
          <t>极速王者</t>
        </r>
      </text>
    </comment>
    <comment ref="AU15" authorId="0" shapeId="0">
      <text>
        <r>
          <rPr>
            <b/>
            <sz val="9"/>
            <color indexed="15"/>
            <rFont val="宋体"/>
            <family val="3"/>
            <charset val="134"/>
          </rPr>
          <t>NO.1</t>
        </r>
      </text>
    </comment>
    <comment ref="BV15" authorId="0" shapeId="0">
      <text>
        <r>
          <rPr>
            <b/>
            <sz val="9"/>
            <color indexed="10"/>
            <rFont val="宋体"/>
            <family val="3"/>
            <charset val="134"/>
          </rPr>
          <t>悬崖山洞</t>
        </r>
      </text>
    </comment>
    <comment ref="CA15" authorId="0" shapeId="0">
      <text>
        <r>
          <rPr>
            <b/>
            <sz val="9"/>
            <color indexed="11"/>
            <rFont val="宋体"/>
            <family val="3"/>
            <charset val="134"/>
          </rPr>
          <t>麦秆</t>
        </r>
      </text>
    </comment>
    <comment ref="BN16" authorId="0" shapeId="0">
      <text>
        <r>
          <rPr>
            <b/>
            <sz val="9"/>
            <color indexed="13"/>
            <rFont val="宋体"/>
            <family val="3"/>
            <charset val="134"/>
          </rPr>
          <t>霍克交易所</t>
        </r>
      </text>
    </comment>
    <comment ref="BX16" authorId="0" shapeId="0">
      <text>
        <r>
          <rPr>
            <b/>
            <sz val="9"/>
            <color indexed="10"/>
            <rFont val="宋体"/>
            <family val="3"/>
            <charset val="134"/>
          </rPr>
          <t>废弃工厂</t>
        </r>
      </text>
    </comment>
    <comment ref="BZ16" authorId="0" shapeId="0">
      <text>
        <r>
          <rPr>
            <b/>
            <sz val="9"/>
            <color indexed="53"/>
            <rFont val="宋体"/>
            <family val="3"/>
            <charset val="134"/>
          </rPr>
          <t>绯杜丹匕首</t>
        </r>
      </text>
    </comment>
    <comment ref="O17" authorId="0" shapeId="0">
      <text>
        <r>
          <rPr>
            <b/>
            <sz val="9"/>
            <color indexed="10"/>
            <rFont val="宋体"/>
            <family val="3"/>
            <charset val="134"/>
          </rPr>
          <t>冥界列车</t>
        </r>
      </text>
    </comment>
    <comment ref="BZ17" authorId="0" shapeId="0">
      <text>
        <r>
          <rPr>
            <b/>
            <sz val="9"/>
            <color indexed="15"/>
            <rFont val="宋体"/>
            <family val="3"/>
            <charset val="134"/>
          </rPr>
          <t>NO.10</t>
        </r>
      </text>
    </comment>
    <comment ref="CC17" authorId="0" shapeId="0">
      <text>
        <r>
          <rPr>
            <b/>
            <sz val="9"/>
            <color indexed="10"/>
            <rFont val="宋体"/>
            <family val="3"/>
            <charset val="134"/>
          </rPr>
          <t>传送机</t>
        </r>
      </text>
    </comment>
    <comment ref="AQ19" authorId="0" shapeId="0">
      <text>
        <r>
          <rPr>
            <b/>
            <sz val="9"/>
            <color indexed="53"/>
            <rFont val="宋体"/>
            <family val="3"/>
            <charset val="134"/>
          </rPr>
          <t>U鲨潜艇炮</t>
        </r>
      </text>
    </comment>
    <comment ref="BN19" authorId="0" shapeId="0">
      <text>
        <r>
          <rPr>
            <b/>
            <sz val="9"/>
            <color indexed="13"/>
            <rFont val="宋体"/>
            <family val="3"/>
            <charset val="134"/>
          </rPr>
          <t>渔人峰</t>
        </r>
      </text>
    </comment>
    <comment ref="BS19" authorId="0" shapeId="0">
      <text>
        <r>
          <rPr>
            <b/>
            <sz val="9"/>
            <color indexed="11"/>
            <rFont val="宋体"/>
            <family val="3"/>
            <charset val="134"/>
          </rPr>
          <t>嚯嚯洞</t>
        </r>
      </text>
    </comment>
    <comment ref="I20" authorId="0" shapeId="0">
      <text>
        <r>
          <rPr>
            <b/>
            <sz val="9"/>
            <color indexed="10"/>
            <rFont val="宋体"/>
            <family val="3"/>
            <charset val="134"/>
          </rPr>
          <t>玩具工厂</t>
        </r>
      </text>
    </comment>
    <comment ref="K20" authorId="0" shapeId="0">
      <text>
        <r>
          <rPr>
            <b/>
            <sz val="9"/>
            <color indexed="15"/>
            <rFont val="宋体"/>
            <family val="3"/>
            <charset val="134"/>
          </rPr>
          <t>NO.11</t>
        </r>
      </text>
    </comment>
    <comment ref="BF20" authorId="0" shapeId="0">
      <text>
        <r>
          <rPr>
            <b/>
            <sz val="9"/>
            <color indexed="13"/>
            <rFont val="宋体"/>
            <family val="3"/>
            <charset val="134"/>
          </rPr>
          <t>改造引擎,治金
特弹材料,特弹</t>
        </r>
      </text>
    </comment>
    <comment ref="BT21" authorId="0" shapeId="0">
      <text>
        <r>
          <rPr>
            <b/>
            <sz val="9"/>
            <color indexed="15"/>
            <rFont val="宋体"/>
            <family val="3"/>
            <charset val="134"/>
          </rPr>
          <t>NO.8</t>
        </r>
      </text>
    </comment>
    <comment ref="BY21" authorId="0" shapeId="0">
      <text>
        <r>
          <rPr>
            <b/>
            <sz val="9"/>
            <color indexed="13"/>
            <rFont val="宋体"/>
            <family val="3"/>
            <charset val="134"/>
          </rPr>
          <t>泣母镇</t>
        </r>
      </text>
    </comment>
    <comment ref="CB21" authorId="0" shapeId="0">
      <text>
        <r>
          <rPr>
            <b/>
            <sz val="9"/>
            <color indexed="10"/>
            <rFont val="宋体"/>
            <family val="3"/>
            <charset val="134"/>
          </rPr>
          <t>鳄香蕉研究所</t>
        </r>
      </text>
    </comment>
    <comment ref="CC21" authorId="0" shapeId="0">
      <text>
        <r>
          <rPr>
            <b/>
            <sz val="9"/>
            <color indexed="14"/>
            <rFont val="宋体"/>
            <family val="3"/>
            <charset val="134"/>
          </rPr>
          <t>变异萝卜 1/2</t>
        </r>
      </text>
    </comment>
    <comment ref="X22" authorId="0" shapeId="0">
      <text>
        <r>
          <rPr>
            <b/>
            <sz val="9"/>
            <color indexed="9"/>
            <rFont val="宋体"/>
            <family val="3"/>
            <charset val="134"/>
          </rPr>
          <t>迷之右后足</t>
        </r>
      </text>
    </comment>
    <comment ref="AH22" authorId="0" shapeId="0">
      <text>
        <r>
          <rPr>
            <b/>
            <sz val="9"/>
            <color indexed="14"/>
            <rFont val="宋体"/>
            <family val="3"/>
            <charset val="134"/>
          </rPr>
          <t>电子旗鱼</t>
        </r>
      </text>
    </comment>
    <comment ref="AY22" authorId="0" shapeId="0">
      <text>
        <r>
          <rPr>
            <b/>
            <sz val="9"/>
            <color indexed="15"/>
            <rFont val="宋体"/>
            <family val="3"/>
            <charset val="134"/>
          </rPr>
          <t>NO.12</t>
        </r>
      </text>
    </comment>
    <comment ref="BR22" authorId="0" shapeId="0">
      <text>
        <r>
          <rPr>
            <b/>
            <sz val="9"/>
            <color indexed="38"/>
            <rFont val="宋体"/>
            <family val="3"/>
            <charset val="134"/>
          </rPr>
          <t>营地:波奇</t>
        </r>
      </text>
    </comment>
    <comment ref="BV22" authorId="0" shapeId="0">
      <text>
        <r>
          <rPr>
            <b/>
            <sz val="9"/>
            <color indexed="11"/>
            <rFont val="宋体"/>
            <family val="3"/>
            <charset val="134"/>
          </rPr>
          <t>掩体要塞</t>
        </r>
      </text>
    </comment>
    <comment ref="AW23" authorId="0" shapeId="0">
      <text>
        <r>
          <rPr>
            <b/>
            <sz val="9"/>
            <color indexed="13"/>
            <rFont val="宋体"/>
            <family val="3"/>
            <charset val="134"/>
          </rPr>
          <t>支线:我是主人</t>
        </r>
      </text>
    </comment>
    <comment ref="BM23" authorId="0" shapeId="0">
      <text>
        <r>
          <rPr>
            <b/>
            <sz val="9"/>
            <color indexed="14"/>
            <rFont val="宋体"/>
            <family val="3"/>
            <charset val="134"/>
          </rPr>
          <t>猴门氏车</t>
        </r>
      </text>
    </comment>
    <comment ref="AF24" authorId="0" shapeId="0">
      <text>
        <r>
          <rPr>
            <b/>
            <sz val="9"/>
            <color indexed="15"/>
            <rFont val="宋体"/>
            <family val="3"/>
            <charset val="134"/>
          </rPr>
          <t>船</t>
        </r>
      </text>
    </comment>
    <comment ref="AH24" authorId="0" shapeId="0">
      <text>
        <r>
          <rPr>
            <b/>
            <sz val="9"/>
            <color indexed="11"/>
            <rFont val="宋体"/>
            <family val="3"/>
            <charset val="134"/>
          </rPr>
          <t>铁片镇</t>
        </r>
      </text>
    </comment>
    <comment ref="AM24" authorId="0" shapeId="0">
      <text>
        <r>
          <rPr>
            <b/>
            <sz val="9"/>
            <color indexed="13"/>
            <rFont val="宋体"/>
            <family val="3"/>
            <charset val="134"/>
          </rPr>
          <t>崖沿海岸</t>
        </r>
      </text>
    </comment>
    <comment ref="BH24" authorId="0" shapeId="0">
      <text>
        <r>
          <rPr>
            <b/>
            <sz val="9"/>
            <color indexed="13"/>
            <rFont val="宋体"/>
            <family val="3"/>
            <charset val="134"/>
          </rPr>
          <t>努卡酒吧</t>
        </r>
      </text>
    </comment>
    <comment ref="T25" authorId="0" shapeId="0">
      <text>
        <r>
          <rPr>
            <b/>
            <sz val="9"/>
            <color indexed="13"/>
            <rFont val="宋体"/>
            <family val="3"/>
            <charset val="134"/>
          </rPr>
          <t>剧情:双子莲</t>
        </r>
      </text>
    </comment>
    <comment ref="V25" authorId="0" shapeId="0">
      <text>
        <r>
          <rPr>
            <b/>
            <sz val="9"/>
            <color indexed="13"/>
            <rFont val="宋体"/>
            <family val="3"/>
            <charset val="134"/>
          </rPr>
          <t>魔犬家</t>
        </r>
      </text>
    </comment>
    <comment ref="BB25" authorId="0" shapeId="0">
      <text>
        <r>
          <rPr>
            <b/>
            <sz val="9"/>
            <color indexed="9"/>
            <rFont val="宋体"/>
            <family val="3"/>
            <charset val="134"/>
          </rPr>
          <t>作者</t>
        </r>
      </text>
    </comment>
    <comment ref="AO26" authorId="0" shapeId="0">
      <text>
        <r>
          <rPr>
            <b/>
            <sz val="9"/>
            <color indexed="9"/>
            <rFont val="宋体"/>
            <family val="3"/>
            <charset val="134"/>
          </rPr>
          <t>迷之左前足</t>
        </r>
      </text>
    </comment>
    <comment ref="AQ26" authorId="0" shapeId="0">
      <text>
        <r>
          <rPr>
            <b/>
            <sz val="9"/>
            <color indexed="15"/>
            <rFont val="宋体"/>
            <family val="3"/>
            <charset val="134"/>
          </rPr>
          <t>NO.9</t>
        </r>
      </text>
    </comment>
    <comment ref="AR26" authorId="0" shapeId="0">
      <text>
        <r>
          <rPr>
            <b/>
            <sz val="9"/>
            <color indexed="14"/>
            <rFont val="宋体"/>
            <family val="3"/>
            <charset val="134"/>
          </rPr>
          <t>娥女</t>
        </r>
      </text>
    </comment>
    <comment ref="BY26" authorId="0" shapeId="0">
      <text>
        <r>
          <rPr>
            <b/>
            <sz val="9"/>
            <color indexed="13"/>
            <rFont val="宋体"/>
            <family val="3"/>
            <charset val="134"/>
          </rPr>
          <t>轨道空间站</t>
        </r>
      </text>
    </comment>
    <comment ref="AP27" authorId="0" shapeId="0">
      <text>
        <r>
          <rPr>
            <b/>
            <sz val="9"/>
            <color indexed="11"/>
            <rFont val="宋体"/>
            <family val="3"/>
            <charset val="134"/>
          </rPr>
          <t>莫里港</t>
        </r>
      </text>
    </comment>
    <comment ref="AQ27" authorId="0" shapeId="0">
      <text>
        <r>
          <rPr>
            <b/>
            <sz val="9"/>
            <color indexed="14"/>
            <rFont val="宋体"/>
            <family val="3"/>
            <charset val="134"/>
          </rPr>
          <t>巨茧怪
穆加迪斯</t>
        </r>
      </text>
    </comment>
    <comment ref="BT27" authorId="0" shapeId="0">
      <text>
        <r>
          <rPr>
            <b/>
            <sz val="9"/>
            <color indexed="13"/>
            <rFont val="宋体"/>
            <family val="3"/>
            <charset val="134"/>
          </rPr>
          <t>亡命桥</t>
        </r>
      </text>
    </comment>
    <comment ref="BU27" authorId="0" shapeId="0">
      <text>
        <r>
          <rPr>
            <b/>
            <sz val="9"/>
            <color indexed="14"/>
            <rFont val="宋体"/>
            <family val="3"/>
            <charset val="134"/>
          </rPr>
          <t>巨鹿战车</t>
        </r>
      </text>
    </comment>
    <comment ref="AQ28" authorId="0" shapeId="0">
      <text>
        <r>
          <rPr>
            <b/>
            <sz val="9"/>
            <color indexed="11"/>
            <rFont val="宋体"/>
            <family val="3"/>
            <charset val="134"/>
          </rPr>
          <t>锈色少女</t>
        </r>
      </text>
    </comment>
    <comment ref="AT28" authorId="0" shapeId="0">
      <text>
        <r>
          <rPr>
            <b/>
            <sz val="9"/>
            <color indexed="13"/>
            <rFont val="宋体"/>
            <family val="3"/>
            <charset val="134"/>
          </rPr>
          <t>支线:赛因的下落</t>
        </r>
      </text>
    </comment>
    <comment ref="BT28" authorId="0" shapeId="0">
      <text>
        <r>
          <rPr>
            <b/>
            <sz val="9"/>
            <color indexed="9"/>
            <rFont val="宋体"/>
            <family val="3"/>
            <charset val="134"/>
          </rPr>
          <t>支线:婚约者</t>
        </r>
      </text>
    </comment>
    <comment ref="CE28" authorId="0" shapeId="0">
      <text>
        <r>
          <rPr>
            <b/>
            <sz val="9"/>
            <color indexed="53"/>
            <rFont val="宋体"/>
            <family val="3"/>
            <charset val="134"/>
          </rPr>
          <t>钢球巨人</t>
        </r>
      </text>
    </comment>
    <comment ref="G29" authorId="0" shapeId="0">
      <text>
        <r>
          <rPr>
            <b/>
            <sz val="9"/>
            <color indexed="9"/>
            <rFont val="宋体"/>
            <family val="3"/>
            <charset val="134"/>
          </rPr>
          <t>迷之左半身</t>
        </r>
      </text>
    </comment>
    <comment ref="V29" authorId="0" shapeId="0">
      <text>
        <r>
          <rPr>
            <b/>
            <sz val="9"/>
            <color indexed="53"/>
            <rFont val="宋体"/>
            <family val="3"/>
            <charset val="134"/>
          </rPr>
          <t>铁球巨人</t>
        </r>
      </text>
    </comment>
    <comment ref="AN29" authorId="0" shapeId="0">
      <text>
        <r>
          <rPr>
            <b/>
            <sz val="9"/>
            <color indexed="14"/>
            <rFont val="宋体"/>
            <family val="3"/>
            <charset val="134"/>
          </rPr>
          <t>火星水母</t>
        </r>
      </text>
    </comment>
    <comment ref="AQ29" authorId="0" shapeId="0">
      <text>
        <r>
          <rPr>
            <b/>
            <sz val="9"/>
            <color indexed="15"/>
            <rFont val="宋体"/>
            <family val="3"/>
            <charset val="134"/>
          </rPr>
          <t>NO.5</t>
        </r>
      </text>
    </comment>
    <comment ref="AZ29" authorId="0" shapeId="0">
      <text>
        <r>
          <rPr>
            <b/>
            <sz val="9"/>
            <color indexed="15"/>
            <rFont val="宋体"/>
            <family val="3"/>
            <charset val="134"/>
          </rPr>
          <t>NO.3</t>
        </r>
      </text>
    </comment>
    <comment ref="BA29" authorId="0" shapeId="0">
      <text>
        <r>
          <rPr>
            <b/>
            <sz val="9"/>
            <color indexed="14"/>
            <rFont val="宋体"/>
            <family val="3"/>
            <charset val="134"/>
          </rPr>
          <t>超流动巨大布丁</t>
        </r>
      </text>
    </comment>
    <comment ref="BH29" authorId="0" shapeId="0">
      <text>
        <r>
          <rPr>
            <b/>
            <sz val="9"/>
            <color indexed="13"/>
            <rFont val="宋体"/>
            <family val="3"/>
            <charset val="134"/>
          </rPr>
          <t>宝贝岩</t>
        </r>
      </text>
    </comment>
    <comment ref="CC29" authorId="0" shapeId="0">
      <text>
        <r>
          <rPr>
            <b/>
            <sz val="9"/>
            <color indexed="10"/>
            <rFont val="宋体"/>
            <family val="3"/>
            <charset val="134"/>
          </rPr>
          <t>悬崖山洞</t>
        </r>
      </text>
    </comment>
    <comment ref="AQ30" authorId="0" shapeId="0">
      <text>
        <r>
          <rPr>
            <b/>
            <sz val="9"/>
            <color indexed="9"/>
            <rFont val="宋体"/>
            <family val="3"/>
            <charset val="134"/>
          </rPr>
          <t>迷之右前足</t>
        </r>
      </text>
    </comment>
    <comment ref="AZ30" authorId="0" shapeId="0">
      <text>
        <r>
          <rPr>
            <b/>
            <sz val="9"/>
            <color indexed="13"/>
            <rFont val="宋体"/>
            <family val="3"/>
            <charset val="134"/>
          </rPr>
          <t>极乐谷</t>
        </r>
      </text>
    </comment>
    <comment ref="BY31" authorId="0" shapeId="0">
      <text>
        <r>
          <rPr>
            <b/>
            <sz val="9"/>
            <color indexed="14"/>
            <rFont val="宋体"/>
            <family val="3"/>
            <charset val="134"/>
          </rPr>
          <t>气象云</t>
        </r>
      </text>
    </comment>
    <comment ref="P32" authorId="0" shapeId="0">
      <text>
        <r>
          <rPr>
            <b/>
            <sz val="9"/>
            <color indexed="13"/>
            <rFont val="宋体"/>
            <family val="3"/>
            <charset val="134"/>
          </rPr>
          <t>人偶屋:3电子管</t>
        </r>
      </text>
    </comment>
    <comment ref="BI32" authorId="0" shapeId="0">
      <text>
        <r>
          <rPr>
            <b/>
            <sz val="9"/>
            <color indexed="11"/>
            <rFont val="宋体"/>
            <family val="3"/>
            <charset val="134"/>
          </rPr>
          <t>电波杯</t>
        </r>
      </text>
    </comment>
    <comment ref="CB32" authorId="0" shapeId="0">
      <text>
        <r>
          <rPr>
            <b/>
            <sz val="9"/>
            <color indexed="10"/>
            <rFont val="宋体"/>
            <family val="3"/>
            <charset val="134"/>
          </rPr>
          <t>圆顶球场</t>
        </r>
      </text>
    </comment>
    <comment ref="J33" authorId="0" shapeId="0">
      <text>
        <r>
          <rPr>
            <sz val="9"/>
            <color indexed="40"/>
            <rFont val="宋体"/>
            <family val="3"/>
            <charset val="134"/>
          </rPr>
          <t>打听 46亿年巨龟,之后才会在周围某片草地遇敌出现.</t>
        </r>
      </text>
    </comment>
    <comment ref="AZ34" authorId="0" shapeId="0">
      <text>
        <r>
          <rPr>
            <b/>
            <sz val="9"/>
            <color indexed="15"/>
            <rFont val="宋体"/>
            <family val="3"/>
            <charset val="134"/>
          </rPr>
          <t>NO.2</t>
        </r>
      </text>
    </comment>
    <comment ref="CA34" authorId="0" shapeId="0">
      <text>
        <r>
          <rPr>
            <b/>
            <sz val="9"/>
            <color indexed="13"/>
            <rFont val="宋体"/>
            <family val="3"/>
            <charset val="134"/>
          </rPr>
          <t>人偶屋:X电子管</t>
        </r>
      </text>
    </comment>
    <comment ref="BS35" authorId="0" shapeId="0">
      <text>
        <r>
          <rPr>
            <b/>
            <sz val="9"/>
            <color indexed="10"/>
            <rFont val="宋体"/>
            <family val="3"/>
            <charset val="134"/>
          </rPr>
          <t>冷血岩</t>
        </r>
      </text>
    </comment>
    <comment ref="BT35" authorId="0" shapeId="0">
      <text>
        <r>
          <rPr>
            <b/>
            <sz val="9"/>
            <color indexed="14"/>
            <rFont val="宋体"/>
            <family val="3"/>
            <charset val="134"/>
          </rPr>
          <t>多明戈斯
阿尔梅达</t>
        </r>
      </text>
    </comment>
    <comment ref="AY36" authorId="0" shapeId="0">
      <text>
        <r>
          <rPr>
            <b/>
            <sz val="9"/>
            <color indexed="10"/>
            <rFont val="宋体"/>
            <family val="3"/>
            <charset val="134"/>
          </rPr>
          <t>巨炮阵地</t>
        </r>
      </text>
    </comment>
    <comment ref="BB36" authorId="0" shapeId="0">
      <text>
        <r>
          <rPr>
            <b/>
            <sz val="9"/>
            <color indexed="34"/>
            <rFont val="宋体"/>
            <family val="3"/>
            <charset val="134"/>
          </rPr>
          <t>升级i护镜</t>
        </r>
      </text>
    </comment>
    <comment ref="BH38" authorId="0" shapeId="0">
      <text>
        <r>
          <rPr>
            <b/>
            <sz val="9"/>
            <color indexed="15"/>
            <rFont val="宋体"/>
            <family val="3"/>
            <charset val="134"/>
          </rPr>
          <t>NO.4</t>
        </r>
      </text>
    </comment>
    <comment ref="CD38" authorId="0" shapeId="0">
      <text>
        <r>
          <rPr>
            <b/>
            <sz val="9"/>
            <color indexed="14"/>
            <rFont val="宋体"/>
            <family val="3"/>
            <charset val="134"/>
          </rPr>
          <t>变形虫3兄弟</t>
        </r>
      </text>
    </comment>
    <comment ref="CE38" authorId="0" shapeId="0">
      <text>
        <r>
          <rPr>
            <b/>
            <sz val="9"/>
            <color indexed="53"/>
            <rFont val="宋体"/>
            <family val="3"/>
            <charset val="134"/>
          </rPr>
          <t>铁球巨人</t>
        </r>
      </text>
    </comment>
    <comment ref="K39" authorId="0" shapeId="0">
      <text>
        <r>
          <rPr>
            <b/>
            <sz val="9"/>
            <color indexed="14"/>
            <rFont val="宋体"/>
            <family val="3"/>
            <charset val="134"/>
          </rPr>
          <t>土星水母</t>
        </r>
      </text>
    </comment>
    <comment ref="AE39" authorId="0" shapeId="0">
      <text>
        <r>
          <rPr>
            <b/>
            <sz val="9"/>
            <color indexed="34"/>
            <rFont val="宋体"/>
            <family val="3"/>
            <charset val="134"/>
          </rPr>
          <t>百针岩场</t>
        </r>
      </text>
    </comment>
    <comment ref="BH39" authorId="0" shapeId="0">
      <text>
        <r>
          <rPr>
            <b/>
            <sz val="9"/>
            <color indexed="53"/>
            <rFont val="宋体"/>
            <family val="3"/>
            <charset val="134"/>
          </rPr>
          <t>感恩III</t>
        </r>
      </text>
    </comment>
    <comment ref="BO39" authorId="0" shapeId="0">
      <text>
        <r>
          <rPr>
            <b/>
            <sz val="9"/>
            <color indexed="13"/>
            <rFont val="宋体"/>
            <family val="3"/>
            <charset val="134"/>
          </rPr>
          <t>恶徒博物馆</t>
        </r>
      </text>
    </comment>
    <comment ref="BT39" authorId="0" shapeId="0">
      <text>
        <r>
          <rPr>
            <b/>
            <sz val="9"/>
            <color indexed="53"/>
            <rFont val="宋体"/>
            <family val="3"/>
            <charset val="134"/>
          </rPr>
          <t>蜘蛛网</t>
        </r>
      </text>
    </comment>
    <comment ref="G41" authorId="0" shapeId="0">
      <text>
        <r>
          <rPr>
            <b/>
            <sz val="9"/>
            <color indexed="9"/>
            <rFont val="宋体"/>
            <family val="3"/>
            <charset val="134"/>
          </rPr>
          <t>迷之右半身</t>
        </r>
      </text>
    </comment>
    <comment ref="I41" authorId="0" shapeId="0">
      <text>
        <r>
          <rPr>
            <b/>
            <sz val="9"/>
            <color indexed="10"/>
            <rFont val="宋体"/>
            <family val="3"/>
            <charset val="134"/>
          </rPr>
          <t>脊柱桥</t>
        </r>
      </text>
    </comment>
    <comment ref="AA41" authorId="0" shapeId="0">
      <text>
        <r>
          <rPr>
            <b/>
            <sz val="9"/>
            <color indexed="53"/>
            <rFont val="宋体"/>
            <family val="3"/>
            <charset val="134"/>
          </rPr>
          <t>好朋友</t>
        </r>
      </text>
    </comment>
    <comment ref="AF41" authorId="0" shapeId="0">
      <text>
        <r>
          <rPr>
            <b/>
            <sz val="9"/>
            <color indexed="14"/>
            <rFont val="宋体"/>
            <family val="3"/>
            <charset val="134"/>
          </rPr>
          <t>神风女王</t>
        </r>
      </text>
    </comment>
    <comment ref="F42" authorId="0" shapeId="0">
      <text>
        <r>
          <rPr>
            <b/>
            <sz val="9"/>
            <color indexed="13"/>
            <rFont val="宋体"/>
            <family val="3"/>
            <charset val="134"/>
          </rPr>
          <t>质量加速研究所</t>
        </r>
      </text>
    </comment>
    <comment ref="AA42" authorId="0" shapeId="0">
      <text>
        <r>
          <rPr>
            <b/>
            <sz val="9"/>
            <color indexed="13"/>
            <rFont val="宋体"/>
            <family val="3"/>
            <charset val="134"/>
          </rPr>
          <t>人偶屋:量子博士
◎电子管</t>
        </r>
      </text>
    </comment>
    <comment ref="AU42" authorId="0" shapeId="0">
      <text>
        <r>
          <rPr>
            <b/>
            <sz val="9"/>
            <color indexed="14"/>
            <rFont val="宋体"/>
            <family val="3"/>
            <charset val="134"/>
          </rPr>
          <t>激钢钻虎</t>
        </r>
      </text>
    </comment>
    <comment ref="BW42" authorId="0" shapeId="0">
      <text>
        <r>
          <rPr>
            <b/>
            <sz val="9"/>
            <color indexed="14"/>
            <rFont val="宋体"/>
            <family val="3"/>
            <charset val="134"/>
          </rPr>
          <t>激钢钻狮</t>
        </r>
      </text>
    </comment>
    <comment ref="BD43" authorId="0" shapeId="0">
      <text>
        <r>
          <rPr>
            <b/>
            <sz val="9"/>
            <color indexed="11"/>
            <rFont val="宋体"/>
            <family val="3"/>
            <charset val="134"/>
          </rPr>
          <t>艾尔鲁斯</t>
        </r>
      </text>
    </comment>
    <comment ref="BE43" authorId="0" shapeId="0">
      <text>
        <r>
          <rPr>
            <b/>
            <sz val="9"/>
            <color indexed="14"/>
            <rFont val="宋体"/>
            <family val="3"/>
            <charset val="134"/>
          </rPr>
          <t>奥罗克</t>
        </r>
      </text>
    </comment>
    <comment ref="F45" authorId="0" shapeId="0">
      <text>
        <r>
          <rPr>
            <b/>
            <sz val="9"/>
            <color indexed="13"/>
            <rFont val="宋体"/>
            <family val="3"/>
            <charset val="134"/>
          </rPr>
          <t>度假屋,有介绍诺亚时期的笔记</t>
        </r>
      </text>
    </comment>
    <comment ref="U45" authorId="0" shapeId="0">
      <text>
        <r>
          <rPr>
            <b/>
            <sz val="9"/>
            <color indexed="14"/>
            <rFont val="宋体"/>
            <family val="3"/>
            <charset val="134"/>
          </rPr>
          <t>垃圾人</t>
        </r>
      </text>
    </comment>
    <comment ref="AF45" authorId="0" shapeId="0">
      <text>
        <r>
          <rPr>
            <b/>
            <sz val="9"/>
            <color indexed="13"/>
            <rFont val="宋体"/>
            <family val="3"/>
            <charset val="134"/>
          </rPr>
          <t>使用量子人偶 X+心,来打开</t>
        </r>
      </text>
    </comment>
    <comment ref="BB45" authorId="0" shapeId="0">
      <text>
        <r>
          <rPr>
            <b/>
            <sz val="9"/>
            <color indexed="11"/>
            <rFont val="宋体"/>
            <family val="3"/>
            <charset val="134"/>
          </rPr>
          <t>大檐楼镇</t>
        </r>
      </text>
    </comment>
    <comment ref="F46" authorId="0" shapeId="0">
      <text>
        <r>
          <rPr>
            <b/>
            <sz val="9"/>
            <color indexed="9"/>
            <rFont val="宋体"/>
            <family val="3"/>
            <charset val="134"/>
          </rPr>
          <t>迷之上半身</t>
        </r>
      </text>
    </comment>
  </commentList>
</comments>
</file>

<file path=xl/comments5.xml><?xml version="1.0" encoding="utf-8"?>
<comments xmlns="http://schemas.openxmlformats.org/spreadsheetml/2006/main">
  <authors>
    <author>雷克斯.派</author>
  </authors>
  <commentList>
    <comment ref="B4" authorId="0" shapeId="0">
      <text>
        <r>
          <rPr>
            <b/>
            <sz val="9"/>
            <color indexed="81"/>
            <rFont val="宋体"/>
            <family val="3"/>
            <charset val="134"/>
          </rPr>
          <t>雷克斯.派:</t>
        </r>
        <r>
          <rPr>
            <sz val="9"/>
            <color indexed="81"/>
            <rFont val="宋体"/>
            <family val="3"/>
            <charset val="134"/>
          </rPr>
          <t xml:space="preserve">
其中粗体的代表一定条件才出现的装备,尚未了解.</t>
        </r>
      </text>
    </comment>
    <comment ref="F129" authorId="0" shapeId="0">
      <text>
        <r>
          <rPr>
            <b/>
            <sz val="9"/>
            <color indexed="81"/>
            <rFont val="宋体"/>
            <family val="3"/>
            <charset val="134"/>
          </rPr>
          <t>雷克斯.派:</t>
        </r>
        <r>
          <rPr>
            <sz val="9"/>
            <color indexed="81"/>
            <rFont val="宋体"/>
            <family val="3"/>
            <charset val="134"/>
          </rPr>
          <t xml:space="preserve">
完结欢乐神教后消失</t>
        </r>
      </text>
    </comment>
    <comment ref="F305" authorId="0" shapeId="0">
      <text>
        <r>
          <rPr>
            <b/>
            <sz val="9"/>
            <color indexed="81"/>
            <rFont val="宋体"/>
            <family val="3"/>
            <charset val="134"/>
          </rPr>
          <t>雷克斯.派:</t>
        </r>
        <r>
          <rPr>
            <sz val="9"/>
            <color indexed="81"/>
            <rFont val="宋体"/>
            <family val="3"/>
            <charset val="134"/>
          </rPr>
          <t xml:space="preserve">
1.不能杀他
2.提升好感度</t>
        </r>
      </text>
    </comment>
    <comment ref="F655" authorId="0" shapeId="0">
      <text>
        <r>
          <rPr>
            <b/>
            <sz val="9"/>
            <color indexed="81"/>
            <rFont val="宋体"/>
            <family val="3"/>
            <charset val="134"/>
          </rPr>
          <t>雷克斯.派:</t>
        </r>
        <r>
          <rPr>
            <sz val="9"/>
            <color indexed="81"/>
            <rFont val="宋体"/>
            <family val="3"/>
            <charset val="134"/>
          </rPr>
          <t xml:space="preserve">
以下4个店在打倒NO.2后消失</t>
        </r>
      </text>
    </comment>
    <comment ref="F700" authorId="0" shapeId="0">
      <text>
        <r>
          <rPr>
            <b/>
            <sz val="9"/>
            <color indexed="81"/>
            <rFont val="宋体"/>
            <family val="3"/>
            <charset val="134"/>
          </rPr>
          <t>雷克斯.派:</t>
        </r>
        <r>
          <rPr>
            <sz val="9"/>
            <color indexed="81"/>
            <rFont val="宋体"/>
            <family val="3"/>
            <charset val="134"/>
          </rPr>
          <t xml:space="preserve">
以下的6个店解放艾尔鲁斯出现</t>
        </r>
      </text>
    </comment>
  </commentList>
</comments>
</file>

<file path=xl/comments6.xml><?xml version="1.0" encoding="utf-8"?>
<comments xmlns="http://schemas.openxmlformats.org/spreadsheetml/2006/main">
  <authors>
    <author>雷克斯.派</author>
  </authors>
  <commentList>
    <comment ref="N2" authorId="0" shapeId="0">
      <text>
        <r>
          <rPr>
            <b/>
            <sz val="9"/>
            <color indexed="81"/>
            <rFont val="宋体"/>
            <family val="3"/>
            <charset val="134"/>
          </rPr>
          <t>雷克斯.派:</t>
        </r>
        <r>
          <rPr>
            <sz val="9"/>
            <color indexed="81"/>
            <rFont val="宋体"/>
            <family val="3"/>
            <charset val="134"/>
          </rPr>
          <t xml:space="preserve">
初始/99级/999级</t>
        </r>
      </text>
    </comment>
  </commentList>
</comments>
</file>

<file path=xl/comments7.xml><?xml version="1.0" encoding="utf-8"?>
<comments xmlns="http://schemas.openxmlformats.org/spreadsheetml/2006/main">
  <authors>
    <author>雷克斯.派</author>
  </authors>
  <commentList>
    <comment ref="E65" authorId="0" shapeId="0">
      <text>
        <r>
          <rPr>
            <b/>
            <sz val="9"/>
            <color indexed="81"/>
            <rFont val="宋体"/>
            <family val="3"/>
            <charset val="134"/>
          </rPr>
          <t>雷克斯.派:</t>
        </r>
        <r>
          <rPr>
            <sz val="9"/>
            <color indexed="81"/>
            <rFont val="宋体"/>
            <family val="3"/>
            <charset val="134"/>
          </rPr>
          <t xml:space="preserve">
击中可吸血</t>
        </r>
      </text>
    </comment>
    <comment ref="E72" authorId="0" shapeId="0">
      <text>
        <r>
          <rPr>
            <b/>
            <sz val="9"/>
            <color indexed="81"/>
            <rFont val="宋体"/>
            <family val="3"/>
            <charset val="134"/>
          </rPr>
          <t>雷克斯.派:</t>
        </r>
        <r>
          <rPr>
            <sz val="9"/>
            <color indexed="81"/>
            <rFont val="宋体"/>
            <family val="3"/>
            <charset val="134"/>
          </rPr>
          <t xml:space="preserve">
击中可吸血</t>
        </r>
      </text>
    </comment>
    <comment ref="I75" authorId="0" shapeId="0">
      <text>
        <r>
          <rPr>
            <b/>
            <sz val="9"/>
            <color indexed="81"/>
            <rFont val="宋体"/>
            <family val="3"/>
            <charset val="134"/>
          </rPr>
          <t>要求:女</t>
        </r>
      </text>
    </comment>
    <comment ref="I86" authorId="0" shapeId="0">
      <text>
        <r>
          <rPr>
            <b/>
            <sz val="9"/>
            <color indexed="81"/>
            <rFont val="宋体"/>
            <family val="3"/>
            <charset val="134"/>
          </rPr>
          <t>要求:男</t>
        </r>
      </text>
    </comment>
    <comment ref="E105" authorId="0" shapeId="0">
      <text>
        <r>
          <rPr>
            <b/>
            <sz val="9"/>
            <color indexed="81"/>
            <rFont val="宋体"/>
            <family val="3"/>
            <charset val="134"/>
          </rPr>
          <t>雷克斯.派:</t>
        </r>
        <r>
          <rPr>
            <sz val="9"/>
            <color indexed="81"/>
            <rFont val="宋体"/>
            <family val="3"/>
            <charset val="134"/>
          </rPr>
          <t xml:space="preserve">
自身有会心率</t>
        </r>
      </text>
    </comment>
    <comment ref="E106" authorId="0" shapeId="0">
      <text>
        <r>
          <rPr>
            <b/>
            <sz val="9"/>
            <color indexed="81"/>
            <rFont val="宋体"/>
            <family val="3"/>
            <charset val="134"/>
          </rPr>
          <t>雷克斯.派:</t>
        </r>
        <r>
          <rPr>
            <sz val="9"/>
            <color indexed="81"/>
            <rFont val="宋体"/>
            <family val="3"/>
            <charset val="134"/>
          </rPr>
          <t xml:space="preserve">
个人猜测:应该属于雷电+通常混合
因为这货从来不会麻痹\电坏….</t>
        </r>
      </text>
    </comment>
  </commentList>
</comments>
</file>

<file path=xl/comments8.xml><?xml version="1.0" encoding="utf-8"?>
<comments xmlns="http://schemas.openxmlformats.org/spreadsheetml/2006/main">
  <authors>
    <author>雷克斯.派</author>
  </authors>
  <commentList>
    <comment ref="I2" authorId="0" shapeId="0">
      <text>
        <r>
          <rPr>
            <sz val="9"/>
            <color indexed="81"/>
            <rFont val="宋体"/>
            <family val="3"/>
            <charset val="134"/>
          </rPr>
          <t>多个具有同抗性装备时,是百分比增加的.
如下参考,最终抗性是不会达到100的
火焰抗性 盔甲:50 头盔:25 手部:25 = 73</t>
        </r>
      </text>
    </comment>
    <comment ref="W2" authorId="0" shapeId="0">
      <text>
        <r>
          <rPr>
            <b/>
            <sz val="9"/>
            <color indexed="81"/>
            <rFont val="宋体"/>
            <family val="3"/>
            <charset val="134"/>
          </rPr>
          <t>伪娘去死</t>
        </r>
      </text>
    </comment>
    <comment ref="X99" authorId="0" shapeId="0">
      <text>
        <r>
          <rPr>
            <b/>
            <sz val="9"/>
            <color indexed="81"/>
            <rFont val="宋体"/>
            <family val="3"/>
            <charset val="134"/>
          </rPr>
          <t>除:女机械师</t>
        </r>
      </text>
    </comment>
  </commentList>
</comments>
</file>

<file path=xl/comments9.xml><?xml version="1.0" encoding="utf-8"?>
<comments xmlns="http://schemas.openxmlformats.org/spreadsheetml/2006/main">
  <authors>
    <author>雷克斯.派</author>
  </authors>
  <commentList>
    <comment ref="X9" authorId="0" shapeId="0">
      <text>
        <r>
          <rPr>
            <b/>
            <sz val="9"/>
            <color indexed="81"/>
            <rFont val="宋体"/>
            <family val="3"/>
            <charset val="134"/>
          </rPr>
          <t>雷克斯.派:</t>
        </r>
        <r>
          <rPr>
            <sz val="9"/>
            <color indexed="81"/>
            <rFont val="宋体"/>
            <family val="3"/>
            <charset val="134"/>
          </rPr>
          <t xml:space="preserve">
! 则启用</t>
        </r>
      </text>
    </comment>
    <comment ref="X23" authorId="0" shapeId="0">
      <text>
        <r>
          <rPr>
            <b/>
            <sz val="9"/>
            <color indexed="81"/>
            <rFont val="宋体"/>
            <family val="3"/>
            <charset val="134"/>
          </rPr>
          <t>雷克斯.派:</t>
        </r>
        <r>
          <rPr>
            <sz val="9"/>
            <color indexed="81"/>
            <rFont val="宋体"/>
            <family val="3"/>
            <charset val="134"/>
          </rPr>
          <t xml:space="preserve">
! 则启用</t>
        </r>
      </text>
    </comment>
    <comment ref="X37" authorId="0" shapeId="0">
      <text>
        <r>
          <rPr>
            <b/>
            <sz val="9"/>
            <color indexed="81"/>
            <rFont val="宋体"/>
            <family val="3"/>
            <charset val="134"/>
          </rPr>
          <t>雷克斯.派:</t>
        </r>
        <r>
          <rPr>
            <sz val="9"/>
            <color indexed="81"/>
            <rFont val="宋体"/>
            <family val="3"/>
            <charset val="134"/>
          </rPr>
          <t xml:space="preserve">
! 则启用</t>
        </r>
      </text>
    </comment>
  </commentList>
</comments>
</file>

<file path=xl/comments10.xml><?xml version="1.0" encoding="utf-8"?>
<comments xmlns="http://schemas.openxmlformats.org/spreadsheetml/2006/main">
  <authors>
    <author>雷克斯.派</author>
  </authors>
  <commentList>
    <comment ref="B92" authorId="0" shapeId="0">
      <text>
        <r>
          <rPr>
            <b/>
            <sz val="9"/>
            <color indexed="81"/>
            <rFont val="宋体"/>
            <family val="3"/>
            <charset val="134"/>
          </rPr>
          <t>雷克斯.派:</t>
        </r>
        <r>
          <rPr>
            <sz val="9"/>
            <color indexed="81"/>
            <rFont val="宋体"/>
            <family val="3"/>
            <charset val="134"/>
          </rPr>
          <t xml:space="preserve">
可改双引擎</t>
        </r>
      </text>
    </comment>
    <comment ref="B111" authorId="0" shapeId="0">
      <text>
        <r>
          <rPr>
            <b/>
            <sz val="9"/>
            <color indexed="81"/>
            <rFont val="宋体"/>
            <family val="3"/>
            <charset val="134"/>
          </rPr>
          <t>雷克斯.派:</t>
        </r>
        <r>
          <rPr>
            <sz val="9"/>
            <color indexed="81"/>
            <rFont val="宋体"/>
            <family val="3"/>
            <charset val="134"/>
          </rPr>
          <t xml:space="preserve">
可改双引擎</t>
        </r>
      </text>
    </comment>
    <comment ref="B194" authorId="0" shapeId="0">
      <text>
        <r>
          <rPr>
            <b/>
            <sz val="9"/>
            <color indexed="81"/>
            <rFont val="宋体"/>
            <family val="3"/>
            <charset val="134"/>
          </rPr>
          <t>雷克斯.派:</t>
        </r>
        <r>
          <rPr>
            <sz val="9"/>
            <color indexed="81"/>
            <rFont val="宋体"/>
            <family val="3"/>
            <charset val="134"/>
          </rPr>
          <t xml:space="preserve">
可改双引擎</t>
        </r>
      </text>
    </comment>
    <comment ref="B263" authorId="0" shapeId="0">
      <text>
        <r>
          <rPr>
            <b/>
            <sz val="9"/>
            <color indexed="81"/>
            <rFont val="宋体"/>
            <family val="3"/>
            <charset val="134"/>
          </rPr>
          <t>雷克斯.派:</t>
        </r>
        <r>
          <rPr>
            <sz val="9"/>
            <color indexed="81"/>
            <rFont val="宋体"/>
            <family val="3"/>
            <charset val="134"/>
          </rPr>
          <t xml:space="preserve">
默认双引擎</t>
        </r>
      </text>
    </comment>
    <comment ref="B274" authorId="0" shapeId="0">
      <text>
        <r>
          <rPr>
            <b/>
            <sz val="9"/>
            <color indexed="81"/>
            <rFont val="宋体"/>
            <family val="3"/>
            <charset val="134"/>
          </rPr>
          <t>雷克斯.派:</t>
        </r>
        <r>
          <rPr>
            <sz val="9"/>
            <color indexed="81"/>
            <rFont val="宋体"/>
            <family val="3"/>
            <charset val="134"/>
          </rPr>
          <t xml:space="preserve">
可改双引擎</t>
        </r>
      </text>
    </comment>
  </commentList>
</comments>
</file>

<file path=xl/comments11.xml><?xml version="1.0" encoding="utf-8"?>
<comments xmlns="http://schemas.openxmlformats.org/spreadsheetml/2006/main">
  <authors>
    <author>雷克斯.派</author>
  </authors>
  <commentList>
    <comment ref="A3" authorId="0" shapeId="0">
      <text>
        <r>
          <rPr>
            <b/>
            <sz val="9"/>
            <color indexed="81"/>
            <rFont val="宋体"/>
            <family val="3"/>
            <charset val="134"/>
          </rPr>
          <t>回避走行</t>
        </r>
      </text>
    </comment>
    <comment ref="A4" authorId="0" shapeId="0">
      <text>
        <r>
          <rPr>
            <b/>
            <sz val="9"/>
            <color indexed="81"/>
            <rFont val="宋体"/>
            <family val="3"/>
            <charset val="134"/>
          </rPr>
          <t>回避步行</t>
        </r>
      </text>
    </comment>
    <comment ref="E6" authorId="0" shapeId="0">
      <text>
        <r>
          <rPr>
            <b/>
            <sz val="9"/>
            <color indexed="81"/>
            <rFont val="宋体"/>
            <family val="3"/>
            <charset val="134"/>
          </rPr>
          <t>雷克斯.派:</t>
        </r>
        <r>
          <rPr>
            <sz val="9"/>
            <color indexed="81"/>
            <rFont val="宋体"/>
            <family val="3"/>
            <charset val="134"/>
          </rPr>
          <t xml:space="preserve">
游戏中应该是翻译问题</t>
        </r>
      </text>
    </comment>
  </commentList>
</comments>
</file>

<file path=xl/sharedStrings.xml><?xml version="1.0" encoding="utf-8"?>
<sst xmlns="http://schemas.openxmlformats.org/spreadsheetml/2006/main" count="20318" uniqueCount="7992">
  <si>
    <t>属性</t>
    <phoneticPr fontId="4" type="noConversion"/>
  </si>
  <si>
    <t>伤害</t>
    <phoneticPr fontId="4" type="noConversion"/>
  </si>
  <si>
    <t>范围</t>
    <phoneticPr fontId="4" type="noConversion"/>
  </si>
  <si>
    <t>特性</t>
    <phoneticPr fontId="4" type="noConversion"/>
  </si>
  <si>
    <t>防御</t>
    <phoneticPr fontId="4" type="noConversion"/>
  </si>
  <si>
    <t>特性</t>
    <phoneticPr fontId="4" type="noConversion"/>
  </si>
  <si>
    <t>-</t>
    <phoneticPr fontId="4" type="noConversion"/>
  </si>
  <si>
    <t>防御</t>
    <phoneticPr fontId="4" type="noConversion"/>
  </si>
  <si>
    <t>Max</t>
  </si>
  <si>
    <t>命中</t>
    <phoneticPr fontId="4" type="noConversion"/>
  </si>
  <si>
    <t>-</t>
    <phoneticPr fontId="4" type="noConversion"/>
  </si>
  <si>
    <t>-</t>
    <phoneticPr fontId="4" type="noConversion"/>
  </si>
  <si>
    <t>对空能力</t>
    <phoneticPr fontId="4" type="noConversion"/>
  </si>
  <si>
    <t>迎击辅助</t>
    <phoneticPr fontId="4" type="noConversion"/>
  </si>
  <si>
    <t>迎击能力</t>
    <phoneticPr fontId="4" type="noConversion"/>
  </si>
  <si>
    <t>会心一击</t>
    <phoneticPr fontId="4" type="noConversion"/>
  </si>
  <si>
    <t>电磁防护罩</t>
    <phoneticPr fontId="4" type="noConversion"/>
  </si>
  <si>
    <t>Max</t>
    <phoneticPr fontId="4" type="noConversion"/>
  </si>
  <si>
    <t>名称:星级</t>
    <phoneticPr fontId="4" type="noConversion"/>
  </si>
  <si>
    <t>Max</t>
    <phoneticPr fontId="4" type="noConversion"/>
  </si>
  <si>
    <t>?</t>
    <phoneticPr fontId="4" type="noConversion"/>
  </si>
  <si>
    <t>?</t>
    <phoneticPr fontId="4" type="noConversion"/>
  </si>
  <si>
    <t>类型</t>
    <phoneticPr fontId="4" type="noConversion"/>
  </si>
  <si>
    <t>人物</t>
    <phoneticPr fontId="4" type="noConversion"/>
  </si>
  <si>
    <t>战车</t>
    <phoneticPr fontId="4" type="noConversion"/>
  </si>
  <si>
    <t>武器2</t>
    <phoneticPr fontId="4" type="noConversion"/>
  </si>
  <si>
    <t>身体</t>
    <phoneticPr fontId="4" type="noConversion"/>
  </si>
  <si>
    <t>武器3</t>
    <phoneticPr fontId="4" type="noConversion"/>
  </si>
  <si>
    <t>头部</t>
    <phoneticPr fontId="4" type="noConversion"/>
  </si>
  <si>
    <t>手套</t>
    <phoneticPr fontId="4" type="noConversion"/>
  </si>
  <si>
    <t>靴子</t>
    <phoneticPr fontId="4" type="noConversion"/>
  </si>
  <si>
    <t>饰品</t>
    <phoneticPr fontId="4" type="noConversion"/>
  </si>
  <si>
    <t>职业</t>
    <phoneticPr fontId="4" type="noConversion"/>
  </si>
  <si>
    <t>武器1</t>
    <phoneticPr fontId="4" type="noConversion"/>
  </si>
  <si>
    <t>武器3</t>
    <phoneticPr fontId="4" type="noConversion"/>
  </si>
  <si>
    <t>武器3</t>
    <phoneticPr fontId="4" type="noConversion"/>
  </si>
  <si>
    <t>职业</t>
    <phoneticPr fontId="4" type="noConversion"/>
  </si>
  <si>
    <t>范围</t>
    <phoneticPr fontId="4" type="noConversion"/>
  </si>
  <si>
    <t>火焰</t>
    <phoneticPr fontId="4" type="noConversion"/>
  </si>
  <si>
    <t>冰冷</t>
    <phoneticPr fontId="4" type="noConversion"/>
  </si>
  <si>
    <t>闪电</t>
    <phoneticPr fontId="4" type="noConversion"/>
  </si>
  <si>
    <t>音波</t>
    <phoneticPr fontId="4" type="noConversion"/>
  </si>
  <si>
    <t>毒素</t>
    <phoneticPr fontId="4" type="noConversion"/>
  </si>
  <si>
    <t>激光</t>
    <phoneticPr fontId="4" type="noConversion"/>
  </si>
  <si>
    <t>速度</t>
    <phoneticPr fontId="4" type="noConversion"/>
  </si>
  <si>
    <t>通常</t>
    <phoneticPr fontId="4" type="noConversion"/>
  </si>
  <si>
    <t>属性 伤害/防御</t>
    <phoneticPr fontId="4" type="noConversion"/>
  </si>
  <si>
    <t>主炮</t>
    <phoneticPr fontId="4" type="noConversion"/>
  </si>
  <si>
    <t>伤害</t>
    <phoneticPr fontId="4" type="noConversion"/>
  </si>
  <si>
    <t>弹仓</t>
    <phoneticPr fontId="4" type="noConversion"/>
  </si>
  <si>
    <t>1体</t>
  </si>
  <si>
    <t>通常</t>
  </si>
  <si>
    <t>2连射</t>
  </si>
  <si>
    <t>∞</t>
  </si>
  <si>
    <t>火炎</t>
  </si>
  <si>
    <t>扇范围大</t>
  </si>
  <si>
    <t>全体</t>
  </si>
  <si>
    <t>音波</t>
  </si>
  <si>
    <t>3连射</t>
  </si>
  <si>
    <t>激光</t>
  </si>
  <si>
    <t>-</t>
    <phoneticPr fontId="4" type="noConversion"/>
  </si>
  <si>
    <t>加农炮</t>
    <phoneticPr fontId="4" type="noConversion"/>
  </si>
  <si>
    <t>火箭炮</t>
    <phoneticPr fontId="4" type="noConversion"/>
  </si>
  <si>
    <t>火花炮</t>
    <phoneticPr fontId="4" type="noConversion"/>
  </si>
  <si>
    <t>爆射炮</t>
    <phoneticPr fontId="4" type="noConversion"/>
  </si>
  <si>
    <t>属性炮</t>
    <phoneticPr fontId="4" type="noConversion"/>
  </si>
  <si>
    <t>钻头炮</t>
    <phoneticPr fontId="4" type="noConversion"/>
  </si>
  <si>
    <t>激光炮</t>
    <phoneticPr fontId="4" type="noConversion"/>
  </si>
  <si>
    <t>普通炮</t>
    <phoneticPr fontId="4" type="noConversion"/>
  </si>
  <si>
    <t>扇范围大</t>
    <phoneticPr fontId="4" type="noConversion"/>
  </si>
  <si>
    <t>贯通大</t>
    <phoneticPr fontId="4" type="noConversion"/>
  </si>
  <si>
    <t>火炎</t>
    <phoneticPr fontId="4" type="noConversion"/>
  </si>
  <si>
    <t>防护膜</t>
    <phoneticPr fontId="4" type="noConversion"/>
  </si>
  <si>
    <t>闪避</t>
    <phoneticPr fontId="4" type="noConversion"/>
  </si>
  <si>
    <t>重量</t>
    <phoneticPr fontId="4" type="noConversion"/>
  </si>
  <si>
    <t>防御</t>
    <phoneticPr fontId="4" type="noConversion"/>
  </si>
  <si>
    <t>电气</t>
  </si>
  <si>
    <t>毒气</t>
  </si>
  <si>
    <t>1体</t>
    <phoneticPr fontId="4" type="noConversion"/>
  </si>
  <si>
    <t>次元镭射炮</t>
    <phoneticPr fontId="4" type="noConversion"/>
  </si>
  <si>
    <t>1体</t>
    <phoneticPr fontId="4" type="noConversion"/>
  </si>
  <si>
    <t>副炮</t>
    <phoneticPr fontId="4" type="noConversion"/>
  </si>
  <si>
    <t>属性词</t>
    <phoneticPr fontId="4" type="noConversion"/>
  </si>
  <si>
    <t>范围词</t>
    <phoneticPr fontId="4" type="noConversion"/>
  </si>
  <si>
    <t>1体</t>
    <phoneticPr fontId="4" type="noConversion"/>
  </si>
  <si>
    <t>2连射</t>
    <phoneticPr fontId="4" type="noConversion"/>
  </si>
  <si>
    <t>3连射</t>
    <phoneticPr fontId="4" type="noConversion"/>
  </si>
  <si>
    <t>扇范围小</t>
    <phoneticPr fontId="4" type="noConversion"/>
  </si>
  <si>
    <t>扇范围变</t>
    <phoneticPr fontId="4" type="noConversion"/>
  </si>
  <si>
    <t>贯通小</t>
    <phoneticPr fontId="4" type="noConversion"/>
  </si>
  <si>
    <t>全体</t>
    <phoneticPr fontId="4" type="noConversion"/>
  </si>
  <si>
    <t>圆范围小</t>
    <phoneticPr fontId="4" type="noConversion"/>
  </si>
  <si>
    <t>圆范围大</t>
    <phoneticPr fontId="4" type="noConversion"/>
  </si>
  <si>
    <t>圆范围变</t>
    <phoneticPr fontId="4" type="noConversion"/>
  </si>
  <si>
    <t>水闸</t>
    <phoneticPr fontId="4" type="noConversion"/>
  </si>
  <si>
    <t>箱子</t>
    <phoneticPr fontId="4" type="noConversion"/>
  </si>
  <si>
    <t>水道</t>
    <phoneticPr fontId="4" type="noConversion"/>
  </si>
  <si>
    <t>陆路</t>
    <phoneticPr fontId="4" type="noConversion"/>
  </si>
  <si>
    <t>井盖</t>
    <phoneticPr fontId="4" type="noConversion"/>
  </si>
  <si>
    <t>L</t>
    <phoneticPr fontId="4" type="noConversion"/>
  </si>
  <si>
    <t>L</t>
    <phoneticPr fontId="4" type="noConversion"/>
  </si>
  <si>
    <t>干水路</t>
    <phoneticPr fontId="4" type="noConversion"/>
  </si>
  <si>
    <t>梯</t>
    <phoneticPr fontId="4" type="noConversion"/>
  </si>
  <si>
    <t>X</t>
    <phoneticPr fontId="4" type="noConversion"/>
  </si>
  <si>
    <t>浮桥</t>
    <phoneticPr fontId="4" type="noConversion"/>
  </si>
  <si>
    <t>升降桥</t>
    <phoneticPr fontId="4" type="noConversion"/>
  </si>
  <si>
    <t>□</t>
    <phoneticPr fontId="4" type="noConversion"/>
  </si>
  <si>
    <t>□</t>
    <phoneticPr fontId="4" type="noConversion"/>
  </si>
  <si>
    <t>L</t>
    <phoneticPr fontId="4" type="noConversion"/>
  </si>
  <si>
    <t>L</t>
    <phoneticPr fontId="4" type="noConversion"/>
  </si>
  <si>
    <t>○</t>
    <phoneticPr fontId="4" type="noConversion"/>
  </si>
  <si>
    <t>○</t>
    <phoneticPr fontId="4" type="noConversion"/>
  </si>
  <si>
    <t>R</t>
    <phoneticPr fontId="4" type="noConversion"/>
  </si>
  <si>
    <t>巨茧怪</t>
    <phoneticPr fontId="4" type="noConversion"/>
  </si>
  <si>
    <t>○</t>
    <phoneticPr fontId="4" type="noConversion"/>
  </si>
  <si>
    <t>攻击</t>
  </si>
  <si>
    <t>扇范围小</t>
  </si>
  <si>
    <t>冷气</t>
  </si>
  <si>
    <t>贯通小</t>
  </si>
  <si>
    <t>巨炮</t>
  </si>
  <si>
    <t>贯通大</t>
  </si>
  <si>
    <t>名称</t>
    <phoneticPr fontId="4" type="noConversion"/>
  </si>
  <si>
    <t>弹仓</t>
    <phoneticPr fontId="4" type="noConversion"/>
  </si>
  <si>
    <t>-</t>
    <phoneticPr fontId="4" type="noConversion"/>
  </si>
  <si>
    <t>∞</t>
    <phoneticPr fontId="4" type="noConversion"/>
  </si>
  <si>
    <t>Def</t>
    <phoneticPr fontId="4" type="noConversion"/>
  </si>
  <si>
    <t>Max</t>
    <phoneticPr fontId="4" type="noConversion"/>
  </si>
  <si>
    <t>Max</t>
    <phoneticPr fontId="4" type="noConversion"/>
  </si>
  <si>
    <t>-</t>
    <phoneticPr fontId="4" type="noConversion"/>
  </si>
  <si>
    <t>冷气</t>
    <phoneticPr fontId="4" type="noConversion"/>
  </si>
  <si>
    <t>毒气</t>
    <phoneticPr fontId="4" type="noConversion"/>
  </si>
  <si>
    <t>圆范围小</t>
  </si>
  <si>
    <t>圆范围大</t>
  </si>
  <si>
    <t>4回</t>
  </si>
  <si>
    <t>5回</t>
  </si>
  <si>
    <t>迎击</t>
  </si>
  <si>
    <t>命中↑</t>
  </si>
  <si>
    <t>3回</t>
    <phoneticPr fontId="4" type="noConversion"/>
  </si>
  <si>
    <t>迎击</t>
    <phoneticPr fontId="4" type="noConversion"/>
  </si>
  <si>
    <t>Def</t>
    <phoneticPr fontId="4" type="noConversion"/>
  </si>
  <si>
    <t>Def</t>
    <phoneticPr fontId="4" type="noConversion"/>
  </si>
  <si>
    <t>还没折腾完…</t>
    <phoneticPr fontId="4" type="noConversion"/>
  </si>
  <si>
    <t>副炮</t>
    <phoneticPr fontId="4" type="noConversion"/>
  </si>
  <si>
    <t>主炮</t>
    <phoneticPr fontId="4" type="noConversion"/>
  </si>
  <si>
    <t>引擎</t>
    <phoneticPr fontId="4" type="noConversion"/>
  </si>
  <si>
    <t>C装置</t>
    <phoneticPr fontId="4" type="noConversion"/>
  </si>
  <si>
    <t>等级</t>
  </si>
  <si>
    <t>HP/SP</t>
  </si>
  <si>
    <t>防御</t>
  </si>
  <si>
    <t>速度</t>
  </si>
  <si>
    <t>经验</t>
  </si>
  <si>
    <t>金钱</t>
  </si>
  <si>
    <t>杀人变形虫</t>
  </si>
  <si>
    <t>小鬼蜜瓜</t>
  </si>
  <si>
    <t>敏感兔</t>
  </si>
  <si>
    <t>烤面包龙</t>
  </si>
  <si>
    <t>巨蚁</t>
  </si>
  <si>
    <t>钻头玫瑰</t>
  </si>
  <si>
    <t>蟹形发射井</t>
  </si>
  <si>
    <t>声波孔雀</t>
  </si>
  <si>
    <t>鬼蜜瓜</t>
  </si>
  <si>
    <t>恶人电波</t>
  </si>
  <si>
    <t>注射鸟</t>
  </si>
  <si>
    <t>猪突炮</t>
  </si>
  <si>
    <t>毛虫炮</t>
  </si>
  <si>
    <t>流浪油桶</t>
  </si>
  <si>
    <t>空油桶</t>
  </si>
  <si>
    <t>数码僵尸</t>
  </si>
  <si>
    <t>激光蜗牛</t>
  </si>
  <si>
    <t>人类杀手</t>
  </si>
  <si>
    <t>无差别侦察</t>
  </si>
  <si>
    <t>强力劳动神话</t>
  </si>
  <si>
    <t>声波花</t>
  </si>
  <si>
    <t>旋风眼镜蛇</t>
  </si>
  <si>
    <t>杀人出租车</t>
  </si>
  <si>
    <t>熨斗鹰</t>
  </si>
  <si>
    <t>巨鼠</t>
  </si>
  <si>
    <t>酸蚁</t>
  </si>
  <si>
    <t>蜂巢炮</t>
  </si>
  <si>
    <t>一发屋</t>
  </si>
  <si>
    <t>虹虫</t>
  </si>
  <si>
    <t>警备炮台</t>
  </si>
  <si>
    <t>美杜莎炮台</t>
  </si>
  <si>
    <t>钟鸟</t>
  </si>
  <si>
    <t>不安定粘液怪</t>
  </si>
  <si>
    <t>狙击狗</t>
  </si>
  <si>
    <t>死亡电话</t>
  </si>
  <si>
    <t>斧头帮</t>
  </si>
  <si>
    <t>反坦克狗</t>
  </si>
  <si>
    <t>噪音兔</t>
  </si>
  <si>
    <t>加农蚱蜢</t>
  </si>
  <si>
    <t>血蛭</t>
  </si>
  <si>
    <t>小刀会</t>
  </si>
  <si>
    <t>飞行汤姆</t>
  </si>
  <si>
    <t>僵尸骑手</t>
  </si>
  <si>
    <t>支援僵尸</t>
  </si>
  <si>
    <t>飞天护士</t>
  </si>
  <si>
    <t>DNA粘液怪</t>
  </si>
  <si>
    <t>运铁者</t>
  </si>
  <si>
    <t>铁球</t>
  </si>
  <si>
    <t>B52信天翁♀</t>
  </si>
  <si>
    <t>火箭螃蟹</t>
  </si>
  <si>
    <t>警备骷髅</t>
  </si>
  <si>
    <t>噪音器</t>
  </si>
  <si>
    <t>坏掉的噪音器</t>
  </si>
  <si>
    <t>东大陆最西北端</t>
  </si>
  <si>
    <t>引擎凯门鳄</t>
  </si>
  <si>
    <t>激光蜂</t>
  </si>
  <si>
    <t>惊吓花</t>
  </si>
  <si>
    <t>光束阀门</t>
  </si>
  <si>
    <t>毒虫炮</t>
  </si>
  <si>
    <t>车居蟹</t>
  </si>
  <si>
    <t>拦路党</t>
  </si>
  <si>
    <t>暴龙推土机</t>
  </si>
  <si>
    <t>坏掉的暴龙式</t>
  </si>
  <si>
    <t>血玫瑰</t>
  </si>
  <si>
    <t>炸弹蒲公英</t>
  </si>
  <si>
    <t>光束直升机</t>
  </si>
  <si>
    <t>暗眼鼠</t>
  </si>
  <si>
    <t>火蚁</t>
  </si>
  <si>
    <t>硝油桶</t>
  </si>
  <si>
    <t>寄生海蛞蝓</t>
  </si>
  <si>
    <t>恐贝</t>
  </si>
  <si>
    <t>98mm自走炮</t>
  </si>
  <si>
    <t>坏掉的自走炮</t>
  </si>
  <si>
    <t>坏掉的巨炮</t>
  </si>
  <si>
    <t>采伐者</t>
  </si>
  <si>
    <t>坏掉的采伐者</t>
  </si>
  <si>
    <t>火黑猪</t>
  </si>
  <si>
    <t>钻头虫</t>
  </si>
  <si>
    <t>大胃王X</t>
  </si>
  <si>
    <t>拦截碟</t>
  </si>
  <si>
    <t>战车杀手</t>
  </si>
  <si>
    <t>坏掉的杀手</t>
  </si>
  <si>
    <t>地狱营救队</t>
  </si>
  <si>
    <t>恐怖人偶</t>
  </si>
  <si>
    <t>麻痹蜂鸟</t>
  </si>
  <si>
    <t>公路杀手</t>
  </si>
  <si>
    <t>僵尸花</t>
  </si>
  <si>
    <t>B52信天翁♂</t>
  </si>
  <si>
    <t>蜂巢加农炮</t>
  </si>
  <si>
    <t>坏掉的蜂巢式</t>
  </si>
  <si>
    <t>恶魔车</t>
  </si>
  <si>
    <t>坏掉的恶魔车</t>
  </si>
  <si>
    <t>爬虾坦克</t>
  </si>
  <si>
    <t>九头蛇炮台</t>
  </si>
  <si>
    <t>麻痹蚁</t>
  </si>
  <si>
    <t>暴走僵尸</t>
  </si>
  <si>
    <t>僵尸猴</t>
  </si>
  <si>
    <t>食铁蚁</t>
  </si>
  <si>
    <t>河马炮</t>
  </si>
  <si>
    <t>毒鳄</t>
  </si>
  <si>
    <t>诅咒手机</t>
  </si>
  <si>
    <t>激光蚓</t>
  </si>
  <si>
    <t>炸弹龟</t>
  </si>
  <si>
    <t>地底水脈</t>
  </si>
  <si>
    <t>杀戮匪帮</t>
  </si>
  <si>
    <t>杀手壁橱</t>
  </si>
  <si>
    <t>僵尸狗</t>
  </si>
  <si>
    <t>纵火人偶</t>
  </si>
  <si>
    <t>金属隼</t>
  </si>
  <si>
    <t>临界等离子炮</t>
  </si>
  <si>
    <t>火箭塔</t>
  </si>
  <si>
    <t>镜面蜗牛</t>
  </si>
  <si>
    <t>沙漠清扫兔</t>
  </si>
  <si>
    <t>破旧油桶</t>
  </si>
  <si>
    <t>金蚁</t>
  </si>
  <si>
    <t>多炮塔战车</t>
  </si>
  <si>
    <t>坏掉的多炮塔</t>
  </si>
  <si>
    <t>激光海参</t>
  </si>
  <si>
    <t>食人玫瑰</t>
  </si>
  <si>
    <t>零工僵尸</t>
  </si>
  <si>
    <t>僵尸变种人</t>
  </si>
  <si>
    <t>疯狂警察</t>
  </si>
  <si>
    <t>等离子坦克</t>
  </si>
  <si>
    <t>恶臭柜子</t>
  </si>
  <si>
    <t>烧烤鼠</t>
  </si>
  <si>
    <t>气球瓜</t>
  </si>
  <si>
    <t>吸血蝇</t>
  </si>
  <si>
    <t>警备蚱蜢</t>
  </si>
  <si>
    <t>炸弹钟</t>
  </si>
  <si>
    <t>地雷鼹鼠</t>
  </si>
  <si>
    <t>僵尸豹</t>
  </si>
  <si>
    <t>激微波炮</t>
  </si>
  <si>
    <t>等离子甲虫</t>
  </si>
  <si>
    <t>黑蚁毯</t>
  </si>
  <si>
    <t>金属发射井</t>
  </si>
  <si>
    <t>巨蜈蚣</t>
  </si>
  <si>
    <t>死神战车</t>
  </si>
  <si>
    <t>坏掉的死神战车</t>
  </si>
  <si>
    <t>僵尸鲨</t>
  </si>
  <si>
    <t>导弹幽灵</t>
  </si>
  <si>
    <t>解脱战车</t>
  </si>
  <si>
    <t>恶魔电话</t>
  </si>
  <si>
    <t>机器警察</t>
  </si>
  <si>
    <t>弹丸吸尘器</t>
  </si>
  <si>
    <t>修理直升机</t>
  </si>
  <si>
    <t>正义塔</t>
  </si>
  <si>
    <t>地图西端</t>
  </si>
  <si>
    <t>地下指挥官</t>
  </si>
  <si>
    <t>光束鳗</t>
  </si>
  <si>
    <t>喧闹车</t>
  </si>
  <si>
    <t>炮弹屠杀者</t>
  </si>
  <si>
    <t>僵尸技师</t>
  </si>
  <si>
    <t>喷火蚱蜢</t>
  </si>
  <si>
    <t>凶暴烤面包机</t>
  </si>
  <si>
    <t>荷尔蒙虫</t>
  </si>
  <si>
    <t>献血蝙蝠</t>
  </si>
  <si>
    <t>吸尘曼巴蛇</t>
  </si>
  <si>
    <t>怪物钟</t>
  </si>
  <si>
    <t>沙鲛</t>
  </si>
  <si>
    <t>夜影</t>
  </si>
  <si>
    <t>地狱火炉</t>
  </si>
  <si>
    <t>死亡迪桑</t>
  </si>
  <si>
    <t>金蝇</t>
  </si>
  <si>
    <t>杀人魔鹰</t>
  </si>
  <si>
    <t>节食蛙</t>
  </si>
  <si>
    <t>黄金弹头</t>
  </si>
  <si>
    <t>机械杰森</t>
  </si>
  <si>
    <t>歼灭球</t>
  </si>
  <si>
    <t>巨剪车</t>
  </si>
  <si>
    <t>隐形蚊</t>
  </si>
  <si>
    <t>弹丸乐园</t>
  </si>
  <si>
    <t>地狱骑手</t>
  </si>
  <si>
    <t>纵火猴</t>
  </si>
  <si>
    <t>沙漠梦露</t>
  </si>
  <si>
    <t>陆生蝠鲼</t>
  </si>
  <si>
    <t>极乐轰炸机</t>
  </si>
  <si>
    <t>镜面球</t>
  </si>
  <si>
    <t>繁殖贝壳</t>
  </si>
  <si>
    <t>运瓜者</t>
  </si>
  <si>
    <t>沙魔巨像</t>
  </si>
  <si>
    <t>狂暴推土机</t>
  </si>
  <si>
    <t>公路墨林</t>
  </si>
  <si>
    <t>机械蝠鲼</t>
  </si>
  <si>
    <t>地图最东北角</t>
  </si>
  <si>
    <t>巡逻蜂</t>
  </si>
  <si>
    <t>人类地狱</t>
  </si>
  <si>
    <t>AT大象</t>
  </si>
  <si>
    <t>解体直升机</t>
  </si>
  <si>
    <t>金龟</t>
  </si>
  <si>
    <t>美神蛋</t>
  </si>
  <si>
    <t>死音雀</t>
  </si>
  <si>
    <t>恶魔瓜</t>
  </si>
  <si>
    <t>恐慌头</t>
  </si>
  <si>
    <t>地狱锯</t>
  </si>
  <si>
    <t>杀人巡警</t>
  </si>
  <si>
    <t>波动筒</t>
  </si>
  <si>
    <t>漫步者</t>
  </si>
  <si>
    <t>T99猩猩</t>
  </si>
  <si>
    <t>AT灰熊</t>
  </si>
  <si>
    <t>无后座力炮</t>
  </si>
  <si>
    <t>电击斗虫</t>
  </si>
  <si>
    <t>燃烧螺壳蟹</t>
  </si>
  <si>
    <t>充电虫</t>
  </si>
  <si>
    <t>变换塔</t>
  </si>
  <si>
    <t>守卫炮台</t>
  </si>
  <si>
    <t>无常戈耳工</t>
  </si>
  <si>
    <t>复制娃娃</t>
  </si>
  <si>
    <t>复制粘液怪</t>
  </si>
  <si>
    <t>白金蚁</t>
  </si>
  <si>
    <t>图腾塔</t>
  </si>
  <si>
    <t>突变牛</t>
  </si>
  <si>
    <t>波动海参</t>
  </si>
  <si>
    <t>恐慌玫瑰</t>
  </si>
  <si>
    <t>恐慌猴</t>
  </si>
  <si>
    <t>鬼怪炮</t>
  </si>
  <si>
    <t>闪光壁橱</t>
  </si>
  <si>
    <t>死二针</t>
  </si>
  <si>
    <t>极恶手机</t>
  </si>
  <si>
    <t>号角响尾蛇</t>
  </si>
  <si>
    <t>原型招潮机蟹</t>
  </si>
  <si>
    <t>小变形怪</t>
  </si>
  <si>
    <t>卤素花</t>
  </si>
  <si>
    <t>反射激光炮</t>
  </si>
  <si>
    <t>金蚁毯</t>
  </si>
  <si>
    <t>撒旦Q</t>
  </si>
  <si>
    <t>地狱旋转门</t>
  </si>
  <si>
    <t>守卫魔像</t>
  </si>
  <si>
    <t>全满医生</t>
  </si>
  <si>
    <t>魅惑花</t>
  </si>
  <si>
    <t>白金行者</t>
  </si>
  <si>
    <t>重机暴龙</t>
  </si>
  <si>
    <t>光束飓风</t>
  </si>
  <si>
    <t>钻头列车</t>
  </si>
  <si>
    <t>巨型河马</t>
  </si>
  <si>
    <t>实验体X</t>
  </si>
  <si>
    <t>独角虎</t>
  </si>
  <si>
    <t>冷冻鳄</t>
  </si>
  <si>
    <t>沙萝卜</t>
  </si>
  <si>
    <t>无差别螺</t>
  </si>
  <si>
    <t>聚合蜈蚣</t>
  </si>
  <si>
    <t>鳄海参</t>
  </si>
  <si>
    <t>超导虫X</t>
  </si>
  <si>
    <t>完美守卫</t>
  </si>
  <si>
    <t>白金蚁毯</t>
  </si>
  <si>
    <t>僵尸棺材</t>
  </si>
  <si>
    <t>泣母镇周围</t>
  </si>
  <si>
    <t>掩体要塞内部</t>
  </si>
  <si>
    <t>麦秆镇周围</t>
  </si>
  <si>
    <t>电波杯周围</t>
  </si>
  <si>
    <t>巨炮基地内部</t>
  </si>
  <si>
    <t>棒球场周围</t>
  </si>
  <si>
    <t>棒球场内部</t>
  </si>
  <si>
    <t>恶徒博物馆東高楼</t>
  </si>
  <si>
    <t>恶徒博物馆東海岸</t>
  </si>
  <si>
    <t>恶徒博物馆周围</t>
  </si>
  <si>
    <t>莫里港周围</t>
  </si>
  <si>
    <t>邪恶地产周围</t>
  </si>
  <si>
    <t>邪恶地产西北</t>
  </si>
  <si>
    <t>锈色少女周围</t>
  </si>
  <si>
    <t>生化王国周围</t>
  </si>
  <si>
    <t>莫里港下水道</t>
  </si>
  <si>
    <t>艾尔鲁斯周围</t>
  </si>
  <si>
    <t>艾尔鲁斯西</t>
  </si>
  <si>
    <t>质量研究所周围</t>
  </si>
  <si>
    <t>铁片镇周围</t>
  </si>
  <si>
    <t>铁片镇西</t>
  </si>
  <si>
    <t>岔路镇周围</t>
  </si>
  <si>
    <t>轨道空间站周围</t>
  </si>
  <si>
    <t>嚯嚯洞洞窟</t>
  </si>
  <si>
    <t>大檐楼镇地下</t>
  </si>
  <si>
    <t>蒸汽之柱周围</t>
  </si>
  <si>
    <t>蒸汽之柱内部</t>
  </si>
  <si>
    <t>蒸汽之柱外围</t>
  </si>
  <si>
    <t>脊柱桥内部</t>
  </si>
  <si>
    <t>脊柱桥</t>
  </si>
  <si>
    <t>脊柱桥东</t>
  </si>
  <si>
    <t>鳄香蕉研究所北</t>
  </si>
  <si>
    <t>鳄香蕉研究所周围</t>
  </si>
  <si>
    <t>鳄香蕉研究所内部</t>
  </si>
  <si>
    <t>鳄香蕉研究所</t>
  </si>
  <si>
    <t>札格纳特内部</t>
  </si>
  <si>
    <t>由 变形怪 变身</t>
    <phoneticPr fontId="4" type="noConversion"/>
  </si>
  <si>
    <t>变形怪 身上的零件</t>
    <phoneticPr fontId="4" type="noConversion"/>
  </si>
  <si>
    <t>宝贝岩周围</t>
  </si>
  <si>
    <t>亡命桥周围</t>
  </si>
  <si>
    <t>普通</t>
    <phoneticPr fontId="4" type="noConversion"/>
  </si>
  <si>
    <t>贯通可变</t>
    <phoneticPr fontId="4" type="noConversion"/>
  </si>
  <si>
    <t>长毛象</t>
  </si>
  <si>
    <t>猛犸象</t>
  </si>
  <si>
    <t>长牙猛犸象</t>
  </si>
  <si>
    <t>巨型猛犸象</t>
  </si>
  <si>
    <t>长毛猛犸</t>
  </si>
  <si>
    <t>真猛犸</t>
  </si>
  <si>
    <t>象王</t>
  </si>
  <si>
    <t>热带长毛象</t>
  </si>
  <si>
    <t>热带猛犸象</t>
  </si>
  <si>
    <t>炎天长牙猛犸象</t>
  </si>
  <si>
    <t>炎天巨型猛犸象</t>
  </si>
  <si>
    <t>激情长毛猛犸</t>
  </si>
  <si>
    <t>烈焰真猛犸</t>
  </si>
  <si>
    <t>灼热象王</t>
  </si>
  <si>
    <t>极地长毛象</t>
  </si>
  <si>
    <t>极地猛犸象</t>
  </si>
  <si>
    <t>极寒长牙猛犸象</t>
  </si>
  <si>
    <t>极寒巨型猛犸象</t>
  </si>
  <si>
    <t>冷酷长毛猛犸</t>
  </si>
  <si>
    <t>冰霜真猛犸</t>
  </si>
  <si>
    <t>冰河象王</t>
  </si>
  <si>
    <t>毒沼长毛象</t>
  </si>
  <si>
    <t>毒沼猛犸象</t>
  </si>
  <si>
    <t>浓雾长牙猛犸象</t>
  </si>
  <si>
    <t>浓雾巨型猛犸象</t>
  </si>
  <si>
    <t>幻惑长毛猛犸</t>
  </si>
  <si>
    <t>神秘真猛犸</t>
  </si>
  <si>
    <t>雾幻象王</t>
  </si>
  <si>
    <t>鼻子加农炮</t>
  </si>
  <si>
    <t>鼻子加农炮II</t>
  </si>
  <si>
    <t>鼻子加农炮III</t>
  </si>
  <si>
    <t>鼻子加农炮IV</t>
  </si>
  <si>
    <t>鼻子加农炮V</t>
  </si>
  <si>
    <t>鼻子加农炮VI</t>
  </si>
  <si>
    <t>鼻子加农炮VII</t>
  </si>
  <si>
    <t>鼻子暴风雪</t>
  </si>
  <si>
    <t>鼻子暴风雪II</t>
  </si>
  <si>
    <t>鼻子暴风雪III</t>
  </si>
  <si>
    <t>鼻子暴风雪IV</t>
  </si>
  <si>
    <t>鼻子暴风雪V</t>
  </si>
  <si>
    <t>鼻子暴风雪VI</t>
  </si>
  <si>
    <t>鼻子暴风雪VII</t>
  </si>
  <si>
    <t>鼻子剧毒</t>
  </si>
  <si>
    <t>鼻子剧毒II</t>
  </si>
  <si>
    <t>鼻子剧毒III</t>
  </si>
  <si>
    <t>鼻子剧毒IV</t>
  </si>
  <si>
    <t>鼻子剧毒V</t>
  </si>
  <si>
    <t>鼻子剧毒VI</t>
  </si>
  <si>
    <t>鼻子剧毒VII</t>
  </si>
  <si>
    <t>长毛象之翼</t>
  </si>
  <si>
    <t>2回</t>
  </si>
  <si>
    <t>长毛象之翼II</t>
  </si>
  <si>
    <t>长毛象之翼III</t>
  </si>
  <si>
    <t>长毛象之翼IV</t>
  </si>
  <si>
    <t>生化导弹</t>
  </si>
  <si>
    <t>生化导弹II</t>
  </si>
  <si>
    <t>生化导弹III</t>
  </si>
  <si>
    <t>生化导弹IV</t>
  </si>
  <si>
    <t>长毛象之翼</t>
    <phoneticPr fontId="4" type="noConversion"/>
  </si>
  <si>
    <t>生化导弹</t>
    <phoneticPr fontId="4" type="noConversion"/>
  </si>
  <si>
    <t>鼻子剧毒</t>
    <phoneticPr fontId="4" type="noConversion"/>
  </si>
  <si>
    <t>鼻子暴风雪</t>
    <phoneticPr fontId="4" type="noConversion"/>
  </si>
  <si>
    <t>鼻子加农炮</t>
    <phoneticPr fontId="4" type="noConversion"/>
  </si>
  <si>
    <t>大力神甲虫</t>
  </si>
  <si>
    <t>β大力神甲虫</t>
  </si>
  <si>
    <t>γ大力神甲虫</t>
  </si>
  <si>
    <t>Δ大力神甲虫</t>
  </si>
  <si>
    <t>ε大力神甲虫</t>
  </si>
  <si>
    <t>Ζ大力神甲虫</t>
  </si>
  <si>
    <t>Ω大力神甲虫</t>
  </si>
  <si>
    <t>声波虫</t>
  </si>
  <si>
    <t>β声波虫</t>
  </si>
  <si>
    <t>γ声波虫</t>
  </si>
  <si>
    <t>Δ声波虫</t>
  </si>
  <si>
    <t>ε声波虫</t>
  </si>
  <si>
    <t>Ζ声波虫</t>
  </si>
  <si>
    <t>Ω声波虫</t>
  </si>
  <si>
    <t>钻头甲虫</t>
  </si>
  <si>
    <t>β钻头甲虫</t>
  </si>
  <si>
    <t>γ钻头甲虫</t>
  </si>
  <si>
    <t>Δ钻头甲虫</t>
  </si>
  <si>
    <t>ε钻头甲虫</t>
  </si>
  <si>
    <t>Ζ钻头甲虫</t>
  </si>
  <si>
    <t>Ω钻头甲虫</t>
  </si>
  <si>
    <t>巨角激光炮</t>
  </si>
  <si>
    <t>巨角激光炮II</t>
  </si>
  <si>
    <t>巨角激光炮III</t>
  </si>
  <si>
    <t>巨角激光炮IV</t>
  </si>
  <si>
    <t>巨角激光炮V</t>
  </si>
  <si>
    <t>巨角激光炮VI</t>
  </si>
  <si>
    <t>巨角激光炮VII</t>
  </si>
  <si>
    <t>音速巨角</t>
  </si>
  <si>
    <t>音速巨角II</t>
  </si>
  <si>
    <t>音速巨角III</t>
  </si>
  <si>
    <t>音速巨角IV</t>
  </si>
  <si>
    <t>音速巨角V</t>
  </si>
  <si>
    <t>音速巨角VI</t>
  </si>
  <si>
    <t>音速巨角VII</t>
  </si>
  <si>
    <t>雷暴巨角</t>
  </si>
  <si>
    <t>雷暴巨角II</t>
  </si>
  <si>
    <t>雷暴巨角III</t>
  </si>
  <si>
    <t>雷暴巨角IV</t>
  </si>
  <si>
    <t>雷暴巨角V</t>
  </si>
  <si>
    <t>雷暴巨角VI</t>
  </si>
  <si>
    <t>雷暴巨角VII</t>
  </si>
  <si>
    <t>钻头巨角</t>
  </si>
  <si>
    <t>钻头巨角II</t>
  </si>
  <si>
    <t>钻头巨角III</t>
  </si>
  <si>
    <t>钻头巨角IV</t>
  </si>
  <si>
    <t>钻头巨角V</t>
  </si>
  <si>
    <t>钻头巨角VI</t>
  </si>
  <si>
    <t>钻头巨角VII</t>
  </si>
  <si>
    <t>4连射</t>
  </si>
  <si>
    <t>章鱼</t>
  </si>
  <si>
    <t>章鱼2</t>
  </si>
  <si>
    <t>触手海怪</t>
  </si>
  <si>
    <t>触手海怪2</t>
  </si>
  <si>
    <t>克拉肯海怪</t>
  </si>
  <si>
    <t>克拉肯海怪2</t>
  </si>
  <si>
    <t>海神</t>
  </si>
  <si>
    <t>鸣动章鱼</t>
  </si>
  <si>
    <t>鸣动章鱼2</t>
  </si>
  <si>
    <t>鸣动触手海怪</t>
  </si>
  <si>
    <t>鸣动触手海怪2</t>
  </si>
  <si>
    <t>鸣动克拉肯海怪</t>
  </si>
  <si>
    <t>鸣动克拉肯海怪2</t>
  </si>
  <si>
    <t>鸣动海神</t>
  </si>
  <si>
    <t>结晶章鱼</t>
  </si>
  <si>
    <t>结晶章鱼2</t>
  </si>
  <si>
    <t>结晶触手海怪</t>
  </si>
  <si>
    <t>红莲触手海怪2</t>
  </si>
  <si>
    <t>结晶克拉肯海怪</t>
  </si>
  <si>
    <t>结晶克拉肯海怪2</t>
  </si>
  <si>
    <t>结晶海神</t>
  </si>
  <si>
    <t>红莲章鱼</t>
  </si>
  <si>
    <t>红莲章鱼2</t>
  </si>
  <si>
    <t>红莲触手海怪</t>
  </si>
  <si>
    <t>红莲克拉肯海怪</t>
  </si>
  <si>
    <t>红莲克拉肯海怪2</t>
  </si>
  <si>
    <t>红莲海神</t>
  </si>
  <si>
    <t>剧毒墨汁</t>
  </si>
  <si>
    <t>剧毒墨汁II</t>
  </si>
  <si>
    <t>剧毒墨汁III</t>
  </si>
  <si>
    <t>剧毒墨汁IV</t>
  </si>
  <si>
    <t>剧毒墨汁V</t>
  </si>
  <si>
    <t>剧毒墨汁VI</t>
  </si>
  <si>
    <t>剧毒墨汁VII</t>
  </si>
  <si>
    <t>音速喷射</t>
  </si>
  <si>
    <t>音速喷射II</t>
  </si>
  <si>
    <t>音速喷射III</t>
  </si>
  <si>
    <t>音速喷射IV</t>
  </si>
  <si>
    <t>音速喷射V</t>
  </si>
  <si>
    <t>音速喷射VI</t>
  </si>
  <si>
    <t>音速喷射VII</t>
  </si>
  <si>
    <t>寒冰喷射</t>
  </si>
  <si>
    <t>寒冰喷射II</t>
  </si>
  <si>
    <t>寒冰喷射III</t>
  </si>
  <si>
    <t>寒冰喷射IV</t>
  </si>
  <si>
    <t>寒冰喷射V</t>
  </si>
  <si>
    <t>寒冰喷射VI</t>
  </si>
  <si>
    <t>寒冰喷射VII</t>
  </si>
  <si>
    <t>三角龙</t>
  </si>
  <si>
    <t>击角龙</t>
  </si>
  <si>
    <t>突击角龙</t>
  </si>
  <si>
    <t>恐龙战车</t>
  </si>
  <si>
    <t>恐龙突击炮</t>
  </si>
  <si>
    <t>V型恐龙突击炮</t>
  </si>
  <si>
    <t>光能角龙</t>
  </si>
  <si>
    <t>光角龙</t>
  </si>
  <si>
    <t>闪光角龙</t>
  </si>
  <si>
    <t>闪光龙机</t>
  </si>
  <si>
    <t>闪光强袭龙机</t>
  </si>
  <si>
    <t>闪光强袭龙机V</t>
  </si>
  <si>
    <t>雷角龙</t>
  </si>
  <si>
    <t>雷击角龙</t>
  </si>
  <si>
    <t>电龙战车</t>
  </si>
  <si>
    <t>电龙驱逐战车</t>
  </si>
  <si>
    <t>V型电龙驱逐战车</t>
  </si>
  <si>
    <t>钻头角龙</t>
  </si>
  <si>
    <t>掘角龙</t>
  </si>
  <si>
    <t>回转角龙</t>
  </si>
  <si>
    <t>地底龙机</t>
  </si>
  <si>
    <t>地底特攻龙机</t>
  </si>
  <si>
    <t>地底特攻龙机V</t>
  </si>
  <si>
    <t>巨角加农炮</t>
  </si>
  <si>
    <t>巨角加农炮II</t>
  </si>
  <si>
    <t>巨角加农炮III</t>
  </si>
  <si>
    <t>巨角加农炮IV</t>
  </si>
  <si>
    <t>巨角加农炮V</t>
  </si>
  <si>
    <t>巨角加农炮VI</t>
  </si>
  <si>
    <t>巨角加农炮VII</t>
  </si>
  <si>
    <t>电击巨角</t>
  </si>
  <si>
    <t>电击巨角II</t>
  </si>
  <si>
    <t>电击巨角III</t>
  </si>
  <si>
    <t>电击巨角IV</t>
  </si>
  <si>
    <t>电击巨角V</t>
  </si>
  <si>
    <t>电击巨角VI</t>
  </si>
  <si>
    <t>电击巨角VII</t>
  </si>
  <si>
    <t>三角龙火神炮</t>
  </si>
  <si>
    <t>三角龙火神炮II</t>
  </si>
  <si>
    <t>三角龙火神炮III</t>
  </si>
  <si>
    <t>三角龙火神炮IV</t>
  </si>
  <si>
    <t>三角龙火神炮V</t>
  </si>
  <si>
    <t>SE</t>
  </si>
  <si>
    <t>生化导弹V</t>
  </si>
  <si>
    <t>镭射双角</t>
  </si>
  <si>
    <t>镭射双角II</t>
  </si>
  <si>
    <t>镭射双角III</t>
  </si>
  <si>
    <t>镭射双角IV</t>
  </si>
  <si>
    <t>镭射双角V</t>
  </si>
  <si>
    <t>镭射双角VI</t>
  </si>
  <si>
    <t>镭射双角VII</t>
  </si>
  <si>
    <t>钻头长枪</t>
  </si>
  <si>
    <t>钻头长枪II</t>
  </si>
  <si>
    <t>钻头长枪III</t>
  </si>
  <si>
    <t>钻头长枪IV</t>
  </si>
  <si>
    <t>钻头长枪V</t>
  </si>
  <si>
    <t>钻头长枪VI</t>
  </si>
  <si>
    <t>钻头长枪VII</t>
  </si>
  <si>
    <t>三角龙加农炮</t>
  </si>
  <si>
    <t>三角龙加农炮II</t>
  </si>
  <si>
    <t>三角龙加农炮III</t>
  </si>
  <si>
    <t>电击巨角</t>
    <phoneticPr fontId="4" type="noConversion"/>
  </si>
  <si>
    <t>巨角加农炮</t>
    <phoneticPr fontId="4" type="noConversion"/>
  </si>
  <si>
    <t>三角龙火神炮</t>
    <phoneticPr fontId="4" type="noConversion"/>
  </si>
  <si>
    <t>镭射双角</t>
    <phoneticPr fontId="4" type="noConversion"/>
  </si>
  <si>
    <t>钻头长枪</t>
    <phoneticPr fontId="4" type="noConversion"/>
  </si>
  <si>
    <t>三角龙加农炮</t>
    <phoneticPr fontId="4" type="noConversion"/>
  </si>
  <si>
    <t>主炮</t>
  </si>
  <si>
    <t>副炮</t>
  </si>
  <si>
    <t>甲虫副炮</t>
  </si>
  <si>
    <t>巨角激光炮</t>
    <phoneticPr fontId="4" type="noConversion"/>
  </si>
  <si>
    <t>音速巨角</t>
    <phoneticPr fontId="4" type="noConversion"/>
  </si>
  <si>
    <t>雷暴巨角</t>
    <phoneticPr fontId="4" type="noConversion"/>
  </si>
  <si>
    <t>对激光构造</t>
  </si>
  <si>
    <t>耐冷构造</t>
  </si>
  <si>
    <t>防音构造</t>
  </si>
  <si>
    <t>被迎击</t>
    <phoneticPr fontId="4" type="noConversion"/>
  </si>
  <si>
    <t>榴弹</t>
    <phoneticPr fontId="4" type="noConversion"/>
  </si>
  <si>
    <t>穿甲弹</t>
    <phoneticPr fontId="4" type="noConversion"/>
  </si>
  <si>
    <t>聚能弹</t>
    <phoneticPr fontId="4" type="noConversion"/>
  </si>
  <si>
    <t>APFSDS弹</t>
    <phoneticPr fontId="4" type="noConversion"/>
  </si>
  <si>
    <t>狂乱弹</t>
    <phoneticPr fontId="4" type="noConversion"/>
  </si>
  <si>
    <t>麻痹气体弹</t>
    <phoneticPr fontId="4" type="noConversion"/>
  </si>
  <si>
    <t>催眠气体弹</t>
    <phoneticPr fontId="4" type="noConversion"/>
  </si>
  <si>
    <t>毒气弹</t>
    <phoneticPr fontId="4" type="noConversion"/>
  </si>
  <si>
    <t>冷冻弹</t>
    <phoneticPr fontId="4" type="noConversion"/>
  </si>
  <si>
    <t>凝固汽油弹</t>
    <phoneticPr fontId="4" type="noConversion"/>
  </si>
  <si>
    <t>火箭弹</t>
    <phoneticPr fontId="4" type="noConversion"/>
  </si>
  <si>
    <t>钻头弹</t>
    <phoneticPr fontId="4" type="noConversion"/>
  </si>
  <si>
    <t>黏着弹</t>
    <phoneticPr fontId="4" type="noConversion"/>
  </si>
  <si>
    <t>特性</t>
    <phoneticPr fontId="4" type="noConversion"/>
  </si>
  <si>
    <t>Yes</t>
    <phoneticPr fontId="4" type="noConversion"/>
  </si>
  <si>
    <t>No</t>
    <phoneticPr fontId="4" type="noConversion"/>
  </si>
  <si>
    <t>扇范围中</t>
    <phoneticPr fontId="4" type="noConversion"/>
  </si>
  <si>
    <t>毒气</t>
    <phoneticPr fontId="4" type="noConversion"/>
  </si>
  <si>
    <t>主炮类型</t>
    <phoneticPr fontId="4" type="noConversion"/>
  </si>
  <si>
    <t>火花炮</t>
    <phoneticPr fontId="4" type="noConversion"/>
  </si>
  <si>
    <t>组级</t>
    <phoneticPr fontId="4" type="noConversion"/>
  </si>
  <si>
    <t>较高几率使敌方生物类混乱</t>
    <phoneticPr fontId="4" type="noConversion"/>
  </si>
  <si>
    <t>较高几率使敌方生物类催眠</t>
    <phoneticPr fontId="4" type="noConversion"/>
  </si>
  <si>
    <t>较高几率使敌方范围内持续回合时受到冷气伤害</t>
    <phoneticPr fontId="4" type="noConversion"/>
  </si>
  <si>
    <t>较高几率使敌方生物类持续回合时受到毒气伤害</t>
    <phoneticPr fontId="4" type="noConversion"/>
  </si>
  <si>
    <t>较高几率使敌方生物类麻痹,BOSS无效</t>
    <phoneticPr fontId="4" type="noConversion"/>
  </si>
  <si>
    <t>计算使用的主炮一半的攻击力</t>
    <phoneticPr fontId="4" type="noConversion"/>
  </si>
  <si>
    <t>较高的伤害,命中率调整100%,包含飞行类敌人</t>
    <phoneticPr fontId="4" type="noConversion"/>
  </si>
  <si>
    <t>音波</t>
    <phoneticPr fontId="4" type="noConversion"/>
  </si>
  <si>
    <t>-</t>
    <phoneticPr fontId="4" type="noConversion"/>
  </si>
  <si>
    <t>-</t>
    <phoneticPr fontId="4" type="noConversion"/>
  </si>
  <si>
    <t>单发,无优点</t>
    <phoneticPr fontId="4" type="noConversion"/>
  </si>
  <si>
    <t>可用A级特弹</t>
    <phoneticPr fontId="4" type="noConversion"/>
  </si>
  <si>
    <t>A</t>
    <phoneticPr fontId="4" type="noConversion"/>
  </si>
  <si>
    <t>可用B级特弹</t>
    <phoneticPr fontId="4" type="noConversion"/>
  </si>
  <si>
    <t>可用C级特弹</t>
    <phoneticPr fontId="4" type="noConversion"/>
  </si>
  <si>
    <t>B = A+B</t>
    <phoneticPr fontId="4" type="noConversion"/>
  </si>
  <si>
    <t>C = A+B+C</t>
    <phoneticPr fontId="4" type="noConversion"/>
  </si>
  <si>
    <t>特殊炮弹</t>
    <phoneticPr fontId="4" type="noConversion"/>
  </si>
  <si>
    <t>钻头炮</t>
    <phoneticPr fontId="4" type="noConversion"/>
  </si>
  <si>
    <t>通常</t>
    <phoneticPr fontId="4" type="noConversion"/>
  </si>
  <si>
    <t>No</t>
    <phoneticPr fontId="4" type="noConversion"/>
  </si>
  <si>
    <t>类型</t>
    <phoneticPr fontId="4" type="noConversion"/>
  </si>
  <si>
    <t>属性</t>
    <phoneticPr fontId="4" type="noConversion"/>
  </si>
  <si>
    <t>被迎击</t>
    <phoneticPr fontId="4" type="noConversion"/>
  </si>
  <si>
    <t>毒气</t>
    <phoneticPr fontId="4" type="noConversion"/>
  </si>
  <si>
    <t>远程T型炮</t>
    <phoneticPr fontId="4" type="noConversion"/>
  </si>
  <si>
    <t>雷电</t>
    <phoneticPr fontId="4" type="noConversion"/>
  </si>
  <si>
    <t>雷电</t>
    <phoneticPr fontId="4" type="noConversion"/>
  </si>
  <si>
    <t>No</t>
    <phoneticPr fontId="4" type="noConversion"/>
  </si>
  <si>
    <t>闪避前进</t>
    <phoneticPr fontId="4" type="noConversion"/>
  </si>
  <si>
    <t>远程T型炮
也称火箭炮</t>
    <phoneticPr fontId="4" type="noConversion"/>
  </si>
  <si>
    <t>装备名称</t>
    <phoneticPr fontId="4" type="noConversion"/>
  </si>
  <si>
    <t>AT爱国者</t>
    <phoneticPr fontId="4" type="noConversion"/>
  </si>
  <si>
    <t>蛇女妖镭射</t>
    <phoneticPr fontId="4" type="noConversion"/>
  </si>
  <si>
    <t>属性</t>
    <phoneticPr fontId="4" type="noConversion"/>
  </si>
  <si>
    <t>通常</t>
    <phoneticPr fontId="4" type="noConversion"/>
  </si>
  <si>
    <t>激光</t>
    <phoneticPr fontId="4" type="noConversion"/>
  </si>
  <si>
    <t>激光</t>
    <phoneticPr fontId="4" type="noConversion"/>
  </si>
  <si>
    <t>激光</t>
    <phoneticPr fontId="4" type="noConversion"/>
  </si>
  <si>
    <t>扩散式密集阵系统</t>
    <phoneticPr fontId="4" type="noConversion"/>
  </si>
  <si>
    <t>位置</t>
    <phoneticPr fontId="4" type="noConversion"/>
  </si>
  <si>
    <t>闪光迎击神话</t>
    <phoneticPr fontId="4" type="noConversion"/>
  </si>
  <si>
    <t>范围</t>
    <phoneticPr fontId="4" type="noConversion"/>
  </si>
  <si>
    <t>全局</t>
    <phoneticPr fontId="4" type="noConversion"/>
  </si>
  <si>
    <t>全局</t>
    <phoneticPr fontId="4" type="noConversion"/>
  </si>
  <si>
    <t>C/底盘</t>
    <phoneticPr fontId="4" type="noConversion"/>
  </si>
  <si>
    <t>跟随武器</t>
    <phoneticPr fontId="4" type="noConversion"/>
  </si>
  <si>
    <t>以敌方榴弹(一次全体)类型攻击的结果&amp;特性</t>
    <phoneticPr fontId="4" type="noConversion"/>
  </si>
  <si>
    <t>种类</t>
    <phoneticPr fontId="4" type="noConversion"/>
  </si>
  <si>
    <t>效果说明</t>
    <phoneticPr fontId="4" type="noConversion"/>
  </si>
  <si>
    <t>●</t>
    <phoneticPr fontId="4" type="noConversion"/>
  </si>
  <si>
    <t>猫</t>
    <phoneticPr fontId="4" type="noConversion"/>
  </si>
  <si>
    <t>微笑</t>
    <phoneticPr fontId="4" type="noConversion"/>
  </si>
  <si>
    <t>其他(迎击能力)</t>
    <phoneticPr fontId="4" type="noConversion"/>
  </si>
  <si>
    <t>其他(迎击辅助)</t>
    <phoneticPr fontId="4" type="noConversion"/>
  </si>
  <si>
    <t>提升几率</t>
    <phoneticPr fontId="4" type="noConversion"/>
  </si>
  <si>
    <t>C</t>
    <phoneticPr fontId="4" type="noConversion"/>
  </si>
  <si>
    <t>恐颚猪</t>
    <phoneticPr fontId="4" type="noConversion"/>
  </si>
  <si>
    <t>布鲁加大师</t>
    <phoneticPr fontId="4" type="noConversion"/>
  </si>
  <si>
    <t>欧米茄大师</t>
    <phoneticPr fontId="4" type="noConversion"/>
  </si>
  <si>
    <t>卫星探测者</t>
    <phoneticPr fontId="4" type="noConversion"/>
  </si>
  <si>
    <t>电子魔鬼鱼</t>
    <phoneticPr fontId="4" type="noConversion"/>
  </si>
  <si>
    <t>半世寒武纪</t>
    <phoneticPr fontId="4" type="noConversion"/>
  </si>
  <si>
    <t>段</t>
    <phoneticPr fontId="4" type="noConversion"/>
  </si>
  <si>
    <t>SE</t>
    <phoneticPr fontId="4" type="noConversion"/>
  </si>
  <si>
    <t>武器孔</t>
    <phoneticPr fontId="4" type="noConversion"/>
  </si>
  <si>
    <t>四次元镭射炮</t>
    <phoneticPr fontId="4" type="noConversion"/>
  </si>
  <si>
    <t>异次元镭射炮</t>
    <phoneticPr fontId="4" type="noConversion"/>
  </si>
  <si>
    <t>坦克翼炮</t>
  </si>
  <si>
    <t>坦克导弹</t>
    <phoneticPr fontId="4" type="noConversion"/>
  </si>
  <si>
    <t>双重钻头</t>
  </si>
  <si>
    <t>双重钻头</t>
    <phoneticPr fontId="4" type="noConversion"/>
  </si>
  <si>
    <t>坦克导弹II</t>
    <phoneticPr fontId="4" type="noConversion"/>
  </si>
  <si>
    <t>坦克翼炮II</t>
    <phoneticPr fontId="4" type="noConversion"/>
  </si>
  <si>
    <t>赛德尔棱镜</t>
    <phoneticPr fontId="4" type="noConversion"/>
  </si>
  <si>
    <t>超巨型钻头</t>
    <phoneticPr fontId="4" type="noConversion"/>
  </si>
  <si>
    <t>新吉拉斯</t>
    <phoneticPr fontId="4" type="noConversion"/>
  </si>
  <si>
    <t>OZ效应</t>
    <phoneticPr fontId="4" type="noConversion"/>
  </si>
  <si>
    <t>坦克翼炮</t>
    <phoneticPr fontId="4" type="noConversion"/>
  </si>
  <si>
    <t>双重拉格朗日</t>
    <phoneticPr fontId="4" type="noConversion"/>
  </si>
  <si>
    <t>历史熔炉</t>
    <phoneticPr fontId="4" type="noConversion"/>
  </si>
  <si>
    <t>奇虾</t>
    <phoneticPr fontId="4" type="noConversion"/>
  </si>
  <si>
    <t>恐鱼</t>
    <phoneticPr fontId="4" type="noConversion"/>
  </si>
  <si>
    <t>神酒</t>
    <phoneticPr fontId="4" type="noConversion"/>
  </si>
  <si>
    <t>三度空间</t>
    <phoneticPr fontId="4" type="noConversion"/>
  </si>
  <si>
    <t>回旋曲线</t>
    <phoneticPr fontId="4" type="noConversion"/>
  </si>
  <si>
    <t>人造复仇者</t>
    <phoneticPr fontId="4" type="noConversion"/>
  </si>
  <si>
    <t>异次元行星</t>
    <phoneticPr fontId="4" type="noConversion"/>
  </si>
  <si>
    <t>KT边界线</t>
    <phoneticPr fontId="4" type="noConversion"/>
  </si>
  <si>
    <t>喀戎束胸</t>
    <phoneticPr fontId="4" type="noConversion"/>
  </si>
  <si>
    <t>失落连锁</t>
    <phoneticPr fontId="4" type="noConversion"/>
  </si>
  <si>
    <t>突击巨石像</t>
    <phoneticPr fontId="4" type="noConversion"/>
  </si>
  <si>
    <t>可改造</t>
    <phoneticPr fontId="4" type="noConversion"/>
  </si>
  <si>
    <t>NO</t>
    <phoneticPr fontId="4" type="noConversion"/>
  </si>
  <si>
    <t>YES</t>
    <phoneticPr fontId="4" type="noConversion"/>
  </si>
  <si>
    <t>↑</t>
    <phoneticPr fontId="4" type="noConversion"/>
  </si>
  <si>
    <t>2回</t>
    <phoneticPr fontId="4" type="noConversion"/>
  </si>
  <si>
    <t>剃刀摩托</t>
    <phoneticPr fontId="4" type="noConversion"/>
  </si>
  <si>
    <t>加农炮骑手</t>
    <phoneticPr fontId="4" type="noConversion"/>
  </si>
  <si>
    <t>狩猎</t>
    <phoneticPr fontId="4" type="noConversion"/>
  </si>
  <si>
    <t>加农炮钻机</t>
    <phoneticPr fontId="4" type="noConversion"/>
  </si>
  <si>
    <t>加农炮野猫</t>
    <phoneticPr fontId="4" type="noConversion"/>
  </si>
  <si>
    <t>荒野公牛</t>
    <phoneticPr fontId="4" type="noConversion"/>
  </si>
  <si>
    <t>牛仔</t>
    <phoneticPr fontId="4" type="noConversion"/>
  </si>
  <si>
    <t>空降D</t>
    <phoneticPr fontId="4" type="noConversion"/>
  </si>
  <si>
    <t>鱼雷D</t>
    <phoneticPr fontId="4" type="noConversion"/>
  </si>
  <si>
    <t>空降C</t>
    <phoneticPr fontId="4" type="noConversion"/>
  </si>
  <si>
    <t>鱼雷C</t>
    <phoneticPr fontId="4" type="noConversion"/>
  </si>
  <si>
    <t>空降B</t>
    <phoneticPr fontId="4" type="noConversion"/>
  </si>
  <si>
    <t>鱼雷B</t>
    <phoneticPr fontId="4" type="noConversion"/>
  </si>
  <si>
    <t>空降</t>
    <phoneticPr fontId="4" type="noConversion"/>
  </si>
  <si>
    <t>鱼雷</t>
    <phoneticPr fontId="4" type="noConversion"/>
  </si>
  <si>
    <t>副炮齐射</t>
    <phoneticPr fontId="4" type="noConversion"/>
  </si>
  <si>
    <t>SE齐射</t>
    <phoneticPr fontId="4" type="noConversion"/>
  </si>
  <si>
    <t>主炮齐射</t>
    <phoneticPr fontId="4" type="noConversion"/>
  </si>
  <si>
    <t>骑手翼炮</t>
    <phoneticPr fontId="4" type="noConversion"/>
  </si>
  <si>
    <t>钛合金钻头</t>
    <phoneticPr fontId="4" type="noConversion"/>
  </si>
  <si>
    <t>双重火神炮</t>
    <phoneticPr fontId="4" type="noConversion"/>
  </si>
  <si>
    <t>骑手导弹</t>
    <phoneticPr fontId="4" type="noConversion"/>
  </si>
  <si>
    <t>三管火神炮</t>
  </si>
  <si>
    <t>三管火神炮</t>
    <phoneticPr fontId="4" type="noConversion"/>
  </si>
  <si>
    <t>巡逻车</t>
    <phoneticPr fontId="4" type="noConversion"/>
  </si>
  <si>
    <t>武装警察</t>
    <phoneticPr fontId="4" type="noConversion"/>
  </si>
  <si>
    <t>重装警察</t>
    <phoneticPr fontId="4" type="noConversion"/>
  </si>
  <si>
    <t>特攻警察</t>
    <phoneticPr fontId="4" type="noConversion"/>
  </si>
  <si>
    <t>武装警察2式</t>
    <phoneticPr fontId="4" type="noConversion"/>
  </si>
  <si>
    <t>重装警察2式</t>
    <phoneticPr fontId="4" type="noConversion"/>
  </si>
  <si>
    <t>特攻警察2式</t>
    <phoneticPr fontId="4" type="noConversion"/>
  </si>
  <si>
    <t>武装警察3式</t>
    <phoneticPr fontId="4" type="noConversion"/>
  </si>
  <si>
    <t>重装警察3式</t>
    <phoneticPr fontId="4" type="noConversion"/>
  </si>
  <si>
    <t>特攻警察3式</t>
    <phoneticPr fontId="4" type="noConversion"/>
  </si>
  <si>
    <t>武装警察4式</t>
    <phoneticPr fontId="4" type="noConversion"/>
  </si>
  <si>
    <t>重装警察4式</t>
    <phoneticPr fontId="4" type="noConversion"/>
  </si>
  <si>
    <t>特攻警察4式</t>
    <phoneticPr fontId="4" type="noConversion"/>
  </si>
  <si>
    <t>空中武装警察</t>
    <phoneticPr fontId="4" type="noConversion"/>
  </si>
  <si>
    <t>地底武装警察</t>
    <phoneticPr fontId="4" type="noConversion"/>
  </si>
  <si>
    <t>突击武装警察</t>
    <phoneticPr fontId="4" type="noConversion"/>
  </si>
  <si>
    <t>空中重装警察</t>
    <phoneticPr fontId="4" type="noConversion"/>
  </si>
  <si>
    <t>地底重装警察</t>
    <phoneticPr fontId="4" type="noConversion"/>
  </si>
  <si>
    <t>突击重装警察</t>
    <phoneticPr fontId="4" type="noConversion"/>
  </si>
  <si>
    <t>空中特攻警察</t>
    <phoneticPr fontId="4" type="noConversion"/>
  </si>
  <si>
    <t>地底特攻警察</t>
    <phoneticPr fontId="4" type="noConversion"/>
  </si>
  <si>
    <t>突击特攻警察</t>
    <phoneticPr fontId="4" type="noConversion"/>
  </si>
  <si>
    <t>轰天武装警察</t>
    <phoneticPr fontId="4" type="noConversion"/>
  </si>
  <si>
    <t>突击空中重装警察</t>
    <phoneticPr fontId="4" type="noConversion"/>
  </si>
  <si>
    <t>轰天重装警察</t>
    <phoneticPr fontId="4" type="noConversion"/>
  </si>
  <si>
    <t>轰天特攻警察</t>
    <phoneticPr fontId="4" type="noConversion"/>
  </si>
  <si>
    <t>突击空中特攻警察</t>
    <phoneticPr fontId="4" type="noConversion"/>
  </si>
  <si>
    <t>巡逻车翼炮</t>
    <phoneticPr fontId="4" type="noConversion"/>
  </si>
  <si>
    <t>巨大钻头</t>
    <phoneticPr fontId="4" type="noConversion"/>
  </si>
  <si>
    <t>尖刺保险杠</t>
    <phoneticPr fontId="4" type="noConversion"/>
  </si>
  <si>
    <t>SE齐射</t>
    <phoneticPr fontId="4" type="noConversion"/>
  </si>
  <si>
    <t>越野摩托</t>
    <phoneticPr fontId="4" type="noConversion"/>
  </si>
  <si>
    <t>X射手</t>
    <phoneticPr fontId="4" type="noConversion"/>
  </si>
  <si>
    <t>X强打者</t>
    <phoneticPr fontId="4" type="noConversion"/>
  </si>
  <si>
    <t>高精度导弹R</t>
    <phoneticPr fontId="4" type="noConversion"/>
  </si>
  <si>
    <t>X清道夫</t>
    <phoneticPr fontId="4" type="noConversion"/>
  </si>
  <si>
    <t>X堕天使</t>
    <phoneticPr fontId="4" type="noConversion"/>
  </si>
  <si>
    <t>X诱惑恶魔</t>
    <phoneticPr fontId="4" type="noConversion"/>
  </si>
  <si>
    <t>X教父</t>
    <phoneticPr fontId="4" type="noConversion"/>
  </si>
  <si>
    <t>骑射枪</t>
    <phoneticPr fontId="4" type="noConversion"/>
  </si>
  <si>
    <t>X独角兽</t>
    <phoneticPr fontId="4" type="noConversion"/>
  </si>
  <si>
    <t>X悍匪</t>
    <phoneticPr fontId="4" type="noConversion"/>
  </si>
  <si>
    <t>X地狱犬</t>
    <phoneticPr fontId="4" type="noConversion"/>
  </si>
  <si>
    <t>XS独角兽</t>
    <phoneticPr fontId="4" type="noConversion"/>
  </si>
  <si>
    <t>XS魔狼</t>
    <phoneticPr fontId="4" type="noConversion"/>
  </si>
  <si>
    <t>XV魔狼</t>
    <phoneticPr fontId="4" type="noConversion"/>
  </si>
  <si>
    <t>XC魔狼</t>
    <phoneticPr fontId="4" type="noConversion"/>
  </si>
  <si>
    <t>XS悍匪</t>
    <phoneticPr fontId="4" type="noConversion"/>
  </si>
  <si>
    <t>XS野蛮人</t>
    <phoneticPr fontId="4" type="noConversion"/>
  </si>
  <si>
    <t>XV野蛮人</t>
    <phoneticPr fontId="4" type="noConversion"/>
  </si>
  <si>
    <t>XC野蛮人</t>
    <phoneticPr fontId="4" type="noConversion"/>
  </si>
  <si>
    <t>XS地狱犬</t>
    <phoneticPr fontId="4" type="noConversion"/>
  </si>
  <si>
    <t>XS三头地狱犬</t>
    <phoneticPr fontId="4" type="noConversion"/>
  </si>
  <si>
    <t>XV三头地狱犬</t>
    <phoneticPr fontId="4" type="noConversion"/>
  </si>
  <si>
    <t>XC三头地狱犬</t>
    <phoneticPr fontId="4" type="noConversion"/>
  </si>
  <si>
    <t>二连骑射枪</t>
    <phoneticPr fontId="4" type="noConversion"/>
  </si>
  <si>
    <t>MBT77</t>
    <phoneticPr fontId="4" type="noConversion"/>
  </si>
  <si>
    <t>MBT77警长</t>
    <phoneticPr fontId="4" type="noConversion"/>
  </si>
  <si>
    <t>MBT77游侠</t>
    <phoneticPr fontId="4" type="noConversion"/>
  </si>
  <si>
    <t>MBT77征服</t>
    <phoneticPr fontId="4" type="noConversion"/>
  </si>
  <si>
    <t>喷射钻头</t>
    <phoneticPr fontId="4" type="noConversion"/>
  </si>
  <si>
    <t>凯门鳄77</t>
    <phoneticPr fontId="4" type="noConversion"/>
  </si>
  <si>
    <t>野牛77</t>
    <phoneticPr fontId="4" type="noConversion"/>
  </si>
  <si>
    <t>犀牛77</t>
    <phoneticPr fontId="4" type="noConversion"/>
  </si>
  <si>
    <t>鸵鸟77</t>
    <phoneticPr fontId="4" type="noConversion"/>
  </si>
  <si>
    <t>美洲虎77DH</t>
    <phoneticPr fontId="4" type="noConversion"/>
  </si>
  <si>
    <t>美洲虎77DC</t>
    <phoneticPr fontId="4" type="noConversion"/>
  </si>
  <si>
    <t>半人马77</t>
    <phoneticPr fontId="4" type="noConversion"/>
  </si>
  <si>
    <t>刺猬77</t>
    <phoneticPr fontId="4" type="noConversion"/>
  </si>
  <si>
    <t>秃鹰77DH</t>
    <phoneticPr fontId="4" type="noConversion"/>
  </si>
  <si>
    <t>秃鹰77DC</t>
    <phoneticPr fontId="4" type="noConversion"/>
  </si>
  <si>
    <t>河豚77</t>
    <phoneticPr fontId="4" type="noConversion"/>
  </si>
  <si>
    <t>不死鸟W</t>
    <phoneticPr fontId="4" type="noConversion"/>
  </si>
  <si>
    <t>不死鸟S</t>
    <phoneticPr fontId="4" type="noConversion"/>
  </si>
  <si>
    <t>不死鸟C</t>
    <phoneticPr fontId="4" type="noConversion"/>
  </si>
  <si>
    <t>不死鸟V</t>
    <phoneticPr fontId="4" type="noConversion"/>
  </si>
  <si>
    <t>喷射钻头II</t>
    <phoneticPr fontId="4" type="noConversion"/>
  </si>
  <si>
    <t>二本角</t>
    <phoneticPr fontId="4" type="noConversion"/>
  </si>
  <si>
    <t>二本角II</t>
    <phoneticPr fontId="4" type="noConversion"/>
  </si>
  <si>
    <t>二连加农炮II</t>
    <phoneticPr fontId="4" type="noConversion"/>
  </si>
  <si>
    <t>二连加农炮</t>
    <phoneticPr fontId="4" type="noConversion"/>
  </si>
  <si>
    <t>红狼</t>
    <phoneticPr fontId="4" type="noConversion"/>
  </si>
  <si>
    <t>红狼IIV</t>
    <phoneticPr fontId="4" type="noConversion"/>
  </si>
  <si>
    <t>红狼IIS</t>
    <phoneticPr fontId="4" type="noConversion"/>
  </si>
  <si>
    <t>红狼IVW</t>
    <phoneticPr fontId="4" type="noConversion"/>
  </si>
  <si>
    <t>红狼IVM</t>
    <phoneticPr fontId="4" type="noConversion"/>
  </si>
  <si>
    <t>红狼IVX</t>
    <phoneticPr fontId="4" type="noConversion"/>
  </si>
  <si>
    <t>红狼VIWW</t>
    <phoneticPr fontId="4" type="noConversion"/>
  </si>
  <si>
    <t>红狼VIWX</t>
    <phoneticPr fontId="4" type="noConversion"/>
  </si>
  <si>
    <t>红狼VIMW</t>
    <phoneticPr fontId="4" type="noConversion"/>
  </si>
  <si>
    <t>红狼VIMX</t>
    <phoneticPr fontId="4" type="noConversion"/>
  </si>
  <si>
    <t>饿狼火花炮II</t>
    <phoneticPr fontId="4" type="noConversion"/>
  </si>
  <si>
    <t>红狼III</t>
    <phoneticPr fontId="4" type="noConversion"/>
  </si>
  <si>
    <t>红狼VWX</t>
    <phoneticPr fontId="4" type="noConversion"/>
  </si>
  <si>
    <t>饿狼火花炮</t>
    <phoneticPr fontId="4" type="noConversion"/>
  </si>
  <si>
    <t>红狼VMX</t>
    <phoneticPr fontId="4" type="noConversion"/>
  </si>
  <si>
    <t>红狼VIIWW</t>
    <phoneticPr fontId="4" type="noConversion"/>
  </si>
  <si>
    <t>红狼VIIMW</t>
    <phoneticPr fontId="4" type="noConversion"/>
  </si>
  <si>
    <t>侦察车</t>
    <phoneticPr fontId="4" type="noConversion"/>
  </si>
  <si>
    <t>耐热构造</t>
    <phoneticPr fontId="4" type="noConversion"/>
  </si>
  <si>
    <t>枪手</t>
    <phoneticPr fontId="4" type="noConversion"/>
  </si>
  <si>
    <t>平衡者</t>
    <phoneticPr fontId="4" type="noConversion"/>
  </si>
  <si>
    <t>神枪手</t>
    <phoneticPr fontId="4" type="noConversion"/>
  </si>
  <si>
    <t>魔术大师</t>
    <phoneticPr fontId="4" type="noConversion"/>
  </si>
  <si>
    <t>魔术师卡迪尼</t>
    <phoneticPr fontId="4" type="noConversion"/>
  </si>
  <si>
    <t>魔术师霍迪尼</t>
    <phoneticPr fontId="4" type="noConversion"/>
  </si>
  <si>
    <t>幻想</t>
    <phoneticPr fontId="4" type="noConversion"/>
  </si>
  <si>
    <t>剑鱼</t>
    <phoneticPr fontId="4" type="noConversion"/>
  </si>
  <si>
    <t>鲸鱼</t>
    <phoneticPr fontId="4" type="noConversion"/>
  </si>
  <si>
    <t>金枪鱼</t>
    <phoneticPr fontId="4" type="noConversion"/>
  </si>
  <si>
    <t>食人鱼</t>
    <phoneticPr fontId="4" type="noConversion"/>
  </si>
  <si>
    <t>安康鱼</t>
    <phoneticPr fontId="4" type="noConversion"/>
  </si>
  <si>
    <t>鬼韧鱼</t>
    <phoneticPr fontId="4" type="noConversion"/>
  </si>
  <si>
    <t>大陆雄鹰</t>
    <phoneticPr fontId="4" type="noConversion"/>
  </si>
  <si>
    <t>巨人钻头</t>
    <phoneticPr fontId="4" type="noConversion"/>
  </si>
  <si>
    <t>导弹破坏者</t>
    <phoneticPr fontId="4" type="noConversion"/>
  </si>
  <si>
    <t>急速火神炮</t>
    <phoneticPr fontId="4" type="noConversion"/>
  </si>
  <si>
    <t>武装侦察车</t>
    <phoneticPr fontId="4" type="noConversion"/>
  </si>
  <si>
    <t>战略侦察车</t>
    <phoneticPr fontId="4" type="noConversion"/>
  </si>
  <si>
    <t>魔术师</t>
    <phoneticPr fontId="4" type="noConversion"/>
  </si>
  <si>
    <t>加农炮大师</t>
    <phoneticPr fontId="4" type="noConversion"/>
  </si>
  <si>
    <t>枪王</t>
    <phoneticPr fontId="4" type="noConversion"/>
  </si>
  <si>
    <t>荒野守卫</t>
    <phoneticPr fontId="4" type="noConversion"/>
  </si>
  <si>
    <t>海市蜃楼</t>
    <phoneticPr fontId="4" type="noConversion"/>
  </si>
  <si>
    <t>鲸鱼打击者</t>
    <phoneticPr fontId="4" type="noConversion"/>
  </si>
  <si>
    <t>独眼巨人钻头</t>
    <phoneticPr fontId="4" type="noConversion"/>
  </si>
  <si>
    <t>超级巨鲸</t>
    <phoneticPr fontId="4" type="noConversion"/>
  </si>
  <si>
    <t>鲸鱼轰炸者</t>
    <phoneticPr fontId="4" type="noConversion"/>
  </si>
  <si>
    <t>导弹破坏者II</t>
    <phoneticPr fontId="4" type="noConversion"/>
  </si>
  <si>
    <t>40mm机关炮</t>
  </si>
  <si>
    <t>40mm机关炮</t>
    <phoneticPr fontId="4" type="noConversion"/>
  </si>
  <si>
    <t>对空导弹炮</t>
    <phoneticPr fontId="4" type="noConversion"/>
  </si>
  <si>
    <t>44mm机关炮</t>
    <phoneticPr fontId="4" type="noConversion"/>
  </si>
  <si>
    <t>PAC导弹炮</t>
    <phoneticPr fontId="4" type="noConversion"/>
  </si>
  <si>
    <t>通古斯战车G</t>
    <phoneticPr fontId="4" type="noConversion"/>
  </si>
  <si>
    <t>通古斯战车S</t>
    <phoneticPr fontId="4" type="noConversion"/>
  </si>
  <si>
    <t>防空加农炮</t>
    <phoneticPr fontId="4" type="noConversion"/>
  </si>
  <si>
    <t>防空火神炮</t>
    <phoneticPr fontId="4" type="noConversion"/>
  </si>
  <si>
    <t>防空特攻炮</t>
    <phoneticPr fontId="4" type="noConversion"/>
  </si>
  <si>
    <t>防空火神炮M</t>
    <phoneticPr fontId="4" type="noConversion"/>
  </si>
  <si>
    <t>驱逐穆罗梅茨</t>
    <phoneticPr fontId="4" type="noConversion"/>
  </si>
  <si>
    <t>对战车穆罗梅茨</t>
    <phoneticPr fontId="4" type="noConversion"/>
  </si>
  <si>
    <t>强袭穆罗梅茨</t>
    <phoneticPr fontId="4" type="noConversion"/>
  </si>
  <si>
    <t>防空穆罗梅茨</t>
    <phoneticPr fontId="4" type="noConversion"/>
  </si>
  <si>
    <t>特攻穆罗梅茨</t>
    <phoneticPr fontId="4" type="noConversion"/>
  </si>
  <si>
    <t>长射程穆罗梅茨</t>
    <phoneticPr fontId="4" type="noConversion"/>
  </si>
  <si>
    <t>机炮三重奏</t>
    <phoneticPr fontId="4" type="noConversion"/>
  </si>
  <si>
    <t>最终压缩炮</t>
    <phoneticPr fontId="4" type="noConversion"/>
  </si>
  <si>
    <t>ARH大蛇</t>
    <phoneticPr fontId="4" type="noConversion"/>
  </si>
  <si>
    <t>通古斯战车</t>
    <phoneticPr fontId="4" type="noConversion"/>
  </si>
  <si>
    <t>重装通古斯战车</t>
    <phoneticPr fontId="4" type="noConversion"/>
  </si>
  <si>
    <t>防空加农炮W</t>
    <phoneticPr fontId="4" type="noConversion"/>
  </si>
  <si>
    <t>多弹头圣剑</t>
    <phoneticPr fontId="4" type="noConversion"/>
  </si>
  <si>
    <t>大钻头</t>
    <phoneticPr fontId="4" type="noConversion"/>
  </si>
  <si>
    <t>防空加农炮D</t>
    <phoneticPr fontId="4" type="noConversion"/>
  </si>
  <si>
    <t>防空加农炮M</t>
    <phoneticPr fontId="4" type="noConversion"/>
  </si>
  <si>
    <t>防空火神炮W</t>
    <phoneticPr fontId="4" type="noConversion"/>
  </si>
  <si>
    <t>防空火神炮D</t>
    <phoneticPr fontId="4" type="noConversion"/>
  </si>
  <si>
    <t>防空特攻炮W</t>
    <phoneticPr fontId="4" type="noConversion"/>
  </si>
  <si>
    <t>防空特攻炮D</t>
    <phoneticPr fontId="4" type="noConversion"/>
  </si>
  <si>
    <t>防空特攻炮M</t>
    <phoneticPr fontId="4" type="noConversion"/>
  </si>
  <si>
    <t>困境</t>
    <phoneticPr fontId="4" type="noConversion"/>
  </si>
  <si>
    <t>光速流星</t>
    <phoneticPr fontId="4" type="noConversion"/>
  </si>
  <si>
    <t>爆速流星</t>
    <phoneticPr fontId="4" type="noConversion"/>
  </si>
  <si>
    <t>连星类星体C</t>
    <phoneticPr fontId="4" type="noConversion"/>
  </si>
  <si>
    <t>连星类星体S</t>
    <phoneticPr fontId="4" type="noConversion"/>
  </si>
  <si>
    <t>类星体KB</t>
    <phoneticPr fontId="4" type="noConversion"/>
  </si>
  <si>
    <t>类星体KM</t>
    <phoneticPr fontId="4" type="noConversion"/>
  </si>
  <si>
    <t>连星脉冲星C</t>
    <phoneticPr fontId="4" type="noConversion"/>
  </si>
  <si>
    <t>连星脉冲星S</t>
    <phoneticPr fontId="4" type="noConversion"/>
  </si>
  <si>
    <t>脉冲星KB</t>
    <phoneticPr fontId="4" type="noConversion"/>
  </si>
  <si>
    <t>脉冲星KM</t>
    <phoneticPr fontId="4" type="noConversion"/>
  </si>
  <si>
    <t>骑手激光</t>
    <phoneticPr fontId="4" type="noConversion"/>
  </si>
  <si>
    <t>钛合金重剑</t>
    <phoneticPr fontId="4" type="noConversion"/>
  </si>
  <si>
    <t>对激光构造</t>
    <phoneticPr fontId="4" type="noConversion"/>
  </si>
  <si>
    <t>加农炮行者</t>
    <phoneticPr fontId="4" type="noConversion"/>
  </si>
  <si>
    <t>嘿哟行者</t>
    <phoneticPr fontId="4" type="noConversion"/>
  </si>
  <si>
    <t>哟呵行者</t>
    <phoneticPr fontId="4" type="noConversion"/>
  </si>
  <si>
    <t>喔唷行者</t>
    <phoneticPr fontId="4" type="noConversion"/>
  </si>
  <si>
    <t>魁行者</t>
    <phoneticPr fontId="4" type="noConversion"/>
  </si>
  <si>
    <t>祭行者</t>
    <phoneticPr fontId="4" type="noConversion"/>
  </si>
  <si>
    <t>天行者</t>
    <phoneticPr fontId="4" type="noConversion"/>
  </si>
  <si>
    <t>袛园行者</t>
  </si>
  <si>
    <t>浅草行者</t>
  </si>
  <si>
    <t>室户行者</t>
  </si>
  <si>
    <t>涉谷行者</t>
  </si>
  <si>
    <t>梅田行者</t>
  </si>
  <si>
    <t>福冈行者</t>
  </si>
  <si>
    <t>土佐行者</t>
  </si>
  <si>
    <t>熊谷行者</t>
  </si>
  <si>
    <t>调布行者</t>
  </si>
  <si>
    <t>鸣子行者</t>
  </si>
  <si>
    <t>阿波行者</t>
  </si>
  <si>
    <t>富士行者</t>
  </si>
  <si>
    <t>驹込行者</t>
  </si>
  <si>
    <t>森下行者</t>
  </si>
  <si>
    <t>中野行者</t>
  </si>
  <si>
    <t>新宿行者</t>
  </si>
  <si>
    <t>六本木行者</t>
  </si>
  <si>
    <t>麻布行者</t>
  </si>
  <si>
    <t>冲绳行者</t>
  </si>
  <si>
    <t>札幌行者</t>
  </si>
  <si>
    <t>名古屋行者</t>
  </si>
  <si>
    <t>大阪行者</t>
  </si>
  <si>
    <t>水星行者</t>
  </si>
  <si>
    <t>金星行者</t>
  </si>
  <si>
    <t>地球行者</t>
  </si>
  <si>
    <t>火星行者</t>
  </si>
  <si>
    <t>木星行者</t>
  </si>
  <si>
    <t>土星行者</t>
  </si>
  <si>
    <t>天王星行者</t>
  </si>
  <si>
    <t>海王星行者</t>
  </si>
  <si>
    <t>神之怒</t>
    <phoneticPr fontId="4" type="noConversion"/>
  </si>
  <si>
    <t>神龛发射器</t>
    <phoneticPr fontId="4" type="noConversion"/>
  </si>
  <si>
    <t>神龛导弹II</t>
    <phoneticPr fontId="4" type="noConversion"/>
  </si>
  <si>
    <t>神龛大厅</t>
    <phoneticPr fontId="4" type="noConversion"/>
  </si>
  <si>
    <t>神龛导弹</t>
    <phoneticPr fontId="4" type="noConversion"/>
  </si>
  <si>
    <t>赫德拉斯普金</t>
    <phoneticPr fontId="4" type="noConversion"/>
  </si>
  <si>
    <t>达拉斯普金</t>
    <phoneticPr fontId="4" type="noConversion"/>
  </si>
  <si>
    <t>沙皇重战车</t>
    <phoneticPr fontId="4" type="noConversion"/>
  </si>
  <si>
    <t>罗曼诺夫</t>
    <phoneticPr fontId="4" type="noConversion"/>
  </si>
  <si>
    <t>究极加农炮II</t>
    <phoneticPr fontId="4" type="noConversion"/>
  </si>
  <si>
    <t>究极加农炮IV</t>
    <phoneticPr fontId="4" type="noConversion"/>
  </si>
  <si>
    <t>科幻</t>
    <phoneticPr fontId="4" type="noConversion"/>
  </si>
  <si>
    <t>流星</t>
    <phoneticPr fontId="4" type="noConversion"/>
  </si>
  <si>
    <t>光速流星BB</t>
    <phoneticPr fontId="4" type="noConversion"/>
  </si>
  <si>
    <t>光速流星BM</t>
    <phoneticPr fontId="4" type="noConversion"/>
  </si>
  <si>
    <t>爆速流星MB</t>
    <phoneticPr fontId="4" type="noConversion"/>
  </si>
  <si>
    <t>爆速流星MM</t>
    <phoneticPr fontId="4" type="noConversion"/>
  </si>
  <si>
    <t>超光速快子SC</t>
    <phoneticPr fontId="4" type="noConversion"/>
  </si>
  <si>
    <t>主炮齐射</t>
    <phoneticPr fontId="4" type="noConversion"/>
  </si>
  <si>
    <t>超光速快子SS</t>
    <phoneticPr fontId="4" type="noConversion"/>
  </si>
  <si>
    <t>唉嗬行者</t>
    <phoneticPr fontId="4" type="noConversion"/>
  </si>
  <si>
    <t>嗨呀行者</t>
    <phoneticPr fontId="4" type="noConversion"/>
  </si>
  <si>
    <t>朝霞行者</t>
    <phoneticPr fontId="4" type="noConversion"/>
  </si>
  <si>
    <t>黄昏行者</t>
    <phoneticPr fontId="4" type="noConversion"/>
  </si>
  <si>
    <t>风神行者</t>
    <phoneticPr fontId="4" type="noConversion"/>
  </si>
  <si>
    <t>雷神行者</t>
    <phoneticPr fontId="4" type="noConversion"/>
  </si>
  <si>
    <t>阿修罗行者</t>
    <phoneticPr fontId="4" type="noConversion"/>
  </si>
  <si>
    <t>阿吽行者</t>
    <phoneticPr fontId="4" type="noConversion"/>
  </si>
  <si>
    <t>晓行者</t>
    <phoneticPr fontId="4" type="noConversion"/>
  </si>
  <si>
    <t>曙行者</t>
    <phoneticPr fontId="4" type="noConversion"/>
  </si>
  <si>
    <t>天神行者</t>
    <phoneticPr fontId="4" type="noConversion"/>
  </si>
  <si>
    <t>雷门行者</t>
    <phoneticPr fontId="4" type="noConversion"/>
  </si>
  <si>
    <t>夜空行者</t>
    <phoneticPr fontId="4" type="noConversion"/>
  </si>
  <si>
    <t>青空行者</t>
    <phoneticPr fontId="4" type="noConversion"/>
  </si>
  <si>
    <t>东京行者</t>
    <phoneticPr fontId="4" type="noConversion"/>
  </si>
  <si>
    <t>芝加哥行者</t>
    <phoneticPr fontId="4" type="noConversion"/>
  </si>
  <si>
    <t>北京行者</t>
    <phoneticPr fontId="4" type="noConversion"/>
  </si>
  <si>
    <t>希腊行者</t>
    <phoneticPr fontId="4" type="noConversion"/>
  </si>
  <si>
    <t>巴黎行者</t>
    <phoneticPr fontId="4" type="noConversion"/>
  </si>
  <si>
    <t>纽约行者</t>
    <phoneticPr fontId="4" type="noConversion"/>
  </si>
  <si>
    <t>米兰行者</t>
    <phoneticPr fontId="4" type="noConversion"/>
  </si>
  <si>
    <t>伦敦行者</t>
    <phoneticPr fontId="4" type="noConversion"/>
  </si>
  <si>
    <t>首尔行者</t>
    <phoneticPr fontId="4" type="noConversion"/>
  </si>
  <si>
    <t>开罗行者</t>
    <phoneticPr fontId="4" type="noConversion"/>
  </si>
  <si>
    <t>罗马行者</t>
    <phoneticPr fontId="4" type="noConversion"/>
  </si>
  <si>
    <t>多哈行者</t>
    <phoneticPr fontId="4" type="noConversion"/>
  </si>
  <si>
    <t>曼谷行者</t>
    <phoneticPr fontId="4" type="noConversion"/>
  </si>
  <si>
    <t>莫斯科行者</t>
    <phoneticPr fontId="4" type="noConversion"/>
  </si>
  <si>
    <t>摩纳哥行者</t>
    <phoneticPr fontId="4" type="noConversion"/>
  </si>
  <si>
    <t>维也纳行者</t>
    <phoneticPr fontId="4" type="noConversion"/>
  </si>
  <si>
    <t>拉斯普金</t>
    <phoneticPr fontId="4" type="noConversion"/>
  </si>
  <si>
    <t>究极加农炮</t>
    <phoneticPr fontId="4" type="noConversion"/>
  </si>
  <si>
    <t>沙皇</t>
    <phoneticPr fontId="4" type="noConversion"/>
  </si>
  <si>
    <t>究极加农炮III</t>
    <phoneticPr fontId="4" type="noConversion"/>
  </si>
  <si>
    <t>伊万</t>
    <phoneticPr fontId="4" type="noConversion"/>
  </si>
  <si>
    <t>亚历山德罗</t>
    <phoneticPr fontId="4" type="noConversion"/>
  </si>
  <si>
    <t>●</t>
  </si>
  <si>
    <t>人类道具</t>
  </si>
  <si>
    <t>少女</t>
  </si>
  <si>
    <t>◎</t>
  </si>
  <si>
    <t>＄</t>
  </si>
  <si>
    <t>×</t>
  </si>
  <si>
    <t>炎</t>
  </si>
  <si>
    <t>猫</t>
  </si>
  <si>
    <t>HP回復</t>
  </si>
  <si>
    <t>缎带</t>
    <phoneticPr fontId="4" type="noConversion"/>
  </si>
  <si>
    <t>自动贩卖机中奖声</t>
    <phoneticPr fontId="4" type="noConversion"/>
  </si>
  <si>
    <t>巨大钻头</t>
  </si>
  <si>
    <t>越野摩托火神炮</t>
    <phoneticPr fontId="4" type="noConversion"/>
  </si>
  <si>
    <t>越野摩托导弹</t>
    <phoneticPr fontId="4" type="noConversion"/>
  </si>
  <si>
    <t>骑手导弹</t>
  </si>
  <si>
    <t>越野摩托炮II</t>
  </si>
  <si>
    <t>越野摩托炮III</t>
  </si>
  <si>
    <t>高精度导弹X</t>
    <phoneticPr fontId="4" type="noConversion"/>
  </si>
  <si>
    <t>越野摩托炮III</t>
    <phoneticPr fontId="4" type="noConversion"/>
  </si>
  <si>
    <t>坦克导弹</t>
  </si>
  <si>
    <t>坦克导弹II</t>
  </si>
  <si>
    <t>精准翼炮</t>
  </si>
  <si>
    <t>精准翼炮II</t>
  </si>
  <si>
    <t>神龛翼炮</t>
  </si>
  <si>
    <t>44mm机关炮</t>
  </si>
  <si>
    <t>机炮三重奏</t>
  </si>
  <si>
    <t>最终压缩炮</t>
  </si>
  <si>
    <t>大钻头</t>
  </si>
  <si>
    <t>对空导弹炮</t>
  </si>
  <si>
    <t>PAC导弹炮</t>
  </si>
  <si>
    <t>多弹头圣剑</t>
  </si>
  <si>
    <t>ARH大蛇</t>
  </si>
  <si>
    <t>骑手激光</t>
  </si>
  <si>
    <t>神龛大厅</t>
  </si>
  <si>
    <t>神龛发射器</t>
  </si>
  <si>
    <t>神龛导弹</t>
  </si>
  <si>
    <t>神龛导弹II</t>
  </si>
  <si>
    <t>究极加农炮II</t>
  </si>
  <si>
    <t>究极加农炮III</t>
  </si>
  <si>
    <t>究极加农炮IV</t>
  </si>
  <si>
    <t>神龛翼炮</t>
    <phoneticPr fontId="4" type="noConversion"/>
  </si>
  <si>
    <t>赏金</t>
    <phoneticPr fontId="4" type="noConversion"/>
  </si>
  <si>
    <t>经验</t>
    <phoneticPr fontId="4" type="noConversion"/>
  </si>
  <si>
    <t>金币</t>
    <phoneticPr fontId="4" type="noConversion"/>
  </si>
  <si>
    <t>掉落1</t>
    <phoneticPr fontId="4" type="noConversion"/>
  </si>
  <si>
    <t>掉落2</t>
    <phoneticPr fontId="4" type="noConversion"/>
  </si>
  <si>
    <t>掉落3</t>
    <phoneticPr fontId="4" type="noConversion"/>
  </si>
  <si>
    <t>HP/SP</t>
    <phoneticPr fontId="4" type="noConversion"/>
  </si>
  <si>
    <t>蟹挖掘机</t>
    <phoneticPr fontId="4" type="noConversion"/>
  </si>
  <si>
    <t>巨鹿战车</t>
    <phoneticPr fontId="4" type="noConversion"/>
  </si>
  <si>
    <t>某种电子零件</t>
    <phoneticPr fontId="4" type="noConversion"/>
  </si>
  <si>
    <t>红色吊架</t>
    <phoneticPr fontId="4" type="noConversion"/>
  </si>
  <si>
    <t>蟹背喷火器</t>
    <phoneticPr fontId="4" type="noConversion"/>
  </si>
  <si>
    <t>铁鹿角</t>
    <phoneticPr fontId="4" type="noConversion"/>
  </si>
  <si>
    <t>废铁 0.75T</t>
    <phoneticPr fontId="4" type="noConversion"/>
  </si>
  <si>
    <t>多明戈斯</t>
    <phoneticPr fontId="4" type="noConversion"/>
  </si>
  <si>
    <t>多明毛</t>
    <phoneticPr fontId="4" type="noConversion"/>
  </si>
  <si>
    <t>喷射链锯</t>
    <phoneticPr fontId="4" type="noConversion"/>
  </si>
  <si>
    <t>多明戈斯机枪</t>
    <phoneticPr fontId="4" type="noConversion"/>
  </si>
  <si>
    <t>超流动巨大布丁</t>
    <phoneticPr fontId="4" type="noConversion"/>
  </si>
  <si>
    <t>超流动核心</t>
    <phoneticPr fontId="4" type="noConversion"/>
  </si>
  <si>
    <t>猴门氏车</t>
    <phoneticPr fontId="4" type="noConversion"/>
  </si>
  <si>
    <t>气象云</t>
    <phoneticPr fontId="4" type="noConversion"/>
  </si>
  <si>
    <t>造云素</t>
    <phoneticPr fontId="4" type="noConversion"/>
  </si>
  <si>
    <t>强力造云素</t>
    <phoneticPr fontId="4" type="noConversion"/>
  </si>
  <si>
    <t>火星水母</t>
    <phoneticPr fontId="4" type="noConversion"/>
  </si>
  <si>
    <t>机械</t>
    <phoneticPr fontId="4" type="noConversion"/>
  </si>
  <si>
    <t>生物</t>
    <phoneticPr fontId="4" type="noConversion"/>
  </si>
  <si>
    <t>未知</t>
    <phoneticPr fontId="4" type="noConversion"/>
  </si>
  <si>
    <t>火星爆射炮</t>
    <phoneticPr fontId="4" type="noConversion"/>
  </si>
  <si>
    <t>水怪许德拉</t>
    <phoneticPr fontId="4" type="noConversion"/>
  </si>
  <si>
    <t>许德拉水</t>
    <phoneticPr fontId="4" type="noConversion"/>
  </si>
  <si>
    <t>许德拉之泪</t>
    <phoneticPr fontId="4" type="noConversion"/>
  </si>
  <si>
    <t>许德拉精华液</t>
    <phoneticPr fontId="4" type="noConversion"/>
  </si>
  <si>
    <t>猴面包树怪</t>
    <phoneticPr fontId="4" type="noConversion"/>
  </si>
  <si>
    <t>树怪护盾</t>
    <phoneticPr fontId="4" type="noConversion"/>
  </si>
  <si>
    <t>树怪棒槌</t>
    <phoneticPr fontId="4" type="noConversion"/>
  </si>
  <si>
    <t>保镖机器人</t>
    <phoneticPr fontId="4" type="noConversion"/>
  </si>
  <si>
    <t>蛾女</t>
    <phoneticPr fontId="4" type="noConversion"/>
  </si>
  <si>
    <t>阿尔梅达</t>
    <phoneticPr fontId="4" type="noConversion"/>
  </si>
  <si>
    <t>电子旗鱼</t>
    <phoneticPr fontId="4" type="noConversion"/>
  </si>
  <si>
    <t>穆加迪斯</t>
    <phoneticPr fontId="4" type="noConversion"/>
  </si>
  <si>
    <t>极速王者</t>
    <phoneticPr fontId="4" type="noConversion"/>
  </si>
  <si>
    <t>冥界列车</t>
    <phoneticPr fontId="4" type="noConversion"/>
  </si>
  <si>
    <t>神风女王</t>
    <phoneticPr fontId="4" type="noConversion"/>
  </si>
  <si>
    <t>奥罗克</t>
    <phoneticPr fontId="4" type="noConversion"/>
  </si>
  <si>
    <t>垃圾人</t>
    <phoneticPr fontId="4" type="noConversion"/>
  </si>
  <si>
    <t>变形虫兄弟</t>
    <phoneticPr fontId="4" type="noConversion"/>
  </si>
  <si>
    <t>激钢钻狮</t>
    <phoneticPr fontId="4" type="noConversion"/>
  </si>
  <si>
    <t>奥尔加·莫德</t>
    <phoneticPr fontId="4" type="noConversion"/>
  </si>
  <si>
    <t>凶鸟·死亡黛蒙娜</t>
    <phoneticPr fontId="4" type="noConversion"/>
  </si>
  <si>
    <t>阿拉莫·杰克</t>
    <phoneticPr fontId="4" type="noConversion"/>
  </si>
  <si>
    <t>变异萝卜2号</t>
    <phoneticPr fontId="4" type="noConversion"/>
  </si>
  <si>
    <t>激钢钻虎</t>
    <phoneticPr fontId="4" type="noConversion"/>
  </si>
  <si>
    <t>河马执政官</t>
    <phoneticPr fontId="4" type="noConversion"/>
  </si>
  <si>
    <t>异次元三叶虫</t>
    <phoneticPr fontId="4" type="noConversion"/>
  </si>
  <si>
    <t>冰河巨蟹</t>
    <phoneticPr fontId="4" type="noConversion"/>
  </si>
  <si>
    <t>审判图腾</t>
    <phoneticPr fontId="4" type="noConversion"/>
  </si>
  <si>
    <t>末次冰期</t>
    <phoneticPr fontId="4" type="noConversion"/>
  </si>
  <si>
    <t>叶卡捷琳娜女皇</t>
    <phoneticPr fontId="4" type="noConversion"/>
  </si>
  <si>
    <t>闪避前进</t>
  </si>
  <si>
    <t>激光+通常</t>
    <phoneticPr fontId="4" type="noConversion"/>
  </si>
  <si>
    <t>防护膜</t>
    <phoneticPr fontId="4" type="noConversion"/>
  </si>
  <si>
    <t>镜面</t>
    <phoneticPr fontId="4" type="noConversion"/>
  </si>
  <si>
    <t>耐热</t>
    <phoneticPr fontId="4" type="noConversion"/>
  </si>
  <si>
    <t>耐寒</t>
    <phoneticPr fontId="4" type="noConversion"/>
  </si>
  <si>
    <t>隐形</t>
    <phoneticPr fontId="4" type="noConversion"/>
  </si>
  <si>
    <t>性格限定</t>
    <phoneticPr fontId="4" type="noConversion"/>
  </si>
  <si>
    <t>通用</t>
  </si>
  <si>
    <t>顽固</t>
  </si>
  <si>
    <t>性格-成长LV</t>
    <phoneticPr fontId="4" type="noConversion"/>
  </si>
  <si>
    <t>温顺</t>
  </si>
  <si>
    <t>寒酸老土</t>
  </si>
  <si>
    <t>冷酷</t>
  </si>
  <si>
    <t>不注重场合</t>
  </si>
  <si>
    <t>正直</t>
    <phoneticPr fontId="4" type="noConversion"/>
  </si>
  <si>
    <t>吵死人</t>
    <phoneticPr fontId="4" type="noConversion"/>
  </si>
  <si>
    <t>易怒</t>
  </si>
  <si>
    <t>不注重场合</t>
    <phoneticPr fontId="4" type="noConversion"/>
  </si>
  <si>
    <t>伪装迷彩</t>
    <phoneticPr fontId="4" type="noConversion"/>
  </si>
  <si>
    <t>受到冰冷属性伤害大幅降低</t>
    <phoneticPr fontId="4" type="noConversion"/>
  </si>
  <si>
    <t>受到酸性属性伤害大幅降低</t>
    <phoneticPr fontId="4" type="noConversion"/>
  </si>
  <si>
    <t>遇敌率降低一阶段</t>
    <phoneticPr fontId="4" type="noConversion"/>
  </si>
  <si>
    <t>接地链</t>
    <phoneticPr fontId="4" type="noConversion"/>
  </si>
  <si>
    <t>黑钢锁</t>
    <phoneticPr fontId="4" type="noConversion"/>
  </si>
  <si>
    <t>位置</t>
    <phoneticPr fontId="4" type="noConversion"/>
  </si>
  <si>
    <t>使用后自动生效</t>
    <phoneticPr fontId="4" type="noConversion"/>
  </si>
  <si>
    <t>洗车会擦除</t>
    <phoneticPr fontId="4" type="noConversion"/>
  </si>
  <si>
    <t>唯一/每车</t>
    <phoneticPr fontId="4" type="noConversion"/>
  </si>
  <si>
    <t>移动状态使用</t>
    <phoneticPr fontId="4" type="noConversion"/>
  </si>
  <si>
    <t>提升遇敌率</t>
    <phoneticPr fontId="4" type="noConversion"/>
  </si>
  <si>
    <t>唯一/整体</t>
    <phoneticPr fontId="4" type="noConversion"/>
  </si>
  <si>
    <t>对象</t>
    <phoneticPr fontId="4" type="noConversion"/>
  </si>
  <si>
    <t>车1</t>
    <phoneticPr fontId="4" type="noConversion"/>
  </si>
  <si>
    <t>车2</t>
    <phoneticPr fontId="4" type="noConversion"/>
  </si>
  <si>
    <t>车3</t>
    <phoneticPr fontId="4" type="noConversion"/>
  </si>
  <si>
    <t>数量偏移</t>
    <phoneticPr fontId="4" type="noConversion"/>
  </si>
  <si>
    <t>土星&gt;主炮连射</t>
    <phoneticPr fontId="4" type="noConversion"/>
  </si>
  <si>
    <t>黑钻&gt;主炮全体</t>
    <phoneticPr fontId="4" type="noConversion"/>
  </si>
  <si>
    <t>结果</t>
    <phoneticPr fontId="4" type="noConversion"/>
  </si>
  <si>
    <t>几率</t>
    <phoneticPr fontId="4" type="noConversion"/>
  </si>
  <si>
    <t>只迎击 攻击安装该SE战车的炮弹</t>
    <phoneticPr fontId="4" type="noConversion"/>
  </si>
  <si>
    <t>只迎击 攻击安装该SE战车的炮弹</t>
    <phoneticPr fontId="4" type="noConversion"/>
  </si>
  <si>
    <t>我方队伍人数中随机迎击其中1发炮弹</t>
    <phoneticPr fontId="4" type="noConversion"/>
  </si>
  <si>
    <t>我方队伍人数中随机迎击其中1发炮弹</t>
    <phoneticPr fontId="4" type="noConversion"/>
  </si>
  <si>
    <t>+?%</t>
    <phoneticPr fontId="4" type="noConversion"/>
  </si>
  <si>
    <t>随机修正&lt;偏移</t>
    <phoneticPr fontId="4" type="noConversion"/>
  </si>
  <si>
    <t>道具栏</t>
    <phoneticPr fontId="4" type="noConversion"/>
  </si>
  <si>
    <t>-</t>
    <phoneticPr fontId="4" type="noConversion"/>
  </si>
  <si>
    <t>主</t>
    <phoneticPr fontId="4" type="noConversion"/>
  </si>
  <si>
    <t>副</t>
    <phoneticPr fontId="4" type="noConversion"/>
  </si>
  <si>
    <t>生锈大炮:0</t>
  </si>
  <si>
    <t>45mm炮:0</t>
  </si>
  <si>
    <t>45mm炮:1</t>
  </si>
  <si>
    <t>48mm炮:0</t>
  </si>
  <si>
    <t>55mm炮:0</t>
  </si>
  <si>
    <t>75mm炮:0</t>
  </si>
  <si>
    <t>75mm炮:1</t>
  </si>
  <si>
    <t>75mm炮:2</t>
  </si>
  <si>
    <t>75mm炮:3</t>
  </si>
  <si>
    <t>88mm炮:0</t>
  </si>
  <si>
    <t>90mm远程T型炮:0</t>
  </si>
  <si>
    <t>90mm远程T型炮:1</t>
  </si>
  <si>
    <t>90mm远程T型炮:2</t>
  </si>
  <si>
    <t>90mm远程T型炮:3</t>
  </si>
  <si>
    <t>88mm火花炮:0</t>
  </si>
  <si>
    <t>95mm炮:0</t>
  </si>
  <si>
    <t>95mm炮:1</t>
  </si>
  <si>
    <t>95mm炮:2</t>
  </si>
  <si>
    <t>95mm炮:3</t>
  </si>
  <si>
    <t>98mm炮:0</t>
  </si>
  <si>
    <t>98mm炮:1</t>
  </si>
  <si>
    <t>98mm炮:2</t>
  </si>
  <si>
    <t>98mm炮:3</t>
  </si>
  <si>
    <t>92mm火花炮:0</t>
  </si>
  <si>
    <t>萌萌火炮:0</t>
  </si>
  <si>
    <t>萌萌火炮:1</t>
  </si>
  <si>
    <t>105mm加农炮:0</t>
  </si>
  <si>
    <t>105mm加农炮:1</t>
  </si>
  <si>
    <t>105mm加农炮:2</t>
  </si>
  <si>
    <t>105mm加农炮:3</t>
  </si>
  <si>
    <t>吊车炮:0</t>
  </si>
  <si>
    <t>吊车炮:1</t>
  </si>
  <si>
    <t>110mm低位炮:0</t>
  </si>
  <si>
    <t>105mm爆射炮:0</t>
  </si>
  <si>
    <t>105mm爆射炮:1</t>
  </si>
  <si>
    <t>105mm爆射炮:2</t>
  </si>
  <si>
    <t>105mm爆射炮:3</t>
  </si>
  <si>
    <t>115mm远程T型炮:0</t>
  </si>
  <si>
    <t>120mm加农炮:0</t>
  </si>
  <si>
    <t>120mm远程T型炮:0</t>
  </si>
  <si>
    <t>激光加农炮:0</t>
  </si>
  <si>
    <t>激光加农炮:1</t>
  </si>
  <si>
    <t>125mm加农炮:0</t>
  </si>
  <si>
    <t>125mm加农炮:1</t>
  </si>
  <si>
    <t>125mm加农炮:2</t>
  </si>
  <si>
    <t>125mm加农炮:3</t>
  </si>
  <si>
    <t>U鲨潜艇炮:0</t>
  </si>
  <si>
    <t>U鲨潜艇炮:1</t>
  </si>
  <si>
    <t>U鲨潜艇炮:2</t>
  </si>
  <si>
    <t>U鲨潜艇炮:3</t>
  </si>
  <si>
    <t>115mm火花炮:0</t>
  </si>
  <si>
    <t>115mm火花炮:1</t>
  </si>
  <si>
    <t>115mm火花炮:2</t>
  </si>
  <si>
    <t>115mm火花炮:3</t>
  </si>
  <si>
    <t>115mm爆射炮:0</t>
  </si>
  <si>
    <t>115mm爆射炮:1</t>
  </si>
  <si>
    <t>115mm爆射炮:2</t>
  </si>
  <si>
    <t>115mm爆射炮:3</t>
  </si>
  <si>
    <t>125mm远程T型炮:0</t>
  </si>
  <si>
    <t>125mm远程T型炮:1</t>
  </si>
  <si>
    <t>125mm远程T型炮:2</t>
  </si>
  <si>
    <t>125mm远程T型炮:3</t>
  </si>
  <si>
    <t>白金殿堂炮:0</t>
  </si>
  <si>
    <t>白金殿堂炮:1</t>
  </si>
  <si>
    <t>135mm加农炮:0</t>
  </si>
  <si>
    <t>120mm火花炮:0</t>
  </si>
  <si>
    <t>140mm火花炮:0</t>
  </si>
  <si>
    <t>140mm火花炮:1</t>
  </si>
  <si>
    <t>140mm火花炮:2</t>
  </si>
  <si>
    <t>140mm火花炮:3</t>
  </si>
  <si>
    <t>155mm加农炮:0</t>
  </si>
  <si>
    <t>155mm加农炮:1</t>
  </si>
  <si>
    <t>155mm加农炮:2</t>
  </si>
  <si>
    <t>155mm加农炮:3</t>
  </si>
  <si>
    <t>火炉加农炮:0</t>
  </si>
  <si>
    <t>猴子加农炮:0</t>
  </si>
  <si>
    <t>猴子加农炮:1</t>
  </si>
  <si>
    <t>钻头加农炮:0</t>
  </si>
  <si>
    <t>155mm火花炮:0</t>
  </si>
  <si>
    <t>155mm火花炮:1</t>
  </si>
  <si>
    <t>155mm火花炮:2</t>
  </si>
  <si>
    <t>155mm火花炮:3</t>
  </si>
  <si>
    <t>八岐大蛇:0</t>
  </si>
  <si>
    <t>超声波加农炮:0</t>
  </si>
  <si>
    <t>火星爆射炮:0</t>
  </si>
  <si>
    <t>火星爆射炮:2</t>
  </si>
  <si>
    <t>土星爆射炮:0</t>
  </si>
  <si>
    <t>土星爆射炮:2</t>
  </si>
  <si>
    <t>165mm幽灵炮:0</t>
  </si>
  <si>
    <t>165mm幽灵炮:1</t>
  </si>
  <si>
    <t>165mm幽灵炮:2</t>
  </si>
  <si>
    <t>165mm幽灵炮:3</t>
  </si>
  <si>
    <t>180mm爆射炮:0</t>
  </si>
  <si>
    <t>180mm爆射炮:1</t>
  </si>
  <si>
    <t>180mm爆射炮:2</t>
  </si>
  <si>
    <t>180mm爆射炮:3</t>
  </si>
  <si>
    <t>165mm远程T型炮:0</t>
  </si>
  <si>
    <t>165mm远程T型炮:1</t>
  </si>
  <si>
    <t>165mm远程T型炮:2</t>
  </si>
  <si>
    <t>165mm远程T型炮:3</t>
  </si>
  <si>
    <t>炸裂军刀炮:0</t>
  </si>
  <si>
    <t>炸裂军刀炮:1</t>
  </si>
  <si>
    <t>炸裂军刀炮:3</t>
  </si>
  <si>
    <t>177mm非晶态炮:0</t>
  </si>
  <si>
    <t>177mm非晶态炮:1</t>
  </si>
  <si>
    <t>177mm非晶态炮:2</t>
  </si>
  <si>
    <t>177mm非晶态炮:3</t>
  </si>
  <si>
    <t>195mm爆射炮:0</t>
  </si>
  <si>
    <t>195mm爆射炮:1</t>
  </si>
  <si>
    <t>195mm爆射炮:2</t>
  </si>
  <si>
    <t>195mm爆射炮:3</t>
  </si>
  <si>
    <t>195mm加农炮:0</t>
  </si>
  <si>
    <t>电磁投射炮:0</t>
  </si>
  <si>
    <t>电磁投射炮:1</t>
  </si>
  <si>
    <t>电磁投射炮:2</t>
  </si>
  <si>
    <t>电磁投射炮:3</t>
  </si>
  <si>
    <t>205mm绯牡丹炮:0</t>
  </si>
  <si>
    <t>205mm绯牡丹炮:1</t>
  </si>
  <si>
    <t>205mm绯牡丹炮:2</t>
  </si>
  <si>
    <t>205mm绯牡丹炮:3</t>
  </si>
  <si>
    <t>特利昂炮:0</t>
  </si>
  <si>
    <t>特利昂炮:1</t>
  </si>
  <si>
    <t>特利昂炮:2</t>
  </si>
  <si>
    <t>特利昂炮:3</t>
  </si>
  <si>
    <t>205mm加农炮:0</t>
  </si>
  <si>
    <t>电击炮:0</t>
  </si>
  <si>
    <t>电击炮:1</t>
  </si>
  <si>
    <t>225mm许德拉炮:0</t>
  </si>
  <si>
    <t>225mm许德拉炮:1</t>
  </si>
  <si>
    <t>225mm许德拉炮:2</t>
  </si>
  <si>
    <t>225mm许德拉炮:3</t>
  </si>
  <si>
    <t>噩运振动炮:0</t>
  </si>
  <si>
    <t>噩运振动炮:2</t>
  </si>
  <si>
    <t>导弹加农炮:0</t>
  </si>
  <si>
    <t>220mm地母神炮:0</t>
  </si>
  <si>
    <t>220mm地母神炮:1</t>
  </si>
  <si>
    <t>220mm地母神炮:2</t>
  </si>
  <si>
    <t>220mm地母神炮:3</t>
  </si>
  <si>
    <t>量子发电炮:0</t>
  </si>
  <si>
    <t>雷电钻头:0</t>
  </si>
  <si>
    <t>灵子加农炮:0</t>
  </si>
  <si>
    <t>灵子加农炮:2</t>
  </si>
  <si>
    <t>杰克未完成炮:0</t>
  </si>
  <si>
    <t>杰克未完成炮:2</t>
  </si>
  <si>
    <t>恐龙炮:0</t>
  </si>
  <si>
    <t>恐龙炮:1</t>
  </si>
  <si>
    <t>恐龙炮:2</t>
  </si>
  <si>
    <t>恐龙炮:3</t>
  </si>
  <si>
    <t>怪兽炮:0</t>
  </si>
  <si>
    <t>怪兽炮:1</t>
  </si>
  <si>
    <t>怪兽炮:2</t>
  </si>
  <si>
    <t>怪兽炮:3</t>
  </si>
  <si>
    <t>虎王旋风:0</t>
  </si>
  <si>
    <t>生锈机枪:0</t>
  </si>
  <si>
    <t>7mm机枪:0</t>
  </si>
  <si>
    <t>7.7mm机枪:0</t>
  </si>
  <si>
    <t>7.7mm机枪:1</t>
  </si>
  <si>
    <t>7.7mm机枪:2</t>
  </si>
  <si>
    <t>7.7mm机枪:3</t>
  </si>
  <si>
    <t>9mm机枪:0</t>
  </si>
  <si>
    <t>格林炮:0</t>
  </si>
  <si>
    <t>13mm机枪:0</t>
  </si>
  <si>
    <t>11mm火神炮:0</t>
  </si>
  <si>
    <t>冷气放射器:0</t>
  </si>
  <si>
    <t>9mm重机枪:0</t>
  </si>
  <si>
    <t>9mm重机枪:1</t>
  </si>
  <si>
    <t>9mm重机枪:2</t>
  </si>
  <si>
    <t>9mm重机枪:3</t>
  </si>
  <si>
    <t>15mm火神炮:0</t>
  </si>
  <si>
    <t>15mm火神炮:1</t>
  </si>
  <si>
    <t>15mm火神炮:2</t>
  </si>
  <si>
    <t>15mm火神炮:3</t>
  </si>
  <si>
    <t>芥子毒蛇:0</t>
  </si>
  <si>
    <t>音痴扩音器:1</t>
  </si>
  <si>
    <t>音痴扩音器:2</t>
  </si>
  <si>
    <t>音痴扩音器:3</t>
  </si>
  <si>
    <t>16mm机枪:0</t>
  </si>
  <si>
    <t>激光骑枪:0</t>
  </si>
  <si>
    <t>雷电炸裂炮:0</t>
  </si>
  <si>
    <t>雷电炸裂炮:1</t>
  </si>
  <si>
    <t>雷电炸裂炮:2</t>
  </si>
  <si>
    <t>雷电炸裂炮:3</t>
  </si>
  <si>
    <t>爆炎喷射器:0</t>
  </si>
  <si>
    <t>13mm重机枪:0</t>
  </si>
  <si>
    <t>13mm重机枪:1</t>
  </si>
  <si>
    <t>13mm重机枪:2</t>
  </si>
  <si>
    <t>13mm重机枪:3</t>
  </si>
  <si>
    <t>巨炮:0</t>
  </si>
  <si>
    <t>重击角笛:0</t>
  </si>
  <si>
    <t>突击镭射枪:0</t>
  </si>
  <si>
    <t>突击镭射枪:1</t>
  </si>
  <si>
    <t>突击镭射枪:2</t>
  </si>
  <si>
    <t>突击镭射枪:3</t>
  </si>
  <si>
    <t>18mm火神炮:0</t>
  </si>
  <si>
    <t>时光停止器:0</t>
  </si>
  <si>
    <t>破坏长笛:0</t>
  </si>
  <si>
    <t>冻结枪:0</t>
  </si>
  <si>
    <t>重型枪:0</t>
  </si>
  <si>
    <t>Mr.烟囱:0</t>
  </si>
  <si>
    <t>Mr.烟囱:1</t>
  </si>
  <si>
    <t>Mr.烟囱:2</t>
  </si>
  <si>
    <t>Mr.烟囱:3</t>
  </si>
  <si>
    <t>烈焰龙:0</t>
  </si>
  <si>
    <t>烈焰龙:1</t>
  </si>
  <si>
    <t>烈焰龙:2</t>
  </si>
  <si>
    <t>烈焰龙:3</t>
  </si>
  <si>
    <t>22mm火神炮:0</t>
  </si>
  <si>
    <t>22mm火神炮:1</t>
  </si>
  <si>
    <t>22mm火神炮:2</t>
  </si>
  <si>
    <t>22mm火神炮:3</t>
  </si>
  <si>
    <t>猛牛火神炮:0</t>
  </si>
  <si>
    <t>猛牛火神炮:2</t>
  </si>
  <si>
    <t>绯牡丹火神炮:0</t>
  </si>
  <si>
    <t>绯牡丹火神炮:1</t>
  </si>
  <si>
    <t>绯牡丹火神炮:2</t>
  </si>
  <si>
    <t>绯牡丹火神炮:3</t>
  </si>
  <si>
    <t>玫瑰火神炮:0</t>
  </si>
  <si>
    <t>玫瑰火神炮:1</t>
  </si>
  <si>
    <t>玫瑰火神炮:2</t>
  </si>
  <si>
    <t>玫瑰火神炮:3</t>
  </si>
  <si>
    <t>雷电风暴:0</t>
  </si>
  <si>
    <t>雷电风暴:1</t>
  </si>
  <si>
    <t>雷电风暴:2</t>
  </si>
  <si>
    <t>雷电风暴:3</t>
  </si>
  <si>
    <t>杨贵妃火神炮:0</t>
  </si>
  <si>
    <t>土星冻结炮:0</t>
  </si>
  <si>
    <t>土星冻结炮:1</t>
  </si>
  <si>
    <t>巨人炮:0</t>
  </si>
  <si>
    <t>巨人炮:2</t>
  </si>
  <si>
    <t>杰克清道夫:0</t>
  </si>
  <si>
    <t>杰克清道夫:2</t>
  </si>
  <si>
    <t>炫日光束:0</t>
  </si>
  <si>
    <t>生锈导弹:0</t>
  </si>
  <si>
    <t>小型导弹:0</t>
  </si>
  <si>
    <t>光束抹杀炮:0</t>
  </si>
  <si>
    <t>导弹发射器:0</t>
  </si>
  <si>
    <t>3的奇迹:0</t>
  </si>
  <si>
    <t>ATM恶魔:0</t>
  </si>
  <si>
    <t>踢踏舞者:0</t>
  </si>
  <si>
    <t>扩散光束炮:0</t>
  </si>
  <si>
    <t>大蛇导弹:0</t>
  </si>
  <si>
    <t>高精度导弹:0</t>
  </si>
  <si>
    <t>爆炎炸裂者:0</t>
  </si>
  <si>
    <t>超级导弹1号:0</t>
  </si>
  <si>
    <t>诱导CAT:0</t>
  </si>
  <si>
    <t>棒球发球机:0</t>
  </si>
  <si>
    <t>疯狂厨师:0</t>
  </si>
  <si>
    <t>疯狂厨师:1</t>
  </si>
  <si>
    <t>疯狂厨师:2</t>
  </si>
  <si>
    <t>疯狂厨师:3</t>
  </si>
  <si>
    <t>小型包装袋:0</t>
  </si>
  <si>
    <t>生化破坏者:0</t>
  </si>
  <si>
    <t>生化破坏者:1</t>
  </si>
  <si>
    <t>生化破坏者:2</t>
  </si>
  <si>
    <t>生化破坏者:3</t>
  </si>
  <si>
    <t>机械粉碎者:0</t>
  </si>
  <si>
    <t>机械粉碎者:1</t>
  </si>
  <si>
    <t>机械粉碎者:2</t>
  </si>
  <si>
    <t>机械粉碎者:3</t>
  </si>
  <si>
    <t>轰天弹:0</t>
  </si>
  <si>
    <t>蜈蚣炸弹:0</t>
  </si>
  <si>
    <t>米加粒子炮:0</t>
  </si>
  <si>
    <t>米加粒子炮:1</t>
  </si>
  <si>
    <t>米加粒子炮:2</t>
  </si>
  <si>
    <t>米加粒子炮:3</t>
  </si>
  <si>
    <t>沙门菌猿导弹:0</t>
  </si>
  <si>
    <t>沙门菌猿导弹:2</t>
  </si>
  <si>
    <t>铁球巨人:1</t>
  </si>
  <si>
    <t>铁球巨人:2</t>
  </si>
  <si>
    <t>铁球巨人:3</t>
  </si>
  <si>
    <t>LI花生仁:0</t>
  </si>
  <si>
    <t>圆周破坏者:0</t>
  </si>
  <si>
    <t>沙门菌猿导弹α:1</t>
  </si>
  <si>
    <t>沙门菌猿导弹α:2</t>
  </si>
  <si>
    <t>沙门菌猿导弹α:3</t>
  </si>
  <si>
    <t>硝基清道夫:0</t>
  </si>
  <si>
    <t>连续凤凰:0</t>
  </si>
  <si>
    <t>钢球巨人:0</t>
  </si>
  <si>
    <t>钢球巨人:1</t>
  </si>
  <si>
    <t>钢球巨人:2</t>
  </si>
  <si>
    <t>钢球巨人:3</t>
  </si>
  <si>
    <t>金珠Z:0</t>
  </si>
  <si>
    <t>金珠Z:1</t>
  </si>
  <si>
    <t>金珠Z:2</t>
  </si>
  <si>
    <t>金珠Z:3</t>
  </si>
  <si>
    <t>一发逆转神话:0</t>
  </si>
  <si>
    <t>二重身:0</t>
  </si>
  <si>
    <t>疾风骤雨:0</t>
  </si>
  <si>
    <t>宇宙炸弹:0</t>
  </si>
  <si>
    <t>宇宙炸弹:1</t>
  </si>
  <si>
    <t>北极风:0</t>
  </si>
  <si>
    <t>红莲女武神:0</t>
  </si>
  <si>
    <t>雷电之冠:0</t>
  </si>
  <si>
    <t>雷电之冠:1</t>
  </si>
  <si>
    <t>雷电之冠:2</t>
  </si>
  <si>
    <t>雷电之冠:3</t>
  </si>
  <si>
    <t>S-龙卷:0</t>
  </si>
  <si>
    <t>DDT暴雨:0</t>
  </si>
  <si>
    <t>DDT暴雨:1</t>
  </si>
  <si>
    <t>DDT暴雨:2</t>
  </si>
  <si>
    <t>DDT暴雨:3</t>
  </si>
  <si>
    <t>ATM绯牡丹:0</t>
  </si>
  <si>
    <t>ATM绯牡丹:1</t>
  </si>
  <si>
    <t>ATM绯牡丹:2</t>
  </si>
  <si>
    <t>ATM绯牡丹:3</t>
  </si>
  <si>
    <t>高音暴风:0</t>
  </si>
  <si>
    <t>高音暴风:1</t>
  </si>
  <si>
    <t>高音暴风:2</t>
  </si>
  <si>
    <t>高音暴风:3</t>
  </si>
  <si>
    <t>极光冻结者:0</t>
  </si>
  <si>
    <t>极光冻结者:1</t>
  </si>
  <si>
    <t>极光冻结者:2</t>
  </si>
  <si>
    <t>极光冻结者:3</t>
  </si>
  <si>
    <t>超越彩虹:0</t>
  </si>
  <si>
    <t>超越彩虹:1</t>
  </si>
  <si>
    <t>超越彩虹:2</t>
  </si>
  <si>
    <t>超越彩虹:3</t>
  </si>
  <si>
    <t>AT爱国者:0</t>
  </si>
  <si>
    <t>蛇女妖镭射:0</t>
  </si>
  <si>
    <t>扩散式密集阵系统:0</t>
  </si>
  <si>
    <t>扩散式密集阵系统:1</t>
  </si>
  <si>
    <t>扩散式密集阵系统:2</t>
  </si>
  <si>
    <t>扩散式密集阵系统:3</t>
  </si>
  <si>
    <t>闪光迎击神话:0</t>
  </si>
  <si>
    <t>闪光迎击神话:1</t>
  </si>
  <si>
    <t>超光速快子雷达:0</t>
  </si>
  <si>
    <t>超光速快子雷达:1</t>
  </si>
  <si>
    <t>超光速快子雷达:2</t>
  </si>
  <si>
    <t>超光速快子雷达:3</t>
  </si>
  <si>
    <t>虎王旋风:3</t>
  </si>
  <si>
    <t>主炮特性</t>
    <phoneticPr fontId="4" type="noConversion"/>
  </si>
  <si>
    <t>主炮</t>
    <phoneticPr fontId="4" type="noConversion"/>
  </si>
  <si>
    <t>固</t>
    <phoneticPr fontId="4" type="noConversion"/>
  </si>
  <si>
    <t>1体</t>
    <phoneticPr fontId="4" type="noConversion"/>
  </si>
  <si>
    <t>较高几率是敌方范围内持续回合时受到火炎伤害</t>
  </si>
  <si>
    <t>受到火炎属性伤害大幅降低</t>
  </si>
  <si>
    <t>骑手火炎</t>
  </si>
  <si>
    <t>火炎旋风</t>
  </si>
  <si>
    <t>鼻子火炎</t>
  </si>
  <si>
    <t>鼻子火炎II</t>
  </si>
  <si>
    <t>鼻子火炎III</t>
  </si>
  <si>
    <t>鼻子火炎IV</t>
  </si>
  <si>
    <t>鼻子火炎V</t>
  </si>
  <si>
    <t>鼻子火炎VI</t>
  </si>
  <si>
    <t>鼻子火炎VII</t>
  </si>
  <si>
    <t>火炎喷射</t>
  </si>
  <si>
    <t>火炎喷射II</t>
  </si>
  <si>
    <t>火炎喷射III</t>
  </si>
  <si>
    <t>火炎喷射IV</t>
  </si>
  <si>
    <t>火炎喷射V</t>
  </si>
  <si>
    <t>火炎喷射VI</t>
  </si>
  <si>
    <t>火炎喷射VII</t>
  </si>
  <si>
    <t>火炎枪:0</t>
  </si>
  <si>
    <t>火炎球:0</t>
  </si>
  <si>
    <t>火炎球:1</t>
  </si>
  <si>
    <t>-</t>
    <phoneticPr fontId="4" type="noConversion"/>
  </si>
  <si>
    <t>-</t>
    <phoneticPr fontId="4" type="noConversion"/>
  </si>
  <si>
    <t>类型</t>
    <phoneticPr fontId="4" type="noConversion"/>
  </si>
  <si>
    <t>-</t>
    <phoneticPr fontId="4" type="noConversion"/>
  </si>
  <si>
    <t>属性</t>
    <phoneticPr fontId="4" type="noConversion"/>
  </si>
  <si>
    <t>范围</t>
    <phoneticPr fontId="4" type="noConversion"/>
  </si>
  <si>
    <t>属性</t>
    <phoneticPr fontId="4" type="noConversion"/>
  </si>
  <si>
    <t>范围</t>
    <phoneticPr fontId="4" type="noConversion"/>
  </si>
  <si>
    <t>类型</t>
    <phoneticPr fontId="4" type="noConversion"/>
  </si>
  <si>
    <t>-</t>
    <phoneticPr fontId="4" type="noConversion"/>
  </si>
  <si>
    <t>属性</t>
    <phoneticPr fontId="4" type="noConversion"/>
  </si>
  <si>
    <t>类型</t>
    <phoneticPr fontId="4" type="noConversion"/>
  </si>
  <si>
    <t>-</t>
    <phoneticPr fontId="4" type="noConversion"/>
  </si>
  <si>
    <t>-</t>
    <phoneticPr fontId="4" type="noConversion"/>
  </si>
  <si>
    <t>Def</t>
    <phoneticPr fontId="4" type="noConversion"/>
  </si>
  <si>
    <t>生锈的C装置:0</t>
  </si>
  <si>
    <t>出租系统:0</t>
  </si>
  <si>
    <t>HAL800:0</t>
  </si>
  <si>
    <t>HAL900:0</t>
  </si>
  <si>
    <t>HAL900:1</t>
  </si>
  <si>
    <t>HAL900:2</t>
  </si>
  <si>
    <t>HAL900:3</t>
  </si>
  <si>
    <t>感恩Ⅲ:0</t>
  </si>
  <si>
    <t>艾米:0</t>
  </si>
  <si>
    <t>沃兹尼亚克Ⅱ:0</t>
  </si>
  <si>
    <t>沃兹尼亚克SI:0</t>
  </si>
  <si>
    <t>99式神话:0</t>
  </si>
  <si>
    <t>拉克塔:0</t>
  </si>
  <si>
    <t>诺伊曼加速器:0</t>
  </si>
  <si>
    <t>所罗门2:0</t>
  </si>
  <si>
    <t>所罗门2:1</t>
  </si>
  <si>
    <t>所罗门2:2</t>
  </si>
  <si>
    <t>所罗门2:3</t>
  </si>
  <si>
    <t>所罗门3:0</t>
  </si>
  <si>
    <t>生物主脑:0</t>
  </si>
  <si>
    <t>骑手主脑:0</t>
  </si>
  <si>
    <t>无线警察:0</t>
  </si>
  <si>
    <t>19式:0</t>
  </si>
  <si>
    <t>泰坦巨人:0</t>
  </si>
  <si>
    <t>阿波罗尼亚:0</t>
  </si>
  <si>
    <t>埃及艳后:0</t>
  </si>
  <si>
    <t>冥王星:0</t>
  </si>
  <si>
    <t>卡瓦耶罗2022:0</t>
  </si>
  <si>
    <t>塞纳2022:0</t>
  </si>
  <si>
    <t>塞纳2022:1</t>
  </si>
  <si>
    <t>塞纳2022:2</t>
  </si>
  <si>
    <t>塞纳2022:3</t>
  </si>
  <si>
    <t>跳舞人偶:0</t>
  </si>
  <si>
    <t>桑巴狂欢节:0</t>
  </si>
  <si>
    <t>天空观查者:0</t>
  </si>
  <si>
    <t>副炮核心:0</t>
  </si>
  <si>
    <t>副炮核心:1</t>
  </si>
  <si>
    <t>主炮核心:0</t>
  </si>
  <si>
    <t>主炮核心:1</t>
  </si>
  <si>
    <t>SE核心:0</t>
  </si>
  <si>
    <t>SE核心:1</t>
  </si>
  <si>
    <t>PAC3000:0</t>
  </si>
  <si>
    <t>PAC3000:1</t>
  </si>
  <si>
    <t>蜘蛛网:0</t>
  </si>
  <si>
    <t>蜘蛛网:1</t>
  </si>
  <si>
    <t>天才777:0</t>
  </si>
  <si>
    <t>AT打击者:0</t>
  </si>
  <si>
    <t>孤独杰克:0</t>
  </si>
  <si>
    <t>孤独杰克:1</t>
  </si>
  <si>
    <t>孤独杰克:2</t>
  </si>
  <si>
    <t>孤独杰克:3</t>
  </si>
  <si>
    <t>生锈的引擎:0</t>
  </si>
  <si>
    <t>好朋友:0</t>
  </si>
  <si>
    <t>柴油3000:0</t>
  </si>
  <si>
    <t>T-暴龙:0</t>
  </si>
  <si>
    <t>锨头引擎:0</t>
  </si>
  <si>
    <t>锨头引擎改:0</t>
  </si>
  <si>
    <t>锨头引擎T:0</t>
  </si>
  <si>
    <t>锨头引擎TT:0</t>
  </si>
  <si>
    <t>强哥:0</t>
  </si>
  <si>
    <t>猛力强哥:0</t>
  </si>
  <si>
    <t>DOHC强哥:0</t>
  </si>
  <si>
    <t>电子控制强哥:0</t>
  </si>
  <si>
    <t>苦力:0</t>
  </si>
  <si>
    <t>强力苦力:0</t>
  </si>
  <si>
    <t>最强苦力:0</t>
  </si>
  <si>
    <t>超绝苦力:0</t>
  </si>
  <si>
    <t>力士:0</t>
  </si>
  <si>
    <t>涡轮力士:0</t>
  </si>
  <si>
    <t>双驱动力士T:0</t>
  </si>
  <si>
    <t>三驱动力士T:0</t>
  </si>
  <si>
    <t>公牛:0</t>
  </si>
  <si>
    <t>强力公牛:0</t>
  </si>
  <si>
    <t>欧米茄公牛:0</t>
  </si>
  <si>
    <t>神奇公牛:0</t>
  </si>
  <si>
    <t>甲壳虫:0</t>
  </si>
  <si>
    <t>甲壳虫改:0</t>
  </si>
  <si>
    <t>涡轮甲壳虫:0</t>
  </si>
  <si>
    <t>涡轮甲壳虫Ⅱ:0</t>
  </si>
  <si>
    <t>村正:0</t>
  </si>
  <si>
    <t>涡轮村正:0</t>
  </si>
  <si>
    <t>硝基村正:0</t>
  </si>
  <si>
    <t>火箭村正:0</t>
  </si>
  <si>
    <t>脉冲:0</t>
  </si>
  <si>
    <t>脉冲涡轮:0</t>
  </si>
  <si>
    <t>脉冲涡轮Ⅱ:0</t>
  </si>
  <si>
    <t>脉冲涡轮Ⅲ:0</t>
  </si>
  <si>
    <t>龙卷:0</t>
  </si>
  <si>
    <t>龙卷Ⅱ:0</t>
  </si>
  <si>
    <t>龙卷Ⅲ:0</t>
  </si>
  <si>
    <t>龙卷Ⅳ:0</t>
  </si>
  <si>
    <t>龙卷Ⅴ:0</t>
  </si>
  <si>
    <t>鲁道夫:0</t>
  </si>
  <si>
    <t>鲁道夫涡轮:0</t>
  </si>
  <si>
    <t>鲁道夫双驱动T:0</t>
  </si>
  <si>
    <t>鲁道夫变气门引擎:0</t>
  </si>
  <si>
    <t>裸装卡门:0</t>
  </si>
  <si>
    <t>OHC卡门:0</t>
  </si>
  <si>
    <t>涡轮卡门:0</t>
  </si>
  <si>
    <t>火箭卡门:0</t>
  </si>
  <si>
    <t>二重火箭卡门:0</t>
  </si>
  <si>
    <t>生物引擎:0</t>
  </si>
  <si>
    <t>生物涡轮:0</t>
  </si>
  <si>
    <t>生物DOHC:0</t>
  </si>
  <si>
    <t>电子控制生物:0</t>
  </si>
  <si>
    <t>喷气式生物:0</t>
  </si>
  <si>
    <t>欧米茄生物:0</t>
  </si>
  <si>
    <t>风精灵α:0</t>
  </si>
  <si>
    <t>风精灵β:0</t>
  </si>
  <si>
    <t>风精灵γ:0</t>
  </si>
  <si>
    <t>风精灵Ω:0</t>
  </si>
  <si>
    <t>小狮鱼涡轮:0</t>
  </si>
  <si>
    <t>中狮鱼涡轮:0</t>
  </si>
  <si>
    <t>成年狮鱼涡轮:0</t>
  </si>
  <si>
    <t>大狮鱼涡轮:0</t>
  </si>
  <si>
    <t>巨狮鱼涡轮:0</t>
  </si>
  <si>
    <t>千年狮鱼涡轮:0</t>
  </si>
  <si>
    <t>千年狮鱼涡轮F:0</t>
  </si>
  <si>
    <t>V24巨人:0</t>
  </si>
  <si>
    <t>V32巨人:0</t>
  </si>
  <si>
    <t>V48巨人:0</t>
  </si>
  <si>
    <t>V64巨人:0</t>
  </si>
  <si>
    <t>V48金刚:0</t>
  </si>
  <si>
    <t>V48金刚:1</t>
  </si>
  <si>
    <t>V48金刚:2</t>
  </si>
  <si>
    <t>V48金刚:3</t>
  </si>
  <si>
    <t>V66金刚:0</t>
  </si>
  <si>
    <t>V66金刚:1</t>
  </si>
  <si>
    <t>V66金刚:2</t>
  </si>
  <si>
    <t>V66金刚:3</t>
  </si>
  <si>
    <t>V100金刚:0</t>
  </si>
  <si>
    <t>V100金刚:1</t>
  </si>
  <si>
    <t>V100金刚:2</t>
  </si>
  <si>
    <t>V100金刚:3</t>
  </si>
  <si>
    <t>玄武双涡轮:0</t>
  </si>
  <si>
    <t>玄武涡轮Ⅲ:0</t>
  </si>
  <si>
    <t>玄武涡轮Z:0</t>
  </si>
  <si>
    <t>维纳斯喷气式W:0</t>
  </si>
  <si>
    <t>维纳斯喷气式S:0</t>
  </si>
  <si>
    <t>前兆:0</t>
  </si>
  <si>
    <t>前兆:1</t>
  </si>
  <si>
    <t>陨石驱动:0</t>
  </si>
  <si>
    <t>陨石驱动:2</t>
  </si>
  <si>
    <t>Min</t>
    <phoneticPr fontId="4" type="noConversion"/>
  </si>
  <si>
    <t>形态</t>
    <phoneticPr fontId="4" type="noConversion"/>
  </si>
  <si>
    <t>-</t>
  </si>
  <si>
    <t>2连射</t>
    <phoneticPr fontId="4" type="noConversion"/>
  </si>
  <si>
    <t>2连射</t>
    <phoneticPr fontId="4" type="noConversion"/>
  </si>
  <si>
    <t>2连射</t>
    <phoneticPr fontId="4" type="noConversion"/>
  </si>
  <si>
    <t>2连射</t>
    <phoneticPr fontId="4" type="noConversion"/>
  </si>
  <si>
    <t>2连射</t>
    <phoneticPr fontId="4" type="noConversion"/>
  </si>
  <si>
    <t>无敌角龙</t>
    <phoneticPr fontId="4" type="noConversion"/>
  </si>
  <si>
    <t>无敌角龙雷</t>
    <phoneticPr fontId="4" type="noConversion"/>
  </si>
  <si>
    <t>-</t>
    <phoneticPr fontId="4" type="noConversion"/>
  </si>
  <si>
    <t>Def</t>
    <phoneticPr fontId="4" type="noConversion"/>
  </si>
  <si>
    <t>Max</t>
    <phoneticPr fontId="4" type="noConversion"/>
  </si>
  <si>
    <t>对立条件</t>
  </si>
  <si>
    <t>叠加性</t>
  </si>
  <si>
    <t>综合性能</t>
    <phoneticPr fontId="4" type="noConversion"/>
  </si>
  <si>
    <t>全炮齐射</t>
    <phoneticPr fontId="4" type="noConversion"/>
  </si>
  <si>
    <t>主炮齐射</t>
  </si>
  <si>
    <t>主炮齐射</t>
    <phoneticPr fontId="4" type="noConversion"/>
  </si>
  <si>
    <t>副炮齐射</t>
    <phoneticPr fontId="4" type="noConversion"/>
  </si>
  <si>
    <t>SE齐射</t>
    <phoneticPr fontId="4" type="noConversion"/>
  </si>
  <si>
    <t>名称</t>
    <phoneticPr fontId="4" type="noConversion"/>
  </si>
  <si>
    <t>闪避前进</t>
    <phoneticPr fontId="4" type="noConversion"/>
  </si>
  <si>
    <t>闪避步行</t>
    <phoneticPr fontId="4" type="noConversion"/>
  </si>
  <si>
    <t>对空能力</t>
    <phoneticPr fontId="4" type="noConversion"/>
  </si>
  <si>
    <t>对空能力</t>
    <phoneticPr fontId="4" type="noConversion"/>
  </si>
  <si>
    <t>会心一击</t>
    <phoneticPr fontId="4" type="noConversion"/>
  </si>
  <si>
    <t>会心一击</t>
    <phoneticPr fontId="4" type="noConversion"/>
  </si>
  <si>
    <t>电磁防护罩</t>
    <phoneticPr fontId="4" type="noConversion"/>
  </si>
  <si>
    <t>主炮齐射</t>
    <phoneticPr fontId="4" type="noConversion"/>
  </si>
  <si>
    <t>主炮齐射</t>
    <phoneticPr fontId="4" type="noConversion"/>
  </si>
  <si>
    <t>副炮齐射</t>
    <phoneticPr fontId="4" type="noConversion"/>
  </si>
  <si>
    <t>副炮齐射</t>
    <phoneticPr fontId="4" type="noConversion"/>
  </si>
  <si>
    <t>SE齐射</t>
    <phoneticPr fontId="4" type="noConversion"/>
  </si>
  <si>
    <t>SE齐射</t>
    <phoneticPr fontId="4" type="noConversion"/>
  </si>
  <si>
    <t>迎击辅助</t>
    <phoneticPr fontId="4" type="noConversion"/>
  </si>
  <si>
    <t>迎击辅助</t>
    <phoneticPr fontId="4" type="noConversion"/>
  </si>
  <si>
    <t>迎击能力</t>
    <phoneticPr fontId="4" type="noConversion"/>
  </si>
  <si>
    <t>迎击能力</t>
    <phoneticPr fontId="4" type="noConversion"/>
  </si>
  <si>
    <t>值</t>
    <phoneticPr fontId="4" type="noConversion"/>
  </si>
  <si>
    <t>提升对空命中</t>
    <phoneticPr fontId="4" type="noConversion"/>
  </si>
  <si>
    <t>神之怒</t>
    <phoneticPr fontId="4" type="noConversion"/>
  </si>
  <si>
    <t>属性</t>
    <phoneticPr fontId="4" type="noConversion"/>
  </si>
  <si>
    <t>底盘和C特性</t>
    <phoneticPr fontId="4" type="noConversion"/>
  </si>
  <si>
    <t>耐冷构造</t>
    <phoneticPr fontId="4" type="noConversion"/>
  </si>
  <si>
    <t>耐热构造</t>
    <phoneticPr fontId="4" type="noConversion"/>
  </si>
  <si>
    <t>防音构造</t>
    <phoneticPr fontId="4" type="noConversion"/>
  </si>
  <si>
    <t>对激光构造</t>
    <phoneticPr fontId="4" type="noConversion"/>
  </si>
  <si>
    <t>免疫激光并反射</t>
    <phoneticPr fontId="4" type="noConversion"/>
  </si>
  <si>
    <t>冷气减免</t>
    <phoneticPr fontId="4" type="noConversion"/>
  </si>
  <si>
    <t>火炎减免</t>
    <phoneticPr fontId="4" type="noConversion"/>
  </si>
  <si>
    <t>会心几率</t>
    <phoneticPr fontId="4" type="noConversion"/>
  </si>
  <si>
    <t>2回</t>
    <phoneticPr fontId="4" type="noConversion"/>
  </si>
  <si>
    <t>3回</t>
    <phoneticPr fontId="4" type="noConversion"/>
  </si>
  <si>
    <t>4回</t>
    <phoneticPr fontId="4" type="noConversion"/>
  </si>
  <si>
    <t>5回</t>
    <phoneticPr fontId="4" type="noConversion"/>
  </si>
  <si>
    <t>4连射</t>
    <phoneticPr fontId="4" type="noConversion"/>
  </si>
  <si>
    <t>冷气</t>
    <phoneticPr fontId="4" type="noConversion"/>
  </si>
  <si>
    <t>单次输出</t>
    <phoneticPr fontId="4" type="noConversion"/>
  </si>
  <si>
    <t>属性</t>
    <phoneticPr fontId="4" type="noConversion"/>
  </si>
  <si>
    <t>值</t>
    <phoneticPr fontId="4" type="noConversion"/>
  </si>
  <si>
    <t>免疫激光并反射</t>
    <phoneticPr fontId="4" type="noConversion"/>
  </si>
  <si>
    <t>免疫音波</t>
    <phoneticPr fontId="4" type="noConversion"/>
  </si>
  <si>
    <t>装备的主炮一起攻击</t>
    <phoneticPr fontId="4" type="noConversion"/>
  </si>
  <si>
    <t>装备的副炮一起攻击</t>
    <phoneticPr fontId="4" type="noConversion"/>
  </si>
  <si>
    <t>装备的SE一起攻击</t>
    <phoneticPr fontId="4" type="noConversion"/>
  </si>
  <si>
    <t>组件</t>
    <phoneticPr fontId="4" type="noConversion"/>
  </si>
  <si>
    <t>使用该车武器迎击,几率</t>
    <phoneticPr fontId="4" type="noConversion"/>
  </si>
  <si>
    <t>|</t>
    <phoneticPr fontId="4" type="noConversion"/>
  </si>
  <si>
    <t>&lt;</t>
    <phoneticPr fontId="4" type="noConversion"/>
  </si>
  <si>
    <t>配置性能模拟</t>
    <phoneticPr fontId="4" type="noConversion"/>
  </si>
  <si>
    <t>单发输出</t>
    <phoneticPr fontId="4" type="noConversion"/>
  </si>
  <si>
    <t>电光火石\炮击演武3次输出</t>
    <phoneticPr fontId="4" type="noConversion"/>
  </si>
  <si>
    <t>底盘</t>
    <phoneticPr fontId="4" type="noConversion"/>
  </si>
  <si>
    <t>C装置</t>
    <phoneticPr fontId="4" type="noConversion"/>
  </si>
  <si>
    <t>引擎</t>
    <phoneticPr fontId="4" type="noConversion"/>
  </si>
  <si>
    <t>主炮</t>
    <phoneticPr fontId="4" type="noConversion"/>
  </si>
  <si>
    <t>副炮</t>
    <phoneticPr fontId="4" type="noConversion"/>
  </si>
  <si>
    <t>SE</t>
    <phoneticPr fontId="4" type="noConversion"/>
  </si>
  <si>
    <t>固定武器</t>
    <phoneticPr fontId="4" type="noConversion"/>
  </si>
  <si>
    <t>战车组件类型词</t>
    <phoneticPr fontId="4" type="noConversion"/>
  </si>
  <si>
    <t>|</t>
    <phoneticPr fontId="4" type="noConversion"/>
  </si>
  <si>
    <t>消耗所有弹仓输出</t>
    <phoneticPr fontId="4" type="noConversion"/>
  </si>
  <si>
    <t>生效条件</t>
    <phoneticPr fontId="4" type="noConversion"/>
  </si>
  <si>
    <t>底盘</t>
    <phoneticPr fontId="4" type="noConversion"/>
  </si>
  <si>
    <t>形态名称</t>
    <phoneticPr fontId="4" type="noConversion"/>
  </si>
  <si>
    <t>自定</t>
    <phoneticPr fontId="4" type="noConversion"/>
  </si>
  <si>
    <t>名称</t>
    <phoneticPr fontId="4" type="noConversion"/>
  </si>
  <si>
    <t>值</t>
    <phoneticPr fontId="4" type="noConversion"/>
  </si>
  <si>
    <t>形态</t>
    <phoneticPr fontId="4" type="noConversion"/>
  </si>
  <si>
    <t>防护膜</t>
    <phoneticPr fontId="4" type="noConversion"/>
  </si>
  <si>
    <t>镜面</t>
  </si>
  <si>
    <t>C装置</t>
    <phoneticPr fontId="4" type="noConversion"/>
  </si>
  <si>
    <t>装载量</t>
    <phoneticPr fontId="4" type="noConversion"/>
  </si>
  <si>
    <t>武器孔</t>
    <phoneticPr fontId="4" type="noConversion"/>
  </si>
  <si>
    <t>属性</t>
    <phoneticPr fontId="4" type="noConversion"/>
  </si>
  <si>
    <t>底盘限定</t>
    <phoneticPr fontId="4" type="noConversion"/>
  </si>
  <si>
    <t>类型</t>
    <phoneticPr fontId="4" type="noConversion"/>
  </si>
  <si>
    <t>伤害</t>
    <phoneticPr fontId="4" type="noConversion"/>
  </si>
  <si>
    <t>弹仓</t>
    <phoneticPr fontId="4" type="noConversion"/>
  </si>
  <si>
    <t>次元镭射炮</t>
  </si>
  <si>
    <t>底盘</t>
    <phoneticPr fontId="4" type="noConversion"/>
  </si>
  <si>
    <t>形态名称</t>
    <phoneticPr fontId="4" type="noConversion"/>
  </si>
  <si>
    <t>自定</t>
    <phoneticPr fontId="4" type="noConversion"/>
  </si>
  <si>
    <t>名称</t>
    <phoneticPr fontId="4" type="noConversion"/>
  </si>
  <si>
    <t>属性</t>
    <phoneticPr fontId="4" type="noConversion"/>
  </si>
  <si>
    <t>形态</t>
    <phoneticPr fontId="4" type="noConversion"/>
  </si>
  <si>
    <t>沙皇重战车</t>
  </si>
  <si>
    <t>防护膜</t>
    <phoneticPr fontId="4" type="noConversion"/>
  </si>
  <si>
    <t>C装置</t>
    <phoneticPr fontId="4" type="noConversion"/>
  </si>
  <si>
    <t>引擎</t>
    <phoneticPr fontId="4" type="noConversion"/>
  </si>
  <si>
    <t>装载量</t>
    <phoneticPr fontId="4" type="noConversion"/>
  </si>
  <si>
    <t>武器孔</t>
    <phoneticPr fontId="4" type="noConversion"/>
  </si>
  <si>
    <t>属性</t>
    <phoneticPr fontId="4" type="noConversion"/>
  </si>
  <si>
    <t>伤害</t>
    <phoneticPr fontId="4" type="noConversion"/>
  </si>
  <si>
    <t>弹仓</t>
    <phoneticPr fontId="4" type="noConversion"/>
  </si>
  <si>
    <t>底盘</t>
    <phoneticPr fontId="4" type="noConversion"/>
  </si>
  <si>
    <t>形态名称</t>
    <phoneticPr fontId="4" type="noConversion"/>
  </si>
  <si>
    <t>自定</t>
    <phoneticPr fontId="4" type="noConversion"/>
  </si>
  <si>
    <t>名称</t>
    <phoneticPr fontId="4" type="noConversion"/>
  </si>
  <si>
    <t>属性</t>
    <phoneticPr fontId="4" type="noConversion"/>
  </si>
  <si>
    <t>值</t>
    <phoneticPr fontId="4" type="noConversion"/>
  </si>
  <si>
    <t>形态</t>
    <phoneticPr fontId="4" type="noConversion"/>
  </si>
  <si>
    <t>超光速快子SS</t>
  </si>
  <si>
    <t>防护膜</t>
    <phoneticPr fontId="4" type="noConversion"/>
  </si>
  <si>
    <t>C装置</t>
    <phoneticPr fontId="4" type="noConversion"/>
  </si>
  <si>
    <t>引擎</t>
    <phoneticPr fontId="4" type="noConversion"/>
  </si>
  <si>
    <t>装载量</t>
    <phoneticPr fontId="4" type="noConversion"/>
  </si>
  <si>
    <t>武器孔</t>
    <phoneticPr fontId="4" type="noConversion"/>
  </si>
  <si>
    <t>属性</t>
    <phoneticPr fontId="4" type="noConversion"/>
  </si>
  <si>
    <t>伤害</t>
    <phoneticPr fontId="4" type="noConversion"/>
  </si>
  <si>
    <t>弹仓</t>
    <phoneticPr fontId="4" type="noConversion"/>
  </si>
  <si>
    <t>钛合金重剑</t>
  </si>
  <si>
    <t>装载量</t>
    <phoneticPr fontId="4" type="noConversion"/>
  </si>
  <si>
    <t>SP</t>
    <phoneticPr fontId="4" type="noConversion"/>
  </si>
  <si>
    <t>底盘重量</t>
    <phoneticPr fontId="4" type="noConversion"/>
  </si>
  <si>
    <t>组件重量</t>
    <phoneticPr fontId="4" type="noConversion"/>
  </si>
  <si>
    <t>坚韧</t>
    <phoneticPr fontId="4" type="noConversion"/>
  </si>
  <si>
    <t>防御(平均/1)</t>
    <phoneticPr fontId="4" type="noConversion"/>
  </si>
  <si>
    <t>空中无敌警察</t>
    <phoneticPr fontId="4" type="noConversion"/>
  </si>
  <si>
    <t>地底无敌警察</t>
    <phoneticPr fontId="4" type="noConversion"/>
  </si>
  <si>
    <t>突击无敌警察</t>
    <phoneticPr fontId="4" type="noConversion"/>
  </si>
  <si>
    <t>无敌警察3式</t>
    <phoneticPr fontId="4" type="noConversion"/>
  </si>
  <si>
    <t>无敌警察2式</t>
    <phoneticPr fontId="4" type="noConversion"/>
  </si>
  <si>
    <t>无敌警察</t>
    <phoneticPr fontId="4" type="noConversion"/>
  </si>
  <si>
    <t>轰天无敌警察</t>
    <phoneticPr fontId="4" type="noConversion"/>
  </si>
  <si>
    <t>突击空中无敌警察</t>
    <phoneticPr fontId="4" type="noConversion"/>
  </si>
  <si>
    <t>泣母镇</t>
    <phoneticPr fontId="4" type="noConversion"/>
  </si>
  <si>
    <t>麦秆</t>
    <phoneticPr fontId="4" type="noConversion"/>
  </si>
  <si>
    <t>掩体要塞</t>
    <phoneticPr fontId="4" type="noConversion"/>
  </si>
  <si>
    <t>努卡酒吧</t>
    <phoneticPr fontId="4" type="noConversion"/>
  </si>
  <si>
    <t>锈色少女</t>
    <phoneticPr fontId="4" type="noConversion"/>
  </si>
  <si>
    <t>霍克交易所</t>
    <phoneticPr fontId="4" type="noConversion"/>
  </si>
  <si>
    <t>嚯嚯洞</t>
    <phoneticPr fontId="4" type="noConversion"/>
  </si>
  <si>
    <t>生化王国</t>
    <phoneticPr fontId="4" type="noConversion"/>
  </si>
  <si>
    <t>莫里港</t>
    <phoneticPr fontId="4" type="noConversion"/>
  </si>
  <si>
    <t>崖沿海岸</t>
    <phoneticPr fontId="4" type="noConversion"/>
  </si>
  <si>
    <t>邪恶地产</t>
    <phoneticPr fontId="4" type="noConversion"/>
  </si>
  <si>
    <t>岔路镇</t>
    <phoneticPr fontId="4" type="noConversion"/>
  </si>
  <si>
    <t>铁片镇</t>
    <phoneticPr fontId="4" type="noConversion"/>
  </si>
  <si>
    <t>大檐楼镇</t>
    <phoneticPr fontId="4" type="noConversion"/>
  </si>
  <si>
    <t>艾尔鲁斯</t>
    <phoneticPr fontId="4" type="noConversion"/>
  </si>
  <si>
    <t>人偶屋</t>
    <phoneticPr fontId="4" type="noConversion"/>
  </si>
  <si>
    <t>质量加速研</t>
    <phoneticPr fontId="4" type="noConversion"/>
  </si>
  <si>
    <t>恶徒博物馆</t>
    <phoneticPr fontId="4" type="noConversion"/>
  </si>
  <si>
    <t>鳄香蕉研究所</t>
    <phoneticPr fontId="4" type="noConversion"/>
  </si>
  <si>
    <t>扎格纳特</t>
    <phoneticPr fontId="4" type="noConversion"/>
  </si>
  <si>
    <t>轨道空间站</t>
    <phoneticPr fontId="4" type="noConversion"/>
  </si>
  <si>
    <t>电波杯</t>
    <phoneticPr fontId="4" type="noConversion"/>
  </si>
  <si>
    <t>*</t>
    <phoneticPr fontId="4" type="noConversion"/>
  </si>
  <si>
    <t>*</t>
    <phoneticPr fontId="4" type="noConversion"/>
  </si>
  <si>
    <t>观察仪</t>
  </si>
  <si>
    <t>侦察仪</t>
  </si>
  <si>
    <t>知道敌人的EXP、钱和弱点，一定几率消失</t>
  </si>
  <si>
    <t>蛾翅</t>
  </si>
  <si>
    <t>敌单体损伤+中毒，无限使用</t>
  </si>
  <si>
    <t>DDT喷雾</t>
  </si>
  <si>
    <t>敌单体损伤+中毒，一定几率消失</t>
  </si>
  <si>
    <t>浓缩甲基</t>
  </si>
  <si>
    <t>敌单体损伤+中酸，一定几率消失</t>
  </si>
  <si>
    <t>冰冻酒瓶</t>
  </si>
  <si>
    <t>敌单体损伤+冻结</t>
  </si>
  <si>
    <t>冰冻酒瓶DX</t>
  </si>
  <si>
    <t>敌单体损伤+冻结，持续回合更多</t>
  </si>
  <si>
    <t>硝化酒瓶</t>
  </si>
  <si>
    <t>敌单体损伤+燃烧</t>
  </si>
  <si>
    <t>硝化酒瓶DX</t>
  </si>
  <si>
    <t>敌单体损伤+燃烧，持续回合更多</t>
  </si>
  <si>
    <t>火瓶</t>
  </si>
  <si>
    <t>兴奋剂</t>
  </si>
  <si>
    <t>我方单体5回合内攻击力上升</t>
  </si>
  <si>
    <t>极速丸</t>
  </si>
  <si>
    <t>我方单体5回合内速度上升</t>
  </si>
  <si>
    <t>炎热克星</t>
  </si>
  <si>
    <t>我方全体燃烧状态恢复，可无限使用</t>
  </si>
  <si>
    <t>灭火器</t>
  </si>
  <si>
    <t>我方全体燃烧状态恢复，消耗品</t>
  </si>
  <si>
    <t>寒冷克星</t>
  </si>
  <si>
    <t>我方全体冻结状态恢复，可无限使用</t>
  </si>
  <si>
    <t>热电磁怀炉</t>
  </si>
  <si>
    <t>我方全体冻结状态恢复，消耗品</t>
  </si>
  <si>
    <t>奥尔加的发电机</t>
  </si>
  <si>
    <t>便携保护罩L</t>
  </si>
  <si>
    <t>便携保护罩S</t>
  </si>
  <si>
    <t>烈性摇头丸</t>
  </si>
  <si>
    <t>安眠药DX</t>
  </si>
  <si>
    <t>强力造云素</t>
  </si>
  <si>
    <t>敌全体命中率下降，持续回合更长，可无限使用</t>
  </si>
  <si>
    <t>发烟筒</t>
  </si>
  <si>
    <t>敌全体命中率下降，消耗品</t>
  </si>
  <si>
    <t>造云素</t>
  </si>
  <si>
    <t>敌全体命中率下降，可无限使用</t>
  </si>
  <si>
    <t>烟幕烟花</t>
  </si>
  <si>
    <t>RPG7</t>
  </si>
  <si>
    <t>战车类怪物伤害160左右</t>
  </si>
  <si>
    <t>DD菠萝炸弹</t>
  </si>
  <si>
    <t>敌全体伤害，消耗品</t>
  </si>
  <si>
    <t>手榴弹</t>
  </si>
  <si>
    <t>敌单体伤害，消耗品</t>
  </si>
  <si>
    <t>铅笔导弹</t>
  </si>
  <si>
    <t>敌单体小伤害，消耗品</t>
  </si>
  <si>
    <t>火箭烟花</t>
  </si>
  <si>
    <t>小石子</t>
  </si>
  <si>
    <t>敌单体超小伤害，消耗品</t>
  </si>
  <si>
    <t>大石头</t>
  </si>
  <si>
    <t>敌单体超小伤害，命中率低，消耗品</t>
  </si>
  <si>
    <t>轻石</t>
  </si>
  <si>
    <t>奇怪海带</t>
  </si>
  <si>
    <t>藤壶手枪</t>
  </si>
  <si>
    <t>超级波奇能量瓶</t>
  </si>
  <si>
    <t>狗自动使用，我方全员HP500左右恢复，可无限使用</t>
  </si>
  <si>
    <t>波奇能量瓶</t>
  </si>
  <si>
    <t>狗自动使用，我方全员HP100左右恢复，可无限使用</t>
  </si>
  <si>
    <t>？</t>
  </si>
  <si>
    <t>波奇骨头</t>
  </si>
  <si>
    <t>狗自动使用，狗的HP恢复</t>
  </si>
  <si>
    <t>汪汪能量剂</t>
  </si>
  <si>
    <t>汪汪饮料</t>
  </si>
  <si>
    <t>出处</t>
    <phoneticPr fontId="4" type="noConversion"/>
  </si>
  <si>
    <t>人类道具</t>
    <phoneticPr fontId="4" type="noConversion"/>
  </si>
  <si>
    <t>类型</t>
    <phoneticPr fontId="4" type="noConversion"/>
  </si>
  <si>
    <t>名称</t>
    <phoneticPr fontId="4" type="noConversion"/>
  </si>
  <si>
    <t>价格</t>
    <phoneticPr fontId="4" type="noConversion"/>
  </si>
  <si>
    <t>功能</t>
    <phoneticPr fontId="4" type="noConversion"/>
  </si>
  <si>
    <t>战斗</t>
    <phoneticPr fontId="4" type="noConversion"/>
  </si>
  <si>
    <t>诅咒短信</t>
  </si>
  <si>
    <t>垃圾短信</t>
  </si>
  <si>
    <t>敌我方全员HP恢复</t>
  </si>
  <si>
    <t>迷之请求书</t>
  </si>
  <si>
    <t>敌我方全员一定几率混乱</t>
  </si>
  <si>
    <t>i护镜</t>
  </si>
  <si>
    <t>可以使用菜单</t>
  </si>
  <si>
    <t>剧情</t>
  </si>
  <si>
    <t>BS控制器</t>
  </si>
  <si>
    <t>超级金属探测器</t>
  </si>
  <si>
    <t>探测周围是否有埋藏着的东西，可无限使用，范围大</t>
  </si>
  <si>
    <t>金属探测器</t>
  </si>
  <si>
    <t>探测周围是否有埋藏着的东西，可无限使用，范围小</t>
  </si>
  <si>
    <t>电子锁破解器</t>
  </si>
  <si>
    <t>可打开所有电子锁，非电子锁无力</t>
  </si>
  <si>
    <t>游戏君</t>
  </si>
  <si>
    <t>杰克BOY</t>
  </si>
  <si>
    <t>汪汪美食家</t>
  </si>
  <si>
    <t>可随机提升狗的能力</t>
  </si>
  <si>
    <t>各处自动贩卖机</t>
  </si>
  <si>
    <t>我方单体LV限界上升10，最大999</t>
  </si>
  <si>
    <t>纹身贴纸</t>
  </si>
  <si>
    <t>男子气概上升1~3</t>
  </si>
  <si>
    <t>美肌乳液</t>
  </si>
  <si>
    <t>男子气概下降1~3</t>
  </si>
  <si>
    <t>古旧硬币</t>
  </si>
  <si>
    <t>占卜用，也可说无用</t>
  </si>
  <si>
    <t>丢失的钱包</t>
  </si>
  <si>
    <t>随机得到一些钱</t>
  </si>
  <si>
    <t>绿色喷漆罐</t>
  </si>
  <si>
    <t>给战车的零件喷上绿色油漆</t>
  </si>
  <si>
    <t>红色喷漆罐</t>
  </si>
  <si>
    <t>给战车的零件喷上红色油漆</t>
  </si>
  <si>
    <t>蓝色喷漆罐</t>
  </si>
  <si>
    <t>给战车的零件喷上青色油漆</t>
  </si>
  <si>
    <t>黄色喷漆罐</t>
  </si>
  <si>
    <t>给战车的零件喷上黄色油漆</t>
  </si>
  <si>
    <t>粉色喷漆罐</t>
  </si>
  <si>
    <t>黑色喷漆罐</t>
  </si>
  <si>
    <t>给战车的零件喷上黑色油漆</t>
  </si>
  <si>
    <t>黄金喷漆</t>
  </si>
  <si>
    <t>白金喷漆</t>
  </si>
  <si>
    <t>圣诞之吻贴纸</t>
  </si>
  <si>
    <t>给战车贴上很特别的装饰</t>
  </si>
  <si>
    <t>君吻贴纸</t>
  </si>
  <si>
    <t>秘密贴纸</t>
  </si>
  <si>
    <t>给战车贴上很鲜艳的装饰</t>
  </si>
  <si>
    <t>欢乐贴纸</t>
  </si>
  <si>
    <t>豪华贴纸</t>
  </si>
  <si>
    <t>随意贴纸</t>
  </si>
  <si>
    <t>荒唐贴纸</t>
  </si>
  <si>
    <t>拍肩贴纸</t>
  </si>
  <si>
    <t>可爱贴纸</t>
  </si>
  <si>
    <t>黄金贴纸</t>
  </si>
  <si>
    <t>白金贴纸</t>
  </si>
  <si>
    <t>洗车拖把</t>
  </si>
  <si>
    <t>洗掉战车上的恶性道具，战斗中可用</t>
  </si>
  <si>
    <t>军号</t>
  </si>
  <si>
    <t>战斗中使用，我方全员3回合内速度上升</t>
  </si>
  <si>
    <t>液体灭蚊灵</t>
  </si>
  <si>
    <t>消灭住宿时出现的蚊子，可无限使用</t>
  </si>
  <si>
    <t>灭蚊灵</t>
  </si>
  <si>
    <t>消灭住宿时出现的蚊子，消耗品</t>
  </si>
  <si>
    <t>妹妹的毛巾</t>
  </si>
  <si>
    <t>MM系列特色道具</t>
  </si>
  <si>
    <t>内森的毛巾</t>
  </si>
  <si>
    <t>会员卡</t>
  </si>
  <si>
    <t>卖给该店可得到奖品，每卖100G得到1点</t>
  </si>
  <si>
    <t>欢乐袋</t>
  </si>
  <si>
    <t>随机开出一些道具或装备</t>
  </si>
  <si>
    <t>修理套装</t>
  </si>
  <si>
    <t>修理战车损坏的零件</t>
  </si>
  <si>
    <t>机械师套装</t>
  </si>
  <si>
    <t>无限修理战车损坏零件，仅机械师可用</t>
  </si>
  <si>
    <t>奇怪的枯木</t>
  </si>
  <si>
    <t>烧火用的木材</t>
  </si>
  <si>
    <t>任务道具</t>
  </si>
  <si>
    <t>火箭燃料</t>
  </si>
  <si>
    <t>火箭助推器的燃料，有使用次数限制</t>
  </si>
  <si>
    <t>超级稀有金属</t>
  </si>
  <si>
    <t>进行超改造的必要材料</t>
  </si>
  <si>
    <t>提炼</t>
  </si>
  <si>
    <t>稀有金属</t>
  </si>
  <si>
    <t>超级稀有金属的材料</t>
  </si>
  <si>
    <t>高纯度金属</t>
  </si>
  <si>
    <t>稀有金属以及部分炮弹的材料</t>
  </si>
  <si>
    <t>不纯金属</t>
  </si>
  <si>
    <t>硬弹壳</t>
  </si>
  <si>
    <t>部分炮弹的材料</t>
  </si>
  <si>
    <t>炮弹艺术制作</t>
  </si>
  <si>
    <t>软弹壳</t>
  </si>
  <si>
    <t>APFS箭壳</t>
  </si>
  <si>
    <t>锥形聚能弹壳</t>
  </si>
  <si>
    <t>金属弹壳</t>
  </si>
  <si>
    <t>钻头</t>
  </si>
  <si>
    <t>穿甲弹壳</t>
  </si>
  <si>
    <t>火箭弹壳</t>
  </si>
  <si>
    <t>炸药</t>
  </si>
  <si>
    <t>凝固汽油罐</t>
  </si>
  <si>
    <t>冷冻气体罐</t>
  </si>
  <si>
    <t>毒气罐</t>
  </si>
  <si>
    <t>催眠气体罐</t>
  </si>
  <si>
    <t>麻痹气体罐</t>
  </si>
  <si>
    <t>粘着剂罐</t>
  </si>
  <si>
    <t>狂暴气体罐</t>
  </si>
  <si>
    <t>近接保险丝</t>
  </si>
  <si>
    <t>冲击保险丝</t>
  </si>
  <si>
    <t>汇流环</t>
  </si>
  <si>
    <t>门罗炸药</t>
  </si>
  <si>
    <t>小塑料瓶</t>
  </si>
  <si>
    <t>似乎无用</t>
  </si>
  <si>
    <t>普通塑料瓶</t>
  </si>
  <si>
    <t>好像无用</t>
  </si>
  <si>
    <t>大塑料瓶</t>
  </si>
  <si>
    <t>还是无用，完成任务必须</t>
  </si>
  <si>
    <t>碘海带</t>
  </si>
  <si>
    <t>迷之橡胶气球</t>
  </si>
  <si>
    <t>欢乐之壶</t>
  </si>
  <si>
    <t>白金棒</t>
  </si>
  <si>
    <t>卖钱，2250G</t>
  </si>
  <si>
    <t>自动贩卖机奖品</t>
  </si>
  <si>
    <t>金棒</t>
  </si>
  <si>
    <t>卖钱，1500G</t>
  </si>
  <si>
    <t>银棒</t>
  </si>
  <si>
    <t>卖钱，1000G</t>
  </si>
  <si>
    <t>铜棒</t>
  </si>
  <si>
    <t>卖钱，375G</t>
  </si>
  <si>
    <t>超流动核心</t>
  </si>
  <si>
    <t>卖钱，562G</t>
  </si>
  <si>
    <t>某种电子零件</t>
  </si>
  <si>
    <t>某个任务所需要的道具，可卖187G</t>
  </si>
  <si>
    <t>红色吊架</t>
  </si>
  <si>
    <t>卖钱，150G</t>
  </si>
  <si>
    <t>茧怪纤维</t>
  </si>
  <si>
    <t>陈年葡萄酒</t>
  </si>
  <si>
    <t>陈年威士忌</t>
  </si>
  <si>
    <t>陈年白兰地</t>
  </si>
  <si>
    <t>陈年龙舌兰酒</t>
  </si>
  <si>
    <t>陈年伏特加</t>
  </si>
  <si>
    <t>陈年利口酒</t>
  </si>
  <si>
    <t>魔芋</t>
  </si>
  <si>
    <t>无用的东西，怪不得随处可捡到</t>
  </si>
  <si>
    <t>黄色青蛙</t>
  </si>
  <si>
    <t>无眼鱼</t>
  </si>
  <si>
    <t>滑溜溜细胞</t>
  </si>
  <si>
    <t>卖给酒吧赚钱，5G/生化坦克的材料，还是狗的饲料</t>
  </si>
  <si>
    <t>冷冰冰细胞</t>
  </si>
  <si>
    <t>卖给酒吧赚钱，50G</t>
  </si>
  <si>
    <t>兔肉</t>
  </si>
  <si>
    <t>某个商人营地的某人想吃兔肉</t>
  </si>
  <si>
    <t>猪肉</t>
  </si>
  <si>
    <t>卖给酒吧赚钱，10G</t>
  </si>
  <si>
    <t>蛇肉</t>
  </si>
  <si>
    <t>卖给酒吧赚钱，20G</t>
  </si>
  <si>
    <t>蚂蚁腿</t>
  </si>
  <si>
    <t>卖给酒吧赚钱，25G</t>
  </si>
  <si>
    <t>鳖肉</t>
  </si>
  <si>
    <t>迷之肉</t>
  </si>
  <si>
    <t>卖给酒吧赚钱，40G</t>
  </si>
  <si>
    <t>鼠肉</t>
  </si>
  <si>
    <t>卖给酒吧赚钱，35G</t>
  </si>
  <si>
    <t>恐贝肉身</t>
  </si>
  <si>
    <t>信天翁胸肉</t>
  </si>
  <si>
    <t>卖给酒吧赚钱，25G，アホウなべ的材料</t>
  </si>
  <si>
    <t>信天翁翅</t>
  </si>
  <si>
    <t>鳄鱼腿</t>
  </si>
  <si>
    <t>卖给酒吧赚钱，30G</t>
  </si>
  <si>
    <t>注射鸟翅</t>
  </si>
  <si>
    <t>卖给酒吧赚钱，15G</t>
  </si>
  <si>
    <t>巨大鱼翅</t>
  </si>
  <si>
    <t>卖给酒吧赚钱，888G</t>
  </si>
  <si>
    <t>蓝鳄鱼之尾</t>
  </si>
  <si>
    <t>滑溜溜黄金细胞</t>
  </si>
  <si>
    <t>卖给酒吧赚钱，100G/交换缪特装备</t>
  </si>
  <si>
    <t>黄金兔肉</t>
  </si>
  <si>
    <t>卖给酒吧赚钱，150G/交换缪特装备</t>
  </si>
  <si>
    <t>黄金猪肉</t>
  </si>
  <si>
    <t>卖给酒吧赚钱，200G/交换缪特装备</t>
  </si>
  <si>
    <t>黄金蛇肉</t>
  </si>
  <si>
    <t>卖给酒吧赚钱，250G/交换缪特装备</t>
  </si>
  <si>
    <t>黄金蚂蚁腿</t>
  </si>
  <si>
    <t>卖给酒吧赚钱，300G/交换缪特装备</t>
  </si>
  <si>
    <t>黄金鳖肉</t>
  </si>
  <si>
    <t>卖给酒吧赚钱，500G/交换缪特装备</t>
  </si>
  <si>
    <t>棒球集换卡</t>
  </si>
  <si>
    <t>有某棒球选手照片的卡，曾经很流行，可卖225G</t>
  </si>
  <si>
    <t>任务奖励</t>
  </si>
  <si>
    <t>签名棒球</t>
  </si>
  <si>
    <t>有某棒球选手签名的棒球，可卖600G</t>
  </si>
  <si>
    <t>柔软棒球</t>
  </si>
  <si>
    <t>任务相关道具</t>
  </si>
  <si>
    <t>坚硬棒球</t>
  </si>
  <si>
    <t>破旧棒球</t>
  </si>
  <si>
    <t>焦黑棒球</t>
  </si>
  <si>
    <t>冷血党ID卡</t>
  </si>
  <si>
    <t>老鼠ID卡</t>
  </si>
  <si>
    <t>队长ID卡</t>
  </si>
  <si>
    <t>研究所ID卡</t>
  </si>
  <si>
    <t>解除某个安全装置的ID卡</t>
  </si>
  <si>
    <t>大佐ID卡</t>
  </si>
  <si>
    <t>得到No.2战车必须用到的ID卡</t>
  </si>
  <si>
    <t>稻草人通信机</t>
  </si>
  <si>
    <t>白煮稻草人紧急联络用的通信机</t>
  </si>
  <si>
    <t>抹布</t>
  </si>
  <si>
    <t>给太阳能电池板除去灰尘</t>
  </si>
  <si>
    <t>点火钥匙</t>
  </si>
  <si>
    <t>启动小型船必须用到的钥匙</t>
  </si>
  <si>
    <t>变形因子</t>
  </si>
  <si>
    <t>想脱狱吗？用这个</t>
  </si>
  <si>
    <t>金戒指</t>
  </si>
  <si>
    <t>钻石戒指</t>
  </si>
  <si>
    <t>银项链</t>
  </si>
  <si>
    <t>红宝石戒指</t>
  </si>
  <si>
    <t>浸满汗水的护身符</t>
  </si>
  <si>
    <t>死去客人的行李</t>
  </si>
  <si>
    <t>缪特香囊</t>
  </si>
  <si>
    <t>遇敌几率上升一阶段，可无限使用</t>
  </si>
  <si>
    <t>破旧袋子</t>
  </si>
  <si>
    <t>海珐的照片</t>
  </si>
  <si>
    <t>金吊坠</t>
  </si>
  <si>
    <t>打倒红色鲨鱼的证明，里面是？</t>
  </si>
  <si>
    <t>图科的地图</t>
  </si>
  <si>
    <t>上面画着某人临死前想要留下的信息</t>
  </si>
  <si>
    <t>走私浮标</t>
  </si>
  <si>
    <t>事务室长的记录</t>
  </si>
  <si>
    <t>上面记载着密码</t>
  </si>
  <si>
    <t>尸体的纸片</t>
  </si>
  <si>
    <t>知道欢乐神教的秘密</t>
  </si>
  <si>
    <t>密码的纸片</t>
  </si>
  <si>
    <t>迷之纸片</t>
  </si>
  <si>
    <t>上面记载着奇怪的信息</t>
  </si>
  <si>
    <t>舰长的记录</t>
  </si>
  <si>
    <t>米格的记录</t>
  </si>
  <si>
    <t>教你怎么脱狱</t>
  </si>
  <si>
    <t>一叠信件</t>
  </si>
  <si>
    <t>大佐的日记</t>
  </si>
  <si>
    <t>深棕色的照片</t>
  </si>
  <si>
    <t>照片，内容自己看吧</t>
  </si>
  <si>
    <t>技术员的报告书</t>
  </si>
  <si>
    <t>变成白骨的男子的日记</t>
  </si>
  <si>
    <t>某个已死的男子的日记</t>
  </si>
  <si>
    <t>情侣的遗书</t>
  </si>
  <si>
    <t>某对情侣殉情前留下的遗书</t>
  </si>
  <si>
    <t>科学家的记录</t>
  </si>
  <si>
    <t>上面记载的是密码吗？</t>
  </si>
  <si>
    <t>新药调和单</t>
  </si>
  <si>
    <t>新药的名称之谜在这里可以揭开，需要密码</t>
  </si>
  <si>
    <t>没署名的信</t>
  </si>
  <si>
    <t>得到No.9所必须的手信</t>
  </si>
  <si>
    <t>钥匙串</t>
  </si>
  <si>
    <t>打开室长室的门</t>
  </si>
  <si>
    <t>下水井的钥匙</t>
  </si>
  <si>
    <t>冷血党钥匙</t>
  </si>
  <si>
    <t>事务室长的钥匙</t>
  </si>
  <si>
    <t>打开事务长室的门</t>
  </si>
  <si>
    <t>研究所的钥匙</t>
  </si>
  <si>
    <t>特斯拉电池</t>
  </si>
  <si>
    <t>拥有巨大能量的电池</t>
  </si>
  <si>
    <t>双子莲</t>
    <phoneticPr fontId="4" type="noConversion"/>
  </si>
  <si>
    <t>启动潜艇的道具</t>
    <phoneticPr fontId="4" type="noConversion"/>
  </si>
  <si>
    <t>其他</t>
    <phoneticPr fontId="4" type="noConversion"/>
  </si>
  <si>
    <t>变异萝卜的叶子</t>
  </si>
  <si>
    <t>我方单体HP全恢复，一定几率消失</t>
  </si>
  <si>
    <t>全恢复饮料</t>
  </si>
  <si>
    <t>我方单体HP9999恢复</t>
  </si>
  <si>
    <t>恢复饮料EX</t>
  </si>
  <si>
    <t>我方单体HP恢复2000以上</t>
  </si>
  <si>
    <t>能量注射器</t>
  </si>
  <si>
    <t>我方单体HP恢复1500左右</t>
  </si>
  <si>
    <t>能量胶囊</t>
  </si>
  <si>
    <t>我方单体HP恢复600左右</t>
  </si>
  <si>
    <t>VM-X</t>
  </si>
  <si>
    <t>我方单体HP600左右恢复</t>
  </si>
  <si>
    <t>恢复饮料</t>
  </si>
  <si>
    <t>我方单体HP恢复200左右</t>
  </si>
  <si>
    <t>感克星Z</t>
  </si>
  <si>
    <t>我方单体HP300恢复</t>
  </si>
  <si>
    <t>艾尔鲁斯的地下水</t>
  </si>
  <si>
    <t>我方单体HP300左右恢复</t>
  </si>
  <si>
    <t>欢乐饮料</t>
  </si>
  <si>
    <t>恢复胶囊</t>
  </si>
  <si>
    <t>我方单体HP100左右恢复</t>
  </si>
  <si>
    <t>欢乐糖果</t>
  </si>
  <si>
    <t>麻药胶囊</t>
  </si>
  <si>
    <t>我方单体HP一定量恢复+麻痹效果</t>
  </si>
  <si>
    <t>信天翁火锅</t>
  </si>
  <si>
    <t>滑溜溜烧烤</t>
  </si>
  <si>
    <t>大份玉米卷</t>
  </si>
  <si>
    <t>三明治</t>
  </si>
  <si>
    <t>郊游便当</t>
  </si>
  <si>
    <t>烤鼠尾</t>
  </si>
  <si>
    <t>油炸注射鸟翅</t>
  </si>
  <si>
    <t>甜蜜瓜</t>
  </si>
  <si>
    <t>圆南瓜</t>
  </si>
  <si>
    <t>变异萝卜的根</t>
  </si>
  <si>
    <t>我方单体复活</t>
  </si>
  <si>
    <t>再生胶囊</t>
  </si>
  <si>
    <t>我方单体复活，HP恢复50%</t>
  </si>
  <si>
    <t>许德拉之泪</t>
  </si>
  <si>
    <t>我方单体解除麻痹，可无限使用</t>
  </si>
  <si>
    <t>超级麻痹灵</t>
  </si>
  <si>
    <t>许德拉精华液</t>
  </si>
  <si>
    <t>我方全体解除麻痹，可无限使用</t>
  </si>
  <si>
    <t>麻痹灵</t>
  </si>
  <si>
    <t>我方单体解除麻痹，消耗品</t>
  </si>
  <si>
    <t>碱性石蜡</t>
  </si>
  <si>
    <t>中和战车所中的酸，消耗品</t>
  </si>
  <si>
    <t>除酸喷雾</t>
  </si>
  <si>
    <t>中和人所中的酸，可无限使用</t>
  </si>
  <si>
    <t>除酸乳液</t>
  </si>
  <si>
    <t>中和人所中的酸，消耗品</t>
  </si>
  <si>
    <t>许德拉水</t>
  </si>
  <si>
    <t>我方单体解除睡眠，可无限使用</t>
  </si>
  <si>
    <t>咖啡因药剂</t>
  </si>
  <si>
    <t>我方单体解除睡眠</t>
  </si>
  <si>
    <t>恢复</t>
    <phoneticPr fontId="4" type="noConversion"/>
  </si>
  <si>
    <t>铁管</t>
  </si>
  <si>
    <t>弹弓</t>
  </si>
  <si>
    <t>散射弩</t>
  </si>
  <si>
    <t>铁凳子</t>
  </si>
  <si>
    <t>弯掉的勺子</t>
  </si>
  <si>
    <t>铁鹿角</t>
  </si>
  <si>
    <t>弩枪</t>
  </si>
  <si>
    <t>大马士革菜刀</t>
  </si>
  <si>
    <t>燃烧炮</t>
  </si>
  <si>
    <t>水用枪</t>
  </si>
  <si>
    <t>危险的球棒</t>
  </si>
  <si>
    <t>树怪棒槌</t>
  </si>
  <si>
    <t>手枪</t>
  </si>
  <si>
    <t>艺术麦克风</t>
  </si>
  <si>
    <t>霰弹枪</t>
  </si>
  <si>
    <t>蟹背喷火器</t>
  </si>
  <si>
    <t>巨大注射器</t>
  </si>
  <si>
    <t>阿尔梅达钢爪</t>
  </si>
  <si>
    <t>扳手回旋镖</t>
  </si>
  <si>
    <t>毒气枪</t>
  </si>
  <si>
    <t>危险的匕首</t>
  </si>
  <si>
    <t>超合金椅子</t>
  </si>
  <si>
    <t>波奇枪</t>
  </si>
  <si>
    <t>乌兹冲锋枪</t>
  </si>
  <si>
    <t>萝卜棍</t>
  </si>
  <si>
    <t>电击枪</t>
  </si>
  <si>
    <t>音波枪</t>
  </si>
  <si>
    <t>激光枪</t>
  </si>
  <si>
    <t>危险的斧头</t>
  </si>
  <si>
    <t>黄金麦克风</t>
  </si>
  <si>
    <t>波奇火焰炮</t>
  </si>
  <si>
    <t>火炎枪</t>
  </si>
  <si>
    <t>扇范围可变</t>
  </si>
  <si>
    <t>手持火神炮</t>
  </si>
  <si>
    <t>双管猎枪</t>
  </si>
  <si>
    <t>绯牡丹短刀</t>
  </si>
  <si>
    <t>波奇火神炮</t>
  </si>
  <si>
    <t>超声波扩音器</t>
  </si>
  <si>
    <t>44马格南枪</t>
  </si>
  <si>
    <t>冷冻枪</t>
  </si>
  <si>
    <t>多明戈斯机枪</t>
  </si>
  <si>
    <t>遥控扳手</t>
  </si>
  <si>
    <t>杀虫枪</t>
  </si>
  <si>
    <t>高能镭射枪</t>
  </si>
  <si>
    <t>龙息喷火器</t>
  </si>
  <si>
    <t>电击鞭</t>
  </si>
  <si>
    <t>81mm战锤</t>
  </si>
  <si>
    <t>火箭炮</t>
  </si>
  <si>
    <t>超级扳手</t>
  </si>
  <si>
    <t>波奇火箭炮</t>
  </si>
  <si>
    <t>超级注射器</t>
  </si>
  <si>
    <t>激光来复枪</t>
  </si>
  <si>
    <t>喷射链锯</t>
  </si>
  <si>
    <t>青龙刀</t>
  </si>
  <si>
    <t>超级麦克风</t>
  </si>
  <si>
    <t>爆裂弩</t>
  </si>
  <si>
    <t>波奇镭射枪</t>
  </si>
  <si>
    <t>暴雪枪</t>
  </si>
  <si>
    <t>重金属枪</t>
  </si>
  <si>
    <t>波奇超声波</t>
  </si>
  <si>
    <t>火炎发射器</t>
  </si>
  <si>
    <t>酸化枪</t>
  </si>
  <si>
    <t>波奇之血</t>
  </si>
  <si>
    <t>改良型边缘发火枪</t>
  </si>
  <si>
    <t>SMG榴弹</t>
  </si>
  <si>
    <t>波奇防护罩</t>
  </si>
  <si>
    <t>象牙装饰的手枪</t>
  </si>
  <si>
    <t>杀人电锯</t>
  </si>
  <si>
    <t>波奇火箭发射器</t>
  </si>
  <si>
    <t>介错刀</t>
  </si>
  <si>
    <t>爆破锤</t>
  </si>
  <si>
    <t>蜈蚣马格南</t>
  </si>
  <si>
    <t>性感双剑</t>
  </si>
  <si>
    <t>究极老鹰</t>
  </si>
  <si>
    <t>130mm宙斯</t>
  </si>
  <si>
    <t>火箭飞拳</t>
  </si>
  <si>
    <t>波奇翼炮</t>
  </si>
  <si>
    <t>特斯拉汽缸</t>
  </si>
  <si>
    <t>超级杀虫枪</t>
  </si>
  <si>
    <t>马赫声波枪</t>
  </si>
  <si>
    <t>波奇闪电</t>
  </si>
  <si>
    <t>蜈蚣火炬</t>
  </si>
  <si>
    <t>汉子马格南</t>
  </si>
  <si>
    <t>多弹发射暴动枪</t>
  </si>
  <si>
    <t>往复式扳手</t>
  </si>
  <si>
    <t>波奇暴风雪</t>
  </si>
  <si>
    <t>绝命注射器</t>
  </si>
  <si>
    <t>荒野烈火</t>
  </si>
  <si>
    <t>寒冰巨龙</t>
  </si>
  <si>
    <t>危险麦克风</t>
  </si>
  <si>
    <t>光束军刀</t>
  </si>
  <si>
    <t>音速扳手</t>
  </si>
  <si>
    <t>浪潮针刺</t>
  </si>
  <si>
    <t>空间麦克风</t>
  </si>
  <si>
    <t>漫天火雨</t>
  </si>
  <si>
    <t>电子旗鱼Mk50</t>
  </si>
  <si>
    <t>TNT炸弹魔</t>
  </si>
  <si>
    <t>波奇地狱业炎</t>
  </si>
  <si>
    <t>电磁毁灭者</t>
  </si>
  <si>
    <t>巫毒长枪</t>
  </si>
  <si>
    <t>激光炮</t>
  </si>
  <si>
    <t>单手持突击步枪</t>
  </si>
  <si>
    <t>光粒子电光</t>
  </si>
  <si>
    <t>斩车刀</t>
  </si>
  <si>
    <t>666蜂群炮</t>
  </si>
  <si>
    <t>666火箭炮</t>
  </si>
  <si>
    <t>男人味头巾</t>
  </si>
  <si>
    <t>藤壶眼镜</t>
  </si>
  <si>
    <t>锅盖</t>
  </si>
  <si>
    <t>棒球帽</t>
  </si>
  <si>
    <t>虎纹帽</t>
  </si>
  <si>
    <t>波奇围巾</t>
  </si>
  <si>
    <t>缪特假发</t>
  </si>
  <si>
    <t>护目镜帽</t>
  </si>
  <si>
    <t>焊接安全帽</t>
  </si>
  <si>
    <t>战士头巾</t>
  </si>
  <si>
    <t>护士帽</t>
  </si>
  <si>
    <t>波奇护目镜</t>
  </si>
  <si>
    <t>迷彩贝雷帽</t>
  </si>
  <si>
    <t>VIP浴帽</t>
  </si>
  <si>
    <t>埃及法老帽</t>
  </si>
  <si>
    <t>护目镜帽Ⅱ</t>
  </si>
  <si>
    <t>怪力包头巾</t>
  </si>
  <si>
    <t>多明毛</t>
  </si>
  <si>
    <t>防弹假发</t>
  </si>
  <si>
    <t>安全帽</t>
  </si>
  <si>
    <t>铁锅</t>
  </si>
  <si>
    <t>医用面具</t>
  </si>
  <si>
    <t>波奇面具</t>
  </si>
  <si>
    <t>战国头盔</t>
  </si>
  <si>
    <t>纤维头盔</t>
  </si>
  <si>
    <t>波奇安全帽</t>
  </si>
  <si>
    <t>CVC安全帽</t>
  </si>
  <si>
    <t>英雄面具</t>
  </si>
  <si>
    <t>蛾帽子</t>
  </si>
  <si>
    <t>曲棍球面具</t>
  </si>
  <si>
    <t>萨拉托加头盔</t>
  </si>
  <si>
    <t>武器</t>
    <phoneticPr fontId="4" type="noConversion"/>
  </si>
  <si>
    <t>名称</t>
    <phoneticPr fontId="4" type="noConversion"/>
  </si>
  <si>
    <t>价格</t>
    <phoneticPr fontId="4" type="noConversion"/>
  </si>
  <si>
    <t>攻击力</t>
    <phoneticPr fontId="4" type="noConversion"/>
  </si>
  <si>
    <t>范围</t>
    <phoneticPr fontId="4" type="noConversion"/>
  </si>
  <si>
    <t>属性</t>
    <phoneticPr fontId="4" type="noConversion"/>
  </si>
  <si>
    <t>职业限定</t>
    <phoneticPr fontId="4" type="noConversion"/>
  </si>
  <si>
    <t>男子气概</t>
    <phoneticPr fontId="4" type="noConversion"/>
  </si>
  <si>
    <t>速度</t>
    <phoneticPr fontId="4" type="noConversion"/>
  </si>
  <si>
    <t>防御力</t>
    <phoneticPr fontId="4" type="noConversion"/>
  </si>
  <si>
    <t>名称</t>
    <phoneticPr fontId="4" type="noConversion"/>
  </si>
  <si>
    <t>猎人</t>
    <phoneticPr fontId="4" type="noConversion"/>
  </si>
  <si>
    <t>士兵</t>
    <phoneticPr fontId="4" type="noConversion"/>
  </si>
  <si>
    <t>护士</t>
    <phoneticPr fontId="4" type="noConversion"/>
  </si>
  <si>
    <t>波奇</t>
    <phoneticPr fontId="4" type="noConversion"/>
  </si>
  <si>
    <t>主角</t>
    <phoneticPr fontId="4" type="noConversion"/>
  </si>
  <si>
    <t>火焰</t>
    <phoneticPr fontId="4" type="noConversion"/>
  </si>
  <si>
    <t>冷气</t>
    <phoneticPr fontId="4" type="noConversion"/>
  </si>
  <si>
    <t>音波</t>
    <phoneticPr fontId="4" type="noConversion"/>
  </si>
  <si>
    <t>毒素</t>
    <phoneticPr fontId="4" type="noConversion"/>
  </si>
  <si>
    <t>激光</t>
    <phoneticPr fontId="4" type="noConversion"/>
  </si>
  <si>
    <t>雷电</t>
    <phoneticPr fontId="4" type="noConversion"/>
  </si>
  <si>
    <t>男人味围腰带</t>
  </si>
  <si>
    <t>红裤衩</t>
  </si>
  <si>
    <t>被烧过的罩衣</t>
  </si>
  <si>
    <t>骷髅皮夹克</t>
  </si>
  <si>
    <t>人妻连衣裙</t>
  </si>
  <si>
    <t>运动短裤</t>
  </si>
  <si>
    <t>豪华礼服</t>
  </si>
  <si>
    <t>女仆装</t>
  </si>
  <si>
    <t>缪特的皮</t>
  </si>
  <si>
    <t>皱巴巴的西装</t>
  </si>
  <si>
    <t>人妻浴衣</t>
  </si>
  <si>
    <t>牛仔布工作服</t>
  </si>
  <si>
    <t>防弹白衣</t>
  </si>
  <si>
    <t>活力裤袜</t>
  </si>
  <si>
    <t>黑色棒球运动装</t>
  </si>
  <si>
    <t>人妻睡衣</t>
  </si>
  <si>
    <t>蓝领布衣</t>
  </si>
  <si>
    <t>迷彩服</t>
  </si>
  <si>
    <t>欢乐神教工作服</t>
  </si>
  <si>
    <t>皮制工作服</t>
  </si>
  <si>
    <t>红色队服</t>
  </si>
  <si>
    <t>波奇运动衣</t>
  </si>
  <si>
    <t>VIP浴衣</t>
  </si>
  <si>
    <t>欢乐神教长袍</t>
  </si>
  <si>
    <t>桑拿连体衣</t>
  </si>
  <si>
    <t>飞行服</t>
  </si>
  <si>
    <t>安全服</t>
  </si>
  <si>
    <t>波奇背心</t>
  </si>
  <si>
    <t>战斗连体衣</t>
  </si>
  <si>
    <t>潜水服</t>
  </si>
  <si>
    <t>医用服</t>
  </si>
  <si>
    <t>波奇夹克</t>
  </si>
  <si>
    <t>铁BRA</t>
  </si>
  <si>
    <t>迷彩装</t>
  </si>
  <si>
    <t>迷彩紧身衣</t>
  </si>
  <si>
    <t>消防服</t>
  </si>
  <si>
    <t>特技装</t>
  </si>
  <si>
    <t>高开叉装甲</t>
  </si>
  <si>
    <t>CVC服</t>
  </si>
  <si>
    <t>波奇服</t>
  </si>
  <si>
    <t>防弹旗袍</t>
  </si>
  <si>
    <t>护盾披风</t>
  </si>
  <si>
    <t>防虫装</t>
  </si>
  <si>
    <t>金属外套</t>
  </si>
  <si>
    <t>波奇金属</t>
  </si>
  <si>
    <t>炙烤行者</t>
  </si>
  <si>
    <t>阿尔梅达背心</t>
  </si>
  <si>
    <t>萨拉托加服装</t>
  </si>
  <si>
    <t>镜面比基尼</t>
  </si>
  <si>
    <t>男人味袜子</t>
  </si>
  <si>
    <t>减肥拖鞋</t>
  </si>
  <si>
    <t>焦黑鞋子</t>
  </si>
  <si>
    <t>胶底袜子</t>
  </si>
  <si>
    <t>长满苔藓的凉鞋</t>
  </si>
  <si>
    <t>海藻缠绕的凉鞋</t>
  </si>
  <si>
    <t>足球鞋</t>
  </si>
  <si>
    <t>欢乐神鞋</t>
  </si>
  <si>
    <t>缪特的脚</t>
  </si>
  <si>
    <t>英式长靴</t>
  </si>
  <si>
    <t>橡胶长靴</t>
  </si>
  <si>
    <t>艺术鞋子</t>
  </si>
  <si>
    <t>猎人靴</t>
  </si>
  <si>
    <t>焊接靴</t>
  </si>
  <si>
    <t>斗技场鞋子</t>
  </si>
  <si>
    <t>人妻长筒袜</t>
  </si>
  <si>
    <t>西部牛仔靴</t>
  </si>
  <si>
    <t>铁束腰</t>
  </si>
  <si>
    <t>商人鞋</t>
  </si>
  <si>
    <t>厚底靴</t>
  </si>
  <si>
    <t>战斗钉鞋</t>
  </si>
  <si>
    <t>士兵长靴</t>
  </si>
  <si>
    <t>战斗长筒袜</t>
  </si>
  <si>
    <t>波奇紧身裤</t>
  </si>
  <si>
    <t>铁木屐</t>
  </si>
  <si>
    <t>安全鞋</t>
  </si>
  <si>
    <t>神风高跟鞋</t>
  </si>
  <si>
    <t>医用鞋</t>
  </si>
  <si>
    <t>鳄鱼长靴</t>
  </si>
  <si>
    <t>战国鞋</t>
  </si>
  <si>
    <t>波奇护腿</t>
  </si>
  <si>
    <t>金属护腿</t>
  </si>
  <si>
    <t>CVC靴</t>
  </si>
  <si>
    <t>萨拉托加鞋</t>
  </si>
  <si>
    <t>太妹皮靴</t>
  </si>
  <si>
    <t>保镖鞋</t>
  </si>
  <si>
    <t>男人味手套</t>
  </si>
  <si>
    <t>厨师手套</t>
  </si>
  <si>
    <t>橡胶手套</t>
  </si>
  <si>
    <t>军用手套</t>
  </si>
  <si>
    <t>格斗护手绷带</t>
  </si>
  <si>
    <t>欢乐神手套</t>
  </si>
  <si>
    <t>缪特的爪子</t>
  </si>
  <si>
    <t>波奇铁爪</t>
  </si>
  <si>
    <t>皮革手套</t>
  </si>
  <si>
    <t>艺术手套</t>
  </si>
  <si>
    <t>美式指套</t>
  </si>
  <si>
    <t>医用护盾</t>
  </si>
  <si>
    <t>银手套</t>
  </si>
  <si>
    <t>波奇钢爪</t>
  </si>
  <si>
    <t>摔跤手套</t>
  </si>
  <si>
    <t>重金属手套</t>
  </si>
  <si>
    <t>黄金手套</t>
  </si>
  <si>
    <t>驾驶员手套</t>
  </si>
  <si>
    <t>推手手套</t>
  </si>
  <si>
    <t>医用手套</t>
  </si>
  <si>
    <t>怪力手套</t>
  </si>
  <si>
    <t>树怪护盾</t>
  </si>
  <si>
    <t>CVC手套</t>
  </si>
  <si>
    <t>大关力士手套</t>
  </si>
  <si>
    <t>防弹手套</t>
  </si>
  <si>
    <t>手甲</t>
  </si>
  <si>
    <t>萨拉托加手套</t>
  </si>
  <si>
    <t>横纲力士手套</t>
  </si>
  <si>
    <t>三冠手套</t>
  </si>
  <si>
    <t>波奇自行车</t>
  </si>
  <si>
    <t>波奇汽车</t>
  </si>
  <si>
    <t>波奇坦克</t>
  </si>
  <si>
    <t>超级波奇坦克</t>
  </si>
  <si>
    <t>皱巴巴的领带</t>
  </si>
  <si>
    <t>宝石发饰</t>
  </si>
  <si>
    <t>墨镜</t>
  </si>
  <si>
    <t>接地尾巴</t>
  </si>
  <si>
    <t>发卡</t>
  </si>
  <si>
    <t>防毒面具</t>
  </si>
  <si>
    <t>钢之发饰</t>
  </si>
  <si>
    <t>红色围巾</t>
  </si>
  <si>
    <t>碳素纳米触角</t>
  </si>
  <si>
    <t>纤维耳机</t>
  </si>
  <si>
    <t>镜面面纱</t>
  </si>
  <si>
    <t>缪特的尾巴</t>
  </si>
  <si>
    <t>手织围巾</t>
  </si>
  <si>
    <t>危险导火线</t>
  </si>
  <si>
    <t>旗鱼眼玛瑙</t>
  </si>
  <si>
    <t>波奇领结</t>
  </si>
  <si>
    <t>欢乐神戒</t>
  </si>
  <si>
    <t>猎人探测器</t>
  </si>
  <si>
    <t>治疗细胞</t>
  </si>
  <si>
    <t>奥尔加的眼镜</t>
  </si>
  <si>
    <t>三冠腰带</t>
  </si>
  <si>
    <t>活体细胞</t>
  </si>
  <si>
    <t>饰品</t>
    <phoneticPr fontId="4" type="noConversion"/>
  </si>
  <si>
    <t>男</t>
    <phoneticPr fontId="4" type="noConversion"/>
  </si>
  <si>
    <t>女</t>
    <phoneticPr fontId="4" type="noConversion"/>
  </si>
  <si>
    <t>性别限定</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</si>
  <si>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</si>
  <si>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</si>
  <si>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</si>
  <si>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</si>
  <si>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</si>
  <si>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</si>
  <si>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</si>
  <si>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</si>
  <si>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</si>
  <si>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</si>
  <si>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</si>
  <si>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</si>
  <si>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</si>
  <si>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</si>
  <si>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</si>
  <si>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艺术</t>
    <phoneticPr fontId="4" type="noConversion"/>
  </si>
  <si>
    <t>摔跤</t>
    <phoneticPr fontId="4" type="noConversion"/>
  </si>
  <si>
    <t>机械</t>
    <phoneticPr fontId="4" type="noConversion"/>
  </si>
  <si>
    <t>宝；掩体要塞最下层</t>
  </si>
  <si>
    <t>出处</t>
    <phoneticPr fontId="4" type="noConversion"/>
  </si>
  <si>
    <t>-</t>
    <phoneticPr fontId="4" type="noConversion"/>
  </si>
  <si>
    <t>No.1初期装备</t>
  </si>
  <si>
    <t>No.3初期装备</t>
  </si>
  <si>
    <t>NO.1</t>
    <phoneticPr fontId="4" type="noConversion"/>
  </si>
  <si>
    <t>NO.1</t>
    <phoneticPr fontId="4" type="noConversion"/>
  </si>
  <si>
    <t>NO.1</t>
    <phoneticPr fontId="4" type="noConversion"/>
  </si>
  <si>
    <t>NO.1</t>
    <phoneticPr fontId="4" type="noConversion"/>
  </si>
  <si>
    <t>NO.3</t>
    <phoneticPr fontId="4" type="noConversion"/>
  </si>
  <si>
    <t>NO.3</t>
    <phoneticPr fontId="4" type="noConversion"/>
  </si>
  <si>
    <t>NO.2</t>
    <phoneticPr fontId="4" type="noConversion"/>
  </si>
  <si>
    <t>NO.2</t>
    <phoneticPr fontId="4" type="noConversion"/>
  </si>
  <si>
    <t>NO.4</t>
    <phoneticPr fontId="4" type="noConversion"/>
  </si>
  <si>
    <t>NO.5</t>
    <phoneticPr fontId="4" type="noConversion"/>
  </si>
  <si>
    <t>NO.5</t>
    <phoneticPr fontId="4" type="noConversion"/>
  </si>
  <si>
    <t>NO.5</t>
    <phoneticPr fontId="4" type="noConversion"/>
  </si>
  <si>
    <t>NO.6</t>
    <phoneticPr fontId="4" type="noConversion"/>
  </si>
  <si>
    <t>NO.6</t>
    <phoneticPr fontId="4" type="noConversion"/>
  </si>
  <si>
    <t>NO.6</t>
    <phoneticPr fontId="4" type="noConversion"/>
  </si>
  <si>
    <t>NO.7</t>
    <phoneticPr fontId="4" type="noConversion"/>
  </si>
  <si>
    <t>NO.7</t>
    <phoneticPr fontId="4" type="noConversion"/>
  </si>
  <si>
    <t>NO.8</t>
    <phoneticPr fontId="4" type="noConversion"/>
  </si>
  <si>
    <t>NO.8</t>
    <phoneticPr fontId="4" type="noConversion"/>
  </si>
  <si>
    <t>NO.8</t>
    <phoneticPr fontId="4" type="noConversion"/>
  </si>
  <si>
    <t>NO.9</t>
    <phoneticPr fontId="4" type="noConversion"/>
  </si>
  <si>
    <t>NO.9</t>
    <phoneticPr fontId="4" type="noConversion"/>
  </si>
  <si>
    <t>NO.10</t>
    <phoneticPr fontId="4" type="noConversion"/>
  </si>
  <si>
    <t>NO.10</t>
    <phoneticPr fontId="4" type="noConversion"/>
  </si>
  <si>
    <t>NO.11</t>
    <phoneticPr fontId="4" type="noConversion"/>
  </si>
  <si>
    <t>NO.11</t>
    <phoneticPr fontId="4" type="noConversion"/>
  </si>
  <si>
    <t>NO.11</t>
    <phoneticPr fontId="4" type="noConversion"/>
  </si>
  <si>
    <t>NO.12</t>
    <phoneticPr fontId="4" type="noConversion"/>
  </si>
  <si>
    <t>NO.12</t>
    <phoneticPr fontId="4" type="noConversion"/>
  </si>
  <si>
    <t>NO.7</t>
    <phoneticPr fontId="4" type="noConversion"/>
  </si>
  <si>
    <t>-</t>
    <phoneticPr fontId="4" type="noConversion"/>
  </si>
  <si>
    <t>No.9初期装备</t>
  </si>
  <si>
    <t>改造</t>
    <phoneticPr fontId="4" type="noConversion"/>
  </si>
  <si>
    <t>No.3初期装备</t>
    <phoneticPr fontId="4" type="noConversion"/>
  </si>
  <si>
    <t>改造</t>
    <phoneticPr fontId="4" type="noConversion"/>
  </si>
  <si>
    <t>No.9初期装备</t>
    <phoneticPr fontId="4" type="noConversion"/>
  </si>
  <si>
    <t>改造</t>
    <phoneticPr fontId="4" type="noConversion"/>
  </si>
  <si>
    <t>No.12初期装备</t>
    <phoneticPr fontId="4" type="noConversion"/>
  </si>
  <si>
    <t>改造</t>
    <phoneticPr fontId="4" type="noConversion"/>
  </si>
  <si>
    <t>No.7初期装备</t>
    <phoneticPr fontId="4" type="noConversion"/>
  </si>
  <si>
    <t>改造</t>
    <phoneticPr fontId="4" type="noConversion"/>
  </si>
  <si>
    <t>出租战车自带</t>
  </si>
  <si>
    <t>No.10初期装备</t>
  </si>
  <si>
    <t>No.5初期装备</t>
    <phoneticPr fontId="4" type="noConversion"/>
  </si>
  <si>
    <t>No.2初期装备</t>
    <phoneticPr fontId="4" type="noConversion"/>
  </si>
  <si>
    <t>No.1,No.3初期装备</t>
    <phoneticPr fontId="4" type="noConversion"/>
  </si>
  <si>
    <t>在艾尔鲁斯大楼得到的ID卡</t>
  </si>
  <si>
    <t>宝:艾尔鲁斯大楼28F</t>
  </si>
  <si>
    <t>欢乐袋随机</t>
  </si>
  <si>
    <t>欢乐袋随机开出</t>
  </si>
  <si>
    <t>打开质量加速研究所温控室的门</t>
  </si>
  <si>
    <t>猎人初期装备</t>
    <phoneticPr fontId="4" type="noConversion"/>
  </si>
  <si>
    <t>机械师初期装备</t>
    <phoneticPr fontId="4" type="noConversion"/>
  </si>
  <si>
    <t>士兵初期装备</t>
    <phoneticPr fontId="4" type="noConversion"/>
  </si>
  <si>
    <t>护士初期装备</t>
    <phoneticPr fontId="4" type="noConversion"/>
  </si>
  <si>
    <t>主角初期装备</t>
    <phoneticPr fontId="4" type="noConversion"/>
  </si>
  <si>
    <t>护士初期装备</t>
    <phoneticPr fontId="4" type="noConversion"/>
  </si>
  <si>
    <t>摔跤手初期装备</t>
    <phoneticPr fontId="4" type="noConversion"/>
  </si>
  <si>
    <t>士兵初期装备</t>
    <phoneticPr fontId="4" type="noConversion"/>
  </si>
  <si>
    <t>艺术家初期装备</t>
    <phoneticPr fontId="4" type="noConversion"/>
  </si>
  <si>
    <t>护士初期装备</t>
    <phoneticPr fontId="4" type="noConversion"/>
  </si>
  <si>
    <t>摔跤手初期装备</t>
    <phoneticPr fontId="4" type="noConversion"/>
  </si>
  <si>
    <t>机械师初期装备</t>
    <phoneticPr fontId="4" type="noConversion"/>
  </si>
  <si>
    <t>猎人初期装备</t>
    <phoneticPr fontId="4" type="noConversion"/>
  </si>
  <si>
    <t>艺术家初期装备</t>
    <phoneticPr fontId="4" type="noConversion"/>
  </si>
  <si>
    <t>主角初期装备</t>
    <phoneticPr fontId="4" type="noConversion"/>
  </si>
  <si>
    <t>出处</t>
    <phoneticPr fontId="4" type="noConversion"/>
  </si>
  <si>
    <t>出处</t>
    <phoneticPr fontId="4" type="noConversion"/>
  </si>
  <si>
    <t>*</t>
    <phoneticPr fontId="4" type="noConversion"/>
  </si>
  <si>
    <t>*</t>
    <phoneticPr fontId="4" type="noConversion"/>
  </si>
  <si>
    <t>*</t>
    <phoneticPr fontId="4" type="noConversion"/>
  </si>
  <si>
    <t>*</t>
    <phoneticPr fontId="4" type="noConversion"/>
  </si>
  <si>
    <t>*</t>
    <phoneticPr fontId="4" type="noConversion"/>
  </si>
  <si>
    <t>*</t>
  </si>
  <si>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</si>
  <si>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</si>
  <si>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</si>
  <si>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</si>
  <si>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</si>
  <si>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</si>
  <si>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</si>
  <si>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</si>
  <si>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鳄香蕉研究所下方悬崖山洞</t>
  </si>
  <si>
    <t>打开莫里港地下被锁着的门</t>
  </si>
  <si>
    <t>剧情邪恶地产</t>
  </si>
  <si>
    <t>轨道空间站-太空生产</t>
    <phoneticPr fontId="4" type="noConversion"/>
  </si>
  <si>
    <t>主剧情</t>
    <phoneticPr fontId="4" type="noConversion"/>
  </si>
  <si>
    <t>界限突破因子</t>
    <phoneticPr fontId="4" type="noConversion"/>
  </si>
  <si>
    <t>奖品店:麦秆</t>
  </si>
  <si>
    <t>店:锈色少女</t>
  </si>
  <si>
    <t>宝:圆顶球场</t>
  </si>
  <si>
    <t>调查:海上</t>
  </si>
  <si>
    <t>店:泣母镇</t>
  </si>
  <si>
    <t>店:莫里港</t>
  </si>
  <si>
    <t>店:麦秆等</t>
  </si>
  <si>
    <t>店:麦秆</t>
  </si>
  <si>
    <t>宝:掩体要塞牢屋</t>
  </si>
  <si>
    <t>店:努卡酒吧</t>
  </si>
  <si>
    <t>落:巨鹿战车</t>
  </si>
  <si>
    <t>交换:缪特</t>
  </si>
  <si>
    <t>店:掩体要塞</t>
  </si>
  <si>
    <t>宝:掩体要塞最下层</t>
  </si>
  <si>
    <t>店:电波杯</t>
  </si>
  <si>
    <t>落:猴面包树</t>
  </si>
  <si>
    <t>店:掩体要塞等</t>
  </si>
  <si>
    <t>店:努卡酒吧等</t>
  </si>
  <si>
    <t>落:蟹挖掘机</t>
  </si>
  <si>
    <t>店:挖掘商</t>
  </si>
  <si>
    <t>落:多明戈斯</t>
  </si>
  <si>
    <t>落:阿尔梅达</t>
  </si>
  <si>
    <t>宝:掩体要塞最下層</t>
  </si>
  <si>
    <t>店:努卡酒吧等 '零件破坏</t>
  </si>
  <si>
    <t>店:电波杯等</t>
  </si>
  <si>
    <t>落:冷血党小兵等</t>
  </si>
  <si>
    <t>店:跳跃营地</t>
  </si>
  <si>
    <t>宝:扎格纳特</t>
  </si>
  <si>
    <t>宝:麦秆</t>
  </si>
  <si>
    <t>落:变异萝卜</t>
  </si>
  <si>
    <t>店:岔路镇</t>
  </si>
  <si>
    <t>店:铁片镇</t>
  </si>
  <si>
    <t>落:娥女</t>
  </si>
  <si>
    <t>落:冷血党斧头帮等</t>
  </si>
  <si>
    <t>店:大檐楼镇</t>
  </si>
  <si>
    <t>店:艾尔鲁斯</t>
  </si>
  <si>
    <t>宝:掩体要塞</t>
  </si>
  <si>
    <t>店:嚯嚯洞</t>
  </si>
  <si>
    <t>埋:废弃工厂南</t>
  </si>
  <si>
    <t>宝:掩体要塞等</t>
  </si>
  <si>
    <t>宝:莫里港</t>
  </si>
  <si>
    <t>宝:人偶屋</t>
  </si>
  <si>
    <t>宝:各地</t>
  </si>
  <si>
    <t>店:嚯嚯洞 '解体</t>
  </si>
  <si>
    <t>宝:生化王国</t>
  </si>
  <si>
    <t>落:旗鱼猎豹\莫里港监牢 '追加伤害</t>
  </si>
  <si>
    <t>店:跳跃营地 '零件破坏</t>
  </si>
  <si>
    <t>店:莫里港 '解体</t>
  </si>
  <si>
    <t>店:莫里港等</t>
  </si>
  <si>
    <t>宝:锈色少女3Ｆ</t>
  </si>
  <si>
    <t>宝:锈色少女 '追加伤害</t>
  </si>
  <si>
    <t>店:印章店 75点奖品 '追加酸</t>
  </si>
  <si>
    <t>店:铁片镇 '追加伤害</t>
  </si>
  <si>
    <t>宝:生化王国2F</t>
  </si>
  <si>
    <t>宝:度假屋</t>
  </si>
  <si>
    <t>宝:麦秆农家地下 'HP吸收</t>
  </si>
  <si>
    <t>宝:麦秆农家地下</t>
  </si>
  <si>
    <t>落:穆加迪斯</t>
  </si>
  <si>
    <t>落:保镖机器人</t>
  </si>
  <si>
    <t>店:铁片镇 '容易打空</t>
  </si>
  <si>
    <t>宝:艾尔鲁斯20F</t>
  </si>
  <si>
    <t>剧情:质量加速研究所</t>
  </si>
  <si>
    <t>宝:轨道空间站北西营地</t>
  </si>
  <si>
    <t>落:奥尔佳.莫德</t>
  </si>
  <si>
    <t>宝:大檐楼镇</t>
  </si>
  <si>
    <t>店:艾尔鲁斯 '解体</t>
  </si>
  <si>
    <t>落:电子旗鱼</t>
  </si>
  <si>
    <t>宝:鳄香蕉研究所下方悬崖山洞</t>
  </si>
  <si>
    <t>宝:蒸汽支柱</t>
  </si>
  <si>
    <t>落:垃圾人</t>
  </si>
  <si>
    <t>店:印章店 4500点奖品</t>
  </si>
  <si>
    <t>落:风魔AH666</t>
  </si>
  <si>
    <t>店:跳跃营地钓鱼老人</t>
  </si>
  <si>
    <t>店:崖沿海岸下方男子</t>
  </si>
  <si>
    <t>落:神风女王</t>
  </si>
  <si>
    <t>落:露西队</t>
  </si>
  <si>
    <t>调查:某些衣柜</t>
  </si>
  <si>
    <t>落:巨茧怪</t>
  </si>
  <si>
    <t>落:镜面蜗牛等</t>
  </si>
  <si>
    <t>事件:加入欢乐神教 '装备它战斗必定混乱</t>
  </si>
  <si>
    <t>落:变形虫3兄弟 '每回合HP恢复10以内</t>
  </si>
  <si>
    <t>落:奥尔佳.莫德 '敌人的EXP和钱</t>
  </si>
  <si>
    <t>宝:艾尔鲁斯</t>
  </si>
  <si>
    <t>落:变形虫3兄弟 '战斗开始后必定混乱</t>
  </si>
  <si>
    <t>落:飞碟</t>
  </si>
  <si>
    <t>落:酸蚁等</t>
  </si>
  <si>
    <t>店:各地</t>
  </si>
  <si>
    <t>店:莫里港冷血党商店</t>
  </si>
  <si>
    <t>落:气象云</t>
  </si>
  <si>
    <t>售货机:邪恶地产B4</t>
  </si>
  <si>
    <t>自:邪恶地产B2F</t>
  </si>
  <si>
    <t>西塞:每天睡她一次,随机</t>
  </si>
  <si>
    <t>落:鬼蜜瓜</t>
  </si>
  <si>
    <t>落:变异萝卜2</t>
  </si>
  <si>
    <t>落:水怪许德拉（本体）</t>
  </si>
  <si>
    <t>落:手机类怪物</t>
  </si>
  <si>
    <t>店:印章店 10点奖品</t>
  </si>
  <si>
    <t>落:铁片镇右侧海中红色钢架房子</t>
  </si>
  <si>
    <t>店:印章店 300点奖品</t>
  </si>
  <si>
    <t>店:艾尔鲁斯地下道</t>
  </si>
  <si>
    <t>落:金属吗啡冻</t>
  </si>
  <si>
    <t>宝:箱子衣柜等</t>
  </si>
  <si>
    <t>落:タンスゴン '翻译无力..</t>
  </si>
  <si>
    <t>宝:锈色少女2F</t>
  </si>
  <si>
    <t>宝:西塞家</t>
  </si>
  <si>
    <t>宝:任务奖品</t>
  </si>
  <si>
    <t>店:印章店 2500点奖品</t>
  </si>
  <si>
    <t>落:大多机械类怪物</t>
  </si>
  <si>
    <t>店:邪恶地产</t>
  </si>
  <si>
    <t>落:变形虫类怪物</t>
  </si>
  <si>
    <t>落:兔类怪物</t>
  </si>
  <si>
    <t>落:猪类怪物</t>
  </si>
  <si>
    <t>落:蛇类怪物</t>
  </si>
  <si>
    <t>落:蚂蚁类怪物</t>
  </si>
  <si>
    <t>落:乌龟类怪物</t>
  </si>
  <si>
    <t>落:软体类怪物</t>
  </si>
  <si>
    <t>落:鼠类怪物</t>
  </si>
  <si>
    <t>落:贝壳类怪物</t>
  </si>
  <si>
    <t>落:信天翁类怪物</t>
  </si>
  <si>
    <t>落:鳄鱼类怪物</t>
  </si>
  <si>
    <t>落:带着注射器的鸟类</t>
  </si>
  <si>
    <t>落:鲨鱼类怪物</t>
  </si>
  <si>
    <t>C名称:星</t>
  </si>
  <si>
    <t>引擎名称:星</t>
  </si>
  <si>
    <t>武器名称:星</t>
  </si>
  <si>
    <t>名称:星</t>
  </si>
  <si>
    <t>重量:T</t>
  </si>
  <si>
    <t>宝:莫里港地下鉄</t>
  </si>
  <si>
    <t>宝:南东人偶屋南</t>
  </si>
  <si>
    <t>店:锈色少女(A模式)</t>
  </si>
  <si>
    <t>店:莫里港(B模式)</t>
  </si>
  <si>
    <t>店:岔路镇(C模式)</t>
  </si>
  <si>
    <t>店:艾尔鲁斯(A模式)</t>
  </si>
  <si>
    <t>宝:邪恶地产1F</t>
  </si>
  <si>
    <t>宝:莫里港的冷血党武器库</t>
  </si>
  <si>
    <t>店:印章店 9000点奖品</t>
  </si>
  <si>
    <t>店:印章店 7000点奖品</t>
  </si>
  <si>
    <t>载重:T</t>
  </si>
  <si>
    <t>埋:?</t>
  </si>
  <si>
    <t>埋:人偶屋周围</t>
  </si>
  <si>
    <t>店:锈色少女等</t>
  </si>
  <si>
    <t>店:嚯嚯洞\改造</t>
  </si>
  <si>
    <t>店:</t>
  </si>
  <si>
    <t>店:嚯嚯洞(A模式)</t>
  </si>
  <si>
    <t>埋:蒸汽支柱北东</t>
  </si>
  <si>
    <t>店:岔路镇(B模式)</t>
  </si>
  <si>
    <t>店:艾尔鲁斯(C模式)</t>
  </si>
  <si>
    <t>落:冥界列车</t>
  </si>
  <si>
    <t>落:极速王者</t>
  </si>
  <si>
    <t>埋:锈色少女西</t>
  </si>
  <si>
    <t>宝:生化王国右/需要密码</t>
  </si>
  <si>
    <t>店:嚯嚯洞(B模式)</t>
  </si>
  <si>
    <t>埋:莫里港北方沼地</t>
  </si>
  <si>
    <t>店:莫里港/埋:莫里港地下铁</t>
  </si>
  <si>
    <t>宝:莫里港地下</t>
  </si>
  <si>
    <t>宝:莫里港停车场/需要密码</t>
  </si>
  <si>
    <t>宝:莫里港地下铁</t>
  </si>
  <si>
    <t>店:印章店 200点奖品</t>
  </si>
  <si>
    <t>店:铁片镇(A模式)</t>
  </si>
  <si>
    <t>店:铁片镇(C模式)</t>
  </si>
  <si>
    <t>宝:艾尔鲁斯29F</t>
  </si>
  <si>
    <t>宝:艾尔鲁斯大楼16F</t>
  </si>
  <si>
    <t>宝:艾尔鲁斯大楼21F</t>
  </si>
  <si>
    <t>落:波動筒</t>
  </si>
  <si>
    <t>店:铁片镇(B模式)</t>
  </si>
  <si>
    <t>店:印章店 6000点奖品</t>
  </si>
  <si>
    <t>埋:西大陆地图北西端</t>
  </si>
  <si>
    <t>埋:圆顶球场周围沙漠</t>
  </si>
  <si>
    <t>店:锈色少女(C模式)</t>
  </si>
  <si>
    <t>店:莫里港(A模式)</t>
  </si>
  <si>
    <t>店:印章店 1500点奖品</t>
  </si>
  <si>
    <t>店:锈色少女(B模式)</t>
  </si>
  <si>
    <t>店:岔路镇(A模式)</t>
  </si>
  <si>
    <t>宝:人偶屋/需要密码</t>
  </si>
  <si>
    <t>店:嚯嚯洞(C模式)</t>
  </si>
  <si>
    <t>店:印章店 10000点奖品</t>
  </si>
  <si>
    <t>埋:努卡酒吧北西沙漠</t>
  </si>
  <si>
    <t>埋:努卡酒吧北</t>
  </si>
  <si>
    <t>店:崖沿海岸</t>
  </si>
  <si>
    <t>落:超流动巨大布丁</t>
  </si>
  <si>
    <t>落:超导虫X</t>
  </si>
  <si>
    <t>落:凶鸟.死亡黛蒙娜</t>
  </si>
  <si>
    <t>巨炮阵地大佐的日记</t>
  </si>
  <si>
    <t>宝:巨炮阵地</t>
  </si>
  <si>
    <t>落:暗黑破坏神</t>
    <phoneticPr fontId="4" type="noConversion"/>
  </si>
  <si>
    <t>宝:废弃工厂</t>
  </si>
  <si>
    <t>废弃工厂周围</t>
  </si>
  <si>
    <t>废弃工厂内部</t>
  </si>
  <si>
    <t>打开掩体要塞下水井的钥匙</t>
  </si>
  <si>
    <t>剧情:打倒古拉托诺斯</t>
  </si>
  <si>
    <t>落:油桶怪等</t>
    <phoneticPr fontId="4" type="noConversion"/>
  </si>
  <si>
    <t>落:圆顶球场周围沙漠/改造不可</t>
  </si>
  <si>
    <t>店:电波杯南商人营地</t>
  </si>
  <si>
    <t>店:电波杯(C模式)</t>
  </si>
  <si>
    <t>店:电波杯南商人营地\改造</t>
  </si>
  <si>
    <t>埋:电波杯周围</t>
  </si>
  <si>
    <t>店:电波杯(A模式)</t>
  </si>
  <si>
    <t>宝:死亡维加斯南东</t>
  </si>
  <si>
    <t>秘藏BOX</t>
  </si>
  <si>
    <t>埋:恶徒博物馆东</t>
  </si>
  <si>
    <t>落:阿拉莫=杰克</t>
  </si>
  <si>
    <t>店:莫里港</t>
    <phoneticPr fontId="4" type="noConversion"/>
  </si>
  <si>
    <t>落:土星水母</t>
  </si>
  <si>
    <t>落:激钢钻狮</t>
  </si>
  <si>
    <t>店:艾尔鲁斯/落:雷电凿岩机</t>
    <phoneticPr fontId="4" type="noConversion"/>
  </si>
  <si>
    <t>落:火星水母</t>
  </si>
  <si>
    <t>店:电波杯/落:软体加农炮</t>
  </si>
  <si>
    <t>店:锈色少女/落:蜂巢炮</t>
  </si>
  <si>
    <t>宝:努卡酒吧/需要密码</t>
  </si>
  <si>
    <t>店:嚯嚯洞</t>
    <phoneticPr fontId="4" type="noConversion"/>
  </si>
  <si>
    <t>店:锈色少女(C模式)</t>
    <phoneticPr fontId="4" type="noConversion"/>
  </si>
  <si>
    <t>No.5初期装备/落:死神战车</t>
  </si>
  <si>
    <t>店:莫里港</t>
    <phoneticPr fontId="4" type="noConversion"/>
  </si>
  <si>
    <t>店:莫里港/落:沙漠梦露</t>
  </si>
  <si>
    <t>落:猴门氏车</t>
  </si>
  <si>
    <t>落:火焰章鱼</t>
  </si>
  <si>
    <t>落:火焰章鱼</t>
    <phoneticPr fontId="4" type="noConversion"/>
  </si>
  <si>
    <t>店:大檐楼镇/宝:艾尔鲁斯大楼26F/落:火焰章鱼</t>
    <phoneticPr fontId="4" type="noConversion"/>
  </si>
  <si>
    <t>落:变形怪/(军刀哈根)</t>
    <phoneticPr fontId="4" type="noConversion"/>
  </si>
  <si>
    <t>埋:蒸汽支柱西南西/落:美神蛋</t>
    <phoneticPr fontId="4" type="noConversion"/>
  </si>
  <si>
    <t>宝:质量加速研究所/需要密码</t>
  </si>
  <si>
    <t>宝:扎格纳特</t>
    <phoneticPr fontId="4" type="noConversion"/>
  </si>
  <si>
    <t>落:激钢钻虎</t>
  </si>
  <si>
    <t>落:激钢钻狮/激钢钻虎</t>
  </si>
  <si>
    <t>店:莫里港</t>
    <phoneticPr fontId="4" type="noConversion"/>
  </si>
  <si>
    <t>店:电波杯南商人营地</t>
    <phoneticPr fontId="4" type="noConversion"/>
  </si>
  <si>
    <t>店:电波杯南商人营地</t>
    <phoneticPr fontId="4" type="noConversion"/>
  </si>
  <si>
    <t>店:莫里港/落:陆生蝠鲼</t>
    <phoneticPr fontId="4" type="noConversion"/>
  </si>
  <si>
    <t>店:电波杯(B模式)</t>
    <phoneticPr fontId="4" type="noConversion"/>
  </si>
  <si>
    <t>店:莫里港</t>
    <phoneticPr fontId="4" type="noConversion"/>
  </si>
  <si>
    <t>店:莫里港 '追加冷气</t>
    <phoneticPr fontId="4" type="noConversion"/>
  </si>
  <si>
    <t>店:艾尔鲁斯/落:杀人巡逻车</t>
    <phoneticPr fontId="4" type="noConversion"/>
  </si>
  <si>
    <t>落:奥罗克/僵尸奥罗克</t>
    <phoneticPr fontId="4" type="noConversion"/>
  </si>
  <si>
    <t>落:独角兽首/完美防御</t>
    <phoneticPr fontId="4" type="noConversion"/>
  </si>
  <si>
    <t>落:雷电凿岩机/等离子坦克</t>
    <phoneticPr fontId="4" type="noConversion"/>
  </si>
  <si>
    <t>铁球巨人:0</t>
    <phoneticPr fontId="4" type="noConversion"/>
  </si>
  <si>
    <t>宝:海边双子楼左3F箱/埋:魔犬家下方</t>
    <phoneticPr fontId="4" type="noConversion"/>
  </si>
  <si>
    <t>落:变形怪/(原型猿门氏车)</t>
    <phoneticPr fontId="4" type="noConversion"/>
  </si>
  <si>
    <t>宝:蒸汽支柱/落:鬼怪炮</t>
  </si>
  <si>
    <t>宝:扎格纳特/落:波动筒</t>
    <phoneticPr fontId="4" type="noConversion"/>
  </si>
  <si>
    <t>宝:扎格纳特/落:波动筒</t>
    <phoneticPr fontId="4" type="noConversion"/>
  </si>
  <si>
    <t>宝:扎格纳特/落:波动筒</t>
    <phoneticPr fontId="4" type="noConversion"/>
  </si>
  <si>
    <t>店:莫里港 '追加燃烧</t>
    <phoneticPr fontId="4" type="noConversion"/>
  </si>
  <si>
    <t>宝:蒸汽支柱/落:AT伊夫利特</t>
    <phoneticPr fontId="4" type="noConversion"/>
  </si>
  <si>
    <t>宝:蒸汽支柱/落:AT伊夫利特</t>
    <phoneticPr fontId="4" type="noConversion"/>
  </si>
  <si>
    <t>落:喧闹车</t>
    <phoneticPr fontId="4" type="noConversion"/>
  </si>
  <si>
    <t>音痴扩音器:0</t>
    <phoneticPr fontId="4" type="noConversion"/>
  </si>
  <si>
    <t>落:噪音器</t>
    <phoneticPr fontId="4" type="noConversion"/>
  </si>
  <si>
    <t>激光+通常</t>
    <phoneticPr fontId="4" type="noConversion"/>
  </si>
  <si>
    <t>宝:生化王国</t>
    <phoneticPr fontId="4" type="noConversion"/>
  </si>
  <si>
    <t>落:タンスゴン '翻译无力..</t>
    <phoneticPr fontId="4" type="noConversion"/>
  </si>
  <si>
    <t>店:鳄香蕉研究所</t>
    <phoneticPr fontId="4" type="noConversion"/>
  </si>
  <si>
    <t>店:鳄香蕉研究所</t>
    <phoneticPr fontId="4" type="noConversion"/>
  </si>
  <si>
    <t>店:鳄香蕉研究所 '解体</t>
    <phoneticPr fontId="4" type="noConversion"/>
  </si>
  <si>
    <t>宝:锈色少女 '几率麻痹</t>
    <phoneticPr fontId="4" type="noConversion"/>
  </si>
  <si>
    <t>-</t>
    <phoneticPr fontId="4" type="noConversion"/>
  </si>
  <si>
    <t>-</t>
    <phoneticPr fontId="4" type="noConversion"/>
  </si>
  <si>
    <t>-</t>
    <phoneticPr fontId="4" type="noConversion"/>
  </si>
  <si>
    <t>-</t>
    <phoneticPr fontId="4" type="noConversion"/>
  </si>
  <si>
    <t>?</t>
    <phoneticPr fontId="4" type="noConversion"/>
  </si>
  <si>
    <t>调查:海上</t>
    <phoneticPr fontId="4" type="noConversion"/>
  </si>
  <si>
    <t>调查:废弃工厂</t>
    <phoneticPr fontId="4" type="noConversion"/>
  </si>
  <si>
    <t>调查:邪恶地产地下</t>
    <phoneticPr fontId="4" type="noConversion"/>
  </si>
  <si>
    <t>剧情:狩猎沙鲛</t>
    <phoneticPr fontId="4" type="noConversion"/>
  </si>
  <si>
    <t>剧情:厨房中的奸细</t>
  </si>
  <si>
    <t>剧情:夜雾中消失的婚约者</t>
  </si>
  <si>
    <t>剧情:希尔菲特救行</t>
  </si>
  <si>
    <t>剧情:唤来幸运的尾</t>
  </si>
  <si>
    <t>落:艾尔鲁斯-开坦克的2B</t>
    <phoneticPr fontId="4" type="noConversion"/>
  </si>
  <si>
    <t>落:艾尔鲁斯-蓝色老鼠</t>
    <phoneticPr fontId="4" type="noConversion"/>
  </si>
  <si>
    <t>调查:艾尔鲁斯-尸体</t>
    <phoneticPr fontId="4" type="noConversion"/>
  </si>
  <si>
    <t>调查:轨道空间站1F白骨</t>
    <phoneticPr fontId="4" type="noConversion"/>
  </si>
  <si>
    <t>调查:巨炮阵地白骨</t>
    <phoneticPr fontId="4" type="noConversion"/>
  </si>
  <si>
    <t>调查:铁片镇西南 船旁边白骨</t>
    <phoneticPr fontId="4" type="noConversion"/>
  </si>
  <si>
    <t>剧情:缪特族</t>
    <phoneticPr fontId="4" type="noConversion"/>
  </si>
  <si>
    <t>调查:铁片镇西白骨</t>
    <phoneticPr fontId="4" type="noConversion"/>
  </si>
  <si>
    <t>调查:废弃工厂</t>
    <phoneticPr fontId="4" type="noConversion"/>
  </si>
  <si>
    <t>调查:锈色少女 教主房间衣柜</t>
    <phoneticPr fontId="4" type="noConversion"/>
  </si>
  <si>
    <t>调查:蒸汽支柱顶层</t>
    <phoneticPr fontId="4" type="noConversion"/>
  </si>
  <si>
    <t>调查:巨炮阵地大佐桌子</t>
    <phoneticPr fontId="4" type="noConversion"/>
  </si>
  <si>
    <t>调查:巨炮阵地白骨</t>
    <phoneticPr fontId="4" type="noConversion"/>
  </si>
  <si>
    <t>任务道具</t>
    <phoneticPr fontId="4" type="noConversion"/>
  </si>
  <si>
    <t>剧情:莫里港监狱</t>
    <phoneticPr fontId="4" type="noConversion"/>
  </si>
  <si>
    <t>调查:有些地方..比如麦秆女主人厨房</t>
    <phoneticPr fontId="4" type="noConversion"/>
  </si>
  <si>
    <t>貌似没卵用</t>
    <phoneticPr fontId="4" type="noConversion"/>
  </si>
  <si>
    <t>邪恶地产重建过程中,可以卖给调酒妹纸.</t>
    <phoneticPr fontId="4" type="noConversion"/>
  </si>
  <si>
    <t>店:各地调查</t>
    <phoneticPr fontId="4" type="noConversion"/>
  </si>
  <si>
    <t>店:努卡酒吧北部破旧房屋等</t>
    <phoneticPr fontId="4" type="noConversion"/>
  </si>
  <si>
    <t>炮弹艺术制作</t>
    <phoneticPr fontId="4" type="noConversion"/>
  </si>
  <si>
    <t>店:努卡酒吧北部破旧房屋等</t>
    <phoneticPr fontId="4" type="noConversion"/>
  </si>
  <si>
    <t>炮弹艺术制作\店:努卡酒吧北部破旧房屋</t>
    <phoneticPr fontId="4" type="noConversion"/>
  </si>
  <si>
    <t>敌我方全员爆炸伤害</t>
    <phoneticPr fontId="4" type="noConversion"/>
  </si>
  <si>
    <t>使用后3~5回合内，回合结束时卫星炮敌全体攻击</t>
    <phoneticPr fontId="4" type="noConversion"/>
  </si>
  <si>
    <t>可随时玩迷你游戏「战车恰恰」</t>
    <phoneticPr fontId="4" type="noConversion"/>
  </si>
  <si>
    <t>可随时玩迷你游戏「黑杰克」</t>
    <phoneticPr fontId="4" type="noConversion"/>
  </si>
  <si>
    <t>剧情:消灭气象云</t>
    <phoneticPr fontId="4" type="noConversion"/>
  </si>
  <si>
    <t>党徒狗</t>
  </si>
  <si>
    <t>冷血屠夫</t>
  </si>
  <si>
    <t>APFSDS弾</t>
  </si>
  <si>
    <t>投掷僵尸</t>
  </si>
  <si>
    <t>猛打僵尸</t>
  </si>
  <si>
    <t>巡逻党徒</t>
  </si>
  <si>
    <t>撕裂僵尸</t>
  </si>
  <si>
    <t>冷血纵火狂</t>
    <phoneticPr fontId="4" type="noConversion"/>
  </si>
  <si>
    <t>冷血假面</t>
    <phoneticPr fontId="4" type="noConversion"/>
  </si>
  <si>
    <t>党徒巡逻队</t>
    <phoneticPr fontId="4" type="noConversion"/>
  </si>
  <si>
    <t>暴走冷血</t>
    <phoneticPr fontId="4" type="noConversion"/>
  </si>
  <si>
    <t>艾尔鲁斯大楼</t>
  </si>
  <si>
    <t>极乐谷周围</t>
  </si>
  <si>
    <t>极乐谷内部</t>
  </si>
  <si>
    <t>冷血岩周围</t>
  </si>
  <si>
    <t>落:露西队 '零件破坏</t>
    <phoneticPr fontId="4" type="noConversion"/>
  </si>
  <si>
    <t>宝:生化王国右/需要密码</t>
    <phoneticPr fontId="4" type="noConversion"/>
  </si>
  <si>
    <t>宝:掩体要塞旅店/需要密码</t>
    <phoneticPr fontId="4" type="noConversion"/>
  </si>
  <si>
    <t>怪物属性标示</t>
    <phoneticPr fontId="4" type="noConversion"/>
  </si>
  <si>
    <t>标示</t>
    <phoneticPr fontId="4" type="noConversion"/>
  </si>
  <si>
    <t>×</t>
    <phoneticPr fontId="4" type="noConversion"/>
  </si>
  <si>
    <t>△</t>
    <phoneticPr fontId="4" type="noConversion"/>
  </si>
  <si>
    <t>无</t>
    <phoneticPr fontId="4" type="noConversion"/>
  </si>
  <si>
    <t>●</t>
    <phoneticPr fontId="4" type="noConversion"/>
  </si>
  <si>
    <t>○</t>
    <phoneticPr fontId="4" type="noConversion"/>
  </si>
  <si>
    <t xml:space="preserve"> -50以下</t>
    <phoneticPr fontId="4" type="noConversion"/>
  </si>
  <si>
    <t>抗性</t>
    <phoneticPr fontId="4" type="noConversion"/>
  </si>
  <si>
    <t>掉落2</t>
  </si>
  <si>
    <t>掉落3</t>
  </si>
  <si>
    <t>小石头</t>
  </si>
  <si>
    <t>侦查仪</t>
  </si>
  <si>
    <t>散弹枪</t>
  </si>
  <si>
    <t>废铁</t>
  </si>
  <si>
    <t>男人味腰带</t>
  </si>
  <si>
    <t>7.7MM机枪</t>
  </si>
  <si>
    <t>16MM机枪</t>
  </si>
  <si>
    <t>火箭弹</t>
  </si>
  <si>
    <t>9mm重机枪</t>
  </si>
  <si>
    <t>ATM绯杜丹</t>
  </si>
  <si>
    <t>凝固汽油弹</t>
  </si>
  <si>
    <t>绯杜丹火神炮</t>
  </si>
  <si>
    <t>打开之后能得到金棒</t>
  </si>
  <si>
    <t>镜面防护膜</t>
  </si>
  <si>
    <t>沙门菌猿导弹α:0</t>
    <phoneticPr fontId="4" type="noConversion"/>
  </si>
  <si>
    <t>沙门菌猿导弹α</t>
  </si>
  <si>
    <t>麻痹气体弹</t>
  </si>
  <si>
    <t>155MM火花炮</t>
  </si>
  <si>
    <t>120MM火花炮</t>
  </si>
  <si>
    <t>隐形防护膜</t>
  </si>
  <si>
    <t>黄色喷漆罐</t>
    <phoneticPr fontId="4" type="noConversion"/>
  </si>
  <si>
    <t>钻头</t>
    <phoneticPr fontId="4" type="noConversion"/>
  </si>
  <si>
    <t>疯狂厨师</t>
    <phoneticPr fontId="4" type="noConversion"/>
  </si>
  <si>
    <t>高纯度金属</t>
    <phoneticPr fontId="4" type="noConversion"/>
  </si>
  <si>
    <t>激光来复枪</t>
    <phoneticPr fontId="4" type="noConversion"/>
  </si>
  <si>
    <t>13mm重机枪</t>
    <phoneticPr fontId="4" type="noConversion"/>
  </si>
  <si>
    <t>萨拉托加盔甲</t>
    <phoneticPr fontId="4" type="noConversion"/>
  </si>
  <si>
    <t>雷电之冠</t>
    <phoneticPr fontId="4" type="noConversion"/>
  </si>
  <si>
    <t>高音暴风</t>
    <phoneticPr fontId="4" type="noConversion"/>
  </si>
  <si>
    <t>雷电风暴</t>
    <phoneticPr fontId="4" type="noConversion"/>
  </si>
  <si>
    <t>油炸注射鸟翅</t>
    <phoneticPr fontId="4" type="noConversion"/>
  </si>
  <si>
    <t>毒气罐</t>
    <phoneticPr fontId="4" type="noConversion"/>
  </si>
  <si>
    <t>爆炎炸裂者</t>
    <phoneticPr fontId="4" type="noConversion"/>
  </si>
  <si>
    <t>豪华礼服</t>
    <phoneticPr fontId="4" type="noConversion"/>
  </si>
  <si>
    <t>115mm火花炮</t>
    <phoneticPr fontId="4" type="noConversion"/>
  </si>
  <si>
    <t>麻痹灵</t>
    <phoneticPr fontId="4" type="noConversion"/>
  </si>
  <si>
    <t>消防服</t>
    <phoneticPr fontId="4" type="noConversion"/>
  </si>
  <si>
    <t>液体灭蚊灵</t>
    <phoneticPr fontId="4" type="noConversion"/>
  </si>
  <si>
    <t>DD菠萝炸弹</t>
    <phoneticPr fontId="4" type="noConversion"/>
  </si>
  <si>
    <t>双管猎枪</t>
    <phoneticPr fontId="4" type="noConversion"/>
  </si>
  <si>
    <t>重金属枪</t>
    <phoneticPr fontId="4" type="noConversion"/>
  </si>
  <si>
    <t>修理套装</t>
    <phoneticPr fontId="4" type="noConversion"/>
  </si>
  <si>
    <t>RPG7</t>
    <phoneticPr fontId="4" type="noConversion"/>
  </si>
  <si>
    <t>雷电炸裂炮</t>
    <phoneticPr fontId="4" type="noConversion"/>
  </si>
  <si>
    <t>黑色棒球运动装</t>
    <phoneticPr fontId="4" type="noConversion"/>
  </si>
  <si>
    <t>冲击保险丝</t>
    <phoneticPr fontId="4" type="noConversion"/>
  </si>
  <si>
    <t>黄金鳖肉</t>
    <phoneticPr fontId="4" type="noConversion"/>
  </si>
  <si>
    <t>烈焰龙</t>
    <phoneticPr fontId="4" type="noConversion"/>
  </si>
  <si>
    <t>铁束腰</t>
    <phoneticPr fontId="4" type="noConversion"/>
  </si>
  <si>
    <t>突击镭射枪</t>
    <phoneticPr fontId="4" type="noConversion"/>
  </si>
  <si>
    <t>全恢复饮料</t>
    <phoneticPr fontId="4" type="noConversion"/>
  </si>
  <si>
    <t>巨大注射器</t>
    <phoneticPr fontId="4" type="noConversion"/>
  </si>
  <si>
    <t>军用手套</t>
    <phoneticPr fontId="4" type="noConversion"/>
  </si>
  <si>
    <t>铅笔导弹</t>
    <phoneticPr fontId="4" type="noConversion"/>
  </si>
  <si>
    <t>恐贝肉身</t>
    <phoneticPr fontId="4" type="noConversion"/>
  </si>
  <si>
    <t>鳖肉</t>
    <phoneticPr fontId="4" type="noConversion"/>
  </si>
  <si>
    <t>105mm加农炮</t>
    <phoneticPr fontId="4" type="noConversion"/>
  </si>
  <si>
    <t>灭蚊灵</t>
    <phoneticPr fontId="4" type="noConversion"/>
  </si>
  <si>
    <t>电击鞭</t>
    <phoneticPr fontId="4" type="noConversion"/>
  </si>
  <si>
    <t>凝固汽油罐</t>
    <phoneticPr fontId="4" type="noConversion"/>
  </si>
  <si>
    <t>落:98MM自走砲</t>
  </si>
  <si>
    <t>205MM绯杜丹</t>
  </si>
  <si>
    <t>22MM火神炮</t>
  </si>
  <si>
    <t>125mm远程T型炮</t>
  </si>
  <si>
    <t>90mm远程T型炮</t>
  </si>
  <si>
    <t>废铁</t>
    <phoneticPr fontId="4" type="noConversion"/>
  </si>
  <si>
    <t>调查:轨道空间站2F</t>
    <phoneticPr fontId="4" type="noConversion"/>
  </si>
  <si>
    <t>穿甲弹</t>
  </si>
  <si>
    <t>催眠气体弹</t>
  </si>
  <si>
    <t>聚能弹</t>
  </si>
  <si>
    <t>毒气弹</t>
  </si>
  <si>
    <t>装甲包100</t>
  </si>
  <si>
    <t>冷冻弹</t>
  </si>
  <si>
    <t>空包弹</t>
  </si>
  <si>
    <t>欢乐袋随机,落:电击斗虫,充电虫</t>
    <phoneticPr fontId="4" type="noConversion"/>
  </si>
  <si>
    <t>主角</t>
    <phoneticPr fontId="4" type="noConversion"/>
  </si>
  <si>
    <t>摔跤</t>
    <phoneticPr fontId="4" type="noConversion"/>
  </si>
  <si>
    <t>艺术</t>
    <phoneticPr fontId="4" type="noConversion"/>
  </si>
  <si>
    <t>机械</t>
    <phoneticPr fontId="4" type="noConversion"/>
  </si>
  <si>
    <t>黏着弹</t>
  </si>
  <si>
    <t>传真</t>
    <phoneticPr fontId="4" type="noConversion"/>
  </si>
  <si>
    <t>传送机</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</si>
  <si>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</si>
  <si>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</si>
  <si>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</si>
  <si>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</si>
  <si>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</si>
  <si>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</si>
  <si>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</si>
  <si>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</si>
  <si>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</si>
  <si>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</si>
  <si>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跳跃营地</t>
    <phoneticPr fontId="4" type="noConversion"/>
  </si>
  <si>
    <t>店:印章店 5000点奖品</t>
    <phoneticPr fontId="4" type="noConversion"/>
  </si>
  <si>
    <t>店:印章店 3500点奖品</t>
    <phoneticPr fontId="4" type="noConversion"/>
  </si>
  <si>
    <t>店:印章店 2000点奖品</t>
    <phoneticPr fontId="4" type="noConversion"/>
  </si>
  <si>
    <t>提升迎击几率</t>
    <phoneticPr fontId="4" type="noConversion"/>
  </si>
  <si>
    <t>撞击敌人,底盘防御力作为伤害</t>
    <phoneticPr fontId="4" type="noConversion"/>
  </si>
  <si>
    <t>店:跳跃营地\改造</t>
    <phoneticPr fontId="4" type="noConversion"/>
  </si>
  <si>
    <t>-</t>
    <phoneticPr fontId="4" type="noConversion"/>
  </si>
  <si>
    <t>落:98MM自走砲</t>
    <phoneticPr fontId="4" type="noConversion"/>
  </si>
  <si>
    <t>No.5初期装备/落:死神战车</t>
    <phoneticPr fontId="4" type="noConversion"/>
  </si>
  <si>
    <t>宝:海边双子楼左3F箱/埋:魔犬家下方</t>
  </si>
  <si>
    <t>无敌角龙冲</t>
    <phoneticPr fontId="4" type="noConversion"/>
  </si>
  <si>
    <t>无敌角龙光</t>
    <phoneticPr fontId="4" type="noConversion"/>
  </si>
  <si>
    <t>火花巨角炮</t>
    <phoneticPr fontId="4" type="noConversion"/>
  </si>
  <si>
    <t>主炮</t>
    <phoneticPr fontId="4" type="noConversion"/>
  </si>
  <si>
    <t>非固定武器</t>
    <phoneticPr fontId="4" type="noConversion"/>
  </si>
  <si>
    <t>1体</t>
    <phoneticPr fontId="4" type="noConversion"/>
  </si>
  <si>
    <t>通常</t>
    <phoneticPr fontId="4" type="noConversion"/>
  </si>
  <si>
    <t>火花巨角炮</t>
  </si>
  <si>
    <t>火花炮</t>
  </si>
  <si>
    <t>NO.7</t>
  </si>
  <si>
    <t>有的敌人迎击是有CD的,激钢钻俩炮友,游戏速度的改变并不影响CD,越快被迎击越少.杰克的迎击只能击中导弹这类慢射速的.</t>
    <phoneticPr fontId="4" type="noConversion"/>
  </si>
  <si>
    <t>炎</t>
    <phoneticPr fontId="4" type="noConversion"/>
  </si>
  <si>
    <t>＄</t>
    <phoneticPr fontId="4" type="noConversion"/>
  </si>
  <si>
    <t>×</t>
    <phoneticPr fontId="4" type="noConversion"/>
  </si>
  <si>
    <t>出处</t>
    <phoneticPr fontId="4" type="noConversion"/>
  </si>
  <si>
    <t>电子管/装饰物</t>
    <phoneticPr fontId="4" type="noConversion"/>
  </si>
  <si>
    <t>●</t>
    <phoneticPr fontId="4" type="noConversion"/>
  </si>
  <si>
    <t>少女</t>
    <phoneticPr fontId="4" type="noConversion"/>
  </si>
  <si>
    <t>◎</t>
    <phoneticPr fontId="4" type="noConversion"/>
  </si>
  <si>
    <t>＄</t>
    <phoneticPr fontId="4" type="noConversion"/>
  </si>
  <si>
    <t>×</t>
    <phoneticPr fontId="4" type="noConversion"/>
  </si>
  <si>
    <t>心</t>
    <phoneticPr fontId="4" type="noConversion"/>
  </si>
  <si>
    <t>炎</t>
    <phoneticPr fontId="4" type="noConversion"/>
  </si>
  <si>
    <t>猫</t>
    <phoneticPr fontId="4" type="noConversion"/>
  </si>
  <si>
    <t>微笑</t>
    <phoneticPr fontId="4" type="noConversion"/>
  </si>
  <si>
    <t>波动缎带</t>
    <phoneticPr fontId="4" type="noConversion"/>
  </si>
  <si>
    <t>波动王冠</t>
    <phoneticPr fontId="4" type="noConversion"/>
  </si>
  <si>
    <t>波动鬼角</t>
    <phoneticPr fontId="4" type="noConversion"/>
  </si>
  <si>
    <t>波动狮王发</t>
    <phoneticPr fontId="4" type="noConversion"/>
  </si>
  <si>
    <t>蒸汽支柱外11F木箱，B2F装置设定161721244.</t>
    <phoneticPr fontId="4" type="noConversion"/>
  </si>
  <si>
    <t>掩体要塞下层街豪宅坷拉弟弟房间木箱</t>
    <phoneticPr fontId="4" type="noConversion"/>
  </si>
  <si>
    <t>莫里港下水道最深处</t>
    <phoneticPr fontId="4" type="noConversion"/>
  </si>
  <si>
    <t>掩体要塞下水道最下层木箱</t>
    <phoneticPr fontId="4" type="noConversion"/>
  </si>
  <si>
    <t>莫里港冷血党商店（冷血党的好感度黄色)</t>
    <phoneticPr fontId="4" type="noConversion"/>
  </si>
  <si>
    <t>生化王国入口左边红色汽油桶下面</t>
    <phoneticPr fontId="4" type="noConversion"/>
  </si>
  <si>
    <t>在有博士的人偶屋后面</t>
    <phoneticPr fontId="4" type="noConversion"/>
  </si>
  <si>
    <t>轨道空间站内</t>
    <phoneticPr fontId="4" type="noConversion"/>
  </si>
  <si>
    <t>垃圾山北方人偶屋后面</t>
    <phoneticPr fontId="4" type="noConversion"/>
  </si>
  <si>
    <t>邪恶地产支线任务(卖破烂)的报酬</t>
    <phoneticPr fontId="4" type="noConversion"/>
  </si>
  <si>
    <t>玩具工厂拿No.11战车前通路梯子下的房间</t>
    <phoneticPr fontId="4" type="noConversion"/>
  </si>
  <si>
    <t>恶徒博物馆右上只能步行到达的人偶屋后面</t>
    <phoneticPr fontId="4" type="noConversion"/>
  </si>
  <si>
    <t>鳄香蕉研究所传送机旁的箱子</t>
    <phoneticPr fontId="4" type="noConversion"/>
  </si>
  <si>
    <t>艾尔鲁斯左下帐篷NPC妹纸(A模式)</t>
    <phoneticPr fontId="4" type="noConversion"/>
  </si>
  <si>
    <t>艾尔鲁斯左下帐篷NPC妹纸(B模式)</t>
    <phoneticPr fontId="4" type="noConversion"/>
  </si>
  <si>
    <t>艾尔鲁斯左下帐篷NPC妹纸(C模式)</t>
    <phoneticPr fontId="4" type="noConversion"/>
  </si>
  <si>
    <t>心</t>
    <phoneticPr fontId="4" type="noConversion"/>
  </si>
  <si>
    <t>猫</t>
    <phoneticPr fontId="4" type="noConversion"/>
  </si>
  <si>
    <t>微笑</t>
    <phoneticPr fontId="4" type="noConversion"/>
  </si>
  <si>
    <t>王冠</t>
    <phoneticPr fontId="4" type="noConversion"/>
  </si>
  <si>
    <t>少女</t>
    <phoneticPr fontId="4" type="noConversion"/>
  </si>
  <si>
    <t>◎</t>
    <phoneticPr fontId="4" type="noConversion"/>
  </si>
  <si>
    <t>×</t>
    <phoneticPr fontId="4" type="noConversion"/>
  </si>
  <si>
    <t>炎</t>
    <phoneticPr fontId="4" type="noConversion"/>
  </si>
  <si>
    <t>右</t>
    <phoneticPr fontId="4" type="noConversion"/>
  </si>
  <si>
    <t>笑</t>
  </si>
  <si>
    <t>人类武器</t>
  </si>
  <si>
    <t>上升某种无意义的能力属性</t>
    <phoneticPr fontId="4" type="noConversion"/>
  </si>
  <si>
    <t>王冠</t>
    <phoneticPr fontId="4" type="noConversion"/>
  </si>
  <si>
    <t>人类防具</t>
  </si>
  <si>
    <t>衣服 防110 男子气概5 全耐性25</t>
  </si>
  <si>
    <t>衣服 防100 攻99 男子气概5</t>
  </si>
  <si>
    <t>支线任务:我是主人,打开极乐谷北的人偶屋门</t>
    <phoneticPr fontId="4" type="noConversion"/>
  </si>
  <si>
    <t>攻215 全体 音波属性</t>
  </si>
  <si>
    <t>攻220 扇范围大 冷气属性</t>
  </si>
  <si>
    <t>攻230 扇范围大 毒气属性</t>
  </si>
  <si>
    <t>炎</t>
    <phoneticPr fontId="4" type="noConversion"/>
  </si>
  <si>
    <t>引擎</t>
  </si>
  <si>
    <t>载重48.00 重3.00</t>
  </si>
  <si>
    <t>载重51.00 重0.50</t>
  </si>
  <si>
    <t>载重56.00 重1.00</t>
  </si>
  <si>
    <t>载重60.00 重0.50</t>
  </si>
  <si>
    <t>载重68.00 重1.00</t>
  </si>
  <si>
    <t>鬼角</t>
    <phoneticPr fontId="4" type="noConversion"/>
  </si>
  <si>
    <t>载重65.00 重2.00</t>
    <phoneticPr fontId="4" type="noConversion"/>
  </si>
  <si>
    <t>猫</t>
    <phoneticPr fontId="4" type="noConversion"/>
  </si>
  <si>
    <t>C装置</t>
  </si>
  <si>
    <t>命10 回10 守65 4.00 迎击補助</t>
  </si>
  <si>
    <t>命10 回10 守65 5.00 迎击能力</t>
  </si>
  <si>
    <t>1体 攻900 弹24 通常 守100 重19.00</t>
    <phoneticPr fontId="4" type="noConversion"/>
  </si>
  <si>
    <t>主炮</t>
    <phoneticPr fontId="4" type="noConversion"/>
  </si>
  <si>
    <t>主炮</t>
    <phoneticPr fontId="4" type="noConversion"/>
  </si>
  <si>
    <t>狮王发</t>
    <phoneticPr fontId="4" type="noConversion"/>
  </si>
  <si>
    <t>洗车拖把</t>
    <phoneticPr fontId="4" type="noConversion"/>
  </si>
  <si>
    <t>人类道具</t>
    <phoneticPr fontId="4" type="noConversion"/>
  </si>
  <si>
    <t>人类防具</t>
    <phoneticPr fontId="4" type="noConversion"/>
  </si>
  <si>
    <t>鬼角</t>
    <phoneticPr fontId="4" type="noConversion"/>
  </si>
  <si>
    <t>HP恢复</t>
  </si>
  <si>
    <t>衣服 防御190 速度-99 男子气概-25 全耐性10</t>
    <phoneticPr fontId="4" type="noConversion"/>
  </si>
  <si>
    <t>人类防具</t>
    <phoneticPr fontId="4" type="noConversion"/>
  </si>
  <si>
    <t>衣服 防御120 男子气概99</t>
    <phoneticPr fontId="4" type="noConversion"/>
  </si>
  <si>
    <t>锈色少女内3F最左房间(用电子锁破解器)</t>
    <phoneticPr fontId="4" type="noConversion"/>
  </si>
  <si>
    <t>剧情:鳄香蕉研究所-找sb奇曼 '显示敌人的EXP和钱</t>
    <phoneticPr fontId="4" type="noConversion"/>
  </si>
  <si>
    <t>加农炮汽水D</t>
  </si>
  <si>
    <t>超级汽水D</t>
  </si>
  <si>
    <t>加农炮汽水C</t>
  </si>
  <si>
    <t>超级汽水C</t>
  </si>
  <si>
    <t>加农炮汽水B</t>
  </si>
  <si>
    <t>超级汽水B</t>
  </si>
  <si>
    <t>加农炮汽水</t>
  </si>
  <si>
    <t>超级汽水</t>
  </si>
  <si>
    <t>左</t>
    <phoneticPr fontId="4" type="noConversion"/>
  </si>
  <si>
    <t>左+饰</t>
    <phoneticPr fontId="4" type="noConversion"/>
  </si>
  <si>
    <t>左+饰</t>
    <phoneticPr fontId="4" type="noConversion"/>
  </si>
  <si>
    <t>少女</t>
    <phoneticPr fontId="4" type="noConversion"/>
  </si>
  <si>
    <t>◎</t>
    <phoneticPr fontId="4" type="noConversion"/>
  </si>
  <si>
    <t>◎</t>
    <phoneticPr fontId="4" type="noConversion"/>
  </si>
  <si>
    <t>人类道具</t>
    <phoneticPr fontId="4" type="noConversion"/>
  </si>
  <si>
    <t>人类道具</t>
    <phoneticPr fontId="4" type="noConversion"/>
  </si>
  <si>
    <t>中和酸</t>
    <phoneticPr fontId="4" type="noConversion"/>
  </si>
  <si>
    <t>心</t>
  </si>
  <si>
    <t>心</t>
    <phoneticPr fontId="4" type="noConversion"/>
  </si>
  <si>
    <t>我方全体HP450回復</t>
  </si>
  <si>
    <t>心</t>
    <phoneticPr fontId="4" type="noConversion"/>
  </si>
  <si>
    <t>心</t>
    <phoneticPr fontId="4" type="noConversion"/>
  </si>
  <si>
    <t>1体 炎属性攻击</t>
    <phoneticPr fontId="4" type="noConversion"/>
  </si>
  <si>
    <t>全体 音波属性攻击</t>
    <phoneticPr fontId="4" type="noConversion"/>
  </si>
  <si>
    <t>扇范围大 冷气属性攻击</t>
    <phoneticPr fontId="4" type="noConversion"/>
  </si>
  <si>
    <t>1体 麻痺</t>
    <phoneticPr fontId="4" type="noConversion"/>
  </si>
  <si>
    <t>300以上HP回復</t>
  </si>
  <si>
    <t>混乱电波</t>
    <phoneticPr fontId="4" type="noConversion"/>
  </si>
  <si>
    <t>技能</t>
  </si>
  <si>
    <t>攻击力200 全体 火炎属性</t>
    <phoneticPr fontId="4" type="noConversion"/>
  </si>
  <si>
    <t>SP100恢复</t>
    <phoneticPr fontId="4" type="noConversion"/>
  </si>
  <si>
    <t>SP250恢复</t>
  </si>
  <si>
    <t>SP250恢复</t>
    <phoneticPr fontId="4" type="noConversion"/>
  </si>
  <si>
    <t>BS控制器</t>
    <phoneticPr fontId="4" type="noConversion"/>
  </si>
  <si>
    <t>金属探知器</t>
    <phoneticPr fontId="4" type="noConversion"/>
  </si>
  <si>
    <t>全体 冷气属性攻击</t>
    <phoneticPr fontId="4" type="noConversion"/>
  </si>
  <si>
    <t>战斗费洛蒙</t>
    <phoneticPr fontId="4" type="noConversion"/>
  </si>
  <si>
    <t>全体 音波属性攻击</t>
    <phoneticPr fontId="4" type="noConversion"/>
  </si>
  <si>
    <t>应援，不知道干啥用</t>
    <phoneticPr fontId="4" type="noConversion"/>
  </si>
  <si>
    <t>效果音……</t>
    <phoneticPr fontId="4" type="noConversion"/>
  </si>
  <si>
    <t>扇范围大 冷气属性攻击</t>
    <phoneticPr fontId="4" type="noConversion"/>
  </si>
  <si>
    <t>1体 通常属性攻击(+酸)</t>
    <phoneticPr fontId="4" type="noConversion"/>
  </si>
  <si>
    <t>扇范围大 炎属性攻击</t>
    <phoneticPr fontId="4" type="noConversion"/>
  </si>
  <si>
    <t>全体 毒气属性攻击</t>
    <phoneticPr fontId="4" type="noConversion"/>
  </si>
  <si>
    <t>遇敌率降低一个档次 '步行中可用</t>
  </si>
  <si>
    <t>遇敌率降低一个档次 '步行中可用</t>
    <phoneticPr fontId="4" type="noConversion"/>
  </si>
  <si>
    <t>恢复各种异常状态</t>
    <phoneticPr fontId="4" type="noConversion"/>
  </si>
  <si>
    <t>贯通大 激光属性攻击</t>
  </si>
  <si>
    <t>激光护罩</t>
  </si>
  <si>
    <t>衣服 防120 男子气概5 激光耐性100</t>
  </si>
  <si>
    <t>攻击力245　贯通可变　激光属性</t>
    <phoneticPr fontId="4" type="noConversion"/>
  </si>
  <si>
    <t>小游戏:黑桃杰克 每次5G</t>
    <phoneticPr fontId="4" type="noConversion"/>
  </si>
  <si>
    <t>不限</t>
    <phoneticPr fontId="4" type="noConversion"/>
  </si>
  <si>
    <t>闪避步行</t>
    <phoneticPr fontId="4" type="noConversion"/>
  </si>
  <si>
    <t>命20 回20 守115 0.20 闪避步行</t>
    <phoneticPr fontId="4" type="noConversion"/>
  </si>
  <si>
    <t>小游戏:老虎机 每次100G</t>
    <phoneticPr fontId="4" type="noConversion"/>
  </si>
  <si>
    <t>BGM:爱的主题</t>
    <phoneticPr fontId="4" type="noConversion"/>
  </si>
  <si>
    <t>小游戏:战车恰恰 每次100G</t>
    <phoneticPr fontId="4" type="noConversion"/>
  </si>
  <si>
    <t>全体A+3</t>
    <phoneticPr fontId="4" type="noConversion"/>
  </si>
  <si>
    <t>门前</t>
    <phoneticPr fontId="4" type="noConversion"/>
  </si>
  <si>
    <t>[喵喵叫声]</t>
    <phoneticPr fontId="4" type="noConversion"/>
  </si>
  <si>
    <t>掘地(狗技能)</t>
    <phoneticPr fontId="4" type="noConversion"/>
  </si>
  <si>
    <t>[枪声]</t>
    <phoneticPr fontId="4" type="noConversion"/>
  </si>
  <si>
    <t>获得金钱2倍</t>
  </si>
  <si>
    <t>获得金钱2倍</t>
    <phoneticPr fontId="4" type="noConversion"/>
  </si>
  <si>
    <t>电子锁破解器</t>
    <phoneticPr fontId="4" type="noConversion"/>
  </si>
  <si>
    <t>技能</t>
    <phoneticPr fontId="4" type="noConversion"/>
  </si>
  <si>
    <t>技能</t>
    <phoneticPr fontId="4" type="noConversion"/>
  </si>
  <si>
    <t>装死(艺术家的)</t>
    <phoneticPr fontId="4" type="noConversion"/>
  </si>
  <si>
    <t>复原艺术?(艺术家的)</t>
    <phoneticPr fontId="4" type="noConversion"/>
  </si>
  <si>
    <t>不知道是恢复什么,已知不恢复麻痹</t>
    <phoneticPr fontId="4" type="noConversion"/>
  </si>
  <si>
    <t>兴奋剂?</t>
    <phoneticPr fontId="4" type="noConversion"/>
  </si>
  <si>
    <t>炎</t>
    <phoneticPr fontId="4" type="noConversion"/>
  </si>
  <si>
    <t>猫</t>
    <phoneticPr fontId="4" type="noConversion"/>
  </si>
  <si>
    <t>引擎</t>
    <phoneticPr fontId="4" type="noConversion"/>
  </si>
  <si>
    <t>载重68.00 重1.00</t>
    <phoneticPr fontId="4" type="noConversion"/>
  </si>
  <si>
    <t>命10 回10 守65 3.50 副炮齐射</t>
  </si>
  <si>
    <t>命10 回10 守65 3.50 副炮齐射</t>
    <phoneticPr fontId="4" type="noConversion"/>
  </si>
  <si>
    <t>命10 回10 守65 5.00 S-E齐射</t>
  </si>
  <si>
    <t>命10 回10 守65 5.00 S-E齐射</t>
    <phoneticPr fontId="4" type="noConversion"/>
  </si>
  <si>
    <t>命10 回10 守65 5.00 主炮齐射</t>
  </si>
  <si>
    <t>命10 回10 守65 5.00 主炮齐射</t>
    <phoneticPr fontId="4" type="noConversion"/>
  </si>
  <si>
    <t>猫</t>
    <phoneticPr fontId="4" type="noConversion"/>
  </si>
  <si>
    <t>微笑</t>
  </si>
  <si>
    <t>微笑</t>
    <phoneticPr fontId="4" type="noConversion"/>
  </si>
  <si>
    <t>微笑</t>
    <phoneticPr fontId="4" type="noConversion"/>
  </si>
  <si>
    <t>C装置</t>
    <phoneticPr fontId="4" type="noConversion"/>
  </si>
  <si>
    <t>BGM:游戏开始音乐</t>
    <phoneticPr fontId="4" type="noConversion"/>
  </si>
  <si>
    <t>火花炮 1体 攻700 弹64 守160 重10.00</t>
    <phoneticPr fontId="4" type="noConversion"/>
  </si>
  <si>
    <t>钻头炮 1体 攻680 弹∞ 守120 重20.00</t>
    <phoneticPr fontId="4" type="noConversion"/>
  </si>
  <si>
    <t>普通炮 1体 攻660 弹16 守65  重0.95</t>
    <phoneticPr fontId="4" type="noConversion"/>
  </si>
  <si>
    <t>普通炮 1体 攻999 弹48 守130 重30.00</t>
    <phoneticPr fontId="4" type="noConversion"/>
  </si>
  <si>
    <t>[2B笑]</t>
    <phoneticPr fontId="4" type="noConversion"/>
  </si>
  <si>
    <t>●</t>
    <phoneticPr fontId="4" type="noConversion"/>
  </si>
  <si>
    <t>使用者HP恢复300</t>
  </si>
  <si>
    <t>使用者HP恢复150</t>
  </si>
  <si>
    <t>单体HP恢复500~600</t>
  </si>
  <si>
    <t>人类角色能力UP,不知道UP了神马..</t>
    <phoneticPr fontId="4" type="noConversion"/>
  </si>
  <si>
    <t>人偶屋附近</t>
    <phoneticPr fontId="4" type="noConversion"/>
  </si>
  <si>
    <t>音波护罩</t>
    <phoneticPr fontId="4" type="noConversion"/>
  </si>
  <si>
    <t>便携保护罩S</t>
    <phoneticPr fontId="4" type="noConversion"/>
  </si>
  <si>
    <t>火焰护罩?</t>
    <phoneticPr fontId="4" type="noConversion"/>
  </si>
  <si>
    <t>比较有点卵用的</t>
    <phoneticPr fontId="4" type="noConversion"/>
  </si>
  <si>
    <t>◎</t>
    <phoneticPr fontId="4" type="noConversion"/>
  </si>
  <si>
    <t>◎</t>
    <phoneticPr fontId="4" type="noConversion"/>
  </si>
  <si>
    <t>●</t>
    <phoneticPr fontId="4" type="noConversion"/>
  </si>
  <si>
    <t>●</t>
    <phoneticPr fontId="4" type="noConversion"/>
  </si>
  <si>
    <t>通常护罩?</t>
    <phoneticPr fontId="4" type="noConversion"/>
  </si>
  <si>
    <t>●</t>
    <phoneticPr fontId="4" type="noConversion"/>
  </si>
  <si>
    <t>●</t>
    <phoneticPr fontId="4" type="noConversion"/>
  </si>
  <si>
    <t>喷漆罐,随机颜色并有的装备不能改变颜色..</t>
    <phoneticPr fontId="4" type="noConversion"/>
  </si>
  <si>
    <t>＄</t>
    <phoneticPr fontId="4" type="noConversion"/>
  </si>
  <si>
    <t>+王冠</t>
    <phoneticPr fontId="4" type="noConversion"/>
  </si>
  <si>
    <t>全体S+3</t>
    <phoneticPr fontId="4" type="noConversion"/>
  </si>
  <si>
    <t>单体S提升</t>
    <phoneticPr fontId="4" type="noConversion"/>
  </si>
  <si>
    <t>贯通小 激光属性攻击</t>
    <phoneticPr fontId="4" type="noConversion"/>
  </si>
  <si>
    <t>扇范围大 毒气属性攻击</t>
    <phoneticPr fontId="4" type="noConversion"/>
  </si>
  <si>
    <t>少女</t>
    <phoneticPr fontId="4" type="noConversion"/>
  </si>
  <si>
    <t>人类道具</t>
    <phoneticPr fontId="4" type="noConversion"/>
  </si>
  <si>
    <t>烟幕烟花</t>
    <phoneticPr fontId="4" type="noConversion"/>
  </si>
  <si>
    <t>烟幕烟花</t>
    <phoneticPr fontId="4" type="noConversion"/>
  </si>
  <si>
    <t>衣服 防130 速99 男子气概5</t>
    <phoneticPr fontId="4" type="noConversion"/>
  </si>
  <si>
    <t>衣服 防130 速99 男子气概5</t>
    <phoneticPr fontId="4" type="noConversion"/>
  </si>
  <si>
    <t>衣服 防200 攻10 速55 男子气概25 全耐性20</t>
    <phoneticPr fontId="4" type="noConversion"/>
  </si>
  <si>
    <t>衣服 防200 攻10 速55 男子气概25 全耐性20</t>
    <phoneticPr fontId="4" type="noConversion"/>
  </si>
  <si>
    <t>[你喜欢我吗？]</t>
    <phoneticPr fontId="4" type="noConversion"/>
  </si>
  <si>
    <t>酸恢复</t>
    <phoneticPr fontId="4" type="noConversion"/>
  </si>
  <si>
    <t>我方全体,像除酸喷雾,白色喷雾 绿色效果</t>
    <phoneticPr fontId="4" type="noConversion"/>
  </si>
  <si>
    <t xml:space="preserve">扇范围中 催眠气体 </t>
  </si>
  <si>
    <t xml:space="preserve">扇范围中 催眠气体 </t>
    <phoneticPr fontId="4" type="noConversion"/>
  </si>
  <si>
    <t>单体S提升</t>
    <phoneticPr fontId="4" type="noConversion"/>
  </si>
  <si>
    <t>单体A+3,D+3,S+3</t>
    <phoneticPr fontId="4" type="noConversion"/>
  </si>
  <si>
    <t>单体A+3,D+3,S+3</t>
    <phoneticPr fontId="4" type="noConversion"/>
  </si>
  <si>
    <t>战斗</t>
  </si>
  <si>
    <t>战斗,狗</t>
  </si>
  <si>
    <t>移动</t>
  </si>
  <si>
    <t>使用场景</t>
    <phoneticPr fontId="4" type="noConversion"/>
  </si>
  <si>
    <t>保镖激光</t>
    <phoneticPr fontId="4" type="noConversion"/>
  </si>
  <si>
    <t>茧怪纤维</t>
    <phoneticPr fontId="4" type="noConversion"/>
  </si>
  <si>
    <t>娥翅</t>
    <phoneticPr fontId="4" type="noConversion"/>
  </si>
  <si>
    <t>娥帽子</t>
    <phoneticPr fontId="4" type="noConversion"/>
  </si>
  <si>
    <t>恢复饮料</t>
    <phoneticPr fontId="4" type="noConversion"/>
  </si>
  <si>
    <t>阿尔梅达背心</t>
    <phoneticPr fontId="4" type="noConversion"/>
  </si>
  <si>
    <t>超稀有金属</t>
    <phoneticPr fontId="4" type="noConversion"/>
  </si>
  <si>
    <t>旗鱼眼玛瑙</t>
    <phoneticPr fontId="4" type="noConversion"/>
  </si>
  <si>
    <t>蜈蚣火炬</t>
    <phoneticPr fontId="4" type="noConversion"/>
  </si>
  <si>
    <t>蜈蚣马格南</t>
    <phoneticPr fontId="4" type="noConversion"/>
  </si>
  <si>
    <t>高科技废铁</t>
    <phoneticPr fontId="4" type="noConversion"/>
  </si>
  <si>
    <t>塞纳2022</t>
    <phoneticPr fontId="4" type="noConversion"/>
  </si>
  <si>
    <t>陨石驱动</t>
    <phoneticPr fontId="4" type="noConversion"/>
  </si>
  <si>
    <t>冥界车轮</t>
    <phoneticPr fontId="4" type="noConversion"/>
  </si>
  <si>
    <t>灵子加农炮</t>
    <phoneticPr fontId="4" type="noConversion"/>
  </si>
  <si>
    <t>前兆</t>
    <phoneticPr fontId="4" type="noConversion"/>
  </si>
  <si>
    <t>门罗炸药</t>
    <phoneticPr fontId="4" type="noConversion"/>
  </si>
  <si>
    <t>神风高跟鞋</t>
    <phoneticPr fontId="4" type="noConversion"/>
  </si>
  <si>
    <t>危险导火线</t>
    <phoneticPr fontId="4" type="noConversion"/>
  </si>
  <si>
    <t>巫毒长枪</t>
    <phoneticPr fontId="4" type="noConversion"/>
  </si>
  <si>
    <t>滑溜溜细胞</t>
    <phoneticPr fontId="4" type="noConversion"/>
  </si>
  <si>
    <t>活体细胞</t>
    <phoneticPr fontId="4" type="noConversion"/>
  </si>
  <si>
    <t>治疗细胞</t>
    <phoneticPr fontId="4" type="noConversion"/>
  </si>
  <si>
    <t>特利昂炮</t>
    <phoneticPr fontId="4" type="noConversion"/>
  </si>
  <si>
    <t>巨人炮</t>
    <phoneticPr fontId="4" type="noConversion"/>
  </si>
  <si>
    <t>666蜂群炮</t>
    <phoneticPr fontId="4" type="noConversion"/>
  </si>
  <si>
    <t>666火箭炮</t>
    <phoneticPr fontId="4" type="noConversion"/>
  </si>
  <si>
    <t>蒸镀盔甲</t>
    <phoneticPr fontId="4" type="noConversion"/>
  </si>
  <si>
    <t>奥尔加的眼镜</t>
    <phoneticPr fontId="4" type="noConversion"/>
  </si>
  <si>
    <t>可爱贴纸</t>
    <phoneticPr fontId="4" type="noConversion"/>
  </si>
  <si>
    <t>变异萝卜1号</t>
    <phoneticPr fontId="4" type="noConversion"/>
  </si>
  <si>
    <t>小石头</t>
    <phoneticPr fontId="4" type="noConversion"/>
  </si>
  <si>
    <t>变异萝卜的叶子</t>
    <phoneticPr fontId="4" type="noConversion"/>
  </si>
  <si>
    <t>萝卜棍</t>
    <phoneticPr fontId="4" type="noConversion"/>
  </si>
  <si>
    <t>金色头冠</t>
    <phoneticPr fontId="4" type="noConversion"/>
  </si>
  <si>
    <t>信天翁翅</t>
    <phoneticPr fontId="4" type="noConversion"/>
  </si>
  <si>
    <t>孤独杰克</t>
    <phoneticPr fontId="4" type="noConversion"/>
  </si>
  <si>
    <t>杰克清道夫</t>
    <phoneticPr fontId="4" type="noConversion"/>
  </si>
  <si>
    <t>变异萝卜的根</t>
    <phoneticPr fontId="4" type="noConversion"/>
  </si>
  <si>
    <t>大石头</t>
    <phoneticPr fontId="4" type="noConversion"/>
  </si>
  <si>
    <t>土星爆射炮</t>
    <phoneticPr fontId="4" type="noConversion"/>
  </si>
  <si>
    <t>土星冻结炮</t>
    <phoneticPr fontId="4" type="noConversion"/>
  </si>
  <si>
    <t>安全护符</t>
    <phoneticPr fontId="4" type="noConversion"/>
  </si>
  <si>
    <t>太妹皮靴</t>
    <phoneticPr fontId="4" type="noConversion"/>
  </si>
  <si>
    <t>宝:艾尔鲁斯大楼27F</t>
    <phoneticPr fontId="4" type="noConversion"/>
  </si>
  <si>
    <t>宝:艾尔鲁斯大楼27F</t>
    <phoneticPr fontId="4" type="noConversion"/>
  </si>
  <si>
    <t>宝:艾尔鲁斯大楼27F/店:艾尔鲁斯</t>
    <phoneticPr fontId="4" type="noConversion"/>
  </si>
  <si>
    <t>位置</t>
  </si>
  <si>
    <t>密码</t>
  </si>
  <si>
    <t>道具</t>
  </si>
  <si>
    <t>种类</t>
  </si>
  <si>
    <t>宿屋帐篷</t>
  </si>
  <si>
    <t>努卡酒吧</t>
  </si>
  <si>
    <t>入口左</t>
  </si>
  <si>
    <t>战车装备</t>
  </si>
  <si>
    <t>圆顶球场</t>
  </si>
  <si>
    <t>战车道具</t>
  </si>
  <si>
    <t>锈色少女</t>
  </si>
  <si>
    <t>莫里港</t>
  </si>
  <si>
    <t>店地下</t>
  </si>
  <si>
    <t>生化王国</t>
  </si>
  <si>
    <t>入口右</t>
  </si>
  <si>
    <t>2F阳台</t>
  </si>
  <si>
    <t>恶徒博物馆</t>
  </si>
  <si>
    <t>停车场右上</t>
  </si>
  <si>
    <t>大破坏箱子密码</t>
    <phoneticPr fontId="4" type="noConversion"/>
  </si>
  <si>
    <t>地区</t>
    <phoneticPr fontId="4" type="noConversion"/>
  </si>
  <si>
    <t>洗车拖把</t>
    <phoneticPr fontId="4" type="noConversion"/>
  </si>
  <si>
    <t>白金殿堂炮</t>
    <phoneticPr fontId="4" type="noConversion"/>
  </si>
  <si>
    <t>BS控制器</t>
    <phoneticPr fontId="4" type="noConversion"/>
  </si>
  <si>
    <t>地区</t>
    <phoneticPr fontId="4" type="noConversion"/>
  </si>
  <si>
    <t>质量加速研</t>
    <phoneticPr fontId="4" type="noConversion"/>
  </si>
  <si>
    <t>B1F右自动贩卖机</t>
    <phoneticPr fontId="4" type="noConversion"/>
  </si>
  <si>
    <t>B1F左自动贩卖机</t>
    <phoneticPr fontId="4" type="noConversion"/>
  </si>
  <si>
    <t>2F,最左&gt;上&gt;左</t>
    <phoneticPr fontId="4" type="noConversion"/>
  </si>
  <si>
    <t>萌萌火炮</t>
    <phoneticPr fontId="4" type="noConversion"/>
  </si>
  <si>
    <t>秘藏BOX</t>
    <phoneticPr fontId="4" type="noConversion"/>
  </si>
  <si>
    <t>圣诞之吻贴纸</t>
    <phoneticPr fontId="4" type="noConversion"/>
  </si>
  <si>
    <t>君吻贴纸</t>
    <phoneticPr fontId="4" type="noConversion"/>
  </si>
  <si>
    <t>吊车炮</t>
    <phoneticPr fontId="4" type="noConversion"/>
  </si>
  <si>
    <t>白金贴纸</t>
    <phoneticPr fontId="4" type="noConversion"/>
  </si>
  <si>
    <t>电击炮</t>
    <phoneticPr fontId="4" type="noConversion"/>
  </si>
  <si>
    <t>火焰球</t>
    <phoneticPr fontId="4" type="noConversion"/>
  </si>
  <si>
    <t>梦幻铁</t>
    <phoneticPr fontId="4" type="noConversion"/>
  </si>
  <si>
    <t>球场内左</t>
    <phoneticPr fontId="4" type="noConversion"/>
  </si>
  <si>
    <t>其他(迎击能力)</t>
  </si>
  <si>
    <t>战车道具</t>
    <phoneticPr fontId="4" type="noConversion"/>
  </si>
  <si>
    <t>人类道具</t>
    <phoneticPr fontId="4" type="noConversion"/>
  </si>
  <si>
    <t>部分武器可追加持续回合伤害</t>
    <phoneticPr fontId="4" type="noConversion"/>
  </si>
  <si>
    <t>部分武器可追加持续回合伤害</t>
    <phoneticPr fontId="4" type="noConversion"/>
  </si>
  <si>
    <t>雷电虫</t>
  </si>
  <si>
    <t>雷电</t>
  </si>
  <si>
    <t>β雷电虫</t>
  </si>
  <si>
    <t>γ雷电虫</t>
  </si>
  <si>
    <t>Δ雷电虫</t>
  </si>
  <si>
    <t>ε雷电虫</t>
  </si>
  <si>
    <t>Ζ雷电虫</t>
  </si>
  <si>
    <t>Ω雷电虫</t>
  </si>
  <si>
    <t>雷电角龙</t>
  </si>
  <si>
    <t>受到雷电属性伤害,C电坏几率</t>
  </si>
  <si>
    <t>攻255 扇范围可变 雷电属性</t>
  </si>
  <si>
    <t>雷电护罩</t>
  </si>
  <si>
    <t>1体 雷电属性攻击</t>
  </si>
  <si>
    <t>全体 雷电属性攻击</t>
  </si>
  <si>
    <t>雷电</t>
    <phoneticPr fontId="4" type="noConversion"/>
  </si>
  <si>
    <t>雷电</t>
    <phoneticPr fontId="4" type="noConversion"/>
  </si>
  <si>
    <t>4连射</t>
    <phoneticPr fontId="4" type="noConversion"/>
  </si>
  <si>
    <t>爆射炮 1体 攻500 弹32 守70  重14.00 3连射</t>
  </si>
  <si>
    <t>贯通可变</t>
    <phoneticPr fontId="4" type="noConversion"/>
  </si>
  <si>
    <t>圆范围可变</t>
    <phoneticPr fontId="4" type="noConversion"/>
  </si>
  <si>
    <t>∞</t>
    <phoneticPr fontId="4" type="noConversion"/>
  </si>
  <si>
    <t>∞</t>
    <phoneticPr fontId="4" type="noConversion"/>
  </si>
  <si>
    <t>∞</t>
    <phoneticPr fontId="4" type="noConversion"/>
  </si>
  <si>
    <t>∞</t>
    <phoneticPr fontId="4" type="noConversion"/>
  </si>
  <si>
    <t>∞</t>
    <phoneticPr fontId="4" type="noConversion"/>
  </si>
  <si>
    <t>∞</t>
    <phoneticPr fontId="4" type="noConversion"/>
  </si>
  <si>
    <t xml:space="preserve"> 格挡状态:首先得有触发格挡的攻击,当进入格挡状态期间一些不会触发格挡的攻击也会被挡掉.</t>
    <phoneticPr fontId="4" type="noConversion"/>
  </si>
  <si>
    <t>格挡</t>
    <phoneticPr fontId="4" type="noConversion"/>
  </si>
  <si>
    <t>部分武器可穿透坦克对里面的人造成伤害,PVP参考</t>
    <phoneticPr fontId="4" type="noConversion"/>
  </si>
  <si>
    <t>对机械:较低几率破坏武器,对生物:较低几率麻痹'BOSS无效</t>
    <phoneticPr fontId="4" type="noConversion"/>
  </si>
  <si>
    <t>Yes</t>
    <phoneticPr fontId="4" type="noConversion"/>
  </si>
  <si>
    <t>-</t>
    <phoneticPr fontId="4" type="noConversion"/>
  </si>
  <si>
    <t>No</t>
    <phoneticPr fontId="4" type="noConversion"/>
  </si>
  <si>
    <t>No</t>
    <phoneticPr fontId="4" type="noConversion"/>
  </si>
  <si>
    <t>No</t>
    <phoneticPr fontId="4" type="noConversion"/>
  </si>
  <si>
    <t>Yes</t>
    <phoneticPr fontId="4" type="noConversion"/>
  </si>
  <si>
    <t>有些装备攻击范围 全体 的,特性效果有时候反常(比如 米粒子电光:雷电属性,却不会触发格挡)</t>
    <phoneticPr fontId="4" type="noConversion"/>
  </si>
  <si>
    <t>可对地底状态的敌人造成伤害,会心提高,不触发格挡</t>
    <phoneticPr fontId="4" type="noConversion"/>
  </si>
  <si>
    <t>各种元素属性</t>
    <phoneticPr fontId="4" type="noConversion"/>
  </si>
  <si>
    <t>复合炮</t>
    <phoneticPr fontId="4" type="noConversion"/>
  </si>
  <si>
    <t>激光+通常</t>
    <phoneticPr fontId="4" type="noConversion"/>
  </si>
  <si>
    <t>激光</t>
    <phoneticPr fontId="4" type="noConversion"/>
  </si>
  <si>
    <t>激光</t>
    <phoneticPr fontId="4" type="noConversion"/>
  </si>
  <si>
    <t>属性炮</t>
  </si>
  <si>
    <t>巨角属性炮</t>
  </si>
  <si>
    <t>巨角属性炮II</t>
  </si>
  <si>
    <t>巨角属性炮III</t>
  </si>
  <si>
    <t>巨角属性炮IV</t>
  </si>
  <si>
    <t>巨角属性炮V</t>
  </si>
  <si>
    <t>巨角属性炮VI</t>
  </si>
  <si>
    <t>巨角属性炮VII</t>
  </si>
  <si>
    <t>复合炮</t>
    <phoneticPr fontId="4" type="noConversion"/>
  </si>
  <si>
    <t>属性特性</t>
    <phoneticPr fontId="4" type="noConversion"/>
  </si>
  <si>
    <t>复合炮</t>
    <phoneticPr fontId="4" type="noConversion"/>
  </si>
  <si>
    <t>道具栏</t>
    <phoneticPr fontId="4" type="noConversion"/>
  </si>
  <si>
    <t>启</t>
    <phoneticPr fontId="4" type="noConversion"/>
  </si>
  <si>
    <t>C:命中</t>
    <phoneticPr fontId="4" type="noConversion"/>
  </si>
  <si>
    <t>C:闪避</t>
    <phoneticPr fontId="4" type="noConversion"/>
  </si>
  <si>
    <t>受到雷电属性伤害,C电坏几率</t>
    <phoneticPr fontId="4" type="noConversion"/>
  </si>
  <si>
    <t>火星爆射炮:2</t>
    <phoneticPr fontId="4" type="noConversion"/>
  </si>
  <si>
    <t>电光火石\炮击演武3次输出</t>
    <phoneticPr fontId="4" type="noConversion"/>
  </si>
  <si>
    <t>全局类型的迎击,建议队伍中只装1个.</t>
    <phoneticPr fontId="4" type="noConversion"/>
  </si>
  <si>
    <t>范围</t>
    <phoneticPr fontId="4" type="noConversion"/>
  </si>
  <si>
    <t>倍</t>
    <phoneticPr fontId="4" type="noConversion"/>
  </si>
  <si>
    <t>底盘</t>
    <phoneticPr fontId="4" type="noConversion"/>
  </si>
  <si>
    <t>闪避减免</t>
    <phoneticPr fontId="4" type="noConversion"/>
  </si>
  <si>
    <t>自迎击率</t>
    <phoneticPr fontId="4" type="noConversion"/>
  </si>
  <si>
    <t>其他抗性</t>
    <phoneticPr fontId="4" type="noConversion"/>
  </si>
  <si>
    <t>电伤损率</t>
    <phoneticPr fontId="4" type="noConversion"/>
  </si>
  <si>
    <t>!</t>
    <phoneticPr fontId="4" type="noConversion"/>
  </si>
  <si>
    <t>!</t>
    <phoneticPr fontId="4" type="noConversion"/>
  </si>
  <si>
    <t>!</t>
    <phoneticPr fontId="4" type="noConversion"/>
  </si>
  <si>
    <t>!</t>
    <phoneticPr fontId="4" type="noConversion"/>
  </si>
  <si>
    <t>!</t>
    <phoneticPr fontId="4" type="noConversion"/>
  </si>
  <si>
    <t>激光免疫</t>
    <phoneticPr fontId="4" type="noConversion"/>
  </si>
  <si>
    <t>属性</t>
    <phoneticPr fontId="4" type="noConversion"/>
  </si>
  <si>
    <r>
      <t>选择底盘</t>
    </r>
    <r>
      <rPr>
        <sz val="9"/>
        <color rgb="FF00B0F0"/>
        <rFont val="宋体"/>
        <family val="3"/>
        <charset val="134"/>
        <scheme val="minor"/>
      </rPr>
      <t>形态</t>
    </r>
    <r>
      <rPr>
        <sz val="9"/>
        <color rgb="FFFF00FF"/>
        <rFont val="宋体"/>
        <family val="3"/>
        <charset val="134"/>
        <scheme val="minor"/>
      </rPr>
      <t>,固定武器会显示出来.
选择其他</t>
    </r>
    <r>
      <rPr>
        <sz val="9"/>
        <color rgb="FF00FF00"/>
        <rFont val="宋体"/>
        <family val="3"/>
        <charset val="134"/>
        <scheme val="minor"/>
      </rPr>
      <t>组件</t>
    </r>
    <r>
      <rPr>
        <sz val="9"/>
        <color rgb="FFFF00FF"/>
        <rFont val="宋体"/>
        <family val="3"/>
        <charset val="134"/>
        <scheme val="minor"/>
      </rPr>
      <t>,可从装备表复制名称(仅粘贴值)或下拉菜单到对应武器位置即可,</t>
    </r>
    <r>
      <rPr>
        <sz val="9"/>
        <color theme="0" tint="-0.249977111117893"/>
        <rFont val="宋体"/>
        <family val="3"/>
        <charset val="134"/>
        <scheme val="minor"/>
      </rPr>
      <t>灰白色</t>
    </r>
    <r>
      <rPr>
        <sz val="9"/>
        <color rgb="FFFF00FF"/>
        <rFont val="宋体"/>
        <family val="3"/>
        <charset val="134"/>
        <scheme val="minor"/>
      </rPr>
      <t>格子指自定的数据.</t>
    </r>
    <phoneticPr fontId="4" type="noConversion"/>
  </si>
  <si>
    <t>碱性</t>
    <phoneticPr fontId="4" type="noConversion"/>
  </si>
  <si>
    <t>战斗状态有2种:攻击时/闲置时,经验多的玩家会发现某些敌人还有 格挡状态(比如:杰克,雷电凿岩机).</t>
    <phoneticPr fontId="4" type="noConversion"/>
  </si>
  <si>
    <t xml:space="preserve"> 攻击状态:攻击过程中不会触发一些实时被动效果(比如:迎击)</t>
    <phoneticPr fontId="4" type="noConversion"/>
  </si>
  <si>
    <t>致谢:</t>
    <phoneticPr fontId="4" type="noConversion"/>
  </si>
  <si>
    <t>天幻MM3资料专题</t>
    <phoneticPr fontId="4" type="noConversion"/>
  </si>
  <si>
    <t>基础数据</t>
    <phoneticPr fontId="4" type="noConversion"/>
  </si>
  <si>
    <t>更新日志</t>
    <phoneticPr fontId="4" type="noConversion"/>
  </si>
  <si>
    <t>概述</t>
    <phoneticPr fontId="4" type="noConversion"/>
  </si>
  <si>
    <t>必要的知识:内容 增加/修整</t>
    <phoneticPr fontId="4" type="noConversion"/>
  </si>
  <si>
    <t xml:space="preserve"> 战车武器:激光炮改回属性炮列</t>
    <phoneticPr fontId="4" type="noConversion"/>
  </si>
  <si>
    <t>自身</t>
    <phoneticPr fontId="4" type="noConversion"/>
  </si>
  <si>
    <t>自身</t>
    <phoneticPr fontId="4" type="noConversion"/>
  </si>
  <si>
    <t>自身</t>
    <phoneticPr fontId="4" type="noConversion"/>
  </si>
  <si>
    <t xml:space="preserve">  激光+通常属性 任命为 复合炮</t>
    <phoneticPr fontId="4" type="noConversion"/>
  </si>
  <si>
    <t>其他表格数据修修补补</t>
    <phoneticPr fontId="4" type="noConversion"/>
  </si>
  <si>
    <t>敌单体一定几率睡眠（限生物类怪物）</t>
    <phoneticPr fontId="4" type="noConversion"/>
  </si>
  <si>
    <t>敌单体一定几率混乱（限生物类怪物）</t>
    <phoneticPr fontId="4" type="noConversion"/>
  </si>
  <si>
    <t>交流研究</t>
    <phoneticPr fontId="4" type="noConversion"/>
  </si>
  <si>
    <t>2.表内信息包含我个人恶趣味词汇,如果您看不习惯,你特么来打我呀`~哇哈哈哈~~
另外此表以 Office 2013 功能为基准. 2013 可以用KMS工具激活. 顺便提下 Win10正式发布前的开发者会员是享有免费正版激活.</t>
    <phoneticPr fontId="4" type="noConversion"/>
  </si>
  <si>
    <t>可爱贴纸</t>
    <phoneticPr fontId="4" type="noConversion"/>
  </si>
  <si>
    <t>移动</t>
    <phoneticPr fontId="4" type="noConversion"/>
  </si>
  <si>
    <t>半世寒武纪</t>
    <phoneticPr fontId="4" type="noConversion"/>
  </si>
  <si>
    <t>编
号</t>
    <phoneticPr fontId="4" type="noConversion"/>
  </si>
  <si>
    <t>所属</t>
    <phoneticPr fontId="4" type="noConversion"/>
  </si>
  <si>
    <t>所属</t>
    <phoneticPr fontId="4" type="noConversion"/>
  </si>
  <si>
    <t>所属</t>
    <phoneticPr fontId="4" type="noConversion"/>
  </si>
  <si>
    <t>博士的人偶屋</t>
    <phoneticPr fontId="4" type="noConversion"/>
  </si>
  <si>
    <t>部分武器可追加持续回合伤害,可对坦克里的人造成伤害,PVP参考</t>
    <phoneticPr fontId="4" type="noConversion"/>
  </si>
  <si>
    <t>可被反射,自身有会心率</t>
    <phoneticPr fontId="4" type="noConversion"/>
  </si>
  <si>
    <t>不被反射,自身有会心率,实弹伤害类型,但不可用作迎击</t>
    <phoneticPr fontId="4" type="noConversion"/>
  </si>
  <si>
    <t>店:莫里港,西塞</t>
    <phoneticPr fontId="4" type="noConversion"/>
  </si>
  <si>
    <t>调查:海上</t>
    <phoneticPr fontId="4" type="noConversion"/>
  </si>
  <si>
    <t>调查:海上</t>
    <phoneticPr fontId="4" type="noConversion"/>
  </si>
  <si>
    <t>调查:海上</t>
    <phoneticPr fontId="4" type="noConversion"/>
  </si>
  <si>
    <t>店:岔路镇 'HP吸收</t>
    <phoneticPr fontId="4" type="noConversion"/>
  </si>
  <si>
    <t>*</t>
    <phoneticPr fontId="4" type="noConversion"/>
  </si>
  <si>
    <t>多发连射</t>
    <phoneticPr fontId="4" type="noConversion"/>
  </si>
  <si>
    <t>混乱</t>
    <phoneticPr fontId="4" type="noConversion"/>
  </si>
  <si>
    <t>麻痹</t>
    <phoneticPr fontId="4" type="noConversion"/>
  </si>
  <si>
    <t>睡眠</t>
    <phoneticPr fontId="4" type="noConversion"/>
  </si>
  <si>
    <t>破坏</t>
    <phoneticPr fontId="4" type="noConversion"/>
  </si>
  <si>
    <t>破坏</t>
    <phoneticPr fontId="4" type="noConversion"/>
  </si>
  <si>
    <t>破坏</t>
    <phoneticPr fontId="4" type="noConversion"/>
  </si>
  <si>
    <t>持续性</t>
    <phoneticPr fontId="4" type="noConversion"/>
  </si>
  <si>
    <t>悖论</t>
    <phoneticPr fontId="4" type="noConversion"/>
  </si>
  <si>
    <t>迎击系统-单台车装备多种迎击功能只有一个有效</t>
    <phoneticPr fontId="4" type="noConversion"/>
  </si>
  <si>
    <t>业余修理?(猎人的)</t>
    <phoneticPr fontId="4" type="noConversion"/>
  </si>
  <si>
    <t>中文名</t>
  </si>
  <si>
    <t>获得条件</t>
  </si>
  <si>
    <t>复活的尸体</t>
  </si>
  <si>
    <t>最初持有</t>
  </si>
  <si>
    <t>鲁莽的猎人</t>
  </si>
  <si>
    <t>欢乐教徒</t>
  </si>
  <si>
    <t>地球最后的绅士</t>
  </si>
  <si>
    <t>第一位顾客</t>
  </si>
  <si>
    <t>金斯基的走狗</t>
  </si>
  <si>
    <t>胆小鬼猎人</t>
  </si>
  <si>
    <t>白煮稻草人的亡灵</t>
  </si>
  <si>
    <t>打倒No2的男人</t>
  </si>
  <si>
    <t>得到NO.10战车时获得</t>
  </si>
  <si>
    <t>飞天猎人</t>
  </si>
  <si>
    <t>百人斩</t>
  </si>
  <si>
    <t>杀敌数达到100</t>
  </si>
  <si>
    <t>千人斩</t>
  </si>
  <si>
    <t>杀敌数达到1000</t>
  </si>
  <si>
    <t>杀敌数达到3333</t>
  </si>
  <si>
    <t>杀敌数达到5555</t>
  </si>
  <si>
    <t>杀敌数达到7777</t>
  </si>
  <si>
    <t>百万猎人</t>
  </si>
  <si>
    <t>杀敌数达到10000</t>
  </si>
  <si>
    <t>消灭5个通缉犯后获得</t>
  </si>
  <si>
    <t>不要命的赏金猎人</t>
  </si>
  <si>
    <t>消灭10个通缉犯后获得</t>
  </si>
  <si>
    <t>消灭20个通缉犯后获得</t>
  </si>
  <si>
    <t>赏金王</t>
  </si>
  <si>
    <t>消灭全部通缉犯后获得</t>
  </si>
  <si>
    <t>解决魔</t>
  </si>
  <si>
    <t>完成26个任务后获得（包括主线任务）</t>
  </si>
  <si>
    <t>租借过战车</t>
  </si>
  <si>
    <t>租借王</t>
  </si>
  <si>
    <t>租车上缴金额达到50000G</t>
  </si>
  <si>
    <t>不差钱的大款</t>
  </si>
  <si>
    <t>租车上缴金额达到100000G</t>
  </si>
  <si>
    <t>探索的铁人</t>
  </si>
  <si>
    <t>收集?种类以上的物品</t>
  </si>
  <si>
    <t>艺术之鬼</t>
  </si>
  <si>
    <t>荒野的赌徒</t>
  </si>
  <si>
    <t>拥有的钱达到上限99,999,999G</t>
  </si>
  <si>
    <t>奇迹3的猎人</t>
    <phoneticPr fontId="4" type="noConversion"/>
  </si>
  <si>
    <t>奇迹5的猎人</t>
    <phoneticPr fontId="4" type="noConversion"/>
  </si>
  <si>
    <t>奇迹7的猎人</t>
    <phoneticPr fontId="4" type="noConversion"/>
  </si>
  <si>
    <t>最近销售中</t>
    <phoneticPr fontId="4" type="noConversion"/>
  </si>
  <si>
    <t>历战的强者</t>
    <phoneticPr fontId="4" type="noConversion"/>
  </si>
  <si>
    <t>庆典拥护者</t>
    <phoneticPr fontId="4" type="noConversion"/>
  </si>
  <si>
    <t>高速霸者</t>
    <phoneticPr fontId="4" type="noConversion"/>
  </si>
  <si>
    <t>消灭云的男人</t>
    <phoneticPr fontId="4" type="noConversion"/>
  </si>
  <si>
    <t>地狱的使者</t>
    <phoneticPr fontId="4" type="noConversion"/>
  </si>
  <si>
    <t>荒野的专家</t>
    <phoneticPr fontId="4" type="noConversion"/>
  </si>
  <si>
    <t>阔绰的男友</t>
    <phoneticPr fontId="4" type="noConversion"/>
  </si>
  <si>
    <t>亿万长者</t>
    <phoneticPr fontId="4" type="noConversion"/>
  </si>
  <si>
    <t>完成“为了梅丽安”任务获得</t>
    <phoneticPr fontId="4" type="noConversion"/>
  </si>
  <si>
    <t>张开保护罩，抵消伤害，耐久1000</t>
    <phoneticPr fontId="4" type="noConversion"/>
  </si>
  <si>
    <t>张开保护罩，抵消伤害，耐久500</t>
    <phoneticPr fontId="4" type="noConversion"/>
  </si>
  <si>
    <t>敌全体命中率下降，消耗品</t>
    <phoneticPr fontId="4" type="noConversion"/>
  </si>
  <si>
    <t>给战车的零件喷上粉色油漆</t>
    <phoneticPr fontId="4" type="noConversion"/>
  </si>
  <si>
    <t>给战车的零件喷上金色油漆</t>
    <phoneticPr fontId="4" type="noConversion"/>
  </si>
  <si>
    <t>给战车的零件喷上白色油漆</t>
    <phoneticPr fontId="4" type="noConversion"/>
  </si>
  <si>
    <t>称谓表</t>
    <phoneticPr fontId="4" type="noConversion"/>
  </si>
  <si>
    <t>周目与模式</t>
    <phoneticPr fontId="4" type="noConversion"/>
  </si>
  <si>
    <t>周目</t>
    <phoneticPr fontId="4" type="noConversion"/>
  </si>
  <si>
    <t>A模式</t>
    <phoneticPr fontId="4" type="noConversion"/>
  </si>
  <si>
    <t>B模式</t>
    <phoneticPr fontId="4" type="noConversion"/>
  </si>
  <si>
    <t>C模式</t>
    <phoneticPr fontId="4" type="noConversion"/>
  </si>
  <si>
    <t>模式</t>
    <phoneticPr fontId="4" type="noConversion"/>
  </si>
  <si>
    <t>名称</t>
    <phoneticPr fontId="4" type="noConversion"/>
  </si>
  <si>
    <t>阿波罗尼亚</t>
    <phoneticPr fontId="4" type="noConversion"/>
  </si>
  <si>
    <t>泰坦巨人</t>
    <phoneticPr fontId="4" type="noConversion"/>
  </si>
  <si>
    <t>19式,埃及艳后</t>
    <phoneticPr fontId="4" type="noConversion"/>
  </si>
  <si>
    <t>幼狮鱼涡轮:0</t>
    <phoneticPr fontId="4" type="noConversion"/>
  </si>
  <si>
    <t>幼狮鱼涡轮</t>
    <phoneticPr fontId="4" type="noConversion"/>
  </si>
  <si>
    <t>玄武涡轮:0</t>
    <phoneticPr fontId="4" type="noConversion"/>
  </si>
  <si>
    <t>玄武涡轮</t>
    <phoneticPr fontId="4" type="noConversion"/>
  </si>
  <si>
    <t>维纳斯喷气式:0</t>
    <phoneticPr fontId="4" type="noConversion"/>
  </si>
  <si>
    <t>柴油3000,维纳斯喷气式</t>
    <phoneticPr fontId="4" type="noConversion"/>
  </si>
  <si>
    <t>八岐大蛇</t>
    <phoneticPr fontId="4" type="noConversion"/>
  </si>
  <si>
    <t>110mm低位炮,导弹加农炮</t>
    <phoneticPr fontId="4" type="noConversion"/>
  </si>
  <si>
    <t>激光加农炮,超声波加农炮</t>
    <phoneticPr fontId="4" type="noConversion"/>
  </si>
  <si>
    <t>大蛇导弹</t>
    <phoneticPr fontId="4" type="noConversion"/>
  </si>
  <si>
    <t>一发逆转神话</t>
    <phoneticPr fontId="4" type="noConversion"/>
  </si>
  <si>
    <t>光束抹杀炮,小型包装袋</t>
    <phoneticPr fontId="4" type="noConversion"/>
  </si>
  <si>
    <t>副炮</t>
    <phoneticPr fontId="4" type="noConversion"/>
  </si>
  <si>
    <t>SE</t>
    <phoneticPr fontId="4" type="noConversion"/>
  </si>
  <si>
    <t>主炮</t>
    <phoneticPr fontId="4" type="noConversion"/>
  </si>
  <si>
    <t>引擎</t>
    <phoneticPr fontId="4" type="noConversion"/>
  </si>
  <si>
    <t>C装置</t>
    <phoneticPr fontId="4" type="noConversion"/>
  </si>
  <si>
    <t>周目模式</t>
    <phoneticPr fontId="4" type="noConversion"/>
  </si>
  <si>
    <t>改造战车/制作炮弹/超改造 ?次以上</t>
    <phoneticPr fontId="4" type="noConversion"/>
  </si>
  <si>
    <t>改造之鬼</t>
    <phoneticPr fontId="4" type="noConversion"/>
  </si>
  <si>
    <t>大小姐的心上人</t>
    <phoneticPr fontId="4" type="noConversion"/>
  </si>
  <si>
    <t>接到任务"新娘的贴身保镖"获得</t>
    <phoneticPr fontId="4" type="noConversion"/>
  </si>
  <si>
    <t>花1000G加入欢乐教获得</t>
    <phoneticPr fontId="4" type="noConversion"/>
  </si>
  <si>
    <t>完成"浄水装置的零件"任务获得</t>
    <phoneticPr fontId="4" type="noConversion"/>
  </si>
  <si>
    <t>在重新开业的邪恶地产中买东西获得</t>
    <phoneticPr fontId="4" type="noConversion"/>
  </si>
  <si>
    <t>完成“权利的走狗”任务获得</t>
    <phoneticPr fontId="4" type="noConversion"/>
  </si>
  <si>
    <t>“助人挖掘”任务中拒绝帮忙获得</t>
    <phoneticPr fontId="4" type="noConversion"/>
  </si>
  <si>
    <t>掩体镇一日队长</t>
    <phoneticPr fontId="4" type="noConversion"/>
  </si>
  <si>
    <t>在 死亡维加斯赌场 赚取10000G以上</t>
    <phoneticPr fontId="4" type="noConversion"/>
  </si>
  <si>
    <t>从 脊柱桥 发射出去后获得</t>
    <phoneticPr fontId="4" type="noConversion"/>
  </si>
  <si>
    <t>打倒 奥罗克 后获得</t>
    <phoneticPr fontId="4" type="noConversion"/>
  </si>
  <si>
    <t>获得 极速王者 的赏金</t>
    <phoneticPr fontId="4" type="noConversion"/>
  </si>
  <si>
    <t>获得 气象云 的奖金</t>
    <phoneticPr fontId="4" type="noConversion"/>
  </si>
  <si>
    <t>打倒多明格斯的男人</t>
    <phoneticPr fontId="4" type="noConversion"/>
  </si>
  <si>
    <t>打倒多明格斯后获得</t>
    <phoneticPr fontId="4" type="noConversion"/>
  </si>
  <si>
    <t>打倒蟹挖掘机的男人</t>
    <phoneticPr fontId="4" type="noConversion"/>
  </si>
  <si>
    <t>打倒蟹挖掘机后获得</t>
    <phoneticPr fontId="4" type="noConversion"/>
  </si>
  <si>
    <t>钢铁无比</t>
    <phoneticPr fontId="4" type="noConversion"/>
  </si>
  <si>
    <t>使用 艺术家 的特技「炮弹艺术」100次</t>
    <phoneticPr fontId="4" type="noConversion"/>
  </si>
  <si>
    <t>宝:鳄香蕉研究所下方海边山洞</t>
    <phoneticPr fontId="4" type="noConversion"/>
  </si>
  <si>
    <t>宝:鳄香蕉研究所下方海边山洞</t>
    <phoneticPr fontId="4" type="noConversion"/>
  </si>
  <si>
    <t>宝:鳄香蕉研究所下方海边山洞</t>
    <phoneticPr fontId="4" type="noConversion"/>
  </si>
  <si>
    <t>埋:鳄香蕉研究所下方海边山洞上侧东</t>
    <phoneticPr fontId="4" type="noConversion"/>
  </si>
  <si>
    <t>植物</t>
    <phoneticPr fontId="4" type="noConversion"/>
  </si>
  <si>
    <t>移动</t>
    <phoneticPr fontId="4" type="noConversion"/>
  </si>
  <si>
    <t>宝:许德拉山洞&gt;铺满火焰的道路</t>
    <phoneticPr fontId="4" type="noConversion"/>
  </si>
  <si>
    <t>Min</t>
    <phoneticPr fontId="4" type="noConversion"/>
  </si>
  <si>
    <t>Min</t>
    <phoneticPr fontId="4" type="noConversion"/>
  </si>
  <si>
    <t>Min</t>
    <phoneticPr fontId="4" type="noConversion"/>
  </si>
  <si>
    <t>Good</t>
    <phoneticPr fontId="4" type="noConversion"/>
  </si>
  <si>
    <t>Min</t>
    <phoneticPr fontId="4" type="noConversion"/>
  </si>
  <si>
    <t>Def</t>
    <phoneticPr fontId="4" type="noConversion"/>
  </si>
  <si>
    <t>Min</t>
    <phoneticPr fontId="4" type="noConversion"/>
  </si>
  <si>
    <t>Def</t>
    <phoneticPr fontId="4" type="noConversion"/>
  </si>
  <si>
    <t>Min</t>
    <phoneticPr fontId="4" type="noConversion"/>
  </si>
  <si>
    <t>Def</t>
    <phoneticPr fontId="4" type="noConversion"/>
  </si>
  <si>
    <t>Min</t>
    <phoneticPr fontId="4" type="noConversion"/>
  </si>
  <si>
    <t>Min</t>
    <phoneticPr fontId="4" type="noConversion"/>
  </si>
  <si>
    <t>Min</t>
    <phoneticPr fontId="4" type="noConversion"/>
  </si>
  <si>
    <t>Def</t>
    <phoneticPr fontId="4" type="noConversion"/>
  </si>
  <si>
    <t>Min</t>
    <phoneticPr fontId="4" type="noConversion"/>
  </si>
  <si>
    <t>获得 激钢钻狮 的赏金</t>
    <phoneticPr fontId="4" type="noConversion"/>
  </si>
  <si>
    <t>补完副炮和SE的框架遗漏</t>
    <phoneticPr fontId="4" type="noConversion"/>
  </si>
  <si>
    <t>火箭炮</t>
    <phoneticPr fontId="4" type="noConversion"/>
  </si>
  <si>
    <t>火箭炮</t>
    <phoneticPr fontId="4" type="noConversion"/>
  </si>
  <si>
    <t>火箭炮</t>
    <phoneticPr fontId="4" type="noConversion"/>
  </si>
  <si>
    <t>店:莫里港/No.12初期装备</t>
    <phoneticPr fontId="4" type="noConversion"/>
  </si>
  <si>
    <t>职业</t>
  </si>
  <si>
    <t>最大HP</t>
  </si>
  <si>
    <t>战斗LV</t>
  </si>
  <si>
    <t>驾驶LV</t>
  </si>
  <si>
    <t>腕力</t>
  </si>
  <si>
    <t>体力</t>
  </si>
  <si>
    <t>主角</t>
  </si>
  <si>
    <t>猎人</t>
  </si>
  <si>
    <t>机械师</t>
  </si>
  <si>
    <t>士兵</t>
  </si>
  <si>
    <t>护士</t>
  </si>
  <si>
    <t>摔跤手</t>
  </si>
  <si>
    <t>艺术家</t>
  </si>
  <si>
    <t>狗</t>
  </si>
  <si>
    <t>主角</t>
    <phoneticPr fontId="4" type="noConversion"/>
  </si>
  <si>
    <t>职业</t>
    <phoneticPr fontId="4" type="noConversion"/>
  </si>
  <si>
    <t>平均成长率</t>
    <phoneticPr fontId="4" type="noConversion"/>
  </si>
  <si>
    <t>等级各预期数据</t>
    <phoneticPr fontId="4" type="noConversion"/>
  </si>
  <si>
    <t>学习LV</t>
  </si>
  <si>
    <t>分类</t>
  </si>
  <si>
    <t>对象</t>
  </si>
  <si>
    <t>次数</t>
  </si>
  <si>
    <t>猎物的气息</t>
  </si>
  <si>
    <t>战车</t>
  </si>
  <si>
    <t>敌</t>
  </si>
  <si>
    <t>5/14/99</t>
  </si>
  <si>
    <t>电光石火</t>
  </si>
  <si>
    <t>3/11/99</t>
  </si>
  <si>
    <t>霸气爷们拳</t>
  </si>
  <si>
    <t>人类</t>
  </si>
  <si>
    <t>敌1体</t>
  </si>
  <si>
    <t>5/10/70</t>
  </si>
  <si>
    <t>男子气概越高伤害越高</t>
  </si>
  <si>
    <t>男子气概越低伤害越高</t>
  </si>
  <si>
    <t>5/16/99</t>
  </si>
  <si>
    <t>猎人之眼</t>
  </si>
  <si>
    <t>自动</t>
  </si>
  <si>
    <t>修理</t>
  </si>
  <si>
    <t>破损零件</t>
  </si>
  <si>
    <t>5/19/99</t>
  </si>
  <si>
    <t>幽灵漂移</t>
  </si>
  <si>
    <t>自己</t>
  </si>
  <si>
    <t>?</t>
  </si>
  <si>
    <t>3/7/97</t>
  </si>
  <si>
    <t>描述</t>
    <phoneticPr fontId="4" type="noConversion"/>
  </si>
  <si>
    <t>精准射击</t>
    <phoneticPr fontId="4" type="noConversion"/>
  </si>
  <si>
    <t>猎人魔术</t>
    <phoneticPr fontId="4" type="noConversion"/>
  </si>
  <si>
    <t>业余修理</t>
    <phoneticPr fontId="4" type="noConversion"/>
  </si>
  <si>
    <t>霸气爷们拳</t>
    <phoneticPr fontId="4" type="noConversion"/>
  </si>
  <si>
    <t>各职业技能</t>
    <phoneticPr fontId="4" type="noConversion"/>
  </si>
  <si>
    <t>男子气概高=男  男子气概低=女,伪娘</t>
  </si>
  <si>
    <t>调查附近出现的怪物列表</t>
    <phoneticPr fontId="4" type="noConversion"/>
  </si>
  <si>
    <t>发动会心率更高的攻击</t>
    <phoneticPr fontId="4" type="noConversion"/>
  </si>
  <si>
    <t>男子气概越高伤害越高</t>
    <phoneticPr fontId="4" type="noConversion"/>
  </si>
  <si>
    <t>男子气概越低伤害越高</t>
    <phoneticPr fontId="4" type="noConversion"/>
  </si>
  <si>
    <t>从车上下来攻击之后再回车上去</t>
    <phoneticPr fontId="4" type="noConversion"/>
  </si>
  <si>
    <t>所有装备中的武器进行总攻击</t>
    <phoneticPr fontId="4" type="noConversion"/>
  </si>
  <si>
    <t>破损修理</t>
  </si>
  <si>
    <t>使用道具修理破损的零件</t>
  </si>
  <si>
    <t>放松</t>
  </si>
  <si>
    <t>扳手乱舞</t>
  </si>
  <si>
    <t>对机械型敌人造成大伤害</t>
  </si>
  <si>
    <t>霸气爷们踢</t>
  </si>
  <si>
    <t>性感魅力拳</t>
  </si>
  <si>
    <t>装甲命</t>
  </si>
  <si>
    <t>我方战车</t>
  </si>
  <si>
    <t>可以在战斗中消耗道具补充装甲</t>
  </si>
  <si>
    <t>紧急修理</t>
  </si>
  <si>
    <t>战斗中使用道具修理破损、损坏的零件</t>
  </si>
  <si>
    <t>损坏修理</t>
  </si>
  <si>
    <t>损坏零件</t>
  </si>
  <si>
    <t>使用道具修理损坏的零件</t>
  </si>
  <si>
    <t>解体</t>
  </si>
  <si>
    <t>职业</t>
    <phoneticPr fontId="4" type="noConversion"/>
  </si>
  <si>
    <t>名称</t>
    <phoneticPr fontId="4" type="noConversion"/>
  </si>
  <si>
    <t>危险修理</t>
    <phoneticPr fontId="4" type="noConversion"/>
  </si>
  <si>
    <t>机械师</t>
    <phoneticPr fontId="4" type="noConversion"/>
  </si>
  <si>
    <t>娇媚走光腿</t>
  </si>
  <si>
    <t>娇媚走光腿</t>
    <phoneticPr fontId="4" type="noConversion"/>
  </si>
  <si>
    <t>全炮齐射</t>
    <phoneticPr fontId="4" type="noConversion"/>
  </si>
  <si>
    <t>挑衅稻草人</t>
  </si>
  <si>
    <t>5/11/71</t>
  </si>
  <si>
    <t>速攻</t>
  </si>
  <si>
    <t>3/15/99</t>
  </si>
  <si>
    <t>本次攻击速度2倍</t>
  </si>
  <si>
    <t>大吼</t>
  </si>
  <si>
    <t>5/12/94</t>
  </si>
  <si>
    <t>遇敌率上升一阶段</t>
  </si>
  <si>
    <t>双重攻击</t>
  </si>
  <si>
    <t>5/11/99</t>
  </si>
  <si>
    <t>5/10/99</t>
  </si>
  <si>
    <t>忍者步法</t>
  </si>
  <si>
    <t>本回合回避率上升</t>
  </si>
  <si>
    <t>全力打击</t>
  </si>
  <si>
    <t>3/6/96</t>
  </si>
  <si>
    <t>将装备着的武器一起发动攻击</t>
  </si>
  <si>
    <t>士兵</t>
    <phoneticPr fontId="4" type="noConversion"/>
  </si>
  <si>
    <t>变身</t>
    <phoneticPr fontId="4" type="noConversion"/>
  </si>
  <si>
    <t>10/29</t>
    <phoneticPr fontId="4" type="noConversion"/>
  </si>
  <si>
    <t>5/28</t>
    <phoneticPr fontId="4" type="noConversion"/>
  </si>
  <si>
    <t>3/19</t>
    <phoneticPr fontId="4" type="noConversion"/>
  </si>
  <si>
    <t>10/17</t>
    <phoneticPr fontId="4" type="noConversion"/>
  </si>
  <si>
    <t>5/15</t>
    <phoneticPr fontId="4" type="noConversion"/>
  </si>
  <si>
    <t>10/14</t>
    <phoneticPr fontId="4" type="noConversion"/>
  </si>
  <si>
    <t>3/10</t>
    <phoneticPr fontId="4" type="noConversion"/>
  </si>
  <si>
    <t>5/9</t>
    <phoneticPr fontId="4" type="noConversion"/>
  </si>
  <si>
    <t>1/3/23</t>
    <phoneticPr fontId="4" type="noConversion"/>
  </si>
  <si>
    <t>战斗费洛蒙</t>
    <phoneticPr fontId="4" type="noConversion"/>
  </si>
  <si>
    <t>疯狂投掷</t>
    <phoneticPr fontId="4" type="noConversion"/>
  </si>
  <si>
    <t>药物知识</t>
  </si>
  <si>
    <t>战场的天使</t>
  </si>
  <si>
    <t>回复</t>
  </si>
  <si>
    <t>我方</t>
  </si>
  <si>
    <t>剧烈护理</t>
  </si>
  <si>
    <t>我方单体HP回复一半</t>
  </si>
  <si>
    <t>男人气概越高伤害越高</t>
  </si>
  <si>
    <t>男人气概越低伤害越高</t>
  </si>
  <si>
    <t>紧急手术</t>
  </si>
  <si>
    <t>我方单体HP回复70%以上</t>
  </si>
  <si>
    <t>提神药</t>
  </si>
  <si>
    <t>我方全体麻痹、睡眠、诱惑、混乱回复</t>
  </si>
  <si>
    <t>完美护理</t>
  </si>
  <si>
    <t>我方单体HP全回复</t>
  </si>
  <si>
    <t>5/23</t>
  </si>
  <si>
    <t>5/12</t>
  </si>
  <si>
    <t>4/8</t>
  </si>
  <si>
    <t>5/13</t>
  </si>
  <si>
    <t>3/5</t>
  </si>
  <si>
    <t>格斗架势</t>
  </si>
  <si>
    <t>5/24/99</t>
  </si>
  <si>
    <t>下次攻击无视敌人防御</t>
  </si>
  <si>
    <t>5/35/99</t>
  </si>
  <si>
    <t>给敌人造成一次通常伤害+1/2左右伤害</t>
  </si>
  <si>
    <t>台风猛烈削</t>
  </si>
  <si>
    <t>5/26/99</t>
  </si>
  <si>
    <t>5/23/99</t>
  </si>
  <si>
    <t>给敌人造成火属性伤害</t>
  </si>
  <si>
    <t>肉块研磨机</t>
  </si>
  <si>
    <t>敌全体</t>
  </si>
  <si>
    <t>给所有敌人造成伤害</t>
  </si>
  <si>
    <t>给敌人造成大伤害</t>
  </si>
  <si>
    <t>喷气帽子</t>
  </si>
  <si>
    <t>3/6/42</t>
  </si>
  <si>
    <t>3/5/95</t>
  </si>
  <si>
    <t>自己的全能力大幅度提升3回合</t>
  </si>
  <si>
    <t>回复道具效果强化为2~2.5倍</t>
    <phoneticPr fontId="4" type="noConversion"/>
  </si>
  <si>
    <t>战场急救</t>
    <phoneticPr fontId="4" type="noConversion"/>
  </si>
  <si>
    <t>回复</t>
    <phoneticPr fontId="4" type="noConversion"/>
  </si>
  <si>
    <t>肘击乱气流</t>
    <phoneticPr fontId="4" type="noConversion"/>
  </si>
  <si>
    <t>人类</t>
    <phoneticPr fontId="4" type="noConversion"/>
  </si>
  <si>
    <t>敌1体</t>
    <phoneticPr fontId="4" type="noConversion"/>
  </si>
  <si>
    <t>霸气爷们拳</t>
    <phoneticPr fontId="4" type="noConversion"/>
  </si>
  <si>
    <t>人类</t>
    <phoneticPr fontId="4" type="noConversion"/>
  </si>
  <si>
    <t>火炎歌舞伎</t>
    <phoneticPr fontId="4" type="noConversion"/>
  </si>
  <si>
    <t>扇范围小</t>
    <phoneticPr fontId="4" type="noConversion"/>
  </si>
  <si>
    <t>硝基套索踢</t>
    <phoneticPr fontId="4" type="noConversion"/>
  </si>
  <si>
    <t>横纲力士斗气</t>
    <phoneticPr fontId="4" type="noConversion"/>
  </si>
  <si>
    <t>自己</t>
    <phoneticPr fontId="4" type="noConversion"/>
  </si>
  <si>
    <t>护士</t>
    <phoneticPr fontId="4" type="noConversion"/>
  </si>
  <si>
    <t>摔跤手</t>
    <phoneticPr fontId="4" type="noConversion"/>
  </si>
  <si>
    <t>我方</t>
    <phoneticPr fontId="4" type="noConversion"/>
  </si>
  <si>
    <t>3/4</t>
    <phoneticPr fontId="4" type="noConversion"/>
  </si>
  <si>
    <t>我方单体50%几率复活</t>
    <phoneticPr fontId="4" type="noConversion"/>
  </si>
  <si>
    <t>炮弹艺术</t>
  </si>
  <si>
    <t>艺术</t>
  </si>
  <si>
    <t>装死</t>
  </si>
  <si>
    <t> 5/14/</t>
  </si>
  <si>
    <t>玩偶装艺术</t>
  </si>
  <si>
    <t>5/23/</t>
  </si>
  <si>
    <t>复原艺术</t>
  </si>
  <si>
    <t>5/21/</t>
  </si>
  <si>
    <t>暗黑舞蹈</t>
  </si>
  <si>
    <t>5/19/</t>
  </si>
  <si>
    <t>炮击演武</t>
  </si>
  <si>
    <t>5/11/</t>
  </si>
  <si>
    <t>改造艺术</t>
  </si>
  <si>
    <t>爆炸艺术</t>
  </si>
  <si>
    <t>1/2/</t>
  </si>
  <si>
    <t>自爆</t>
  </si>
  <si>
    <t>艺术家</t>
    <phoneticPr fontId="4" type="noConversion"/>
  </si>
  <si>
    <t>尿尿</t>
  </si>
  <si>
    <t>5/9/54</t>
  </si>
  <si>
    <t>无效果</t>
  </si>
  <si>
    <t>挖地</t>
  </si>
  <si>
    <t>5/8/38</t>
  </si>
  <si>
    <t>吼叫</t>
  </si>
  <si>
    <t>玩耍</t>
  </si>
  <si>
    <t>5/8/53</t>
  </si>
  <si>
    <t>突进</t>
  </si>
  <si>
    <t>5/7/37</t>
  </si>
  <si>
    <t>禁忌注射器</t>
    <phoneticPr fontId="4" type="noConversion"/>
  </si>
  <si>
    <t>制作特殊炮弹和素材</t>
    <phoneticPr fontId="4" type="noConversion"/>
  </si>
  <si>
    <t>对敌人进行各种各样的攻击</t>
    <phoneticPr fontId="4" type="noConversion"/>
  </si>
  <si>
    <t>主角</t>
    <phoneticPr fontId="4" type="noConversion"/>
  </si>
  <si>
    <t>主角
猎人</t>
    <phoneticPr fontId="4" type="noConversion"/>
  </si>
  <si>
    <t>LV 40</t>
    <phoneticPr fontId="4" type="noConversion"/>
  </si>
  <si>
    <t>LV 99</t>
    <phoneticPr fontId="4" type="noConversion"/>
  </si>
  <si>
    <t>使用指定武器进行2次攻击</t>
    <phoneticPr fontId="4" type="noConversion"/>
  </si>
  <si>
    <t>将装备中的武器进行2~3次攻击,等级越高,3次攻击几率越高</t>
  </si>
  <si>
    <t>查看敌人的EXP、钱和弱点,使用全体范围武器时无效</t>
  </si>
  <si>
    <t>使用道具修理破损的零件,有失败几率</t>
  </si>
  <si>
    <t>回避率上升（被伤害降低）,主角不会此技能</t>
  </si>
  <si>
    <t>5回合内变身,HP全回复并无法控制,变身解除时HP降为个位数</t>
  </si>
  <si>
    <t>不使用道具修理破损零件,可能恶化</t>
  </si>
  <si>
    <t>机械型敌人一定几率即死,通缉犯&amp;BOSS无效</t>
  </si>
  <si>
    <t>吸引敌人的火力,生存中效果延续</t>
  </si>
  <si>
    <t>我方所有成员该回合白刃战伤害上升20%,然后自己进行攻击</t>
  </si>
  <si>
    <t>连续投掷2~3次战斗道具,目标无法指定,道具不足无法使用</t>
  </si>
  <si>
    <t>我方全员回复,道具不足无法使用</t>
  </si>
  <si>
    <t>生物型敌人一定几率即死,通缉犯&amp;BOSS无效</t>
  </si>
  <si>
    <t>和渔人峰的冷血党对话中,与下面那个2选1</t>
  </si>
  <si>
    <t>给敌人造成3~4次伤害,对象不可指定</t>
  </si>
  <si>
    <t>和渔人峰的冷血党对话中,与上面那个2选1</t>
  </si>
  <si>
    <t>给敌人造成通常伤害,必中,可能伤到自己</t>
  </si>
  <si>
    <t>不会被敌人攻击,但使用中无法攻击</t>
  </si>
  <si>
    <t>3~4次攻击,等级越高4次攻击几率越高</t>
  </si>
  <si>
    <t>将装备中的武器进行2~3次攻击,等级越高3次攻击几率越高</t>
  </si>
  <si>
    <t>改造战车,需要超级稀有金属</t>
  </si>
  <si>
    <t>随机得到道具,都是很平常的……</t>
  </si>
  <si>
    <t>吓跑生物型怪物,无EXP和钱,有失败可能</t>
  </si>
  <si>
    <t>给敌人造成伤害,狗的防御力越高伤害越高</t>
  </si>
  <si>
    <t>在 室内装潢店 消费100,000G以上</t>
  </si>
  <si>
    <t>零件达人</t>
    <phoneticPr fontId="4" type="noConversion"/>
  </si>
  <si>
    <t>主角称谓</t>
    <phoneticPr fontId="4" type="noConversion"/>
  </si>
  <si>
    <t>城镇</t>
    <phoneticPr fontId="4" type="noConversion"/>
  </si>
  <si>
    <t>名称</t>
    <phoneticPr fontId="4" type="noConversion"/>
  </si>
  <si>
    <t>价格</t>
    <phoneticPr fontId="4" type="noConversion"/>
  </si>
  <si>
    <t>麦秆</t>
    <phoneticPr fontId="4" type="noConversion"/>
  </si>
  <si>
    <t>武器</t>
  </si>
  <si>
    <t>防虫服</t>
  </si>
  <si>
    <t>切腹剑</t>
  </si>
  <si>
    <t>莫里港</t>
    <phoneticPr fontId="4" type="noConversion"/>
  </si>
  <si>
    <t>桑拿紧身衣</t>
  </si>
  <si>
    <t>战斗紧身衣</t>
  </si>
  <si>
    <t>铁胸罩</t>
  </si>
  <si>
    <t>电气鞭</t>
  </si>
  <si>
    <t>防虫装</t>
    <phoneticPr fontId="4" type="noConversion"/>
  </si>
  <si>
    <t>挖掘商</t>
    <phoneticPr fontId="4" type="noConversion"/>
  </si>
  <si>
    <t>性感双剑</t>
    <phoneticPr fontId="4" type="noConversion"/>
  </si>
  <si>
    <t>创建 人类数据</t>
    <phoneticPr fontId="4" type="noConversion"/>
  </si>
  <si>
    <t>创建 商店</t>
    <phoneticPr fontId="4" type="noConversion"/>
  </si>
  <si>
    <t>火箭炮</t>
    <phoneticPr fontId="4" type="noConversion"/>
  </si>
  <si>
    <t>电磁投射炮,杰克未完成炮</t>
    <phoneticPr fontId="4" type="noConversion"/>
  </si>
  <si>
    <t>为了防止错改,非编辑位置锁定.
该表与其他表有数据连接关系,勿任性改动.
:该表以Office2013编辑,早期版本可能无效</t>
    <phoneticPr fontId="4" type="noConversion"/>
  </si>
  <si>
    <t>店:铁片镇\改造</t>
    <phoneticPr fontId="4" type="noConversion"/>
  </si>
  <si>
    <t>店:大檐楼镇\改造</t>
    <phoneticPr fontId="4" type="noConversion"/>
  </si>
  <si>
    <t>小型包装袋:0</t>
    <phoneticPr fontId="4" type="noConversion"/>
  </si>
  <si>
    <t>小型包装袋:0</t>
    <phoneticPr fontId="4" type="noConversion"/>
  </si>
  <si>
    <t>No.4初期装备\宝:圆顶球场\改造</t>
    <phoneticPr fontId="4" type="noConversion"/>
  </si>
  <si>
    <t>齐射输出</t>
    <phoneticPr fontId="4" type="noConversion"/>
  </si>
  <si>
    <t>城镇商</t>
    <phoneticPr fontId="4" type="noConversion"/>
  </si>
  <si>
    <t>恢复胶囊</t>
    <phoneticPr fontId="4" type="noConversion"/>
  </si>
  <si>
    <t>棒球帽</t>
    <phoneticPr fontId="4" type="noConversion"/>
  </si>
  <si>
    <t>足球鞋</t>
    <phoneticPr fontId="4" type="noConversion"/>
  </si>
  <si>
    <t>道具</t>
    <phoneticPr fontId="4" type="noConversion"/>
  </si>
  <si>
    <t>杂货店</t>
    <phoneticPr fontId="4" type="noConversion"/>
  </si>
  <si>
    <t>麦秆镇</t>
    <phoneticPr fontId="4" type="noConversion"/>
  </si>
  <si>
    <t>火箭烟花</t>
    <phoneticPr fontId="4" type="noConversion"/>
  </si>
  <si>
    <t>散射弩</t>
    <phoneticPr fontId="4" type="noConversion"/>
  </si>
  <si>
    <t>虎纹帽</t>
    <phoneticPr fontId="4" type="noConversion"/>
  </si>
  <si>
    <t>牛仔布工作服</t>
    <phoneticPr fontId="4" type="noConversion"/>
  </si>
  <si>
    <t>人类装备店</t>
    <phoneticPr fontId="4" type="noConversion"/>
  </si>
  <si>
    <t>装甲包100</t>
    <phoneticPr fontId="4" type="noConversion"/>
  </si>
  <si>
    <t>水用枪</t>
    <phoneticPr fontId="4" type="noConversion"/>
  </si>
  <si>
    <t>手枪</t>
    <phoneticPr fontId="4" type="noConversion"/>
  </si>
  <si>
    <t>No.5初期装备\店:印章店 500点奖品</t>
    <phoneticPr fontId="4" type="noConversion"/>
  </si>
  <si>
    <t>落:声波花,欢乐袋随机</t>
    <phoneticPr fontId="4" type="noConversion"/>
  </si>
  <si>
    <t>扳手回旋镖</t>
    <phoneticPr fontId="4" type="noConversion"/>
  </si>
  <si>
    <t>ABC 3种模式,每新开始一个周目会随机其中一个模式给该周目.模式的代表是不同店提共不同装备.</t>
    <phoneticPr fontId="4" type="noConversion"/>
  </si>
  <si>
    <t>即游戏剧情开始到通关.通关后[继续游戏]是还在当前周目,[重新开始]是除关键任务物品外都保留,重新开始开始剧情.</t>
    <phoneticPr fontId="4" type="noConversion"/>
  </si>
  <si>
    <t>完成“要塞一日队长”任务获得</t>
    <phoneticPr fontId="4" type="noConversion"/>
  </si>
  <si>
    <t>补充 商店</t>
    <phoneticPr fontId="4" type="noConversion"/>
  </si>
  <si>
    <t>三驱动力士T:3</t>
    <phoneticPr fontId="4" type="noConversion"/>
  </si>
  <si>
    <t>改造</t>
    <phoneticPr fontId="4" type="noConversion"/>
  </si>
  <si>
    <t>店:跳跃营地,邪恶地产等</t>
    <phoneticPr fontId="4" type="noConversion"/>
  </si>
  <si>
    <t>缪特族用黄金猪肉交换</t>
    <phoneticPr fontId="4" type="noConversion"/>
  </si>
  <si>
    <t>未完全与测试阶段</t>
    <phoneticPr fontId="4" type="noConversion"/>
  </si>
  <si>
    <t>类型</t>
    <phoneticPr fontId="4" type="noConversion"/>
  </si>
  <si>
    <t>烟幕烟花</t>
    <phoneticPr fontId="4" type="noConversion"/>
  </si>
  <si>
    <t>弹弓</t>
    <phoneticPr fontId="4" type="noConversion"/>
  </si>
  <si>
    <t>人类道具店</t>
    <phoneticPr fontId="4" type="noConversion"/>
  </si>
  <si>
    <t>恢复胶囊</t>
    <phoneticPr fontId="4" type="noConversion"/>
  </si>
  <si>
    <t>道具</t>
    <phoneticPr fontId="4" type="noConversion"/>
  </si>
  <si>
    <t>修理套装</t>
    <phoneticPr fontId="4" type="noConversion"/>
  </si>
  <si>
    <t>弩枪</t>
    <phoneticPr fontId="4" type="noConversion"/>
  </si>
  <si>
    <t>武器</t>
    <phoneticPr fontId="4" type="noConversion"/>
  </si>
  <si>
    <t>燃烧炮</t>
    <phoneticPr fontId="4" type="noConversion"/>
  </si>
  <si>
    <t>英式长靴</t>
    <phoneticPr fontId="4" type="noConversion"/>
  </si>
  <si>
    <t>全恢复饮料</t>
    <phoneticPr fontId="4" type="noConversion"/>
  </si>
  <si>
    <t>道具</t>
    <phoneticPr fontId="4" type="noConversion"/>
  </si>
  <si>
    <t>金属探测器</t>
    <phoneticPr fontId="4" type="noConversion"/>
  </si>
  <si>
    <t>侦查仪</t>
    <phoneticPr fontId="4" type="noConversion"/>
  </si>
  <si>
    <t>道具</t>
    <phoneticPr fontId="4" type="noConversion"/>
  </si>
  <si>
    <t>波奇摩托</t>
    <phoneticPr fontId="4" type="noConversion"/>
  </si>
  <si>
    <t>饰品</t>
    <phoneticPr fontId="4" type="noConversion"/>
  </si>
  <si>
    <t>酸化枪</t>
    <phoneticPr fontId="4" type="noConversion"/>
  </si>
  <si>
    <t>武器</t>
    <phoneticPr fontId="4" type="noConversion"/>
  </si>
  <si>
    <t>波奇汽车</t>
    <phoneticPr fontId="4" type="noConversion"/>
  </si>
  <si>
    <t>饰品</t>
    <phoneticPr fontId="4" type="noConversion"/>
  </si>
  <si>
    <t>火炉加农炮</t>
    <phoneticPr fontId="4" type="noConversion"/>
  </si>
  <si>
    <t>游戏君</t>
    <phoneticPr fontId="4" type="noConversion"/>
  </si>
  <si>
    <t>龙卷</t>
    <phoneticPr fontId="4" type="noConversion"/>
  </si>
  <si>
    <t>接地链</t>
    <phoneticPr fontId="4" type="noConversion"/>
  </si>
  <si>
    <t>战车道具</t>
    <phoneticPr fontId="4" type="noConversion"/>
  </si>
  <si>
    <t>波奇坦克</t>
    <phoneticPr fontId="4" type="noConversion"/>
  </si>
  <si>
    <t>扩散光束炮</t>
    <phoneticPr fontId="4" type="noConversion"/>
  </si>
  <si>
    <t>SE</t>
    <phoneticPr fontId="4" type="noConversion"/>
  </si>
  <si>
    <t>副炮核心</t>
    <phoneticPr fontId="4" type="noConversion"/>
  </si>
  <si>
    <t>C装置</t>
    <phoneticPr fontId="4" type="noConversion"/>
  </si>
  <si>
    <t>机械师套装</t>
    <phoneticPr fontId="4" type="noConversion"/>
  </si>
  <si>
    <t>医疗箱</t>
    <phoneticPr fontId="4" type="noConversion"/>
  </si>
  <si>
    <t>主炮核心</t>
    <phoneticPr fontId="4" type="noConversion"/>
  </si>
  <si>
    <t>超级波奇坦克</t>
    <phoneticPr fontId="4" type="noConversion"/>
  </si>
  <si>
    <t>SE核心</t>
    <phoneticPr fontId="4" type="noConversion"/>
  </si>
  <si>
    <t>量子发电炮</t>
    <phoneticPr fontId="4" type="noConversion"/>
  </si>
  <si>
    <t>AT打击者</t>
    <phoneticPr fontId="4" type="noConversion"/>
  </si>
  <si>
    <t>C装置</t>
    <phoneticPr fontId="4" type="noConversion"/>
  </si>
  <si>
    <t>雷电钻头</t>
    <phoneticPr fontId="4" type="noConversion"/>
  </si>
  <si>
    <t>天才777</t>
    <phoneticPr fontId="4" type="noConversion"/>
  </si>
  <si>
    <t>S-龙卷</t>
    <phoneticPr fontId="4" type="noConversion"/>
  </si>
  <si>
    <t>锨头引擎</t>
    <phoneticPr fontId="4" type="noConversion"/>
  </si>
  <si>
    <t>引擎</t>
    <phoneticPr fontId="4" type="noConversion"/>
  </si>
  <si>
    <t>HAL800</t>
    <phoneticPr fontId="4" type="noConversion"/>
  </si>
  <si>
    <t>安全护符</t>
    <phoneticPr fontId="4" type="noConversion"/>
  </si>
  <si>
    <t>人类防具店</t>
    <phoneticPr fontId="4" type="noConversion"/>
  </si>
  <si>
    <t>军手</t>
    <phoneticPr fontId="4" type="noConversion"/>
  </si>
  <si>
    <t>迷彩贝雷帽</t>
    <phoneticPr fontId="4" type="noConversion"/>
  </si>
  <si>
    <t>蓝领布衣</t>
    <phoneticPr fontId="4" type="noConversion"/>
  </si>
  <si>
    <t>迷彩服</t>
    <phoneticPr fontId="4" type="noConversion"/>
  </si>
  <si>
    <t>西部牛仔靴</t>
    <phoneticPr fontId="4" type="noConversion"/>
  </si>
  <si>
    <t>士兵长靴</t>
    <phoneticPr fontId="4" type="noConversion"/>
  </si>
  <si>
    <t>人类武器店</t>
    <phoneticPr fontId="4" type="noConversion"/>
  </si>
  <si>
    <t>弩枪</t>
    <phoneticPr fontId="4" type="noConversion"/>
  </si>
  <si>
    <t>散射弩</t>
    <phoneticPr fontId="4" type="noConversion"/>
  </si>
  <si>
    <t>武器</t>
    <phoneticPr fontId="4" type="noConversion"/>
  </si>
  <si>
    <t>燃烧炮</t>
    <phoneticPr fontId="4" type="noConversion"/>
  </si>
  <si>
    <t>手枪</t>
    <phoneticPr fontId="4" type="noConversion"/>
  </si>
  <si>
    <t>散弹枪</t>
    <phoneticPr fontId="4" type="noConversion"/>
  </si>
  <si>
    <t>人类道具店</t>
    <phoneticPr fontId="4" type="noConversion"/>
  </si>
  <si>
    <t>恢复胶囊</t>
    <phoneticPr fontId="4" type="noConversion"/>
  </si>
  <si>
    <t>火箭烟花</t>
    <phoneticPr fontId="4" type="noConversion"/>
  </si>
  <si>
    <t>烟幕烟花</t>
    <phoneticPr fontId="4" type="noConversion"/>
  </si>
  <si>
    <t>道具</t>
    <phoneticPr fontId="4" type="noConversion"/>
  </si>
  <si>
    <t>散射弩</t>
    <phoneticPr fontId="4" type="noConversion"/>
  </si>
  <si>
    <t>散弹枪</t>
    <phoneticPr fontId="4" type="noConversion"/>
  </si>
  <si>
    <t>巨大注射器</t>
    <phoneticPr fontId="4" type="noConversion"/>
  </si>
  <si>
    <t>艺术麦克风</t>
    <phoneticPr fontId="4" type="noConversion"/>
  </si>
  <si>
    <t>波奇枪</t>
    <phoneticPr fontId="4" type="noConversion"/>
  </si>
  <si>
    <t>虎纹帽</t>
    <phoneticPr fontId="4" type="noConversion"/>
  </si>
  <si>
    <t>牛仔布工作服</t>
    <phoneticPr fontId="4" type="noConversion"/>
  </si>
  <si>
    <t>蓝领布衣</t>
    <phoneticPr fontId="4" type="noConversion"/>
  </si>
  <si>
    <t>英式长靴</t>
    <phoneticPr fontId="4" type="noConversion"/>
  </si>
  <si>
    <t>军手</t>
    <phoneticPr fontId="4" type="noConversion"/>
  </si>
  <si>
    <t>波奇围巾</t>
    <phoneticPr fontId="4" type="noConversion"/>
  </si>
  <si>
    <t>波奇运动衣</t>
    <phoneticPr fontId="4" type="noConversion"/>
  </si>
  <si>
    <t>恢复胶囊</t>
    <phoneticPr fontId="4" type="noConversion"/>
  </si>
  <si>
    <t>除酸乳液</t>
    <phoneticPr fontId="4" type="noConversion"/>
  </si>
  <si>
    <t>碱性石蜡</t>
    <phoneticPr fontId="4" type="noConversion"/>
  </si>
  <si>
    <t>调查:脚下</t>
    <phoneticPr fontId="4" type="noConversion"/>
  </si>
  <si>
    <t>调查:脚下</t>
    <phoneticPr fontId="4" type="noConversion"/>
  </si>
  <si>
    <t>调查:脚下</t>
    <phoneticPr fontId="4" type="noConversion"/>
  </si>
  <si>
    <t>不明</t>
    <phoneticPr fontId="4" type="noConversion"/>
  </si>
  <si>
    <t>区域</t>
    <phoneticPr fontId="4" type="noConversion"/>
  </si>
  <si>
    <t>主线</t>
    <phoneticPr fontId="4" type="noConversion"/>
  </si>
  <si>
    <t>触发/过程</t>
    <phoneticPr fontId="4" type="noConversion"/>
  </si>
  <si>
    <t>报酬</t>
    <phoneticPr fontId="4" type="noConversion"/>
  </si>
  <si>
    <t>支线</t>
    <phoneticPr fontId="4" type="noConversion"/>
  </si>
  <si>
    <t>要求</t>
    <phoneticPr fontId="4" type="noConversion"/>
  </si>
  <si>
    <t>解说</t>
    <phoneticPr fontId="4" type="noConversion"/>
  </si>
  <si>
    <t>经验值</t>
    <phoneticPr fontId="4" type="noConversion"/>
  </si>
  <si>
    <t>物品</t>
    <phoneticPr fontId="4" type="noConversion"/>
  </si>
  <si>
    <t>称谓</t>
    <phoneticPr fontId="4" type="noConversion"/>
  </si>
  <si>
    <t>经验值</t>
    <phoneticPr fontId="4" type="noConversion"/>
  </si>
  <si>
    <t>物品</t>
    <phoneticPr fontId="4" type="noConversion"/>
  </si>
  <si>
    <t>取回记忆</t>
    <phoneticPr fontId="4" type="noConversion"/>
  </si>
  <si>
    <t>得到i护镜</t>
    <phoneticPr fontId="4" type="noConversion"/>
  </si>
  <si>
    <t>消灭鬼蜜瓜</t>
    <phoneticPr fontId="4" type="noConversion"/>
  </si>
  <si>
    <t>去听伊戈尔说话</t>
    <phoneticPr fontId="4" type="noConversion"/>
  </si>
  <si>
    <t>蛮干真农田老板的请求</t>
    <phoneticPr fontId="4" type="noConversion"/>
  </si>
  <si>
    <t>到河流上游去看看</t>
    <phoneticPr fontId="4" type="noConversion"/>
  </si>
  <si>
    <t>全歼鬼蜜瓜</t>
    <phoneticPr fontId="4" type="noConversion"/>
  </si>
  <si>
    <t>取回剃刀摩托</t>
    <phoneticPr fontId="4" type="noConversion"/>
  </si>
  <si>
    <t>去告诉农田的老板</t>
    <phoneticPr fontId="4" type="noConversion"/>
  </si>
  <si>
    <t>我变身了!</t>
    <phoneticPr fontId="4" type="noConversion"/>
  </si>
  <si>
    <t>萝洁的请求</t>
    <phoneticPr fontId="4" type="noConversion"/>
  </si>
  <si>
    <t>也许是我把赛因杀死的?</t>
    <phoneticPr fontId="4" type="noConversion"/>
  </si>
  <si>
    <t>接受麦秆镇的萝洁的请求</t>
    <phoneticPr fontId="4" type="noConversion"/>
  </si>
  <si>
    <t>我是实验题1313号!</t>
    <phoneticPr fontId="4" type="noConversion"/>
  </si>
  <si>
    <t>在工厂遗迹发现格雷夫</t>
    <phoneticPr fontId="4" type="noConversion"/>
  </si>
  <si>
    <t>我被古拉托诺斯杀死了!</t>
    <phoneticPr fontId="4" type="noConversion"/>
  </si>
  <si>
    <t>把格雷夫带回麦秆镇</t>
    <phoneticPr fontId="4" type="noConversion"/>
  </si>
  <si>
    <t>我背叛了古拉托诺斯!</t>
    <phoneticPr fontId="4" type="noConversion"/>
  </si>
  <si>
    <t>厨房中的奸细</t>
    <phoneticPr fontId="4" type="noConversion"/>
  </si>
  <si>
    <t>记忆的去向</t>
    <phoneticPr fontId="4" type="noConversion"/>
  </si>
  <si>
    <t>听听伊库拉尼的请求</t>
    <phoneticPr fontId="4" type="noConversion"/>
  </si>
  <si>
    <t>丹尼尔的复仇</t>
    <phoneticPr fontId="4" type="noConversion"/>
  </si>
  <si>
    <t>把伊库拉尼从牢中救出</t>
    <phoneticPr fontId="4" type="noConversion"/>
  </si>
  <si>
    <t>倾听贝鲁蒙多的请求</t>
    <phoneticPr fontId="4" type="noConversion"/>
  </si>
  <si>
    <t>洗清伊库拉尼的嫌疑</t>
    <phoneticPr fontId="4" type="noConversion"/>
  </si>
  <si>
    <t>在猎人公会收集情报</t>
    <phoneticPr fontId="4" type="noConversion"/>
  </si>
  <si>
    <t>霍金的反击</t>
    <phoneticPr fontId="4" type="noConversion"/>
  </si>
  <si>
    <t>在工厂遗迹发现蟹挖掘机</t>
    <phoneticPr fontId="4" type="noConversion"/>
  </si>
  <si>
    <t>去见霍金听他说话</t>
    <phoneticPr fontId="4" type="noConversion"/>
  </si>
  <si>
    <t>打倒蟹挖掘机!</t>
    <phoneticPr fontId="4" type="noConversion"/>
  </si>
  <si>
    <t>从霍金那里得到行李</t>
    <phoneticPr fontId="4" type="noConversion"/>
  </si>
  <si>
    <t>去告诉贝鲁蒙多</t>
    <phoneticPr fontId="4" type="noConversion"/>
  </si>
  <si>
    <t>运送行李到掩体要塞</t>
    <phoneticPr fontId="4" type="noConversion"/>
  </si>
  <si>
    <t>新娘的贴身保镖</t>
    <phoneticPr fontId="4" type="noConversion"/>
  </si>
  <si>
    <t>收割蜜瓜</t>
    <phoneticPr fontId="4" type="noConversion"/>
  </si>
  <si>
    <t>接受来自金斯基的委托</t>
    <phoneticPr fontId="4" type="noConversion"/>
  </si>
  <si>
    <t>去见掩体要塞的旅店的主人</t>
    <phoneticPr fontId="4" type="noConversion"/>
  </si>
  <si>
    <t>找出坷拉</t>
    <phoneticPr fontId="4" type="noConversion"/>
  </si>
  <si>
    <t>收获掩体要塞的鬼蜜瓜</t>
    <phoneticPr fontId="4" type="noConversion"/>
  </si>
  <si>
    <t>向掩体要塞旅店主人进行报告</t>
    <phoneticPr fontId="4" type="noConversion"/>
  </si>
  <si>
    <t>侦查宝贝岩</t>
    <phoneticPr fontId="4" type="noConversion"/>
  </si>
  <si>
    <t>去见亡命桥的士兵</t>
    <phoneticPr fontId="4" type="noConversion"/>
  </si>
  <si>
    <t>去报告亡命桥的士兵</t>
    <phoneticPr fontId="4" type="noConversion"/>
  </si>
  <si>
    <t>掩体要塞水资源</t>
    <phoneticPr fontId="4" type="noConversion"/>
  </si>
  <si>
    <t>给掩体要塞送水</t>
    <phoneticPr fontId="4" type="noConversion"/>
  </si>
  <si>
    <t>权贵的走狗</t>
    <phoneticPr fontId="4" type="noConversion"/>
  </si>
  <si>
    <t>在掩体要塞当卫兵</t>
    <phoneticPr fontId="4" type="noConversion"/>
  </si>
  <si>
    <t>去见队长</t>
    <phoneticPr fontId="4" type="noConversion"/>
  </si>
  <si>
    <t>电波杯</t>
    <phoneticPr fontId="4" type="noConversion"/>
  </si>
  <si>
    <t>快给我回礼</t>
    <phoneticPr fontId="4" type="noConversion"/>
  </si>
  <si>
    <t>发现塔上的炮台</t>
    <phoneticPr fontId="4" type="noConversion"/>
  </si>
  <si>
    <t>在那里得到战车</t>
    <phoneticPr fontId="4" type="noConversion"/>
  </si>
  <si>
    <t>付给克雷布100G</t>
    <phoneticPr fontId="4" type="noConversion"/>
  </si>
  <si>
    <t>净水装置的零件</t>
    <phoneticPr fontId="4" type="noConversion"/>
  </si>
  <si>
    <t>接受电波杯的技师的请求</t>
    <phoneticPr fontId="4" type="noConversion"/>
  </si>
  <si>
    <t>带给技师某种电子零件</t>
    <phoneticPr fontId="4" type="noConversion"/>
  </si>
  <si>
    <t>死者的使者</t>
    <phoneticPr fontId="4" type="noConversion"/>
  </si>
  <si>
    <t>去见电波杯旅店的主人</t>
    <phoneticPr fontId="4" type="noConversion"/>
  </si>
  <si>
    <t>保管死去的客人的行李</t>
    <phoneticPr fontId="4" type="noConversion"/>
  </si>
  <si>
    <t>把保管的东西交给内森</t>
    <phoneticPr fontId="4" type="noConversion"/>
  </si>
  <si>
    <t>唤来幸运的尾</t>
    <phoneticPr fontId="4" type="noConversion"/>
  </si>
  <si>
    <t>去见拉琪娜</t>
    <phoneticPr fontId="4" type="noConversion"/>
  </si>
  <si>
    <t>得到蓝鳄鱼之尾</t>
    <phoneticPr fontId="4" type="noConversion"/>
  </si>
  <si>
    <t>把蓝鳄鱼尾巴送过去</t>
    <phoneticPr fontId="4" type="noConversion"/>
  </si>
  <si>
    <t>希尔菲特营救行动</t>
    <phoneticPr fontId="4" type="noConversion"/>
  </si>
  <si>
    <t>进入球场</t>
    <phoneticPr fontId="4" type="noConversion"/>
  </si>
  <si>
    <t>收集绳子的材料</t>
    <phoneticPr fontId="4" type="noConversion"/>
  </si>
  <si>
    <t>寻狗</t>
    <phoneticPr fontId="4" type="noConversion"/>
  </si>
  <si>
    <t>打倒壁橱怪</t>
    <phoneticPr fontId="4" type="noConversion"/>
  </si>
  <si>
    <t>打开卷闸门</t>
    <phoneticPr fontId="4" type="noConversion"/>
  </si>
  <si>
    <t>向商人报告</t>
    <phoneticPr fontId="4" type="noConversion"/>
  </si>
  <si>
    <t>制霸内野</t>
    <phoneticPr fontId="4" type="noConversion"/>
  </si>
  <si>
    <t>打倒投手</t>
    <phoneticPr fontId="4" type="noConversion"/>
  </si>
  <si>
    <t>打倒接球手</t>
    <phoneticPr fontId="4" type="noConversion"/>
  </si>
  <si>
    <t>打倒一垒手</t>
    <phoneticPr fontId="4" type="noConversion"/>
  </si>
  <si>
    <t>打倒二垒手</t>
    <phoneticPr fontId="4" type="noConversion"/>
  </si>
  <si>
    <t>打倒三垒手</t>
    <phoneticPr fontId="4" type="noConversion"/>
  </si>
  <si>
    <t>打倒游击手</t>
    <phoneticPr fontId="4" type="noConversion"/>
  </si>
  <si>
    <t>打倒左场手</t>
    <phoneticPr fontId="4" type="noConversion"/>
  </si>
  <si>
    <t>打倒中场手</t>
    <phoneticPr fontId="4" type="noConversion"/>
  </si>
  <si>
    <t>打倒右场手</t>
    <phoneticPr fontId="4" type="noConversion"/>
  </si>
  <si>
    <t>为了梅丽安</t>
    <phoneticPr fontId="4" type="noConversion"/>
  </si>
  <si>
    <t>从冷血寨救出梅丽安</t>
    <phoneticPr fontId="4" type="noConversion"/>
  </si>
  <si>
    <t>带走梅丽安</t>
    <phoneticPr fontId="4" type="noConversion"/>
  </si>
  <si>
    <t>稻草人的通知</t>
    <phoneticPr fontId="4" type="noConversion"/>
  </si>
  <si>
    <t>得到稻草人标识</t>
    <phoneticPr fontId="4" type="noConversion"/>
  </si>
  <si>
    <t>等待来自(白煮稻草人)的通知</t>
    <phoneticPr fontId="4" type="noConversion"/>
  </si>
  <si>
    <t>在冷血寨将狂躁的阿尔梅达打倒</t>
    <phoneticPr fontId="4" type="noConversion"/>
  </si>
  <si>
    <t>去告诉依弗琳</t>
    <phoneticPr fontId="4" type="noConversion"/>
  </si>
  <si>
    <t>赛因的下落</t>
    <phoneticPr fontId="4" type="noConversion"/>
  </si>
  <si>
    <t>去见托雷多并询问赛因的事情</t>
    <phoneticPr fontId="4" type="noConversion"/>
  </si>
  <si>
    <t>去调查极乐谷西边的废墟</t>
    <phoneticPr fontId="4" type="noConversion"/>
  </si>
  <si>
    <t>确认赛因的生死</t>
    <phoneticPr fontId="4" type="noConversion"/>
  </si>
  <si>
    <t>告诉大水桶</t>
    <phoneticPr fontId="4" type="noConversion"/>
  </si>
  <si>
    <t>极乐谷</t>
    <phoneticPr fontId="4" type="noConversion"/>
  </si>
  <si>
    <t>我是主人</t>
    <phoneticPr fontId="4" type="noConversion"/>
  </si>
  <si>
    <t>寻找人偶博士</t>
    <phoneticPr fontId="4" type="noConversion"/>
  </si>
  <si>
    <t>寻找Χ电子管</t>
    <phoneticPr fontId="4" type="noConversion"/>
  </si>
  <si>
    <t>寻找心电子管</t>
    <phoneticPr fontId="4" type="noConversion"/>
  </si>
  <si>
    <t>把2个电子管进行安装</t>
    <phoneticPr fontId="4" type="noConversion"/>
  </si>
  <si>
    <t>证明自己是主人</t>
    <phoneticPr fontId="4" type="noConversion"/>
  </si>
  <si>
    <t>锈色少女</t>
    <phoneticPr fontId="4" type="noConversion"/>
  </si>
  <si>
    <t>船底的洞</t>
    <phoneticPr fontId="4" type="noConversion"/>
  </si>
  <si>
    <t>收集10T废铁</t>
    <phoneticPr fontId="4" type="noConversion"/>
  </si>
  <si>
    <t>巨炮基地的残存物</t>
    <phoneticPr fontId="4" type="noConversion"/>
  </si>
  <si>
    <t>去见锈色少女的艺术家</t>
    <phoneticPr fontId="4" type="noConversion"/>
  </si>
  <si>
    <t>带回一颗榴弹的杰作</t>
    <phoneticPr fontId="4" type="noConversion"/>
  </si>
  <si>
    <t>带回一颗穿甲弹的杰作</t>
    <phoneticPr fontId="4" type="noConversion"/>
  </si>
  <si>
    <t>交出两颗杰作</t>
    <phoneticPr fontId="4" type="noConversion"/>
  </si>
  <si>
    <t>干渴的船</t>
    <phoneticPr fontId="4" type="noConversion"/>
  </si>
  <si>
    <t>带水给洗车店</t>
    <phoneticPr fontId="4" type="noConversion"/>
  </si>
  <si>
    <t>收集滑溜溜细胞</t>
    <phoneticPr fontId="4" type="noConversion"/>
  </si>
  <si>
    <t>收集滑溜溜细胞到酒吧</t>
    <phoneticPr fontId="4" type="noConversion"/>
  </si>
  <si>
    <t>嚯嚯洞</t>
    <phoneticPr fontId="4" type="noConversion"/>
  </si>
  <si>
    <t>店:莫里港/No.11初期装备</t>
    <phoneticPr fontId="4" type="noConversion"/>
  </si>
  <si>
    <t>测试模拟器平台</t>
    <phoneticPr fontId="4" type="noConversion"/>
  </si>
  <si>
    <t>类型</t>
    <phoneticPr fontId="4" type="noConversion"/>
  </si>
  <si>
    <t>代码</t>
    <phoneticPr fontId="4" type="noConversion"/>
  </si>
  <si>
    <t>说明</t>
    <phoneticPr fontId="4" type="noConversion"/>
  </si>
  <si>
    <t>520482B0 F7EA1C28
E2000200 00000100
04C404AE 04E804C5
04FE04E9 051104FF
05200512 05390521
05520552 05530553
05540554 05550555
056E056E 056F056F
05700570 05710571
058A058A 058B058B
058C058C 058D058D
05A605A6 05A705A7
05A805A8 05A905A9
05BF05AA 05D305C0
061705D4 06210618
063C0622 04C504AE
04FF04E9 05210512
053B053A 053D053C
05570556 05590558
05730572 05750574
058F058E 05910590
05C005AA 061805D4
063D0622 44862014
B53F2007 49128AB0
1C0A1C0D 880B326C
4298884C 42A0DB01
1D09D902 D1F64291
08491B49 35805A50
BD3F67E8 B518A90E
2B004B08 1C1AD004
4C052300 67E33480
BD18520A 24002500
30804801 477067C5
02000200 00000000
020CD1D4 F87EF733
020483E8 FF5CF7B7
020483A0 FFA4F7B7
12048340 0000E003
120482B2 00002008
120482B4 000046C0
D0000000 00000000</t>
    <phoneticPr fontId="4" type="noConversion"/>
  </si>
  <si>
    <t>个人建议</t>
    <phoneticPr fontId="4" type="noConversion"/>
  </si>
  <si>
    <t>221A1BAC 00000012
221A1E02 00000012
221A2058 00000012
221A22AE 00000012
221A2504 00000012
221A275A 00000012
221A29B0 00000012
221A2C06 00000012
221A2E5C 00000012
221A30B2 00000012
221A3308 00000012
221A355E 00000012</t>
    <phoneticPr fontId="4" type="noConversion"/>
  </si>
  <si>
    <t>AR</t>
    <phoneticPr fontId="4" type="noConversion"/>
  </si>
  <si>
    <t xml:space="preserve">12051E78 00002264
12051E86 00002064
120512CE 00002164
120512DA 000046C0
</t>
    <phoneticPr fontId="4" type="noConversion"/>
  </si>
  <si>
    <t xml:space="preserve">520442F0 2007DD08
120442F0 0000E008
D0000000 00000000
</t>
    <phoneticPr fontId="4" type="noConversion"/>
  </si>
  <si>
    <t>自动贩卖机必中奖</t>
    <phoneticPr fontId="4" type="noConversion"/>
  </si>
  <si>
    <t xml:space="preserve">520773B0 FBB2F00F
020773B0 46C02003
D0000000 00000000
</t>
    <phoneticPr fontId="4" type="noConversion"/>
  </si>
  <si>
    <t>这几个老金 除了改$和印章之外 都可以按需考虑</t>
    <phoneticPr fontId="4" type="noConversion"/>
  </si>
  <si>
    <t>臣妾也就提供这几个足以玩耍的老金了,省的诱惑你</t>
    <phoneticPr fontId="4" type="noConversion"/>
  </si>
  <si>
    <t>要是搞不好毁档了,虽然我会很开心…</t>
    <phoneticPr fontId="4" type="noConversion"/>
  </si>
  <si>
    <t xml:space="preserve"> 哎,我靠~啊~下手轻点啊~为什么脱我裤子~~~啊~ </t>
    <phoneticPr fontId="4" type="noConversion"/>
  </si>
  <si>
    <t>人类装备店
1L和-1L一样</t>
    <phoneticPr fontId="4" type="noConversion"/>
  </si>
  <si>
    <t>创建 任务攻略 筹备中..</t>
    <phoneticPr fontId="4" type="noConversion"/>
  </si>
  <si>
    <t>摩托</t>
    <phoneticPr fontId="4" type="noConversion"/>
  </si>
  <si>
    <t>剃刀摩托</t>
    <phoneticPr fontId="4" type="noConversion"/>
  </si>
  <si>
    <t>初始形态</t>
    <phoneticPr fontId="4" type="noConversion"/>
  </si>
  <si>
    <t>类型</t>
    <phoneticPr fontId="4" type="noConversion"/>
  </si>
  <si>
    <t>编号</t>
    <phoneticPr fontId="4" type="noConversion"/>
  </si>
  <si>
    <t>麦秆镇,跳跃营地</t>
    <phoneticPr fontId="4" type="noConversion"/>
  </si>
  <si>
    <t>摩托</t>
    <phoneticPr fontId="4" type="noConversion"/>
  </si>
  <si>
    <t>坦克</t>
    <phoneticPr fontId="4" type="noConversion"/>
  </si>
  <si>
    <t>坦克</t>
    <phoneticPr fontId="4" type="noConversion"/>
  </si>
  <si>
    <t>坦克</t>
    <phoneticPr fontId="4" type="noConversion"/>
  </si>
  <si>
    <t>坦克</t>
    <phoneticPr fontId="4" type="noConversion"/>
  </si>
  <si>
    <t>摩托</t>
    <phoneticPr fontId="4" type="noConversion"/>
  </si>
  <si>
    <t>恐鳄猪</t>
    <phoneticPr fontId="4" type="noConversion"/>
  </si>
  <si>
    <t>红狼</t>
    <phoneticPr fontId="4" type="noConversion"/>
  </si>
  <si>
    <t>MBT77</t>
    <phoneticPr fontId="4" type="noConversion"/>
  </si>
  <si>
    <t>越野摩托</t>
    <phoneticPr fontId="4" type="noConversion"/>
  </si>
  <si>
    <t>科幻</t>
    <phoneticPr fontId="4" type="noConversion"/>
  </si>
  <si>
    <t>巡逻车</t>
    <phoneticPr fontId="4" type="noConversion"/>
  </si>
  <si>
    <t>侦查车</t>
    <phoneticPr fontId="4" type="noConversion"/>
  </si>
  <si>
    <t>巨茧怪旁边的箱子</t>
    <phoneticPr fontId="4" type="noConversion"/>
  </si>
  <si>
    <t>通古斯战车</t>
    <phoneticPr fontId="4" type="noConversion"/>
  </si>
  <si>
    <t>哦呀行者</t>
    <phoneticPr fontId="4" type="noConversion"/>
  </si>
  <si>
    <t>哦呀行者</t>
    <phoneticPr fontId="4" type="noConversion"/>
  </si>
  <si>
    <t>拉斯普金</t>
    <phoneticPr fontId="4" type="noConversion"/>
  </si>
  <si>
    <t>*可变的*</t>
    <phoneticPr fontId="4" type="noConversion"/>
  </si>
  <si>
    <t>巨炮阵地</t>
    <phoneticPr fontId="4" type="noConversion"/>
  </si>
  <si>
    <t>极乐谷</t>
    <phoneticPr fontId="4" type="noConversion"/>
  </si>
  <si>
    <t>电波杯</t>
    <phoneticPr fontId="4" type="noConversion"/>
  </si>
  <si>
    <t>锈色少女</t>
    <phoneticPr fontId="4" type="noConversion"/>
  </si>
  <si>
    <t>树界</t>
    <phoneticPr fontId="4" type="noConversion"/>
  </si>
  <si>
    <t>嚯嚯洞</t>
    <phoneticPr fontId="4" type="noConversion"/>
  </si>
  <si>
    <t>生化王国</t>
    <phoneticPr fontId="4" type="noConversion"/>
  </si>
  <si>
    <t>莫里港</t>
    <phoneticPr fontId="4" type="noConversion"/>
  </si>
  <si>
    <t>得到地点</t>
    <phoneticPr fontId="4" type="noConversion"/>
  </si>
  <si>
    <t>麦秆镇</t>
    <phoneticPr fontId="4" type="noConversion"/>
  </si>
  <si>
    <t>玩具工厂</t>
    <phoneticPr fontId="4" type="noConversion"/>
  </si>
  <si>
    <t>人偶屋</t>
    <phoneticPr fontId="4" type="noConversion"/>
  </si>
  <si>
    <t>快给我回礼</t>
    <phoneticPr fontId="4" type="noConversion"/>
  </si>
  <si>
    <t>丹尼尔的复仇</t>
    <phoneticPr fontId="4" type="noConversion"/>
  </si>
  <si>
    <t>创建 战车入手 筹备中..</t>
    <phoneticPr fontId="4" type="noConversion"/>
  </si>
  <si>
    <t xml:space="preserve">战车装备被破坏过程 破损&gt;损坏,在有SP时冲击类攻击有机会导致破坏,雷电系攻击有机会无视SP对C装置破坏 </t>
    <phoneticPr fontId="4" type="noConversion"/>
  </si>
  <si>
    <t>生物类中分支植物类,免疫毒气伤害.原生物类中极少有类似带防毒面具性质的也对毒气免疫.</t>
    <phoneticPr fontId="4" type="noConversion"/>
  </si>
  <si>
    <t>机械类中分支战车类,有的战车怪具有连射能力 比如 一些特弹连射(无后坐力炮,弹丸乐园)</t>
    <phoneticPr fontId="4" type="noConversion"/>
  </si>
  <si>
    <t>当全员人类中了 麻痹或魅惑状态,就ACE了.</t>
    <phoneticPr fontId="4" type="noConversion"/>
  </si>
  <si>
    <t>默认一些特性:机械类免疫毒气伤害.雷电属性对机械和生物普遍强效.钻头类攻击都无法对空,有对空能力也0%</t>
    <phoneticPr fontId="4" type="noConversion"/>
  </si>
  <si>
    <t>店:电波杯</t>
    <phoneticPr fontId="4" type="noConversion"/>
  </si>
  <si>
    <t>电波杯</t>
    <phoneticPr fontId="4" type="noConversion"/>
  </si>
  <si>
    <t>强哥</t>
    <phoneticPr fontId="4" type="noConversion"/>
  </si>
  <si>
    <t>引擎</t>
    <phoneticPr fontId="4" type="noConversion"/>
  </si>
  <si>
    <t>力士</t>
    <phoneticPr fontId="4" type="noConversion"/>
  </si>
  <si>
    <t>HAL800</t>
    <phoneticPr fontId="4" type="noConversion"/>
  </si>
  <si>
    <t>C装置</t>
    <phoneticPr fontId="4" type="noConversion"/>
  </si>
  <si>
    <t>48mm炮</t>
    <phoneticPr fontId="4" type="noConversion"/>
  </si>
  <si>
    <t>主炮</t>
    <phoneticPr fontId="4" type="noConversion"/>
  </si>
  <si>
    <t>55mm炮</t>
    <phoneticPr fontId="4" type="noConversion"/>
  </si>
  <si>
    <t>主炮</t>
    <phoneticPr fontId="4" type="noConversion"/>
  </si>
  <si>
    <t>75mm炮</t>
    <phoneticPr fontId="4" type="noConversion"/>
  </si>
  <si>
    <t>9mm机枪</t>
    <phoneticPr fontId="4" type="noConversion"/>
  </si>
  <si>
    <t>副炮</t>
    <phoneticPr fontId="4" type="noConversion"/>
  </si>
  <si>
    <t>格林炮</t>
    <phoneticPr fontId="4" type="noConversion"/>
  </si>
  <si>
    <t>导弹发射器</t>
    <phoneticPr fontId="4" type="noConversion"/>
  </si>
  <si>
    <t>SE</t>
    <phoneticPr fontId="4" type="noConversion"/>
  </si>
  <si>
    <t>ATM恶魔</t>
    <phoneticPr fontId="4" type="noConversion"/>
  </si>
  <si>
    <t>SE</t>
    <phoneticPr fontId="4" type="noConversion"/>
  </si>
  <si>
    <t>传真系统</t>
    <phoneticPr fontId="4" type="noConversion"/>
  </si>
  <si>
    <t>道具</t>
    <phoneticPr fontId="4" type="noConversion"/>
  </si>
  <si>
    <t>光束抹杀炮</t>
    <phoneticPr fontId="4" type="noConversion"/>
  </si>
  <si>
    <t>巨炮</t>
    <phoneticPr fontId="4" type="noConversion"/>
  </si>
  <si>
    <t>副炮</t>
    <phoneticPr fontId="4" type="noConversion"/>
  </si>
  <si>
    <t>柴油3000</t>
    <phoneticPr fontId="4" type="noConversion"/>
  </si>
  <si>
    <t>A</t>
    <phoneticPr fontId="4" type="noConversion"/>
  </si>
  <si>
    <t>B</t>
    <phoneticPr fontId="4" type="noConversion"/>
  </si>
  <si>
    <t>C</t>
    <phoneticPr fontId="4" type="noConversion"/>
  </si>
  <si>
    <t>模式</t>
    <phoneticPr fontId="4" type="noConversion"/>
  </si>
  <si>
    <t>店名</t>
    <phoneticPr fontId="4" type="noConversion"/>
  </si>
  <si>
    <t>传真系统</t>
    <phoneticPr fontId="4" type="noConversion"/>
  </si>
  <si>
    <t>道具</t>
    <phoneticPr fontId="4" type="noConversion"/>
  </si>
  <si>
    <t>装甲包100</t>
    <phoneticPr fontId="4" type="noConversion"/>
  </si>
  <si>
    <t>道具</t>
    <phoneticPr fontId="4" type="noConversion"/>
  </si>
  <si>
    <t>安全护符</t>
    <phoneticPr fontId="4" type="noConversion"/>
  </si>
  <si>
    <t>毛绒兔兔</t>
    <phoneticPr fontId="4" type="noConversion"/>
  </si>
  <si>
    <t>人类装备店</t>
    <phoneticPr fontId="4" type="noConversion"/>
  </si>
  <si>
    <t>扳手回旋镖</t>
    <phoneticPr fontId="4" type="noConversion"/>
  </si>
  <si>
    <t>武器</t>
    <phoneticPr fontId="4" type="noConversion"/>
  </si>
  <si>
    <t>巨大注射器</t>
    <phoneticPr fontId="4" type="noConversion"/>
  </si>
  <si>
    <t>武器</t>
    <phoneticPr fontId="4" type="noConversion"/>
  </si>
  <si>
    <t>艺术麦克风</t>
    <phoneticPr fontId="4" type="noConversion"/>
  </si>
  <si>
    <t>毒气枪</t>
    <phoneticPr fontId="4" type="noConversion"/>
  </si>
  <si>
    <t>乌兹冲锋枪</t>
    <phoneticPr fontId="4" type="noConversion"/>
  </si>
  <si>
    <t>电击枪</t>
    <phoneticPr fontId="4" type="noConversion"/>
  </si>
  <si>
    <t>波奇枪</t>
    <phoneticPr fontId="4" type="noConversion"/>
  </si>
  <si>
    <t>埃及法老帽</t>
    <phoneticPr fontId="4" type="noConversion"/>
  </si>
  <si>
    <t>护目镜帽II</t>
    <phoneticPr fontId="4" type="noConversion"/>
  </si>
  <si>
    <t>皮质工作服</t>
    <phoneticPr fontId="4" type="noConversion"/>
  </si>
  <si>
    <t>头盔</t>
  </si>
  <si>
    <t>桑拿连体衣</t>
    <phoneticPr fontId="4" type="noConversion"/>
  </si>
  <si>
    <t>飞行服</t>
    <phoneticPr fontId="4" type="noConversion"/>
  </si>
  <si>
    <t>英式长靴</t>
    <phoneticPr fontId="4" type="noConversion"/>
  </si>
  <si>
    <t>西部牛仔靴</t>
    <phoneticPr fontId="4" type="noConversion"/>
  </si>
  <si>
    <t>士兵长靴</t>
    <phoneticPr fontId="4" type="noConversion"/>
  </si>
  <si>
    <t>波奇运动衣</t>
    <phoneticPr fontId="4" type="noConversion"/>
  </si>
  <si>
    <t>波奇护目镜</t>
    <phoneticPr fontId="4" type="noConversion"/>
  </si>
  <si>
    <t>波奇铁爪</t>
    <phoneticPr fontId="4" type="noConversion"/>
  </si>
  <si>
    <t>波奇领结</t>
    <phoneticPr fontId="4" type="noConversion"/>
  </si>
  <si>
    <t>恢复胶囊</t>
    <phoneticPr fontId="4" type="noConversion"/>
  </si>
  <si>
    <t>饰品</t>
    <phoneticPr fontId="4" type="noConversion"/>
  </si>
  <si>
    <t>恢复饮料</t>
    <phoneticPr fontId="4" type="noConversion"/>
  </si>
  <si>
    <t>汪汪饮料</t>
    <phoneticPr fontId="4" type="noConversion"/>
  </si>
  <si>
    <t>波奇骨头</t>
    <phoneticPr fontId="4" type="noConversion"/>
  </si>
  <si>
    <t>修理套装</t>
    <phoneticPr fontId="4" type="noConversion"/>
  </si>
  <si>
    <t>除酸乳液</t>
    <phoneticPr fontId="4" type="noConversion"/>
  </si>
  <si>
    <t>碱性石蜡</t>
    <phoneticPr fontId="4" type="noConversion"/>
  </si>
  <si>
    <t>麻痹灵</t>
    <phoneticPr fontId="4" type="noConversion"/>
  </si>
  <si>
    <t>火箭烟花</t>
    <phoneticPr fontId="4" type="noConversion"/>
  </si>
  <si>
    <t>铅笔导弹</t>
    <phoneticPr fontId="4" type="noConversion"/>
  </si>
  <si>
    <t>火瓶</t>
    <phoneticPr fontId="4" type="noConversion"/>
  </si>
  <si>
    <t>沉重的水</t>
    <phoneticPr fontId="4" type="noConversion"/>
  </si>
  <si>
    <t>印章店</t>
    <phoneticPr fontId="4" type="noConversion"/>
  </si>
  <si>
    <t>*</t>
    <phoneticPr fontId="4" type="noConversion"/>
  </si>
  <si>
    <t>卖水的</t>
    <phoneticPr fontId="4" type="noConversion"/>
  </si>
  <si>
    <t>每卖100=1印章点</t>
    <phoneticPr fontId="4" type="noConversion"/>
  </si>
  <si>
    <t>类型</t>
    <phoneticPr fontId="4" type="noConversion"/>
  </si>
  <si>
    <t>点数</t>
    <phoneticPr fontId="4" type="noConversion"/>
  </si>
  <si>
    <t>名称</t>
    <phoneticPr fontId="4" type="noConversion"/>
  </si>
  <si>
    <t>掩体
要塞</t>
    <phoneticPr fontId="4" type="noConversion"/>
  </si>
  <si>
    <t>努卡
酒吧</t>
    <phoneticPr fontId="4" type="noConversion"/>
  </si>
  <si>
    <t>100/95</t>
    <phoneticPr fontId="4" type="noConversion"/>
  </si>
  <si>
    <t>欢乐袋</t>
    <phoneticPr fontId="4" type="noConversion"/>
  </si>
  <si>
    <t>欢乐袋</t>
    <phoneticPr fontId="4" type="noConversion"/>
  </si>
  <si>
    <t>数量</t>
    <phoneticPr fontId="4" type="noConversion"/>
  </si>
  <si>
    <t>恢复胶囊</t>
    <phoneticPr fontId="4" type="noConversion"/>
  </si>
  <si>
    <t>恢复饮料</t>
    <phoneticPr fontId="4" type="noConversion"/>
  </si>
  <si>
    <t>兴奋剂</t>
    <phoneticPr fontId="4" type="noConversion"/>
  </si>
  <si>
    <t>麻痹灵</t>
    <phoneticPr fontId="4" type="noConversion"/>
  </si>
  <si>
    <t>汪汪美食家</t>
    <phoneticPr fontId="4" type="noConversion"/>
  </si>
  <si>
    <t>军号</t>
    <phoneticPr fontId="4" type="noConversion"/>
  </si>
  <si>
    <t>修理套装</t>
    <phoneticPr fontId="4" type="noConversion"/>
  </si>
  <si>
    <t>欢乐糖</t>
    <phoneticPr fontId="4" type="noConversion"/>
  </si>
  <si>
    <t>纤维耳机</t>
    <phoneticPr fontId="4" type="noConversion"/>
  </si>
  <si>
    <t>除酸乳液</t>
    <phoneticPr fontId="4" type="noConversion"/>
  </si>
  <si>
    <t>火瓶</t>
    <phoneticPr fontId="4" type="noConversion"/>
  </si>
  <si>
    <t>美肌乳液</t>
    <phoneticPr fontId="4" type="noConversion"/>
  </si>
  <si>
    <t>全恢复饮料</t>
    <phoneticPr fontId="4" type="noConversion"/>
  </si>
  <si>
    <t>灭蚊灵</t>
    <phoneticPr fontId="4" type="noConversion"/>
  </si>
  <si>
    <t>手榴弹</t>
    <phoneticPr fontId="4" type="noConversion"/>
  </si>
  <si>
    <t>纹身贴纸</t>
    <phoneticPr fontId="4" type="noConversion"/>
  </si>
  <si>
    <t>防毒面具</t>
    <phoneticPr fontId="4" type="noConversion"/>
  </si>
  <si>
    <t>极速丸</t>
    <phoneticPr fontId="4" type="noConversion"/>
  </si>
  <si>
    <t>组</t>
    <phoneticPr fontId="4" type="noConversion"/>
  </si>
  <si>
    <t>A</t>
    <phoneticPr fontId="4" type="noConversion"/>
  </si>
  <si>
    <t>液体灭蚊灵</t>
    <phoneticPr fontId="4" type="noConversion"/>
  </si>
  <si>
    <t>男人味头巾</t>
    <phoneticPr fontId="4" type="noConversion"/>
  </si>
  <si>
    <t>B</t>
    <phoneticPr fontId="4" type="noConversion"/>
  </si>
  <si>
    <t>C</t>
    <phoneticPr fontId="4" type="noConversion"/>
  </si>
  <si>
    <t>D</t>
    <phoneticPr fontId="4" type="noConversion"/>
  </si>
  <si>
    <t>E</t>
    <phoneticPr fontId="4" type="noConversion"/>
  </si>
  <si>
    <t>F</t>
    <phoneticPr fontId="4" type="noConversion"/>
  </si>
  <si>
    <t>G</t>
    <phoneticPr fontId="4" type="noConversion"/>
  </si>
  <si>
    <t>幸运福袋店</t>
    <phoneticPr fontId="4" type="noConversion"/>
  </si>
  <si>
    <t>总卖价</t>
    <phoneticPr fontId="4" type="noConversion"/>
  </si>
  <si>
    <t>随机得到其中一组</t>
    <phoneticPr fontId="4" type="noConversion"/>
  </si>
  <si>
    <t>锈色
少女</t>
    <phoneticPr fontId="4" type="noConversion"/>
  </si>
  <si>
    <t>锅盖</t>
    <phoneticPr fontId="4" type="noConversion"/>
  </si>
  <si>
    <t>铁锅</t>
    <phoneticPr fontId="4" type="noConversion"/>
  </si>
  <si>
    <t>宝:巨炮阵地/欢乐袋随机开出</t>
    <phoneticPr fontId="4" type="noConversion"/>
  </si>
  <si>
    <t>男人味围腰带</t>
    <phoneticPr fontId="4" type="noConversion"/>
  </si>
  <si>
    <t>骷髅皮夹克</t>
    <phoneticPr fontId="4" type="noConversion"/>
  </si>
  <si>
    <t>男人味袜子</t>
    <phoneticPr fontId="4" type="noConversion"/>
  </si>
  <si>
    <t>铁束腰</t>
    <phoneticPr fontId="4" type="noConversion"/>
  </si>
  <si>
    <t>厚底靴</t>
    <phoneticPr fontId="4" type="noConversion"/>
  </si>
  <si>
    <t>战斗长筒袜</t>
    <phoneticPr fontId="4" type="noConversion"/>
  </si>
  <si>
    <t>人类装备店
1</t>
    <phoneticPr fontId="4" type="noConversion"/>
  </si>
  <si>
    <t>鳄鱼长靴</t>
    <phoneticPr fontId="4" type="noConversion"/>
  </si>
  <si>
    <t>武器</t>
    <phoneticPr fontId="4" type="noConversion"/>
  </si>
  <si>
    <t>人类装备店
2</t>
    <phoneticPr fontId="4" type="noConversion"/>
  </si>
  <si>
    <t>传真系统</t>
    <phoneticPr fontId="4" type="noConversion"/>
  </si>
  <si>
    <t>道具</t>
    <phoneticPr fontId="4" type="noConversion"/>
  </si>
  <si>
    <t>涡轮力士</t>
    <phoneticPr fontId="4" type="noConversion"/>
  </si>
  <si>
    <t>公牛</t>
    <phoneticPr fontId="4" type="noConversion"/>
  </si>
  <si>
    <t>HAL800</t>
    <phoneticPr fontId="4" type="noConversion"/>
  </si>
  <si>
    <t>感恩III</t>
    <phoneticPr fontId="4" type="noConversion"/>
  </si>
  <si>
    <t>引擎</t>
    <phoneticPr fontId="4" type="noConversion"/>
  </si>
  <si>
    <t>C装置</t>
    <phoneticPr fontId="4" type="noConversion"/>
  </si>
  <si>
    <t>装甲包100</t>
    <phoneticPr fontId="4" type="noConversion"/>
  </si>
  <si>
    <t>装甲包250</t>
    <phoneticPr fontId="4" type="noConversion"/>
  </si>
  <si>
    <t>毛绒兔兔</t>
    <phoneticPr fontId="4" type="noConversion"/>
  </si>
  <si>
    <t>88mm炮</t>
    <phoneticPr fontId="4" type="noConversion"/>
  </si>
  <si>
    <t>88mm火花炮</t>
    <phoneticPr fontId="4" type="noConversion"/>
  </si>
  <si>
    <t>高精度导弹</t>
    <phoneticPr fontId="4" type="noConversion"/>
  </si>
  <si>
    <t>主炮</t>
    <phoneticPr fontId="4" type="noConversion"/>
  </si>
  <si>
    <t>90mm远程T型</t>
    <phoneticPr fontId="4" type="noConversion"/>
  </si>
  <si>
    <t>88mm火花炮</t>
    <phoneticPr fontId="4" type="noConversion"/>
  </si>
  <si>
    <t>13mm机枪</t>
    <phoneticPr fontId="4" type="noConversion"/>
  </si>
  <si>
    <t>副炮</t>
    <phoneticPr fontId="4" type="noConversion"/>
  </si>
  <si>
    <t>11mm火神炮</t>
    <phoneticPr fontId="4" type="noConversion"/>
  </si>
  <si>
    <t>冷气放射器</t>
    <phoneticPr fontId="4" type="noConversion"/>
  </si>
  <si>
    <t>ATM恶魔</t>
    <phoneticPr fontId="4" type="noConversion"/>
  </si>
  <si>
    <t>SE</t>
    <phoneticPr fontId="4" type="noConversion"/>
  </si>
  <si>
    <t>高精度导弹</t>
    <phoneticPr fontId="4" type="noConversion"/>
  </si>
  <si>
    <t>踢踏舞者</t>
    <phoneticPr fontId="4" type="noConversion"/>
  </si>
  <si>
    <t>人类装备店
3</t>
    <phoneticPr fontId="4" type="noConversion"/>
  </si>
  <si>
    <t>激光枪</t>
    <phoneticPr fontId="4" type="noConversion"/>
  </si>
  <si>
    <t>音波枪</t>
    <phoneticPr fontId="4" type="noConversion"/>
  </si>
  <si>
    <t>手持火神炮</t>
    <phoneticPr fontId="4" type="noConversion"/>
  </si>
  <si>
    <t>火炎枪</t>
    <phoneticPr fontId="4" type="noConversion"/>
  </si>
  <si>
    <t>波奇火焰炮</t>
    <phoneticPr fontId="4" type="noConversion"/>
  </si>
  <si>
    <t>安全帽</t>
    <phoneticPr fontId="4" type="noConversion"/>
  </si>
  <si>
    <t>安全服</t>
    <phoneticPr fontId="4" type="noConversion"/>
  </si>
  <si>
    <t>潜水服</t>
    <phoneticPr fontId="4" type="noConversion"/>
  </si>
  <si>
    <t>战斗连体衣</t>
    <phoneticPr fontId="4" type="noConversion"/>
  </si>
  <si>
    <t>安全鞋</t>
    <phoneticPr fontId="4" type="noConversion"/>
  </si>
  <si>
    <t>波奇面具</t>
    <phoneticPr fontId="4" type="noConversion"/>
  </si>
  <si>
    <t>波奇背心</t>
    <phoneticPr fontId="4" type="noConversion"/>
  </si>
  <si>
    <t>波奇紧身裤</t>
    <phoneticPr fontId="4" type="noConversion"/>
  </si>
  <si>
    <t>波奇摩托</t>
    <phoneticPr fontId="4" type="noConversion"/>
  </si>
  <si>
    <t>腿部</t>
  </si>
  <si>
    <t>多层腿部</t>
  </si>
  <si>
    <t>腿部</t>
    <phoneticPr fontId="4" type="noConversion"/>
  </si>
  <si>
    <t>身体</t>
  </si>
  <si>
    <t>身体</t>
    <phoneticPr fontId="4" type="noConversion"/>
  </si>
  <si>
    <t>腿部</t>
    <phoneticPr fontId="4" type="noConversion"/>
  </si>
  <si>
    <t>恢复胶囊</t>
    <phoneticPr fontId="4" type="noConversion"/>
  </si>
  <si>
    <t>恢复饮料</t>
    <phoneticPr fontId="4" type="noConversion"/>
  </si>
  <si>
    <t>汪汪饮料</t>
    <phoneticPr fontId="4" type="noConversion"/>
  </si>
  <si>
    <t>修理套装</t>
    <phoneticPr fontId="4" type="noConversion"/>
  </si>
  <si>
    <t>除酸乳液</t>
    <phoneticPr fontId="4" type="noConversion"/>
  </si>
  <si>
    <t>麻痹灵</t>
    <phoneticPr fontId="4" type="noConversion"/>
  </si>
  <si>
    <t>火瓶</t>
    <phoneticPr fontId="4" type="noConversion"/>
  </si>
  <si>
    <t>灭火器</t>
    <phoneticPr fontId="4" type="noConversion"/>
  </si>
  <si>
    <t>发烟筒</t>
    <phoneticPr fontId="4" type="noConversion"/>
  </si>
  <si>
    <t>金属探测器</t>
    <phoneticPr fontId="4" type="noConversion"/>
  </si>
  <si>
    <t>可爱花朵</t>
    <phoneticPr fontId="4" type="noConversion"/>
  </si>
  <si>
    <t>[根性]画框</t>
    <phoneticPr fontId="4" type="noConversion"/>
  </si>
  <si>
    <t>时髦桌子</t>
    <phoneticPr fontId="4" type="noConversion"/>
  </si>
  <si>
    <t>花毯</t>
    <phoneticPr fontId="4" type="noConversion"/>
  </si>
  <si>
    <t>壁橱</t>
    <phoneticPr fontId="4" type="noConversion"/>
  </si>
  <si>
    <t>化妆台</t>
    <phoneticPr fontId="4" type="noConversion"/>
  </si>
  <si>
    <t>家具</t>
    <phoneticPr fontId="4" type="noConversion"/>
  </si>
  <si>
    <t>霍克
交易所</t>
    <phoneticPr fontId="4" type="noConversion"/>
  </si>
  <si>
    <t>恢复饮料</t>
    <phoneticPr fontId="4" type="noConversion"/>
  </si>
  <si>
    <t>汪汪饮料</t>
    <phoneticPr fontId="4" type="noConversion"/>
  </si>
  <si>
    <t>能量胶囊</t>
    <phoneticPr fontId="4" type="noConversion"/>
  </si>
  <si>
    <t>手榴弹</t>
    <phoneticPr fontId="4" type="noConversion"/>
  </si>
  <si>
    <t>灭火器</t>
    <phoneticPr fontId="4" type="noConversion"/>
  </si>
  <si>
    <t>咖啡因药剂</t>
    <phoneticPr fontId="4" type="noConversion"/>
  </si>
  <si>
    <t>热电磁怀炉</t>
    <phoneticPr fontId="4" type="noConversion"/>
  </si>
  <si>
    <t>便携保护罩S</t>
    <phoneticPr fontId="4" type="noConversion"/>
  </si>
  <si>
    <t>金属探测器</t>
    <phoneticPr fontId="4" type="noConversion"/>
  </si>
  <si>
    <t>嚯嚯洞</t>
    <phoneticPr fontId="4" type="noConversion"/>
  </si>
  <si>
    <t>嚯嚯洞矿石</t>
    <phoneticPr fontId="4" type="noConversion"/>
  </si>
  <si>
    <t>传真系统</t>
    <phoneticPr fontId="4" type="noConversion"/>
  </si>
  <si>
    <t>装甲包250</t>
    <phoneticPr fontId="4" type="noConversion"/>
  </si>
  <si>
    <t>装甲包500</t>
    <phoneticPr fontId="4" type="noConversion"/>
  </si>
  <si>
    <t>安全护符</t>
    <phoneticPr fontId="4" type="noConversion"/>
  </si>
  <si>
    <t>强力公牛</t>
    <phoneticPr fontId="4" type="noConversion"/>
  </si>
  <si>
    <t>苦力</t>
    <phoneticPr fontId="4" type="noConversion"/>
  </si>
  <si>
    <t>感恩III</t>
    <phoneticPr fontId="4" type="noConversion"/>
  </si>
  <si>
    <t>艾米</t>
    <phoneticPr fontId="4" type="noConversion"/>
  </si>
  <si>
    <t>幼狮鱼涡轮</t>
    <phoneticPr fontId="4" type="noConversion"/>
  </si>
  <si>
    <t>A</t>
    <phoneticPr fontId="4" type="noConversion"/>
  </si>
  <si>
    <t>110mm低位炮</t>
    <phoneticPr fontId="4" type="noConversion"/>
  </si>
  <si>
    <t>92mm火花炮</t>
    <phoneticPr fontId="4" type="noConversion"/>
  </si>
  <si>
    <t>105mm火花炮</t>
    <phoneticPr fontId="4" type="noConversion"/>
  </si>
  <si>
    <t>115mm远程T型</t>
    <phoneticPr fontId="4" type="noConversion"/>
  </si>
  <si>
    <t>芥子毒蛇</t>
    <phoneticPr fontId="4" type="noConversion"/>
  </si>
  <si>
    <t>16mm机枪</t>
    <phoneticPr fontId="4" type="noConversion"/>
  </si>
  <si>
    <t>激光骑枪</t>
    <phoneticPr fontId="4" type="noConversion"/>
  </si>
  <si>
    <t>爆炎炸裂者</t>
    <phoneticPr fontId="4" type="noConversion"/>
  </si>
  <si>
    <t>超级导弹1号</t>
    <phoneticPr fontId="4" type="noConversion"/>
  </si>
  <si>
    <t>诱导CAT</t>
    <phoneticPr fontId="4" type="noConversion"/>
  </si>
  <si>
    <t>莫里港</t>
    <phoneticPr fontId="4" type="noConversion"/>
  </si>
  <si>
    <t>人类防具店</t>
    <phoneticPr fontId="4" type="noConversion"/>
  </si>
  <si>
    <t>特技装</t>
    <phoneticPr fontId="4" type="noConversion"/>
  </si>
  <si>
    <t>高开叉装甲</t>
    <phoneticPr fontId="4" type="noConversion"/>
  </si>
  <si>
    <t>金属护腿</t>
    <phoneticPr fontId="4" type="noConversion"/>
  </si>
  <si>
    <t>波奇护腿</t>
    <phoneticPr fontId="4" type="noConversion"/>
  </si>
  <si>
    <t>波奇安全帽</t>
    <phoneticPr fontId="4" type="noConversion"/>
  </si>
  <si>
    <t>超级扳手</t>
    <phoneticPr fontId="4" type="noConversion"/>
  </si>
  <si>
    <t>超级注射器</t>
    <phoneticPr fontId="4" type="noConversion"/>
  </si>
  <si>
    <t>超级麦克风</t>
    <phoneticPr fontId="4" type="noConversion"/>
  </si>
  <si>
    <t>青龙刀</t>
    <phoneticPr fontId="4" type="noConversion"/>
  </si>
  <si>
    <t>波奇火箭炮</t>
    <phoneticPr fontId="4" type="noConversion"/>
  </si>
  <si>
    <t>杂货店</t>
    <phoneticPr fontId="4" type="noConversion"/>
  </si>
  <si>
    <t>汪汪能量剂</t>
    <phoneticPr fontId="4" type="noConversion"/>
  </si>
  <si>
    <t>修理套装</t>
    <phoneticPr fontId="4" type="noConversion"/>
  </si>
  <si>
    <t>硝化酒瓶</t>
    <phoneticPr fontId="4" type="noConversion"/>
  </si>
  <si>
    <t>皮质工作服</t>
    <phoneticPr fontId="4" type="noConversion"/>
  </si>
  <si>
    <t>墨镜</t>
    <phoneticPr fontId="4" type="noConversion"/>
  </si>
  <si>
    <t>胶底袜子</t>
    <phoneticPr fontId="4" type="noConversion"/>
  </si>
  <si>
    <t>橡胶长靴</t>
    <phoneticPr fontId="4" type="noConversion"/>
  </si>
  <si>
    <t>铁锅</t>
    <phoneticPr fontId="4" type="noConversion"/>
  </si>
  <si>
    <t>锅盖</t>
    <phoneticPr fontId="4" type="noConversion"/>
  </si>
  <si>
    <t>滑溜溜烧烤</t>
    <phoneticPr fontId="4" type="noConversion"/>
  </si>
  <si>
    <t>大份玉米卷</t>
    <phoneticPr fontId="4" type="noConversion"/>
  </si>
  <si>
    <t>烤鼠尾</t>
    <phoneticPr fontId="4" type="noConversion"/>
  </si>
  <si>
    <t>药店</t>
    <phoneticPr fontId="4" type="noConversion"/>
  </si>
  <si>
    <t>安眠药DX</t>
    <phoneticPr fontId="4" type="noConversion"/>
  </si>
  <si>
    <t>烈性摇头丸</t>
    <phoneticPr fontId="4" type="noConversion"/>
  </si>
  <si>
    <t>咖啡因药剂</t>
    <phoneticPr fontId="4" type="noConversion"/>
  </si>
  <si>
    <t>能量注射器</t>
    <phoneticPr fontId="4" type="noConversion"/>
  </si>
  <si>
    <t>炮弹店</t>
    <phoneticPr fontId="4" type="noConversion"/>
  </si>
  <si>
    <t>凝固汽油弹</t>
    <phoneticPr fontId="4" type="noConversion"/>
  </si>
  <si>
    <t>冷冻弹</t>
    <phoneticPr fontId="4" type="noConversion"/>
  </si>
  <si>
    <t>防护膜店</t>
    <phoneticPr fontId="4" type="noConversion"/>
  </si>
  <si>
    <t>碱性防护膜</t>
    <phoneticPr fontId="4" type="noConversion"/>
  </si>
  <si>
    <t>镜面防护膜</t>
    <phoneticPr fontId="4" type="noConversion"/>
  </si>
  <si>
    <t>隐形防护膜</t>
    <phoneticPr fontId="4" type="noConversion"/>
  </si>
  <si>
    <t>防火防护膜</t>
    <phoneticPr fontId="4" type="noConversion"/>
  </si>
  <si>
    <t>耐寒防护膜</t>
    <phoneticPr fontId="4" type="noConversion"/>
  </si>
  <si>
    <t>装甲包店</t>
    <phoneticPr fontId="4" type="noConversion"/>
  </si>
  <si>
    <t>装甲包250</t>
    <phoneticPr fontId="4" type="noConversion"/>
  </si>
  <si>
    <t>装甲包L</t>
    <phoneticPr fontId="4" type="noConversion"/>
  </si>
  <si>
    <t>装甲包LL</t>
    <phoneticPr fontId="4" type="noConversion"/>
  </si>
  <si>
    <t>露营好帮手</t>
    <phoneticPr fontId="4" type="noConversion"/>
  </si>
  <si>
    <t>毛绒兔兔</t>
    <phoneticPr fontId="4" type="noConversion"/>
  </si>
  <si>
    <t>安全护符</t>
    <phoneticPr fontId="4" type="noConversion"/>
  </si>
  <si>
    <t>伪装迷彩</t>
    <phoneticPr fontId="4" type="noConversion"/>
  </si>
  <si>
    <t>主炮专卖店</t>
    <phoneticPr fontId="4" type="noConversion"/>
  </si>
  <si>
    <t>48mm炮</t>
    <phoneticPr fontId="4" type="noConversion"/>
  </si>
  <si>
    <t>55mm炮</t>
    <phoneticPr fontId="4" type="noConversion"/>
  </si>
  <si>
    <t>75mm炮</t>
    <phoneticPr fontId="4" type="noConversion"/>
  </si>
  <si>
    <t>88mm炮</t>
    <phoneticPr fontId="4" type="noConversion"/>
  </si>
  <si>
    <t>90mm远程T型</t>
    <phoneticPr fontId="4" type="noConversion"/>
  </si>
  <si>
    <t>92mm火花炮</t>
    <phoneticPr fontId="4" type="noConversion"/>
  </si>
  <si>
    <t>120mm加农炮</t>
    <phoneticPr fontId="4" type="noConversion"/>
  </si>
  <si>
    <t>120mm远程T型</t>
    <phoneticPr fontId="4" type="noConversion"/>
  </si>
  <si>
    <t>125mm远程T型</t>
    <phoneticPr fontId="4" type="noConversion"/>
  </si>
  <si>
    <t>135mm加农炮</t>
    <phoneticPr fontId="4" type="noConversion"/>
  </si>
  <si>
    <t>120mm火花炮</t>
    <phoneticPr fontId="4" type="noConversion"/>
  </si>
  <si>
    <t>155mm加农炮</t>
    <phoneticPr fontId="4" type="noConversion"/>
  </si>
  <si>
    <t>155mm火花炮</t>
    <phoneticPr fontId="4" type="noConversion"/>
  </si>
  <si>
    <t>165mm远程T型</t>
    <phoneticPr fontId="4" type="noConversion"/>
  </si>
  <si>
    <t>195mm加农炮</t>
    <phoneticPr fontId="4" type="noConversion"/>
  </si>
  <si>
    <t>205mm加农炮</t>
    <phoneticPr fontId="4" type="noConversion"/>
  </si>
  <si>
    <t>副炮专卖店</t>
    <phoneticPr fontId="4" type="noConversion"/>
  </si>
  <si>
    <t>7.7mm机枪</t>
    <phoneticPr fontId="4" type="noConversion"/>
  </si>
  <si>
    <t>9mm机枪</t>
    <phoneticPr fontId="4" type="noConversion"/>
  </si>
  <si>
    <t>格林炮</t>
    <phoneticPr fontId="4" type="noConversion"/>
  </si>
  <si>
    <t>13mm机枪</t>
    <phoneticPr fontId="4" type="noConversion"/>
  </si>
  <si>
    <t>11mm火神炮</t>
    <phoneticPr fontId="4" type="noConversion"/>
  </si>
  <si>
    <t>9mm重机枪</t>
    <phoneticPr fontId="4" type="noConversion"/>
  </si>
  <si>
    <t>芥子毒蛇</t>
    <phoneticPr fontId="4" type="noConversion"/>
  </si>
  <si>
    <t>激光骑枪</t>
    <phoneticPr fontId="4" type="noConversion"/>
  </si>
  <si>
    <t>爆炎喷射器</t>
    <phoneticPr fontId="4" type="noConversion"/>
  </si>
  <si>
    <t>重击角笛</t>
    <phoneticPr fontId="4" type="noConversion"/>
  </si>
  <si>
    <t>突击雷射枪</t>
    <phoneticPr fontId="4" type="noConversion"/>
  </si>
  <si>
    <t>时光停止器</t>
    <phoneticPr fontId="4" type="noConversion"/>
  </si>
  <si>
    <t>18mm火神炮</t>
    <phoneticPr fontId="4" type="noConversion"/>
  </si>
  <si>
    <t>火焰枪</t>
    <phoneticPr fontId="4" type="noConversion"/>
  </si>
  <si>
    <t>破坏长笛</t>
    <phoneticPr fontId="4" type="noConversion"/>
  </si>
  <si>
    <t>冻结枪</t>
    <phoneticPr fontId="4" type="noConversion"/>
  </si>
  <si>
    <t>Mr.烟囱</t>
    <phoneticPr fontId="4" type="noConversion"/>
  </si>
  <si>
    <t>22mm火神炮</t>
    <phoneticPr fontId="4" type="noConversion"/>
  </si>
  <si>
    <t>SE专卖店</t>
    <phoneticPr fontId="4" type="noConversion"/>
  </si>
  <si>
    <t>棒球发球机</t>
    <phoneticPr fontId="4" type="noConversion"/>
  </si>
  <si>
    <t>轰天弹</t>
    <phoneticPr fontId="4" type="noConversion"/>
  </si>
  <si>
    <t>圆周破坏者</t>
    <phoneticPr fontId="4" type="noConversion"/>
  </si>
  <si>
    <t>蜈蚣炸弹</t>
    <phoneticPr fontId="4" type="noConversion"/>
  </si>
  <si>
    <t>LI花生仁</t>
    <phoneticPr fontId="4" type="noConversion"/>
  </si>
  <si>
    <t>硝基清道夫</t>
    <phoneticPr fontId="4" type="noConversion"/>
  </si>
  <si>
    <t>二重身</t>
    <phoneticPr fontId="4" type="noConversion"/>
  </si>
  <si>
    <t>连续凤凰</t>
    <phoneticPr fontId="4" type="noConversion"/>
  </si>
  <si>
    <t>疾风骤雨</t>
    <phoneticPr fontId="4" type="noConversion"/>
  </si>
  <si>
    <t>北极风</t>
    <phoneticPr fontId="4" type="noConversion"/>
  </si>
  <si>
    <t>红莲之女武神</t>
    <phoneticPr fontId="4" type="noConversion"/>
  </si>
  <si>
    <t>C装置专卖店</t>
    <phoneticPr fontId="4" type="noConversion"/>
  </si>
  <si>
    <t>沃兹尼亚克SI</t>
    <phoneticPr fontId="4" type="noConversion"/>
  </si>
  <si>
    <t>99式神话</t>
    <phoneticPr fontId="4" type="noConversion"/>
  </si>
  <si>
    <t>拉克塔</t>
    <phoneticPr fontId="4" type="noConversion"/>
  </si>
  <si>
    <t>诺伊曼加速器</t>
    <phoneticPr fontId="4" type="noConversion"/>
  </si>
  <si>
    <t>引擎专卖店</t>
    <phoneticPr fontId="4" type="noConversion"/>
  </si>
  <si>
    <t>甲壳虫</t>
    <phoneticPr fontId="4" type="noConversion"/>
  </si>
  <si>
    <t>脉冲</t>
    <phoneticPr fontId="4" type="noConversion"/>
  </si>
  <si>
    <t>V24巨人</t>
    <phoneticPr fontId="4" type="noConversion"/>
  </si>
  <si>
    <t>鲁道夫</t>
    <phoneticPr fontId="4" type="noConversion"/>
  </si>
  <si>
    <t>裸装卡门</t>
    <phoneticPr fontId="4" type="noConversion"/>
  </si>
  <si>
    <t>重音地毯</t>
    <phoneticPr fontId="4" type="noConversion"/>
  </si>
  <si>
    <t>学习台灯</t>
    <phoneticPr fontId="4" type="noConversion"/>
  </si>
  <si>
    <t>环保洗衣机</t>
    <phoneticPr fontId="4" type="noConversion"/>
  </si>
  <si>
    <t>时髦床</t>
    <phoneticPr fontId="4" type="noConversion"/>
  </si>
  <si>
    <t>高级地毯</t>
    <phoneticPr fontId="4" type="noConversion"/>
  </si>
  <si>
    <t>猎人的名誉</t>
    <phoneticPr fontId="4" type="noConversion"/>
  </si>
  <si>
    <t>身体</t>
    <phoneticPr fontId="4" type="noConversion"/>
  </si>
  <si>
    <t>腿部</t>
    <phoneticPr fontId="4" type="noConversion"/>
  </si>
  <si>
    <t>道具</t>
    <phoneticPr fontId="4" type="noConversion"/>
  </si>
  <si>
    <t>特弹</t>
    <phoneticPr fontId="4" type="noConversion"/>
  </si>
  <si>
    <t>防护膜</t>
    <phoneticPr fontId="4" type="noConversion"/>
  </si>
  <si>
    <t>岔路镇</t>
    <phoneticPr fontId="4" type="noConversion"/>
  </si>
  <si>
    <t>125mm远程T型</t>
    <phoneticPr fontId="4" type="noConversion"/>
  </si>
  <si>
    <t>蜈蚣炸弹</t>
    <phoneticPr fontId="4" type="noConversion"/>
  </si>
  <si>
    <t>小型包装袋</t>
    <phoneticPr fontId="4" type="noConversion"/>
  </si>
  <si>
    <t>脉冲涡轮</t>
    <phoneticPr fontId="4" type="noConversion"/>
  </si>
  <si>
    <t>V24巨人</t>
    <phoneticPr fontId="4" type="noConversion"/>
  </si>
  <si>
    <t>99式神话</t>
    <phoneticPr fontId="4" type="noConversion"/>
  </si>
  <si>
    <t>135mm加农炮</t>
    <phoneticPr fontId="4" type="noConversion"/>
  </si>
  <si>
    <t>120mm火花炮</t>
    <phoneticPr fontId="4" type="noConversion"/>
  </si>
  <si>
    <t>时光停止器</t>
    <phoneticPr fontId="4" type="noConversion"/>
  </si>
  <si>
    <t>轰天弹</t>
    <phoneticPr fontId="4" type="noConversion"/>
  </si>
  <si>
    <t>圆周破坏者</t>
    <phoneticPr fontId="4" type="noConversion"/>
  </si>
  <si>
    <t>B</t>
    <phoneticPr fontId="4" type="noConversion"/>
  </si>
  <si>
    <t>玄武涡轮</t>
    <phoneticPr fontId="4" type="noConversion"/>
  </si>
  <si>
    <t>阿波罗尼亚</t>
    <phoneticPr fontId="4" type="noConversion"/>
  </si>
  <si>
    <t>火箭加速器</t>
    <phoneticPr fontId="4" type="noConversion"/>
  </si>
  <si>
    <t>伪装迷彩</t>
    <phoneticPr fontId="4" type="noConversion"/>
  </si>
  <si>
    <t>主炮</t>
    <phoneticPr fontId="4" type="noConversion"/>
  </si>
  <si>
    <t>菠萝炸弹商</t>
    <phoneticPr fontId="4" type="noConversion"/>
  </si>
  <si>
    <t>道具</t>
    <phoneticPr fontId="4" type="noConversion"/>
  </si>
  <si>
    <t>DD菠萝炸弹</t>
    <phoneticPr fontId="4" type="noConversion"/>
  </si>
  <si>
    <t>人类装备店</t>
    <phoneticPr fontId="4" type="noConversion"/>
  </si>
  <si>
    <t>暴雪枪</t>
    <phoneticPr fontId="4" type="noConversion"/>
  </si>
  <si>
    <t>武器</t>
    <phoneticPr fontId="4" type="noConversion"/>
  </si>
  <si>
    <t>重金属枪</t>
    <phoneticPr fontId="4" type="noConversion"/>
  </si>
  <si>
    <t>火炎发射器</t>
    <phoneticPr fontId="4" type="noConversion"/>
  </si>
  <si>
    <t>改良型边缘发火枪</t>
    <phoneticPr fontId="4" type="noConversion"/>
  </si>
  <si>
    <t>杀人电锯</t>
    <phoneticPr fontId="4" type="noConversion"/>
  </si>
  <si>
    <t>波奇之血</t>
    <phoneticPr fontId="4" type="noConversion"/>
  </si>
  <si>
    <t>波奇防护罩</t>
    <phoneticPr fontId="4" type="noConversion"/>
  </si>
  <si>
    <t>CVC安全帽</t>
    <phoneticPr fontId="4" type="noConversion"/>
  </si>
  <si>
    <t>CVC服</t>
    <phoneticPr fontId="4" type="noConversion"/>
  </si>
  <si>
    <t>CVC靴</t>
    <phoneticPr fontId="4" type="noConversion"/>
  </si>
  <si>
    <t>波奇服</t>
    <phoneticPr fontId="4" type="noConversion"/>
  </si>
  <si>
    <t>人类道具店</t>
    <phoneticPr fontId="4" type="noConversion"/>
  </si>
  <si>
    <t>能量胶囊</t>
    <phoneticPr fontId="4" type="noConversion"/>
  </si>
  <si>
    <t>能量注射器</t>
    <phoneticPr fontId="4" type="noConversion"/>
  </si>
  <si>
    <t>手榴弹</t>
    <phoneticPr fontId="4" type="noConversion"/>
  </si>
  <si>
    <t>硝化酒瓶</t>
    <phoneticPr fontId="4" type="noConversion"/>
  </si>
  <si>
    <t>冰冻酒瓶</t>
    <phoneticPr fontId="4" type="noConversion"/>
  </si>
  <si>
    <t>超级麻痹灵</t>
    <phoneticPr fontId="4" type="noConversion"/>
  </si>
  <si>
    <t>除酸喷雾</t>
    <phoneticPr fontId="4" type="noConversion"/>
  </si>
  <si>
    <t>便携保护罩S</t>
    <phoneticPr fontId="4" type="noConversion"/>
  </si>
  <si>
    <t>便携保护罩L</t>
    <phoneticPr fontId="4" type="noConversion"/>
  </si>
  <si>
    <t>室内装饰店</t>
  </si>
  <si>
    <t>室内装饰店</t>
    <phoneticPr fontId="4" type="noConversion"/>
  </si>
  <si>
    <t>招财猫</t>
    <phoneticPr fontId="4" type="noConversion"/>
  </si>
  <si>
    <t>下流海报</t>
    <phoneticPr fontId="4" type="noConversion"/>
  </si>
  <si>
    <t>原子红外线被炉</t>
    <phoneticPr fontId="4" type="noConversion"/>
  </si>
  <si>
    <t>蓄音机</t>
    <phoneticPr fontId="4" type="noConversion"/>
  </si>
  <si>
    <t>家用空调</t>
    <phoneticPr fontId="4" type="noConversion"/>
  </si>
  <si>
    <t>印象派名画</t>
    <phoneticPr fontId="4" type="noConversion"/>
  </si>
  <si>
    <t>炮弹店</t>
    <phoneticPr fontId="4" type="noConversion"/>
  </si>
  <si>
    <t>榴弹</t>
    <phoneticPr fontId="4" type="noConversion"/>
  </si>
  <si>
    <t>凝固汽油弹</t>
    <phoneticPr fontId="4" type="noConversion"/>
  </si>
  <si>
    <t>冷冻弹</t>
    <phoneticPr fontId="4" type="noConversion"/>
  </si>
  <si>
    <t>毒气弹</t>
    <phoneticPr fontId="4" type="noConversion"/>
  </si>
  <si>
    <t>火箭弹</t>
    <phoneticPr fontId="4" type="noConversion"/>
  </si>
  <si>
    <t>身体</t>
    <phoneticPr fontId="4" type="noConversion"/>
  </si>
  <si>
    <t>腿部</t>
    <phoneticPr fontId="4" type="noConversion"/>
  </si>
  <si>
    <t>头部</t>
  </si>
  <si>
    <t>纤维头部</t>
  </si>
  <si>
    <t>腕部</t>
  </si>
  <si>
    <t>副炮</t>
    <phoneticPr fontId="4" type="noConversion"/>
  </si>
  <si>
    <t>SE</t>
    <phoneticPr fontId="4" type="noConversion"/>
  </si>
  <si>
    <t>人类道具店</t>
    <phoneticPr fontId="4" type="noConversion"/>
  </si>
  <si>
    <t>道具</t>
    <phoneticPr fontId="4" type="noConversion"/>
  </si>
  <si>
    <t>引擎</t>
    <phoneticPr fontId="4" type="noConversion"/>
  </si>
  <si>
    <t>C装置</t>
    <phoneticPr fontId="4" type="noConversion"/>
  </si>
  <si>
    <t>引擎</t>
    <phoneticPr fontId="4" type="noConversion"/>
  </si>
  <si>
    <t>主炮</t>
    <phoneticPr fontId="4" type="noConversion"/>
  </si>
  <si>
    <t>SE</t>
    <phoneticPr fontId="4" type="noConversion"/>
  </si>
  <si>
    <t>身体</t>
    <phoneticPr fontId="4" type="noConversion"/>
  </si>
  <si>
    <t>饰品</t>
    <phoneticPr fontId="4" type="noConversion"/>
  </si>
  <si>
    <t>家具</t>
    <phoneticPr fontId="4" type="noConversion"/>
  </si>
  <si>
    <t>特弹</t>
    <phoneticPr fontId="4" type="noConversion"/>
  </si>
  <si>
    <t>饰品</t>
    <phoneticPr fontId="4" type="noConversion"/>
  </si>
  <si>
    <t>头部</t>
    <phoneticPr fontId="4" type="noConversion"/>
  </si>
  <si>
    <t>头部</t>
    <phoneticPr fontId="4" type="noConversion"/>
  </si>
  <si>
    <t>腕部</t>
    <phoneticPr fontId="4" type="noConversion"/>
  </si>
  <si>
    <t>腕部</t>
    <phoneticPr fontId="4" type="noConversion"/>
  </si>
  <si>
    <t>腕部</t>
    <phoneticPr fontId="4" type="noConversion"/>
  </si>
  <si>
    <t>腕部</t>
    <phoneticPr fontId="4" type="noConversion"/>
  </si>
  <si>
    <t>腕部</t>
    <phoneticPr fontId="4" type="noConversion"/>
  </si>
  <si>
    <t>腕部</t>
    <phoneticPr fontId="4" type="noConversion"/>
  </si>
  <si>
    <t>腕部</t>
    <phoneticPr fontId="4" type="noConversion"/>
  </si>
  <si>
    <t>单击转到</t>
    <phoneticPr fontId="4" type="noConversion"/>
  </si>
  <si>
    <t>导航</t>
    <phoneticPr fontId="4" type="noConversion"/>
  </si>
  <si>
    <t>泣母镇</t>
    <phoneticPr fontId="4" type="noConversion"/>
  </si>
  <si>
    <t>传真系统</t>
    <phoneticPr fontId="4" type="noConversion"/>
  </si>
  <si>
    <t>道具</t>
    <phoneticPr fontId="4" type="noConversion"/>
  </si>
  <si>
    <t>战车用品店</t>
  </si>
  <si>
    <t>战车用品店
1</t>
  </si>
  <si>
    <t>战车用品店
2</t>
  </si>
  <si>
    <t>装甲包100</t>
    <phoneticPr fontId="4" type="noConversion"/>
  </si>
  <si>
    <t>装甲包250</t>
    <phoneticPr fontId="4" type="noConversion"/>
  </si>
  <si>
    <t>装甲包500</t>
    <phoneticPr fontId="4" type="noConversion"/>
  </si>
  <si>
    <t>装甲包L</t>
    <phoneticPr fontId="4" type="noConversion"/>
  </si>
  <si>
    <t>装甲包LL</t>
    <phoneticPr fontId="4" type="noConversion"/>
  </si>
  <si>
    <t>战车用品店
1</t>
    <phoneticPr fontId="4" type="noConversion"/>
  </si>
  <si>
    <t>战车用品店
2</t>
    <phoneticPr fontId="4" type="noConversion"/>
  </si>
  <si>
    <t>155mm加农炮</t>
    <phoneticPr fontId="4" type="noConversion"/>
  </si>
  <si>
    <t>155mm火花炮</t>
    <phoneticPr fontId="4" type="noConversion"/>
  </si>
  <si>
    <t>超声波加农炮</t>
    <phoneticPr fontId="4" type="noConversion"/>
  </si>
  <si>
    <t>18mm火神炮</t>
    <phoneticPr fontId="4" type="noConversion"/>
  </si>
  <si>
    <t>火焰枪</t>
    <phoneticPr fontId="4" type="noConversion"/>
  </si>
  <si>
    <t>破坏长笛</t>
    <phoneticPr fontId="4" type="noConversion"/>
  </si>
  <si>
    <t>冻结枪</t>
    <phoneticPr fontId="4" type="noConversion"/>
  </si>
  <si>
    <t>LI花生仁</t>
    <phoneticPr fontId="4" type="noConversion"/>
  </si>
  <si>
    <t>硝基清道夫</t>
    <phoneticPr fontId="4" type="noConversion"/>
  </si>
  <si>
    <t>二重身</t>
    <phoneticPr fontId="4" type="noConversion"/>
  </si>
  <si>
    <t>AT爱国者</t>
    <phoneticPr fontId="4" type="noConversion"/>
  </si>
  <si>
    <t>V64巨人</t>
    <phoneticPr fontId="4" type="noConversion"/>
  </si>
  <si>
    <t>鲁道夫涡轮</t>
    <phoneticPr fontId="4" type="noConversion"/>
  </si>
  <si>
    <t>99式神话</t>
    <phoneticPr fontId="4" type="noConversion"/>
  </si>
  <si>
    <t>拉克塔</t>
    <phoneticPr fontId="4" type="noConversion"/>
  </si>
  <si>
    <t>A</t>
    <phoneticPr fontId="4" type="noConversion"/>
  </si>
  <si>
    <t>主炮</t>
    <phoneticPr fontId="4" type="noConversion"/>
  </si>
  <si>
    <t>主炮</t>
    <phoneticPr fontId="4" type="noConversion"/>
  </si>
  <si>
    <t>引擎</t>
    <phoneticPr fontId="4" type="noConversion"/>
  </si>
  <si>
    <t>C装置</t>
    <phoneticPr fontId="4" type="noConversion"/>
  </si>
  <si>
    <t>C装置</t>
    <phoneticPr fontId="4" type="noConversion"/>
  </si>
  <si>
    <t>主炮</t>
    <phoneticPr fontId="4" type="noConversion"/>
  </si>
  <si>
    <t>导弹加农炮</t>
    <phoneticPr fontId="4" type="noConversion"/>
  </si>
  <si>
    <t>八歧大蛇</t>
    <phoneticPr fontId="4" type="noConversion"/>
  </si>
  <si>
    <t>B</t>
    <phoneticPr fontId="4" type="noConversion"/>
  </si>
  <si>
    <t>B</t>
    <phoneticPr fontId="4" type="noConversion"/>
  </si>
  <si>
    <t>C</t>
    <phoneticPr fontId="4" type="noConversion"/>
  </si>
  <si>
    <t>C</t>
    <phoneticPr fontId="4" type="noConversion"/>
  </si>
  <si>
    <t>19式</t>
    <phoneticPr fontId="4" type="noConversion"/>
  </si>
  <si>
    <t>大蛇导弹</t>
    <phoneticPr fontId="4" type="noConversion"/>
  </si>
  <si>
    <t>激光加农炮</t>
    <phoneticPr fontId="4" type="noConversion"/>
  </si>
  <si>
    <t>主炮</t>
    <phoneticPr fontId="4" type="noConversion"/>
  </si>
  <si>
    <t>重型枪</t>
    <phoneticPr fontId="4" type="noConversion"/>
  </si>
  <si>
    <t>一发逆转神话</t>
    <phoneticPr fontId="4" type="noConversion"/>
  </si>
  <si>
    <t>SE</t>
    <phoneticPr fontId="4" type="noConversion"/>
  </si>
  <si>
    <t>人类武器店</t>
    <phoneticPr fontId="4" type="noConversion"/>
  </si>
  <si>
    <t>SMG榴弹</t>
    <phoneticPr fontId="4" type="noConversion"/>
  </si>
  <si>
    <t>武器</t>
    <phoneticPr fontId="4" type="noConversion"/>
  </si>
  <si>
    <t>究极老鹰</t>
    <phoneticPr fontId="4" type="noConversion"/>
  </si>
  <si>
    <t>130宙斯</t>
    <phoneticPr fontId="4" type="noConversion"/>
  </si>
  <si>
    <t>汉子马格南</t>
    <phoneticPr fontId="4" type="noConversion"/>
  </si>
  <si>
    <t>性感双剑</t>
    <phoneticPr fontId="4" type="noConversion"/>
  </si>
  <si>
    <t>波奇火箭发射器</t>
    <phoneticPr fontId="4" type="noConversion"/>
  </si>
  <si>
    <t>英雄面具</t>
    <phoneticPr fontId="4" type="noConversion"/>
  </si>
  <si>
    <t>炙热行者</t>
    <phoneticPr fontId="4" type="noConversion"/>
  </si>
  <si>
    <t>防弹手套</t>
    <phoneticPr fontId="4" type="noConversion"/>
  </si>
  <si>
    <t>大关力士手套</t>
    <phoneticPr fontId="4" type="noConversion"/>
  </si>
  <si>
    <t>多层靴子</t>
    <phoneticPr fontId="4" type="noConversion"/>
  </si>
  <si>
    <t>波奇金属</t>
    <phoneticPr fontId="4" type="noConversion"/>
  </si>
  <si>
    <t>波奇坦克</t>
    <phoneticPr fontId="4" type="noConversion"/>
  </si>
  <si>
    <t>身体</t>
    <phoneticPr fontId="4" type="noConversion"/>
  </si>
  <si>
    <t>头部</t>
    <phoneticPr fontId="4" type="noConversion"/>
  </si>
  <si>
    <t>腕部</t>
    <phoneticPr fontId="4" type="noConversion"/>
  </si>
  <si>
    <t>腿部</t>
    <phoneticPr fontId="4" type="noConversion"/>
  </si>
  <si>
    <t>能量胶囊</t>
    <phoneticPr fontId="4" type="noConversion"/>
  </si>
  <si>
    <t>能量注射器</t>
    <phoneticPr fontId="4" type="noConversion"/>
  </si>
  <si>
    <t>硝化酒瓶</t>
    <phoneticPr fontId="4" type="noConversion"/>
  </si>
  <si>
    <t>冰冻酒瓶</t>
    <phoneticPr fontId="4" type="noConversion"/>
  </si>
  <si>
    <t>炎热克星</t>
    <phoneticPr fontId="4" type="noConversion"/>
  </si>
  <si>
    <t>寒冷克星</t>
    <phoneticPr fontId="4" type="noConversion"/>
  </si>
  <si>
    <t>大檐
楼镇</t>
    <phoneticPr fontId="4" type="noConversion"/>
  </si>
  <si>
    <t>麻药商</t>
    <phoneticPr fontId="4" type="noConversion"/>
  </si>
  <si>
    <t>麻药胶囊</t>
    <phoneticPr fontId="4" type="noConversion"/>
  </si>
  <si>
    <t>冷藏库商店</t>
    <phoneticPr fontId="4" type="noConversion"/>
  </si>
  <si>
    <t>恢复饮料EX</t>
    <phoneticPr fontId="4" type="noConversion"/>
  </si>
  <si>
    <t>冰冻酒瓶DX</t>
    <phoneticPr fontId="4" type="noConversion"/>
  </si>
  <si>
    <t>硝化酒瓶DX</t>
    <phoneticPr fontId="4" type="noConversion"/>
  </si>
  <si>
    <t>杰克BOY</t>
    <phoneticPr fontId="4" type="noConversion"/>
  </si>
  <si>
    <t>火箭飞拳</t>
    <phoneticPr fontId="4" type="noConversion"/>
  </si>
  <si>
    <t>武器</t>
    <phoneticPr fontId="4" type="noConversion"/>
  </si>
  <si>
    <t>衣柜商店</t>
    <phoneticPr fontId="4" type="noConversion"/>
  </si>
  <si>
    <t>灭蚊灵</t>
    <phoneticPr fontId="4" type="noConversion"/>
  </si>
  <si>
    <t>液体灭蚊灵</t>
    <phoneticPr fontId="4" type="noConversion"/>
  </si>
  <si>
    <t>防虫装</t>
    <phoneticPr fontId="4" type="noConversion"/>
  </si>
  <si>
    <t>超级杀虫枪</t>
    <phoneticPr fontId="4" type="noConversion"/>
  </si>
  <si>
    <t>曲棍球面具</t>
    <phoneticPr fontId="4" type="noConversion"/>
  </si>
  <si>
    <t>金属外套</t>
    <phoneticPr fontId="4" type="noConversion"/>
  </si>
  <si>
    <t>防弹旗袍</t>
    <phoneticPr fontId="4" type="noConversion"/>
  </si>
  <si>
    <t>护盾披风</t>
    <phoneticPr fontId="4" type="noConversion"/>
  </si>
  <si>
    <t>手甲</t>
    <phoneticPr fontId="4" type="noConversion"/>
  </si>
  <si>
    <t>武器</t>
    <phoneticPr fontId="4" type="noConversion"/>
  </si>
  <si>
    <t>料理店</t>
    <phoneticPr fontId="4" type="noConversion"/>
  </si>
  <si>
    <t>信天翁火锅</t>
    <phoneticPr fontId="4" type="noConversion"/>
  </si>
  <si>
    <t>滑溜溜烧烤</t>
    <phoneticPr fontId="4" type="noConversion"/>
  </si>
  <si>
    <t>烤鼠尾</t>
    <phoneticPr fontId="4" type="noConversion"/>
  </si>
  <si>
    <t>油炸注射尿翅</t>
    <phoneticPr fontId="4" type="noConversion"/>
  </si>
  <si>
    <t>三明治</t>
    <phoneticPr fontId="4" type="noConversion"/>
  </si>
  <si>
    <t>战车用品店</t>
    <phoneticPr fontId="4" type="noConversion"/>
  </si>
  <si>
    <t>鲁道夫双驱动T</t>
    <phoneticPr fontId="4" type="noConversion"/>
  </si>
  <si>
    <t>拉克塔</t>
    <phoneticPr fontId="4" type="noConversion"/>
  </si>
  <si>
    <t>195mm加农炮</t>
    <phoneticPr fontId="4" type="noConversion"/>
  </si>
  <si>
    <t>Mr.烟囱</t>
    <phoneticPr fontId="4" type="noConversion"/>
  </si>
  <si>
    <t>二重身</t>
    <phoneticPr fontId="4" type="noConversion"/>
  </si>
  <si>
    <t>连续凤凰</t>
    <phoneticPr fontId="4" type="noConversion"/>
  </si>
  <si>
    <t>装甲包L</t>
    <phoneticPr fontId="4" type="noConversion"/>
  </si>
  <si>
    <t>装甲包LL</t>
    <phoneticPr fontId="4" type="noConversion"/>
  </si>
  <si>
    <t>副炮</t>
    <phoneticPr fontId="4" type="noConversion"/>
  </si>
  <si>
    <t>道具</t>
    <phoneticPr fontId="4" type="noConversion"/>
  </si>
  <si>
    <t>自贩机店</t>
    <phoneticPr fontId="4" type="noConversion"/>
  </si>
  <si>
    <t>能量胶囊</t>
    <phoneticPr fontId="4" type="noConversion"/>
  </si>
  <si>
    <t>能量注射器</t>
    <phoneticPr fontId="4" type="noConversion"/>
  </si>
  <si>
    <t>麻痹灵</t>
    <phoneticPr fontId="4" type="noConversion"/>
  </si>
  <si>
    <t>城镇</t>
    <phoneticPr fontId="4" type="noConversion"/>
  </si>
  <si>
    <t>底盘</t>
    <phoneticPr fontId="4" type="noConversion"/>
  </si>
  <si>
    <t>引擎</t>
    <phoneticPr fontId="4" type="noConversion"/>
  </si>
  <si>
    <t>孔1</t>
    <phoneticPr fontId="4" type="noConversion"/>
  </si>
  <si>
    <t>孔2</t>
  </si>
  <si>
    <t>孔3</t>
  </si>
  <si>
    <t>孔4</t>
  </si>
  <si>
    <t>孔5</t>
  </si>
  <si>
    <t>最大SP</t>
    <phoneticPr fontId="4" type="noConversion"/>
  </si>
  <si>
    <t>出租系统</t>
    <phoneticPr fontId="4" type="noConversion"/>
  </si>
  <si>
    <t>麦秆</t>
    <phoneticPr fontId="4" type="noConversion"/>
  </si>
  <si>
    <t>鲁道夫</t>
    <phoneticPr fontId="4" type="noConversion"/>
  </si>
  <si>
    <t>40mm机关炮</t>
    <phoneticPr fontId="4" type="noConversion"/>
  </si>
  <si>
    <t>对空导弹炮</t>
    <phoneticPr fontId="4" type="noConversion"/>
  </si>
  <si>
    <t>LI花生仁</t>
    <phoneticPr fontId="4" type="noConversion"/>
  </si>
  <si>
    <t>-</t>
    <phoneticPr fontId="4" type="noConversion"/>
  </si>
  <si>
    <t>高射战车</t>
    <phoneticPr fontId="4" type="noConversion"/>
  </si>
  <si>
    <t>刺猬战车</t>
    <phoneticPr fontId="4" type="noConversion"/>
  </si>
  <si>
    <t>鲁道夫变气门引擎</t>
    <phoneticPr fontId="4" type="noConversion"/>
  </si>
  <si>
    <t>18mm火神炮</t>
    <phoneticPr fontId="4" type="noConversion"/>
  </si>
  <si>
    <t>硝基清道夫</t>
    <phoneticPr fontId="4" type="noConversion"/>
  </si>
  <si>
    <t>硝基清道夫</t>
    <phoneticPr fontId="4" type="noConversion"/>
  </si>
  <si>
    <t>指挥车</t>
    <phoneticPr fontId="4" type="noConversion"/>
  </si>
  <si>
    <t>火箭卡门</t>
    <phoneticPr fontId="4" type="noConversion"/>
  </si>
  <si>
    <t>165mm远程T型</t>
    <phoneticPr fontId="4" type="noConversion"/>
  </si>
  <si>
    <t>巨人钻头</t>
    <phoneticPr fontId="4" type="noConversion"/>
  </si>
  <si>
    <t>时光停止器</t>
    <phoneticPr fontId="4" type="noConversion"/>
  </si>
  <si>
    <t>高爆导弹</t>
    <phoneticPr fontId="4" type="noConversion"/>
  </si>
  <si>
    <t>高爆导弹</t>
    <phoneticPr fontId="4" type="noConversion"/>
  </si>
  <si>
    <t>圆范围大</t>
    <phoneticPr fontId="4" type="noConversion"/>
  </si>
  <si>
    <t>侦察车</t>
    <phoneticPr fontId="4" type="noConversion"/>
  </si>
  <si>
    <t>涡轮甲壳虫</t>
    <phoneticPr fontId="4" type="noConversion"/>
  </si>
  <si>
    <t>45mm炮</t>
    <phoneticPr fontId="4" type="noConversion"/>
  </si>
  <si>
    <t>7.7mm机枪</t>
  </si>
  <si>
    <t>7.7mm机枪</t>
    <phoneticPr fontId="4" type="noConversion"/>
  </si>
  <si>
    <t>-</t>
    <phoneticPr fontId="4" type="noConversion"/>
  </si>
  <si>
    <t>侦察车II</t>
    <phoneticPr fontId="4" type="noConversion"/>
  </si>
  <si>
    <t>电子控制强哥</t>
    <phoneticPr fontId="4" type="noConversion"/>
  </si>
  <si>
    <t>45mm炮</t>
    <phoneticPr fontId="4" type="noConversion"/>
  </si>
  <si>
    <t>7.7mm机枪</t>
    <phoneticPr fontId="4" type="noConversion"/>
  </si>
  <si>
    <t>警车</t>
    <phoneticPr fontId="4" type="noConversion"/>
  </si>
  <si>
    <t>最强苦力</t>
    <phoneticPr fontId="4" type="noConversion"/>
  </si>
  <si>
    <t>激光骑枪</t>
    <phoneticPr fontId="4" type="noConversion"/>
  </si>
  <si>
    <t>雷电炸裂炮</t>
    <phoneticPr fontId="4" type="noConversion"/>
  </si>
  <si>
    <t>115mm远程T型</t>
    <phoneticPr fontId="4" type="noConversion"/>
  </si>
  <si>
    <t>77战车</t>
    <phoneticPr fontId="4" type="noConversion"/>
  </si>
  <si>
    <t>V64巨人</t>
    <phoneticPr fontId="4" type="noConversion"/>
  </si>
  <si>
    <t>125mm加农炮</t>
    <phoneticPr fontId="4" type="noConversion"/>
  </si>
  <si>
    <t>16mm机枪</t>
  </si>
  <si>
    <t>16mm机枪</t>
    <phoneticPr fontId="4" type="noConversion"/>
  </si>
  <si>
    <t>疯狂厨师</t>
    <phoneticPr fontId="4" type="noConversion"/>
  </si>
  <si>
    <t>火神炮战车</t>
    <phoneticPr fontId="4" type="noConversion"/>
  </si>
  <si>
    <t>24mm机关炮</t>
    <phoneticPr fontId="4" type="noConversion"/>
  </si>
  <si>
    <t>16mm机枪</t>
    <phoneticPr fontId="4" type="noConversion"/>
  </si>
  <si>
    <t>16mm机枪</t>
    <phoneticPr fontId="4" type="noConversion"/>
  </si>
  <si>
    <t>副炮齐射</t>
    <phoneticPr fontId="4" type="noConversion"/>
  </si>
  <si>
    <t>-</t>
    <phoneticPr fontId="4" type="noConversion"/>
  </si>
  <si>
    <t>耐热构造</t>
    <phoneticPr fontId="4" type="noConversion"/>
  </si>
  <si>
    <t>侦察车IV</t>
    <phoneticPr fontId="4" type="noConversion"/>
  </si>
  <si>
    <t>V64巨人</t>
    <phoneticPr fontId="4" type="noConversion"/>
  </si>
  <si>
    <t>火炉加农炮</t>
    <phoneticPr fontId="4" type="noConversion"/>
  </si>
  <si>
    <t>15mm火神炮</t>
    <phoneticPr fontId="4" type="noConversion"/>
  </si>
  <si>
    <t>踢踏舞者</t>
    <phoneticPr fontId="4" type="noConversion"/>
  </si>
  <si>
    <t>侦察车III</t>
    <phoneticPr fontId="4" type="noConversion"/>
  </si>
  <si>
    <t>双驱动力士T</t>
    <phoneticPr fontId="4" type="noConversion"/>
  </si>
  <si>
    <t>11mm火神炮</t>
    <phoneticPr fontId="4" type="noConversion"/>
  </si>
  <si>
    <t>高精度导弹</t>
    <phoneticPr fontId="4" type="noConversion"/>
  </si>
  <si>
    <t>锈色少女</t>
    <phoneticPr fontId="4" type="noConversion"/>
  </si>
  <si>
    <t>24mm机关炮</t>
    <phoneticPr fontId="4" type="noConversion"/>
  </si>
  <si>
    <t>副炮</t>
    <phoneticPr fontId="4" type="noConversion"/>
  </si>
  <si>
    <t>∞</t>
    <phoneticPr fontId="4" type="noConversion"/>
  </si>
  <si>
    <t>评价</t>
    <phoneticPr fontId="4" type="noConversion"/>
  </si>
  <si>
    <t>没什么卵用</t>
    <phoneticPr fontId="4" type="noConversion"/>
  </si>
  <si>
    <t>出租车独有武器</t>
    <phoneticPr fontId="4" type="noConversion"/>
  </si>
  <si>
    <t>大檐楼镇/艾尔鲁斯</t>
    <phoneticPr fontId="4" type="noConversion"/>
  </si>
  <si>
    <t>荒野烈火</t>
    <phoneticPr fontId="4" type="noConversion"/>
  </si>
  <si>
    <t>寒冰巨龙</t>
    <phoneticPr fontId="4" type="noConversion"/>
  </si>
  <si>
    <t>横纲力士手套</t>
    <phoneticPr fontId="4" type="noConversion"/>
  </si>
  <si>
    <t>波奇盔甲</t>
    <phoneticPr fontId="4" type="noConversion"/>
  </si>
  <si>
    <t>热带鱼的水箱</t>
    <phoneticPr fontId="4" type="noConversion"/>
  </si>
  <si>
    <t>时髦柜子</t>
    <phoneticPr fontId="4" type="noConversion"/>
  </si>
  <si>
    <t>三开门冰箱</t>
    <phoneticPr fontId="4" type="noConversion"/>
  </si>
  <si>
    <t>虎纹地毯</t>
    <phoneticPr fontId="4" type="noConversion"/>
  </si>
  <si>
    <t>音乐箱</t>
    <phoneticPr fontId="4" type="noConversion"/>
  </si>
  <si>
    <t>达利的名画</t>
    <phoneticPr fontId="4" type="noConversion"/>
  </si>
  <si>
    <t>有华盖的床</t>
    <phoneticPr fontId="4" type="noConversion"/>
  </si>
  <si>
    <t>波斯地毯</t>
    <phoneticPr fontId="4" type="noConversion"/>
  </si>
  <si>
    <t>工作台</t>
    <phoneticPr fontId="4" type="noConversion"/>
  </si>
  <si>
    <t>游戏王</t>
    <phoneticPr fontId="4" type="noConversion"/>
  </si>
  <si>
    <t>爱的女神像</t>
    <phoneticPr fontId="4" type="noConversion"/>
  </si>
  <si>
    <t>黄金汽油桶</t>
    <phoneticPr fontId="4" type="noConversion"/>
  </si>
  <si>
    <t>杂货店
1</t>
    <phoneticPr fontId="4" type="noConversion"/>
  </si>
  <si>
    <t>微笑电子管</t>
    <phoneticPr fontId="4" type="noConversion"/>
  </si>
  <si>
    <t>萨拉托加头盔</t>
    <phoneticPr fontId="4" type="noConversion"/>
  </si>
  <si>
    <t>萨拉托加服装</t>
    <phoneticPr fontId="4" type="noConversion"/>
  </si>
  <si>
    <t>萨拉托加鞋</t>
    <phoneticPr fontId="4" type="noConversion"/>
  </si>
  <si>
    <t>往复式扳手</t>
    <phoneticPr fontId="4" type="noConversion"/>
  </si>
  <si>
    <t>绝命注射器</t>
    <phoneticPr fontId="4" type="noConversion"/>
  </si>
  <si>
    <t>危险麦克风</t>
    <phoneticPr fontId="4" type="noConversion"/>
  </si>
  <si>
    <t>光束军刀</t>
    <phoneticPr fontId="4" type="noConversion"/>
  </si>
  <si>
    <t>漫天火雨</t>
    <phoneticPr fontId="4" type="noConversion"/>
  </si>
  <si>
    <t>波奇暴风雪</t>
    <phoneticPr fontId="4" type="noConversion"/>
  </si>
  <si>
    <t>脚部</t>
    <phoneticPr fontId="4" type="noConversion"/>
  </si>
  <si>
    <t>萨拉托加手套</t>
    <phoneticPr fontId="4" type="noConversion"/>
  </si>
  <si>
    <t>维纳斯喷气式</t>
    <phoneticPr fontId="4" type="noConversion"/>
  </si>
  <si>
    <t>诺依曼加速器</t>
    <phoneticPr fontId="4" type="noConversion"/>
  </si>
  <si>
    <t>埃及艳后</t>
    <phoneticPr fontId="4" type="noConversion"/>
  </si>
  <si>
    <t>重型枪,烈焰龙</t>
    <phoneticPr fontId="4" type="noConversion"/>
  </si>
  <si>
    <t>炫日光束</t>
    <phoneticPr fontId="4" type="noConversion"/>
  </si>
  <si>
    <t>巨炮,杨贵妃火神炮</t>
    <phoneticPr fontId="4" type="noConversion"/>
  </si>
  <si>
    <t>店:艾尔鲁斯(B模式)</t>
    <phoneticPr fontId="4" type="noConversion"/>
  </si>
  <si>
    <t>杨贵妃火神炮</t>
    <phoneticPr fontId="4" type="noConversion"/>
  </si>
  <si>
    <t>钻头加农炮</t>
    <phoneticPr fontId="4" type="noConversion"/>
  </si>
  <si>
    <t>音速扳手</t>
    <phoneticPr fontId="4" type="noConversion"/>
  </si>
  <si>
    <t>浪潮针刺</t>
    <phoneticPr fontId="4" type="noConversion"/>
  </si>
  <si>
    <t>空间麦克风</t>
    <phoneticPr fontId="4" type="noConversion"/>
  </si>
  <si>
    <t>单手持突击步枪</t>
    <phoneticPr fontId="4" type="noConversion"/>
  </si>
  <si>
    <t>光粒子电光</t>
    <phoneticPr fontId="4" type="noConversion"/>
  </si>
  <si>
    <t>波奇地狱业炎</t>
    <phoneticPr fontId="4" type="noConversion"/>
  </si>
  <si>
    <t>鳄香蕉
研究所</t>
    <phoneticPr fontId="4" type="noConversion"/>
  </si>
  <si>
    <t>邪恶
地产</t>
    <phoneticPr fontId="4" type="noConversion"/>
  </si>
  <si>
    <t>怪力手套</t>
    <phoneticPr fontId="4" type="noConversion"/>
  </si>
  <si>
    <t>重金属手套</t>
    <phoneticPr fontId="4" type="noConversion"/>
  </si>
  <si>
    <t>宝:扎格纳特/店:挖掘商</t>
    <phoneticPr fontId="4" type="noConversion"/>
  </si>
  <si>
    <t>怪力手套</t>
    <phoneticPr fontId="4" type="noConversion"/>
  </si>
  <si>
    <t>净化水</t>
    <phoneticPr fontId="4" type="noConversion"/>
  </si>
  <si>
    <t>?</t>
    <phoneticPr fontId="4" type="noConversion"/>
  </si>
  <si>
    <t>?:电波杯</t>
    <phoneticPr fontId="4" type="noConversion"/>
  </si>
  <si>
    <t>我方单体HP?恢复</t>
    <phoneticPr fontId="4" type="noConversion"/>
  </si>
  <si>
    <t>创建 出租店 完成</t>
    <phoneticPr fontId="4" type="noConversion"/>
  </si>
  <si>
    <t>修改 烈焰龙和杨贵妃的模式</t>
    <phoneticPr fontId="4" type="noConversion"/>
  </si>
  <si>
    <t>通关后追加</t>
    <phoneticPr fontId="4" type="noConversion"/>
  </si>
  <si>
    <t>1体与全局迎击配置的迎击价值计算(测试)</t>
    <phoneticPr fontId="4" type="noConversion"/>
  </si>
  <si>
    <t>游戏中值得注意的地方</t>
    <phoneticPr fontId="4" type="noConversion"/>
  </si>
  <si>
    <t>主炮类型,通用武器属性特性</t>
    <phoneticPr fontId="4" type="noConversion"/>
  </si>
  <si>
    <t>No</t>
    <phoneticPr fontId="4" type="noConversion"/>
  </si>
  <si>
    <t>冲击特性,自身有会心率,几率破坏目标装备,忽略目标防御力</t>
    <phoneticPr fontId="4" type="noConversion"/>
  </si>
  <si>
    <t>冲击类伤害:导致目标战车装备几率破坏.持该特性的东西:冲击波,撞击,锤类武器.</t>
    <phoneticPr fontId="4" type="noConversion"/>
  </si>
  <si>
    <t>可对地底敌人,对空命中率0%(对空能力无效),弹仓无限</t>
    <phoneticPr fontId="4" type="noConversion"/>
  </si>
  <si>
    <t>修改/添加 必要的知识</t>
    <phoneticPr fontId="4" type="noConversion"/>
  </si>
  <si>
    <t>修改 关于此表</t>
    <phoneticPr fontId="4" type="noConversion"/>
  </si>
  <si>
    <t>战车用品店</t>
    <phoneticPr fontId="4" type="noConversion"/>
  </si>
  <si>
    <t>115mm火花炮</t>
    <phoneticPr fontId="4" type="noConversion"/>
  </si>
  <si>
    <t>125mm远程T型</t>
    <phoneticPr fontId="4" type="noConversion"/>
  </si>
  <si>
    <t>135mm加农炮</t>
  </si>
  <si>
    <t>120mm火花炮</t>
    <phoneticPr fontId="4" type="noConversion"/>
  </si>
  <si>
    <t>155mm加农炮</t>
    <phoneticPr fontId="4" type="noConversion"/>
  </si>
  <si>
    <t>155mm火花炮</t>
    <phoneticPr fontId="4" type="noConversion"/>
  </si>
  <si>
    <t>165mm远程T型</t>
    <phoneticPr fontId="4" type="noConversion"/>
  </si>
  <si>
    <t>205mm加农炮</t>
    <phoneticPr fontId="4" type="noConversion"/>
  </si>
  <si>
    <t>重击角笛</t>
    <phoneticPr fontId="4" type="noConversion"/>
  </si>
  <si>
    <t>突击镭射枪</t>
    <phoneticPr fontId="4" type="noConversion"/>
  </si>
  <si>
    <t>16mm机枪</t>
    <phoneticPr fontId="4" type="noConversion"/>
  </si>
  <si>
    <t>时光停止器</t>
    <phoneticPr fontId="4" type="noConversion"/>
  </si>
  <si>
    <t>18mm火神炮</t>
    <phoneticPr fontId="4" type="noConversion"/>
  </si>
  <si>
    <t>火焰枪</t>
    <phoneticPr fontId="4" type="noConversion"/>
  </si>
  <si>
    <t>破坏长笛</t>
    <phoneticPr fontId="4" type="noConversion"/>
  </si>
  <si>
    <t>冻结枪</t>
    <phoneticPr fontId="4" type="noConversion"/>
  </si>
  <si>
    <t>Mr.烟囱</t>
    <phoneticPr fontId="4" type="noConversion"/>
  </si>
  <si>
    <t>22mm火神炮</t>
    <phoneticPr fontId="4" type="noConversion"/>
  </si>
  <si>
    <t>疯狂厨师</t>
    <phoneticPr fontId="4" type="noConversion"/>
  </si>
  <si>
    <t>轰天弹</t>
    <phoneticPr fontId="4" type="noConversion"/>
  </si>
  <si>
    <t>圆周破坏者</t>
    <phoneticPr fontId="4" type="noConversion"/>
  </si>
  <si>
    <t>蜈蚣炸弹</t>
    <phoneticPr fontId="4" type="noConversion"/>
  </si>
  <si>
    <t>LI花生仁</t>
    <phoneticPr fontId="4" type="noConversion"/>
  </si>
  <si>
    <t>硝基清道夫</t>
    <phoneticPr fontId="4" type="noConversion"/>
  </si>
  <si>
    <t>二重身</t>
    <phoneticPr fontId="4" type="noConversion"/>
  </si>
  <si>
    <t>连续凤凰</t>
    <phoneticPr fontId="4" type="noConversion"/>
  </si>
  <si>
    <t>疾风骤雨</t>
    <phoneticPr fontId="4" type="noConversion"/>
  </si>
  <si>
    <t>北极风</t>
    <phoneticPr fontId="4" type="noConversion"/>
  </si>
  <si>
    <t>红莲之女武神</t>
    <phoneticPr fontId="4" type="noConversion"/>
  </si>
  <si>
    <t>雷电之冠</t>
    <phoneticPr fontId="4" type="noConversion"/>
  </si>
  <si>
    <t>HAL800</t>
    <phoneticPr fontId="4" type="noConversion"/>
  </si>
  <si>
    <t>99式神话</t>
    <phoneticPr fontId="4" type="noConversion"/>
  </si>
  <si>
    <t>拉克塔</t>
    <phoneticPr fontId="4" type="noConversion"/>
  </si>
  <si>
    <t>诺依曼加速器</t>
    <phoneticPr fontId="4" type="noConversion"/>
  </si>
  <si>
    <t>脉冲</t>
    <phoneticPr fontId="4" type="noConversion"/>
  </si>
  <si>
    <t>V24巨人</t>
    <phoneticPr fontId="4" type="noConversion"/>
  </si>
  <si>
    <t>鲁道夫</t>
    <phoneticPr fontId="4" type="noConversion"/>
  </si>
  <si>
    <t>裸装卡门</t>
    <phoneticPr fontId="4" type="noConversion"/>
  </si>
  <si>
    <t>烈焰龙</t>
    <phoneticPr fontId="4" type="noConversion"/>
  </si>
  <si>
    <t>C</t>
    <phoneticPr fontId="4" type="noConversion"/>
  </si>
  <si>
    <t>超级扳手</t>
    <phoneticPr fontId="4" type="noConversion"/>
  </si>
  <si>
    <t>超级注射器</t>
    <phoneticPr fontId="4" type="noConversion"/>
  </si>
  <si>
    <t>激光来复枪</t>
    <phoneticPr fontId="4" type="noConversion"/>
  </si>
  <si>
    <t>青龙刀</t>
    <phoneticPr fontId="4" type="noConversion"/>
  </si>
  <si>
    <t>波奇火箭炮</t>
    <phoneticPr fontId="4" type="noConversion"/>
  </si>
  <si>
    <t>纤维头盔</t>
    <phoneticPr fontId="4" type="noConversion"/>
  </si>
  <si>
    <t>特技装</t>
    <phoneticPr fontId="4" type="noConversion"/>
  </si>
  <si>
    <t>高开叉装甲</t>
    <phoneticPr fontId="4" type="noConversion"/>
  </si>
  <si>
    <t>金属护腿</t>
    <phoneticPr fontId="4" type="noConversion"/>
  </si>
  <si>
    <t>波奇护腿</t>
    <phoneticPr fontId="4" type="noConversion"/>
  </si>
  <si>
    <t>波奇安全帽</t>
    <phoneticPr fontId="4" type="noConversion"/>
  </si>
  <si>
    <t>往复式扳手</t>
    <phoneticPr fontId="4" type="noConversion"/>
  </si>
  <si>
    <t>绝命注射器</t>
    <phoneticPr fontId="4" type="noConversion"/>
  </si>
  <si>
    <t>光束军刀</t>
    <phoneticPr fontId="4" type="noConversion"/>
  </si>
  <si>
    <t>漫天火雨</t>
    <phoneticPr fontId="4" type="noConversion"/>
  </si>
  <si>
    <t>波奇暴风雪</t>
    <phoneticPr fontId="4" type="noConversion"/>
  </si>
  <si>
    <t>萨拉托加头盔</t>
    <phoneticPr fontId="4" type="noConversion"/>
  </si>
  <si>
    <t>萨拉托加服装</t>
    <phoneticPr fontId="4" type="noConversion"/>
  </si>
  <si>
    <t>萨拉托加盔甲</t>
    <phoneticPr fontId="4" type="noConversion"/>
  </si>
  <si>
    <t>萨拉托加手套</t>
    <phoneticPr fontId="4" type="noConversion"/>
  </si>
  <si>
    <t>萨拉托加鞋</t>
    <phoneticPr fontId="4" type="noConversion"/>
  </si>
  <si>
    <t>波奇坦克</t>
    <phoneticPr fontId="4" type="noConversion"/>
  </si>
  <si>
    <t>波奇超级坦克</t>
    <phoneticPr fontId="4" type="noConversion"/>
  </si>
  <si>
    <t>荒野烈火</t>
    <phoneticPr fontId="4" type="noConversion"/>
  </si>
  <si>
    <t>寒冰巨龙</t>
    <phoneticPr fontId="4" type="noConversion"/>
  </si>
  <si>
    <t>横纲力士手套</t>
    <phoneticPr fontId="4" type="noConversion"/>
  </si>
  <si>
    <t>腕部</t>
    <phoneticPr fontId="4" type="noConversion"/>
  </si>
  <si>
    <t>武器</t>
    <phoneticPr fontId="4" type="noConversion"/>
  </si>
  <si>
    <t>武器</t>
    <phoneticPr fontId="4" type="noConversion"/>
  </si>
  <si>
    <t>饰品</t>
    <phoneticPr fontId="4" type="noConversion"/>
  </si>
  <si>
    <t>饰品</t>
    <phoneticPr fontId="4" type="noConversion"/>
  </si>
  <si>
    <t>腿部</t>
    <phoneticPr fontId="4" type="noConversion"/>
  </si>
  <si>
    <t>腕部</t>
    <phoneticPr fontId="4" type="noConversion"/>
  </si>
  <si>
    <t>身体</t>
    <phoneticPr fontId="4" type="noConversion"/>
  </si>
  <si>
    <t>身体</t>
    <phoneticPr fontId="4" type="noConversion"/>
  </si>
  <si>
    <t>头部</t>
    <phoneticPr fontId="4" type="noConversion"/>
  </si>
  <si>
    <t>武器</t>
    <phoneticPr fontId="4" type="noConversion"/>
  </si>
  <si>
    <t>腿部</t>
    <phoneticPr fontId="4" type="noConversion"/>
  </si>
  <si>
    <t>腿部</t>
    <phoneticPr fontId="4" type="noConversion"/>
  </si>
  <si>
    <t>身体</t>
    <phoneticPr fontId="4" type="noConversion"/>
  </si>
  <si>
    <t>身体</t>
    <phoneticPr fontId="4" type="noConversion"/>
  </si>
  <si>
    <t>头部</t>
    <phoneticPr fontId="4" type="noConversion"/>
  </si>
  <si>
    <t>副炮</t>
    <phoneticPr fontId="4" type="noConversion"/>
  </si>
  <si>
    <t>引擎</t>
    <phoneticPr fontId="4" type="noConversion"/>
  </si>
  <si>
    <t>C装置</t>
    <phoneticPr fontId="4" type="noConversion"/>
  </si>
  <si>
    <t>SE</t>
    <phoneticPr fontId="4" type="noConversion"/>
  </si>
  <si>
    <t>主炮</t>
    <phoneticPr fontId="4" type="noConversion"/>
  </si>
  <si>
    <t>人类装备店</t>
    <phoneticPr fontId="4" type="noConversion"/>
  </si>
  <si>
    <t>人类道具店</t>
    <phoneticPr fontId="4" type="noConversion"/>
  </si>
  <si>
    <t>恢复饮料EX</t>
    <phoneticPr fontId="4" type="noConversion"/>
  </si>
  <si>
    <t>能量注射器</t>
    <phoneticPr fontId="4" type="noConversion"/>
  </si>
  <si>
    <t>能量胶囊</t>
    <phoneticPr fontId="4" type="noConversion"/>
  </si>
  <si>
    <t>汪汪能量剂</t>
    <phoneticPr fontId="4" type="noConversion"/>
  </si>
  <si>
    <t>恢复饮料</t>
    <phoneticPr fontId="4" type="noConversion"/>
  </si>
  <si>
    <t>汪汪饮料</t>
    <phoneticPr fontId="4" type="noConversion"/>
  </si>
  <si>
    <t>软弹壳</t>
    <phoneticPr fontId="4" type="noConversion"/>
  </si>
  <si>
    <t>穿甲弹壳</t>
    <phoneticPr fontId="4" type="noConversion"/>
  </si>
  <si>
    <t>火箭弹壳</t>
    <phoneticPr fontId="4" type="noConversion"/>
  </si>
  <si>
    <t>炸药</t>
    <phoneticPr fontId="4" type="noConversion"/>
  </si>
  <si>
    <t>凝固汽油罐</t>
    <phoneticPr fontId="4" type="noConversion"/>
  </si>
  <si>
    <t>冷冻气体罐</t>
    <phoneticPr fontId="4" type="noConversion"/>
  </si>
  <si>
    <t>毒气罐</t>
    <phoneticPr fontId="4" type="noConversion"/>
  </si>
  <si>
    <t>催眠气体罐</t>
    <phoneticPr fontId="4" type="noConversion"/>
  </si>
  <si>
    <t>麻痹气体罐</t>
    <phoneticPr fontId="4" type="noConversion"/>
  </si>
  <si>
    <t>黏着剂罐</t>
    <phoneticPr fontId="4" type="noConversion"/>
  </si>
  <si>
    <t>狂暴气体罐</t>
    <phoneticPr fontId="4" type="noConversion"/>
  </si>
  <si>
    <t>近接保险丝</t>
    <phoneticPr fontId="4" type="noConversion"/>
  </si>
  <si>
    <t>冲击保险丝</t>
    <phoneticPr fontId="4" type="noConversion"/>
  </si>
  <si>
    <t>汇流环</t>
    <phoneticPr fontId="4" type="noConversion"/>
  </si>
  <si>
    <t>门罗炸药</t>
    <phoneticPr fontId="4" type="noConversion"/>
  </si>
  <si>
    <t>道具</t>
    <phoneticPr fontId="4" type="noConversion"/>
  </si>
  <si>
    <t>材料</t>
    <phoneticPr fontId="4" type="noConversion"/>
  </si>
  <si>
    <t>废墟
努卡
酒吧
左上</t>
    <phoneticPr fontId="4" type="noConversion"/>
  </si>
  <si>
    <t>空包弹</t>
    <phoneticPr fontId="4" type="noConversion"/>
  </si>
  <si>
    <t>废墟</t>
    <phoneticPr fontId="4" type="noConversion"/>
  </si>
  <si>
    <t>爆炎炸裂者:3</t>
    <phoneticPr fontId="4" type="noConversion"/>
  </si>
  <si>
    <t>落:轰炸信天翁</t>
    <phoneticPr fontId="4" type="noConversion"/>
  </si>
  <si>
    <t>我方单体HP100左右恢复</t>
    <phoneticPr fontId="4" type="noConversion"/>
  </si>
  <si>
    <t>张开保护罩，抵消伤害，耐久250，可无限使用</t>
    <phoneticPr fontId="4" type="noConversion"/>
  </si>
  <si>
    <t>店:岔路镇/霍克交易所</t>
    <phoneticPr fontId="4" type="noConversion"/>
  </si>
  <si>
    <t>V48巨人</t>
    <phoneticPr fontId="4" type="noConversion"/>
  </si>
  <si>
    <t>火箭村正</t>
    <phoneticPr fontId="4" type="noConversion"/>
  </si>
  <si>
    <t>跳舞人偶</t>
    <phoneticPr fontId="4" type="noConversion"/>
  </si>
  <si>
    <t>天空观察者</t>
    <phoneticPr fontId="4" type="noConversion"/>
  </si>
  <si>
    <t>医用面具</t>
    <phoneticPr fontId="4" type="noConversion"/>
  </si>
  <si>
    <t>医用服</t>
    <phoneticPr fontId="4" type="noConversion"/>
  </si>
  <si>
    <t>驾驶员手套</t>
    <phoneticPr fontId="4" type="noConversion"/>
  </si>
  <si>
    <t>医用靴</t>
    <phoneticPr fontId="4" type="noConversion"/>
  </si>
  <si>
    <t>波奇钢爪</t>
    <phoneticPr fontId="4" type="noConversion"/>
  </si>
  <si>
    <t>波奇夹克</t>
    <phoneticPr fontId="4" type="noConversion"/>
  </si>
  <si>
    <t>龙息喷火器</t>
    <phoneticPr fontId="4" type="noConversion"/>
  </si>
  <si>
    <t>81mm战锤</t>
    <phoneticPr fontId="4" type="noConversion"/>
  </si>
  <si>
    <t>波奇火神炮</t>
    <phoneticPr fontId="4" type="noConversion"/>
  </si>
  <si>
    <t>无眼鱼</t>
    <phoneticPr fontId="4" type="noConversion"/>
  </si>
  <si>
    <t>黄色青蛙</t>
    <phoneticPr fontId="4" type="noConversion"/>
  </si>
  <si>
    <t>海藻缠绕的凉鞋</t>
    <phoneticPr fontId="4" type="noConversion"/>
  </si>
  <si>
    <t>钓鱼人
(随机其一)</t>
    <phoneticPr fontId="4" type="noConversion"/>
  </si>
  <si>
    <t>霍克
交易所</t>
    <phoneticPr fontId="4" type="noConversion"/>
  </si>
  <si>
    <t>掩体
要塞</t>
    <phoneticPr fontId="4" type="noConversion"/>
  </si>
  <si>
    <t>汽车</t>
    <phoneticPr fontId="4" type="noConversion"/>
  </si>
  <si>
    <t>过程</t>
    <phoneticPr fontId="4" type="noConversion"/>
  </si>
  <si>
    <t>打倒蟹挖掘机</t>
    <phoneticPr fontId="4" type="noConversion"/>
  </si>
  <si>
    <t>前往该地点进入</t>
    <phoneticPr fontId="4" type="noConversion"/>
  </si>
  <si>
    <t>从努卡酒吧坐下进入</t>
    <phoneticPr fontId="4" type="noConversion"/>
  </si>
  <si>
    <t>遇到布丁的区域</t>
    <phoneticPr fontId="4" type="noConversion"/>
  </si>
  <si>
    <t>电波杯往下寻找它</t>
    <phoneticPr fontId="4" type="noConversion"/>
  </si>
  <si>
    <t>与其战斗并胜利</t>
    <phoneticPr fontId="4" type="noConversion"/>
  </si>
  <si>
    <t>拿车</t>
    <phoneticPr fontId="4" type="noConversion"/>
  </si>
  <si>
    <t>30000购买</t>
    <phoneticPr fontId="4" type="noConversion"/>
  </si>
  <si>
    <t>探测器</t>
    <phoneticPr fontId="4" type="noConversion"/>
  </si>
  <si>
    <t>从嚯嚯洞乘坐人用缆车</t>
    <phoneticPr fontId="4" type="noConversion"/>
  </si>
  <si>
    <t>到达最底进洞打破石墙</t>
    <phoneticPr fontId="4" type="noConversion"/>
  </si>
  <si>
    <t>与博士交谈</t>
    <phoneticPr fontId="4" type="noConversion"/>
  </si>
  <si>
    <t>岔路镇里又上NPC接任务</t>
    <phoneticPr fontId="4" type="noConversion"/>
  </si>
  <si>
    <t>猎人办事处打听极速王者</t>
    <phoneticPr fontId="4" type="noConversion"/>
  </si>
  <si>
    <t>收集战车组件</t>
    <phoneticPr fontId="4" type="noConversion"/>
  </si>
  <si>
    <t>交给西蒙</t>
    <phoneticPr fontId="4" type="noConversion"/>
  </si>
  <si>
    <t>前往博士的人偶屋组合</t>
    <phoneticPr fontId="4" type="noConversion"/>
  </si>
  <si>
    <t>从第6个位置跳下,一路到底</t>
    <phoneticPr fontId="4" type="noConversion"/>
  </si>
  <si>
    <t>得到[大佐ID卡](和密码)</t>
    <phoneticPr fontId="4" type="noConversion"/>
  </si>
  <si>
    <t>剧情</t>
    <phoneticPr fontId="4" type="noConversion"/>
  </si>
  <si>
    <t>萨拉托加盔甲</t>
    <phoneticPr fontId="4" type="noConversion"/>
  </si>
  <si>
    <t>战国盔甲</t>
    <phoneticPr fontId="4" type="noConversion"/>
  </si>
  <si>
    <t>精心缝制的衣服</t>
    <phoneticPr fontId="4" type="noConversion"/>
  </si>
  <si>
    <t>废铁:30 细胞:120</t>
    <phoneticPr fontId="4" type="noConversion"/>
  </si>
  <si>
    <t>废铁:50 细胞:50</t>
    <phoneticPr fontId="4" type="noConversion"/>
  </si>
  <si>
    <t>废铁:20 细胞:150</t>
    <phoneticPr fontId="4" type="noConversion"/>
  </si>
  <si>
    <t>猛犸</t>
    <phoneticPr fontId="4" type="noConversion"/>
  </si>
  <si>
    <t>章鱼</t>
    <phoneticPr fontId="4" type="noConversion"/>
  </si>
  <si>
    <t>废铁:40 细胞:80</t>
    <phoneticPr fontId="4" type="noConversion"/>
  </si>
  <si>
    <t>三角龙</t>
    <phoneticPr fontId="4" type="noConversion"/>
  </si>
  <si>
    <t>甲虫</t>
    <phoneticPr fontId="4" type="noConversion"/>
  </si>
  <si>
    <t>狂乱弹</t>
    <phoneticPr fontId="4" type="noConversion"/>
  </si>
  <si>
    <t>B</t>
    <phoneticPr fontId="4" type="noConversion"/>
  </si>
  <si>
    <t>待定</t>
    <phoneticPr fontId="4" type="noConversion"/>
  </si>
  <si>
    <t>待定</t>
    <phoneticPr fontId="4" type="noConversion"/>
  </si>
  <si>
    <t>A</t>
    <phoneticPr fontId="4" type="noConversion"/>
  </si>
  <si>
    <t>炫日光束</t>
    <phoneticPr fontId="4" type="noConversion"/>
  </si>
  <si>
    <t>A</t>
    <phoneticPr fontId="4" type="noConversion"/>
  </si>
  <si>
    <t>C</t>
    <phoneticPr fontId="4" type="noConversion"/>
  </si>
  <si>
    <t>A</t>
    <phoneticPr fontId="4" type="noConversion"/>
  </si>
  <si>
    <t>B</t>
    <phoneticPr fontId="4" type="noConversion"/>
  </si>
  <si>
    <t>出处</t>
    <phoneticPr fontId="4" type="noConversion"/>
  </si>
  <si>
    <t>激光加农炮</t>
    <phoneticPr fontId="4" type="noConversion"/>
  </si>
  <si>
    <t>C</t>
    <phoneticPr fontId="4" type="noConversion"/>
  </si>
  <si>
    <t>B</t>
    <phoneticPr fontId="4" type="noConversion"/>
  </si>
  <si>
    <t>跳跃
营地</t>
    <phoneticPr fontId="4" type="noConversion"/>
  </si>
  <si>
    <t>艾尔
鲁斯</t>
    <phoneticPr fontId="4" type="noConversion"/>
  </si>
  <si>
    <t>锈色少女</t>
    <phoneticPr fontId="4" type="noConversion"/>
  </si>
  <si>
    <t>*</t>
    <phoneticPr fontId="4" type="noConversion"/>
  </si>
  <si>
    <t>未确认的资料</t>
    <phoneticPr fontId="4" type="noConversion"/>
  </si>
  <si>
    <t>根据莫里港的某条件才补充店货的原因, 副炮-烈焰龙 和 副炮-炫日光束 待遇的不同,暂不确定烈焰龙是否只属C模式</t>
    <phoneticPr fontId="4" type="noConversion"/>
  </si>
  <si>
    <t>莫里港补充店货的触发条件</t>
    <phoneticPr fontId="4" type="noConversion"/>
  </si>
  <si>
    <t>…</t>
    <phoneticPr fontId="4" type="noConversion"/>
  </si>
  <si>
    <t>一些神器:烟幕烟花/发烟筒/强力造云素,安眠药DX/量子人偶-范围催眠/催眠气体弹,黏着弹,便携保护罩L</t>
    <phoneticPr fontId="4" type="noConversion"/>
  </si>
  <si>
    <t>黏着弹的属性是 随机指标/所有指标/针对性/叠加性/等确切问题</t>
    <phoneticPr fontId="4" type="noConversion"/>
  </si>
  <si>
    <t>电磁防护罩,接地链,黑钢锁 的确切公式和特性</t>
    <phoneticPr fontId="4" type="noConversion"/>
  </si>
  <si>
    <t>超光速快子雷达,流传的有 +5%战车武器伤害(指伤害最小值-最大值之间,更偏向最大值)/+命中率/提升对空命中率</t>
    <phoneticPr fontId="4" type="noConversion"/>
  </si>
  <si>
    <t>船内,NPC</t>
    <phoneticPr fontId="4" type="noConversion"/>
  </si>
  <si>
    <t>给基地通电</t>
    <phoneticPr fontId="4" type="noConversion"/>
  </si>
  <si>
    <t>再往左的区域</t>
    <phoneticPr fontId="4" type="noConversion"/>
  </si>
  <si>
    <t>拿车</t>
    <phoneticPr fontId="4" type="noConversion"/>
  </si>
  <si>
    <t>收集废铁和细胞</t>
    <phoneticPr fontId="4" type="noConversion"/>
  </si>
  <si>
    <t>尽头往左下爬梯</t>
    <phoneticPr fontId="4" type="noConversion"/>
  </si>
  <si>
    <t>得到火箭加速器和火箭燃料</t>
    <phoneticPr fontId="4" type="noConversion"/>
  </si>
  <si>
    <t>拿车</t>
    <phoneticPr fontId="4" type="noConversion"/>
  </si>
  <si>
    <t>通过玩具包装检验</t>
    <phoneticPr fontId="4" type="noConversion"/>
  </si>
  <si>
    <t>前往极乐谷上的人偶屋</t>
    <phoneticPr fontId="4" type="noConversion"/>
  </si>
  <si>
    <t>干掉机械师</t>
    <phoneticPr fontId="4" type="noConversion"/>
  </si>
  <si>
    <t>调查绳子拉起</t>
    <phoneticPr fontId="4" type="noConversion"/>
  </si>
  <si>
    <t>进出岔路镇直到右边桥出现红点</t>
    <phoneticPr fontId="4" type="noConversion"/>
  </si>
  <si>
    <t>打倒灰姑娘墙</t>
    <phoneticPr fontId="4" type="noConversion"/>
  </si>
  <si>
    <t>开门</t>
    <phoneticPr fontId="4" type="noConversion"/>
  </si>
  <si>
    <t>上车调查绳子</t>
    <phoneticPr fontId="4" type="noConversion"/>
  </si>
  <si>
    <t>打倒极速王者</t>
    <phoneticPr fontId="4" type="noConversion"/>
  </si>
  <si>
    <t>拿车</t>
    <phoneticPr fontId="4" type="noConversion"/>
  </si>
  <si>
    <t>返回NPC交任务</t>
    <phoneticPr fontId="4" type="noConversion"/>
  </si>
  <si>
    <t>前往莫里港出租店</t>
    <phoneticPr fontId="4" type="noConversion"/>
  </si>
  <si>
    <t>拿车</t>
    <phoneticPr fontId="4" type="noConversion"/>
  </si>
  <si>
    <t>涉及任务</t>
    <phoneticPr fontId="4" type="noConversion"/>
  </si>
  <si>
    <t>调查树界中心沙地</t>
    <phoneticPr fontId="4" type="noConversion"/>
  </si>
  <si>
    <t>设计战车</t>
    <phoneticPr fontId="4" type="noConversion"/>
  </si>
  <si>
    <t>返回西蒙交任务</t>
    <phoneticPr fontId="4" type="noConversion"/>
  </si>
  <si>
    <t>西蒙那接任务</t>
    <phoneticPr fontId="4" type="noConversion"/>
  </si>
  <si>
    <t>10100购买</t>
    <phoneticPr fontId="4" type="noConversion"/>
  </si>
  <si>
    <t>拿车</t>
    <phoneticPr fontId="4" type="noConversion"/>
  </si>
  <si>
    <t>前往该地点探测器进入 或
传送机出错进入</t>
    <phoneticPr fontId="4" type="noConversion"/>
  </si>
  <si>
    <t>得到量子人偶 和
X电子管和心电子管</t>
    <phoneticPr fontId="4" type="noConversion"/>
  </si>
  <si>
    <t>跳跃营地,NPC</t>
    <phoneticPr fontId="4" type="noConversion"/>
  </si>
  <si>
    <t>U鲨潜艇炮,所罗门2,好朋友 这3个埋藏物是定点随机挖掘出现.</t>
    <phoneticPr fontId="4" type="noConversion"/>
  </si>
  <si>
    <t>其他东东</t>
    <phoneticPr fontId="4" type="noConversion"/>
  </si>
  <si>
    <t>城镇商(+个体户)+挖掘商</t>
    <phoneticPr fontId="4" type="noConversion"/>
  </si>
  <si>
    <t>SE</t>
    <phoneticPr fontId="4" type="noConversion"/>
  </si>
  <si>
    <t>SE</t>
    <phoneticPr fontId="4" type="noConversion"/>
  </si>
  <si>
    <t>主炮</t>
    <phoneticPr fontId="4" type="noConversion"/>
  </si>
  <si>
    <t>主炮</t>
    <phoneticPr fontId="4" type="noConversion"/>
  </si>
  <si>
    <t>副炮</t>
    <phoneticPr fontId="4" type="noConversion"/>
  </si>
  <si>
    <t>副炮</t>
    <phoneticPr fontId="4" type="noConversion"/>
  </si>
  <si>
    <t>副炮</t>
    <phoneticPr fontId="4" type="noConversion"/>
  </si>
  <si>
    <t>战国盔甲</t>
    <phoneticPr fontId="4" type="noConversion"/>
  </si>
  <si>
    <t>添加 战车改造 固定武器类型颜色</t>
    <phoneticPr fontId="4" type="noConversion"/>
  </si>
  <si>
    <t>*</t>
    <phoneticPr fontId="4" type="noConversion"/>
  </si>
  <si>
    <t>*</t>
    <phoneticPr fontId="4" type="noConversion"/>
  </si>
  <si>
    <t>蒸镀盔甲</t>
    <phoneticPr fontId="4" type="noConversion"/>
  </si>
  <si>
    <t>波奇盔甲</t>
    <phoneticPr fontId="4" type="noConversion"/>
  </si>
  <si>
    <t>如果你发现错误和补充的数据或一些可扩充的资料或建议.</t>
    <phoneticPr fontId="4" type="noConversion"/>
  </si>
  <si>
    <t>请联系我. 并告诉我你想在贡献名单中的名字~</t>
    <phoneticPr fontId="4" type="noConversion"/>
  </si>
  <si>
    <t>列举</t>
    <phoneticPr fontId="4" type="noConversion"/>
  </si>
  <si>
    <t>战车改造中的生化坦克 升级的每个阶段 重量 防御等 都没核对.</t>
    <phoneticPr fontId="4" type="noConversion"/>
  </si>
  <si>
    <t>添加 此页数据偏差概述</t>
    <phoneticPr fontId="4" type="noConversion"/>
  </si>
  <si>
    <t>城镇酒吧-酒类</t>
    <phoneticPr fontId="4" type="noConversion"/>
  </si>
  <si>
    <t>泣母镇</t>
    <phoneticPr fontId="4" type="noConversion"/>
  </si>
  <si>
    <t>马尔特红葡萄酒</t>
  </si>
  <si>
    <t>一下输掉</t>
  </si>
  <si>
    <t>死亡球</t>
  </si>
  <si>
    <t>麦秆镇</t>
    <phoneticPr fontId="4" type="noConversion"/>
  </si>
  <si>
    <t>卡克格利塔</t>
  </si>
  <si>
    <t>富士山绝对领酿</t>
  </si>
  <si>
    <t>电波杯</t>
  </si>
  <si>
    <t>高飞酒</t>
  </si>
  <si>
    <t>类固醇酸饮料</t>
  </si>
  <si>
    <t>十倍酿造-无重力</t>
  </si>
  <si>
    <t>造雨机</t>
  </si>
  <si>
    <t>嚯嚯洞</t>
  </si>
  <si>
    <t>恩德尔菲兹</t>
    <phoneticPr fontId="4" type="noConversion"/>
  </si>
  <si>
    <t>波姆霍霍酒</t>
  </si>
  <si>
    <t>超纯水岩</t>
  </si>
  <si>
    <t>液体火焰</t>
  </si>
  <si>
    <t>铁片镇</t>
  </si>
  <si>
    <t>第一次交任务时或开张可见</t>
    <phoneticPr fontId="4" type="noConversion"/>
  </si>
  <si>
    <t>欢乐神教店</t>
    <phoneticPr fontId="4" type="noConversion"/>
  </si>
  <si>
    <t>欢乐糖果</t>
    <phoneticPr fontId="4" type="noConversion"/>
  </si>
  <si>
    <t>欢乐饮料</t>
    <phoneticPr fontId="4" type="noConversion"/>
  </si>
  <si>
    <t>欢乐之壶</t>
    <phoneticPr fontId="4" type="noConversion"/>
  </si>
  <si>
    <t>欢乐神手套</t>
    <phoneticPr fontId="4" type="noConversion"/>
  </si>
  <si>
    <t>欢乐神教长袍</t>
    <phoneticPr fontId="4" type="noConversion"/>
  </si>
  <si>
    <t>欢乐神鞋</t>
    <phoneticPr fontId="4" type="noConversion"/>
  </si>
  <si>
    <t>腕部</t>
    <phoneticPr fontId="4" type="noConversion"/>
  </si>
  <si>
    <t>身体</t>
    <phoneticPr fontId="4" type="noConversion"/>
  </si>
  <si>
    <t>腿部</t>
    <phoneticPr fontId="4" type="noConversion"/>
  </si>
  <si>
    <t>双管猎枪</t>
    <phoneticPr fontId="4" type="noConversion"/>
  </si>
  <si>
    <t>44马格南枪</t>
    <phoneticPr fontId="4" type="noConversion"/>
  </si>
  <si>
    <t>冷冻枪</t>
    <phoneticPr fontId="4" type="noConversion"/>
  </si>
  <si>
    <t>遥控扳手</t>
    <phoneticPr fontId="4" type="noConversion"/>
  </si>
  <si>
    <t>高能镭射枪</t>
    <phoneticPr fontId="4" type="noConversion"/>
  </si>
  <si>
    <t>波奇火焰炮</t>
    <phoneticPr fontId="4" type="noConversion"/>
  </si>
  <si>
    <t>武器</t>
    <phoneticPr fontId="4" type="noConversion"/>
  </si>
  <si>
    <t>安全帽</t>
    <phoneticPr fontId="4" type="noConversion"/>
  </si>
  <si>
    <t>安全服</t>
    <phoneticPr fontId="4" type="noConversion"/>
  </si>
  <si>
    <t>安全鞋</t>
    <phoneticPr fontId="4" type="noConversion"/>
  </si>
  <si>
    <t>军手</t>
    <phoneticPr fontId="4" type="noConversion"/>
  </si>
  <si>
    <t>黄金手套</t>
    <phoneticPr fontId="4" type="noConversion"/>
  </si>
  <si>
    <t>推手手套</t>
    <phoneticPr fontId="4" type="noConversion"/>
  </si>
  <si>
    <t>波奇面具</t>
    <phoneticPr fontId="4" type="noConversion"/>
  </si>
  <si>
    <t>波奇背心</t>
    <phoneticPr fontId="4" type="noConversion"/>
  </si>
  <si>
    <t>波奇紧身裤</t>
    <phoneticPr fontId="4" type="noConversion"/>
  </si>
  <si>
    <t>波奇摩托</t>
    <phoneticPr fontId="4" type="noConversion"/>
  </si>
  <si>
    <t>头部</t>
    <phoneticPr fontId="4" type="noConversion"/>
  </si>
  <si>
    <t>腿部</t>
    <phoneticPr fontId="4" type="noConversion"/>
  </si>
  <si>
    <t>腕部</t>
    <phoneticPr fontId="4" type="noConversion"/>
  </si>
  <si>
    <t>腕部</t>
    <phoneticPr fontId="4" type="noConversion"/>
  </si>
  <si>
    <t>身体</t>
    <phoneticPr fontId="4" type="noConversion"/>
  </si>
  <si>
    <t>饰品</t>
    <phoneticPr fontId="4" type="noConversion"/>
  </si>
  <si>
    <t>恢复饮料</t>
    <phoneticPr fontId="4" type="noConversion"/>
  </si>
  <si>
    <t>汪汪饮料</t>
    <phoneticPr fontId="4" type="noConversion"/>
  </si>
  <si>
    <t>能量胶囊</t>
    <phoneticPr fontId="4" type="noConversion"/>
  </si>
  <si>
    <t>修理套装</t>
    <phoneticPr fontId="4" type="noConversion"/>
  </si>
  <si>
    <t>手榴弹</t>
    <phoneticPr fontId="4" type="noConversion"/>
  </si>
  <si>
    <t>火瓶</t>
    <phoneticPr fontId="4" type="noConversion"/>
  </si>
  <si>
    <t>灭火器</t>
    <phoneticPr fontId="4" type="noConversion"/>
  </si>
  <si>
    <t>咖啡因药剂</t>
    <phoneticPr fontId="4" type="noConversion"/>
  </si>
  <si>
    <t>便携保护罩S</t>
    <phoneticPr fontId="4" type="noConversion"/>
  </si>
  <si>
    <t>金属探测器</t>
    <phoneticPr fontId="4" type="noConversion"/>
  </si>
  <si>
    <t>道具</t>
    <phoneticPr fontId="4" type="noConversion"/>
  </si>
  <si>
    <t>补充 商店 遗漏</t>
    <phoneticPr fontId="4" type="noConversion"/>
  </si>
  <si>
    <t>火</t>
    <phoneticPr fontId="4" type="noConversion"/>
  </si>
  <si>
    <t>冷</t>
    <phoneticPr fontId="4" type="noConversion"/>
  </si>
  <si>
    <t>电</t>
    <phoneticPr fontId="4" type="noConversion"/>
  </si>
  <si>
    <t>音</t>
    <phoneticPr fontId="4" type="noConversion"/>
  </si>
  <si>
    <t>毒</t>
    <phoneticPr fontId="4" type="noConversion"/>
  </si>
  <si>
    <t>光</t>
    <phoneticPr fontId="4" type="noConversion"/>
  </si>
  <si>
    <t>物</t>
    <phoneticPr fontId="4" type="noConversion"/>
  </si>
  <si>
    <t>修改 赏金首 抗性格式化</t>
    <phoneticPr fontId="4" type="noConversion"/>
  </si>
  <si>
    <t>物理</t>
    <phoneticPr fontId="4" type="noConversion"/>
  </si>
  <si>
    <t>抗性%</t>
    <phoneticPr fontId="4" type="noConversion"/>
  </si>
  <si>
    <t>位置</t>
    <phoneticPr fontId="4" type="noConversion"/>
  </si>
  <si>
    <t>战车武器中 ?连射 ?回,连射的特性是对单一目标攻击  回的特性是根据范围内所有怪随机指向.</t>
    <phoneticPr fontId="4" type="noConversion"/>
  </si>
  <si>
    <t>添加 战车改造形态 标注可改双引擎的形态</t>
    <phoneticPr fontId="4" type="noConversion"/>
  </si>
  <si>
    <t>亿万长者</t>
    <phoneticPr fontId="4" type="noConversion"/>
  </si>
  <si>
    <t>121A9B03 000001FF</t>
    <phoneticPr fontId="4" type="noConversion"/>
  </si>
  <si>
    <t>全车拥有18个放置位</t>
    <phoneticPr fontId="4" type="noConversion"/>
  </si>
  <si>
    <t>必掉</t>
    <phoneticPr fontId="4" type="noConversion"/>
  </si>
  <si>
    <t>跳过艺术家制造改造动画</t>
    <phoneticPr fontId="4" type="noConversion"/>
  </si>
  <si>
    <t>生化坦克,需求废铁满</t>
    <phoneticPr fontId="4" type="noConversion"/>
  </si>
  <si>
    <t>生化坦克,需求细胞满</t>
    <phoneticPr fontId="4" type="noConversion"/>
  </si>
  <si>
    <t>1219F7D8 0000270F</t>
    <phoneticPr fontId="4" type="noConversion"/>
  </si>
  <si>
    <t>1219F7DA 0000270F</t>
    <phoneticPr fontId="4" type="noConversion"/>
  </si>
  <si>
    <t>伪装迷彩-常开</t>
    <phoneticPr fontId="4" type="noConversion"/>
  </si>
  <si>
    <t>改造最终形态可初始</t>
    <phoneticPr fontId="4" type="noConversion"/>
  </si>
  <si>
    <t>3星</t>
    <phoneticPr fontId="4" type="noConversion"/>
  </si>
  <si>
    <t>94000130 FFFB0000
0219F768 05F5E100
D2000000 00000000</t>
    <phoneticPr fontId="4" type="noConversion"/>
  </si>
  <si>
    <t>94000130 FFFB0000
1219F7BE 00002710
D2000000 00000000</t>
    <phoneticPr fontId="4" type="noConversion"/>
  </si>
  <si>
    <t>画面切换高速化</t>
    <phoneticPr fontId="4" type="noConversion"/>
  </si>
  <si>
    <t>5202460C 47702000
1202460C 00002001
D0000000 00000000</t>
    <phoneticPr fontId="4" type="noConversion"/>
  </si>
  <si>
    <t>印章</t>
    <phoneticPr fontId="4" type="noConversion"/>
  </si>
  <si>
    <t>蛇女妖镭射</t>
  </si>
  <si>
    <t>礼帽</t>
    <phoneticPr fontId="4" type="noConversion"/>
  </si>
  <si>
    <t>全体能力上升(限女性)</t>
    <phoneticPr fontId="4" type="noConversion"/>
  </si>
  <si>
    <t>童话帽</t>
    <phoneticPr fontId="4" type="noConversion"/>
  </si>
  <si>
    <t>童话帽</t>
    <phoneticPr fontId="4" type="noConversion"/>
  </si>
  <si>
    <t>礼帽</t>
    <phoneticPr fontId="4" type="noConversion"/>
  </si>
  <si>
    <t>质量加速研究所2F木箱</t>
    <phoneticPr fontId="4" type="noConversion"/>
  </si>
  <si>
    <t>垃圾山右边人偶屋内,调查白骨</t>
    <phoneticPr fontId="4" type="noConversion"/>
  </si>
  <si>
    <t>波动童话帽</t>
    <phoneticPr fontId="4" type="noConversion"/>
  </si>
  <si>
    <t>[汪汪…]</t>
    <phoneticPr fontId="4" type="noConversion"/>
  </si>
  <si>
    <t>音效[汪汪汪]</t>
    <phoneticPr fontId="4" type="noConversion"/>
  </si>
  <si>
    <t>冷气护罩?</t>
    <phoneticPr fontId="4" type="noConversion"/>
  </si>
  <si>
    <t>毒气护罩?</t>
    <phoneticPr fontId="4" type="noConversion"/>
  </si>
  <si>
    <t>附带响声,我方全体,但不知道有什么卵用..</t>
    <phoneticPr fontId="4" type="noConversion"/>
  </si>
  <si>
    <t>纠正 量子人偶词汇</t>
    <phoneticPr fontId="4" type="noConversion"/>
  </si>
  <si>
    <t>52091EDC 1C64FC0D
E2000100 00000038
467D2300 1C05636B
29DE4770 E92D4000
FA021578 E59F001C
E3500002 08BD8000
E2802001 E58F200C
E59D0000 E2400082
E58D0000 E8BD8000
12091DF0 000046C0
02091E18 F972F76E
12091E70 000046C0
12091EDA 0000F76E
12091EDC 0000E918
D0000000 00000000</t>
    <phoneticPr fontId="4" type="noConversion"/>
  </si>
  <si>
    <t>人类武器</t>
    <phoneticPr fontId="4" type="noConversion"/>
  </si>
  <si>
    <t>榴弹</t>
    <phoneticPr fontId="4" type="noConversion"/>
  </si>
  <si>
    <t>冷血党商店</t>
    <phoneticPr fontId="4" type="noConversion"/>
  </si>
  <si>
    <t>麻痹灵</t>
    <phoneticPr fontId="4" type="noConversion"/>
  </si>
  <si>
    <t>麻药胶囊</t>
    <phoneticPr fontId="4" type="noConversion"/>
  </si>
  <si>
    <t>极速丸</t>
    <phoneticPr fontId="4" type="noConversion"/>
  </si>
  <si>
    <t>兴奋剂</t>
    <phoneticPr fontId="4" type="noConversion"/>
  </si>
  <si>
    <t>硝化甘油</t>
    <phoneticPr fontId="4" type="noConversion"/>
  </si>
  <si>
    <t>灭蚊灵</t>
    <phoneticPr fontId="4" type="noConversion"/>
  </si>
  <si>
    <t>●电子管</t>
    <phoneticPr fontId="4" type="noConversion"/>
  </si>
  <si>
    <t>道具</t>
    <phoneticPr fontId="4" type="noConversion"/>
  </si>
  <si>
    <t>补充 商店 冷血党商店</t>
    <phoneticPr fontId="4" type="noConversion"/>
  </si>
  <si>
    <t>波动礼帽</t>
    <phoneticPr fontId="4" type="noConversion"/>
  </si>
  <si>
    <t>主角/猎人</t>
    <phoneticPr fontId="4" type="noConversion"/>
  </si>
  <si>
    <t>机械师</t>
    <phoneticPr fontId="4" type="noConversion"/>
  </si>
  <si>
    <t>士兵</t>
    <phoneticPr fontId="4" type="noConversion"/>
  </si>
  <si>
    <t>摔跤手</t>
    <phoneticPr fontId="4" type="noConversion"/>
  </si>
  <si>
    <t>艺术家</t>
    <phoneticPr fontId="4" type="noConversion"/>
  </si>
  <si>
    <t>混合体</t>
    <phoneticPr fontId="4" type="noConversion"/>
  </si>
  <si>
    <t>对敌目标种族伤害偏移</t>
    <phoneticPr fontId="4" type="noConversion"/>
  </si>
  <si>
    <t>补充 人类数据</t>
    <phoneticPr fontId="4" type="noConversion"/>
  </si>
  <si>
    <t>补充 地图 最下人偶屋开门方法</t>
    <phoneticPr fontId="4" type="noConversion"/>
  </si>
  <si>
    <t>高速镇魂歌</t>
    <phoneticPr fontId="4" type="noConversion"/>
  </si>
  <si>
    <t>我是主人</t>
    <phoneticPr fontId="4" type="noConversion"/>
  </si>
  <si>
    <t>结晶触手海怪2</t>
    <phoneticPr fontId="4" type="noConversion"/>
  </si>
  <si>
    <t>灭蚊灵武器店</t>
    <phoneticPr fontId="4" type="noConversion"/>
  </si>
  <si>
    <t>乌兹冲锋枪</t>
    <phoneticPr fontId="4" type="noConversion"/>
  </si>
  <si>
    <t>激光枪</t>
    <phoneticPr fontId="4" type="noConversion"/>
  </si>
  <si>
    <t>音波枪</t>
    <phoneticPr fontId="4" type="noConversion"/>
  </si>
  <si>
    <t>火炎枪</t>
    <phoneticPr fontId="4" type="noConversion"/>
  </si>
  <si>
    <t>灭蚊灵</t>
    <phoneticPr fontId="4" type="noConversion"/>
  </si>
  <si>
    <t>液体灭蚊灵</t>
    <phoneticPr fontId="4" type="noConversion"/>
  </si>
  <si>
    <t>武器</t>
    <phoneticPr fontId="4" type="noConversion"/>
  </si>
  <si>
    <t>道具</t>
    <phoneticPr fontId="4" type="noConversion"/>
  </si>
  <si>
    <t>道具</t>
    <phoneticPr fontId="4" type="noConversion"/>
  </si>
  <si>
    <t>逃离审讯室</t>
    <phoneticPr fontId="4" type="noConversion"/>
  </si>
  <si>
    <t>支线展开</t>
    <phoneticPr fontId="4" type="noConversion"/>
  </si>
  <si>
    <t>稻草人的通知</t>
    <phoneticPr fontId="4" type="noConversion"/>
  </si>
  <si>
    <t>支线</t>
    <phoneticPr fontId="4" type="noConversion"/>
  </si>
  <si>
    <t>等待通知</t>
    <phoneticPr fontId="4" type="noConversion"/>
  </si>
  <si>
    <t>任务进程</t>
    <phoneticPr fontId="4" type="noConversion"/>
  </si>
  <si>
    <t>任务进程</t>
    <phoneticPr fontId="4" type="noConversion"/>
  </si>
  <si>
    <t>赛因的下落</t>
    <phoneticPr fontId="4" type="noConversion"/>
  </si>
  <si>
    <t>完成</t>
    <phoneticPr fontId="4" type="noConversion"/>
  </si>
  <si>
    <t>皮革手套</t>
    <phoneticPr fontId="4" type="noConversion"/>
  </si>
  <si>
    <t>皮革手套</t>
    <phoneticPr fontId="4" type="noConversion"/>
  </si>
  <si>
    <t>腕部</t>
    <phoneticPr fontId="4" type="noConversion"/>
  </si>
  <si>
    <t>银手套</t>
    <phoneticPr fontId="4" type="noConversion"/>
  </si>
  <si>
    <t>医用手套</t>
    <phoneticPr fontId="4" type="noConversion"/>
  </si>
  <si>
    <t>摔跤手套</t>
    <phoneticPr fontId="4" type="noConversion"/>
  </si>
  <si>
    <t>男人味手套</t>
    <phoneticPr fontId="4" type="noConversion"/>
  </si>
  <si>
    <t>纤维手套</t>
    <phoneticPr fontId="4" type="noConversion"/>
  </si>
  <si>
    <t>重金属手套</t>
    <phoneticPr fontId="4" type="noConversion"/>
  </si>
  <si>
    <t>橡胶手套</t>
    <phoneticPr fontId="4" type="noConversion"/>
  </si>
  <si>
    <t>厨师手套</t>
    <phoneticPr fontId="4" type="noConversion"/>
  </si>
  <si>
    <t>CVC手套</t>
    <phoneticPr fontId="4" type="noConversion"/>
  </si>
  <si>
    <t>NO.</t>
    <phoneticPr fontId="4" type="noConversion"/>
  </si>
  <si>
    <t>秀色少女</t>
    <phoneticPr fontId="4" type="noConversion"/>
  </si>
  <si>
    <t>莫里港</t>
    <phoneticPr fontId="4" type="noConversion"/>
  </si>
  <si>
    <t>铁片镇</t>
    <phoneticPr fontId="4" type="noConversion"/>
  </si>
  <si>
    <t>饿狼红</t>
    <phoneticPr fontId="4" type="noConversion"/>
  </si>
  <si>
    <t>沙漠迷彩</t>
    <phoneticPr fontId="4" type="noConversion"/>
  </si>
  <si>
    <t>雨林迷彩</t>
    <phoneticPr fontId="4" type="noConversion"/>
  </si>
  <si>
    <t>可爱</t>
    <phoneticPr fontId="4" type="noConversion"/>
  </si>
  <si>
    <t>黄金</t>
    <phoneticPr fontId="4" type="noConversion"/>
  </si>
  <si>
    <t>蓝色金属</t>
    <phoneticPr fontId="4" type="noConversion"/>
  </si>
  <si>
    <t>虎纹</t>
    <phoneticPr fontId="4" type="noConversion"/>
  </si>
  <si>
    <t>雪地迷彩</t>
    <phoneticPr fontId="4" type="noConversion"/>
  </si>
  <si>
    <t>美式</t>
    <phoneticPr fontId="4" type="noConversion"/>
  </si>
  <si>
    <t>漆黑</t>
    <phoneticPr fontId="4" type="noConversion"/>
  </si>
  <si>
    <t>醒目橙</t>
    <phoneticPr fontId="4" type="noConversion"/>
  </si>
  <si>
    <t>深紫</t>
    <phoneticPr fontId="4" type="noConversion"/>
  </si>
  <si>
    <t>金属蓝</t>
    <phoneticPr fontId="4" type="noConversion"/>
  </si>
  <si>
    <t>骷髅黑</t>
    <phoneticPr fontId="4" type="noConversion"/>
  </si>
  <si>
    <t>美式</t>
    <phoneticPr fontId="4" type="noConversion"/>
  </si>
  <si>
    <t>岩石灰</t>
    <phoneticPr fontId="4" type="noConversion"/>
  </si>
  <si>
    <t>木马白</t>
    <phoneticPr fontId="4" type="noConversion"/>
  </si>
  <si>
    <t>熔岩红</t>
    <phoneticPr fontId="4" type="noConversion"/>
  </si>
  <si>
    <t>明月蓝</t>
    <phoneticPr fontId="4" type="noConversion"/>
  </si>
  <si>
    <t>荧光绿</t>
    <phoneticPr fontId="4" type="noConversion"/>
  </si>
  <si>
    <t>红色</t>
    <phoneticPr fontId="4" type="noConversion"/>
  </si>
  <si>
    <t>警官白</t>
    <phoneticPr fontId="4" type="noConversion"/>
  </si>
  <si>
    <t>欢乐黄</t>
    <phoneticPr fontId="4" type="noConversion"/>
  </si>
  <si>
    <t>金属红</t>
    <phoneticPr fontId="4" type="noConversion"/>
  </si>
  <si>
    <t>黑色</t>
    <phoneticPr fontId="4" type="noConversion"/>
  </si>
  <si>
    <t>火焰艺术</t>
    <phoneticPr fontId="4" type="noConversion"/>
  </si>
  <si>
    <t>蓝色</t>
    <phoneticPr fontId="4" type="noConversion"/>
  </si>
  <si>
    <t>橙色</t>
    <phoneticPr fontId="4" type="noConversion"/>
  </si>
  <si>
    <t>金属褐</t>
    <phoneticPr fontId="4" type="noConversion"/>
  </si>
  <si>
    <t>金属蓝</t>
    <phoneticPr fontId="4" type="noConversion"/>
  </si>
  <si>
    <t>金属黑</t>
    <phoneticPr fontId="4" type="noConversion"/>
  </si>
  <si>
    <t>紫色</t>
    <phoneticPr fontId="4" type="noConversion"/>
  </si>
  <si>
    <t>雪地迷彩</t>
    <phoneticPr fontId="4" type="noConversion"/>
  </si>
  <si>
    <t>海盗黑</t>
    <phoneticPr fontId="4" type="noConversion"/>
  </si>
  <si>
    <t>苔藓绿</t>
    <phoneticPr fontId="4" type="noConversion"/>
  </si>
  <si>
    <t>海洋蓝</t>
    <phoneticPr fontId="4" type="noConversion"/>
  </si>
  <si>
    <t>闪电红</t>
    <phoneticPr fontId="4" type="noConversion"/>
  </si>
  <si>
    <t>暗夜黑</t>
    <phoneticPr fontId="4" type="noConversion"/>
  </si>
  <si>
    <t>老虎迷彩</t>
    <phoneticPr fontId="4" type="noConversion"/>
  </si>
  <si>
    <t>蔓藤花纹</t>
    <phoneticPr fontId="4" type="noConversion"/>
  </si>
  <si>
    <t>水球</t>
    <phoneticPr fontId="4" type="noConversion"/>
  </si>
  <si>
    <t>猛犸</t>
    <phoneticPr fontId="4" type="noConversion"/>
  </si>
  <si>
    <t>虎纹</t>
    <phoneticPr fontId="4" type="noConversion"/>
  </si>
  <si>
    <t>斑马纹</t>
    <phoneticPr fontId="4" type="noConversion"/>
  </si>
  <si>
    <t>格子花纹</t>
    <phoneticPr fontId="4" type="noConversion"/>
  </si>
  <si>
    <t>RX蓝</t>
    <phoneticPr fontId="4" type="noConversion"/>
  </si>
  <si>
    <t>暗绿</t>
    <phoneticPr fontId="4" type="noConversion"/>
  </si>
  <si>
    <t>沙漠迷彩</t>
    <phoneticPr fontId="4" type="noConversion"/>
  </si>
  <si>
    <t>雨林迷彩</t>
    <phoneticPr fontId="4" type="noConversion"/>
  </si>
  <si>
    <t>沙漠黄</t>
    <phoneticPr fontId="4" type="noConversion"/>
  </si>
  <si>
    <t>海象褐</t>
    <phoneticPr fontId="4" type="noConversion"/>
  </si>
  <si>
    <t>火焰艺术</t>
    <phoneticPr fontId="4" type="noConversion"/>
  </si>
  <si>
    <t>战场灰</t>
    <phoneticPr fontId="4" type="noConversion"/>
  </si>
  <si>
    <t>利刃卡其色</t>
    <phoneticPr fontId="4" type="noConversion"/>
  </si>
  <si>
    <t>狂欢节</t>
    <phoneticPr fontId="4" type="noConversion"/>
  </si>
  <si>
    <t>士兵绿</t>
    <phoneticPr fontId="4" type="noConversion"/>
  </si>
  <si>
    <t>圣诞</t>
    <phoneticPr fontId="4" type="noConversion"/>
  </si>
  <si>
    <t>镶绿色</t>
    <phoneticPr fontId="4" type="noConversion"/>
  </si>
  <si>
    <t>沙漠迷彩</t>
    <phoneticPr fontId="4" type="noConversion"/>
  </si>
  <si>
    <t>雨林迷彩</t>
    <phoneticPr fontId="4" type="noConversion"/>
  </si>
  <si>
    <t>明亮白</t>
    <phoneticPr fontId="4" type="noConversion"/>
  </si>
  <si>
    <t>亮红</t>
    <phoneticPr fontId="4" type="noConversion"/>
  </si>
  <si>
    <t>艺术家</t>
    <phoneticPr fontId="4" type="noConversion"/>
  </si>
  <si>
    <t>涂装</t>
    <phoneticPr fontId="4" type="noConversion"/>
  </si>
  <si>
    <t>甲虫</t>
    <phoneticPr fontId="4" type="noConversion"/>
  </si>
  <si>
    <t>章鱼</t>
    <phoneticPr fontId="4" type="noConversion"/>
  </si>
  <si>
    <t>角龙</t>
    <phoneticPr fontId="4" type="noConversion"/>
  </si>
  <si>
    <t>长毛象褐</t>
    <phoneticPr fontId="4" type="noConversion"/>
  </si>
  <si>
    <t>雪花白</t>
    <phoneticPr fontId="4" type="noConversion"/>
  </si>
  <si>
    <t>火焰红</t>
    <phoneticPr fontId="4" type="noConversion"/>
  </si>
  <si>
    <t>节拍蓝</t>
    <phoneticPr fontId="4" type="noConversion"/>
  </si>
  <si>
    <t>棱镜虹</t>
    <phoneticPr fontId="4" type="noConversion"/>
  </si>
  <si>
    <t>章鱼红</t>
    <phoneticPr fontId="4" type="noConversion"/>
  </si>
  <si>
    <t>章鱼绿</t>
    <phoneticPr fontId="4" type="noConversion"/>
  </si>
  <si>
    <t>海洋蓝</t>
    <phoneticPr fontId="4" type="noConversion"/>
  </si>
  <si>
    <t>恐龙褐</t>
    <phoneticPr fontId="4" type="noConversion"/>
  </si>
  <si>
    <t>棱镜虹</t>
    <phoneticPr fontId="4" type="noConversion"/>
  </si>
  <si>
    <t>恐龙红</t>
    <phoneticPr fontId="4" type="noConversion"/>
  </si>
  <si>
    <t>豹纹</t>
    <phoneticPr fontId="4" type="noConversion"/>
  </si>
  <si>
    <t>赌场红</t>
    <phoneticPr fontId="4" type="noConversion"/>
  </si>
  <si>
    <t>甲虫黑</t>
    <phoneticPr fontId="4" type="noConversion"/>
  </si>
  <si>
    <t>节拍绿</t>
    <phoneticPr fontId="4" type="noConversion"/>
  </si>
  <si>
    <t>大力神</t>
    <phoneticPr fontId="4" type="noConversion"/>
  </si>
  <si>
    <t>蔓藤花纹</t>
    <phoneticPr fontId="4" type="noConversion"/>
  </si>
  <si>
    <t>章鱼烧</t>
    <phoneticPr fontId="4" type="noConversion"/>
  </si>
  <si>
    <t>莫里港人类店-自动售货机奖品</t>
    <phoneticPr fontId="4" type="noConversion"/>
  </si>
  <si>
    <t>-</t>
    <phoneticPr fontId="4" type="noConversion"/>
  </si>
  <si>
    <t>-</t>
    <phoneticPr fontId="4" type="noConversion"/>
  </si>
  <si>
    <t>无</t>
    <phoneticPr fontId="4" type="noConversion"/>
  </si>
  <si>
    <t>粉色喷漆罐</t>
    <phoneticPr fontId="4" type="noConversion"/>
  </si>
  <si>
    <t>黑色喷漆罐</t>
    <phoneticPr fontId="4" type="noConversion"/>
  </si>
  <si>
    <t>绿色喷漆罐</t>
    <phoneticPr fontId="4" type="noConversion"/>
  </si>
  <si>
    <t>无</t>
    <phoneticPr fontId="4" type="noConversion"/>
  </si>
  <si>
    <t>欢乐饮料</t>
    <phoneticPr fontId="4" type="noConversion"/>
  </si>
  <si>
    <t>液体灭蚊灵</t>
    <phoneticPr fontId="4" type="noConversion"/>
  </si>
  <si>
    <t>自动贩卖机&gt;莫里港人类店</t>
    <phoneticPr fontId="4" type="noConversion"/>
  </si>
  <si>
    <t>自动贩卖机&gt;莫里港人类店</t>
    <phoneticPr fontId="4" type="noConversion"/>
  </si>
  <si>
    <t>自动贩卖机&gt;岔路镇大房子入口右</t>
    <phoneticPr fontId="4" type="noConversion"/>
  </si>
  <si>
    <t>自动贩卖机&gt;麦秆镇印章店左</t>
    <phoneticPr fontId="4" type="noConversion"/>
  </si>
  <si>
    <t>自动贩卖机&gt;铁片镇B1右</t>
    <phoneticPr fontId="4" type="noConversion"/>
  </si>
  <si>
    <t>自动贩卖机&gt;铁片镇B1左</t>
    <phoneticPr fontId="4" type="noConversion"/>
  </si>
  <si>
    <t>自动贩卖机&gt;秀色少女B1左中</t>
    <phoneticPr fontId="4" type="noConversion"/>
  </si>
  <si>
    <t>自动贩卖机&gt;莫里港人类店/电波杯入口右</t>
    <phoneticPr fontId="4" type="noConversion"/>
  </si>
  <si>
    <t>自动贩卖机:锈色少女&gt;黄金喷漆</t>
    <phoneticPr fontId="4" type="noConversion"/>
  </si>
  <si>
    <t>补充 涂装和喷漆罐</t>
    <phoneticPr fontId="4" type="noConversion"/>
  </si>
  <si>
    <t>铬黑</t>
    <phoneticPr fontId="4" type="noConversion"/>
  </si>
  <si>
    <t>C装置</t>
    <phoneticPr fontId="4" type="noConversion"/>
  </si>
  <si>
    <t>命中</t>
    <phoneticPr fontId="4" type="noConversion"/>
  </si>
  <si>
    <t>回避</t>
    <phoneticPr fontId="4" type="noConversion"/>
  </si>
  <si>
    <t>提升战车武器攻击力 百分比</t>
    <phoneticPr fontId="4" type="noConversion"/>
  </si>
  <si>
    <t>降低战车承受的伤害 百分比</t>
    <phoneticPr fontId="4" type="noConversion"/>
  </si>
  <si>
    <t>有待详细研究的玩意</t>
    <phoneticPr fontId="4" type="noConversion"/>
  </si>
  <si>
    <t>降低摩托承受的伤害,提升人的闪避率</t>
    <phoneticPr fontId="4" type="noConversion"/>
  </si>
  <si>
    <t>提升轿子闪避率?</t>
    <phoneticPr fontId="4" type="noConversion"/>
  </si>
  <si>
    <t>-</t>
    <phoneticPr fontId="4" type="noConversion"/>
  </si>
  <si>
    <t>例子君</t>
    <phoneticPr fontId="4" type="noConversion"/>
  </si>
  <si>
    <t xml:space="preserve"> -20&gt;-50</t>
    <phoneticPr fontId="4" type="noConversion"/>
  </si>
  <si>
    <t xml:space="preserve"> -19&gt;29</t>
    <phoneticPr fontId="4" type="noConversion"/>
  </si>
  <si>
    <t xml:space="preserve">  30&gt;79</t>
    <phoneticPr fontId="4" type="noConversion"/>
  </si>
  <si>
    <t xml:space="preserve"> &gt;= 80,免疫</t>
    <phoneticPr fontId="4" type="noConversion"/>
  </si>
  <si>
    <t>形态/剧情态</t>
    <phoneticPr fontId="4" type="noConversion"/>
  </si>
  <si>
    <t>等级</t>
    <phoneticPr fontId="4" type="noConversion"/>
  </si>
  <si>
    <t>主类型</t>
    <phoneticPr fontId="4" type="noConversion"/>
  </si>
  <si>
    <t>攻击</t>
    <phoneticPr fontId="4" type="noConversion"/>
  </si>
  <si>
    <t>蟹挖掘机</t>
    <phoneticPr fontId="4" type="noConversion"/>
  </si>
  <si>
    <t>首要</t>
    <phoneticPr fontId="4" type="noConversion"/>
  </si>
  <si>
    <t>首要</t>
    <phoneticPr fontId="4" type="noConversion"/>
  </si>
  <si>
    <t>机械</t>
    <phoneticPr fontId="4" type="noConversion"/>
  </si>
  <si>
    <t>形态2</t>
    <phoneticPr fontId="4" type="noConversion"/>
  </si>
  <si>
    <t>多明戈斯号</t>
    <phoneticPr fontId="4" type="noConversion"/>
  </si>
  <si>
    <t>剧情:宝贝岩</t>
    <phoneticPr fontId="4" type="noConversion"/>
  </si>
  <si>
    <t>冷血岩顶</t>
    <phoneticPr fontId="4" type="noConversion"/>
  </si>
  <si>
    <t>白兵</t>
    <phoneticPr fontId="4" type="noConversion"/>
  </si>
  <si>
    <t>稀有金属</t>
    <phoneticPr fontId="4" type="noConversion"/>
  </si>
  <si>
    <t>机械</t>
    <phoneticPr fontId="4" type="noConversion"/>
  </si>
  <si>
    <t>沙菌猿导弹a</t>
    <phoneticPr fontId="4" type="noConversion"/>
  </si>
  <si>
    <t>猴子加农炮</t>
    <phoneticPr fontId="4" type="noConversion"/>
  </si>
  <si>
    <t>野外</t>
    <phoneticPr fontId="4" type="noConversion"/>
  </si>
  <si>
    <t>球场内</t>
    <phoneticPr fontId="4" type="noConversion"/>
  </si>
  <si>
    <t>宇宙炸弹</t>
    <phoneticPr fontId="4" type="noConversion"/>
  </si>
  <si>
    <t>路遇的3个</t>
    <phoneticPr fontId="4" type="noConversion"/>
  </si>
  <si>
    <t>主体前</t>
    <phoneticPr fontId="4" type="noConversion"/>
  </si>
  <si>
    <t>生物</t>
    <phoneticPr fontId="4" type="noConversion"/>
  </si>
  <si>
    <t>主体-首要</t>
    <phoneticPr fontId="4" type="noConversion"/>
  </si>
  <si>
    <t>许德拉精华液</t>
    <phoneticPr fontId="4" type="noConversion"/>
  </si>
  <si>
    <t>主体-次要5个</t>
    <phoneticPr fontId="4" type="noConversion"/>
  </si>
  <si>
    <t>许德拉之泪</t>
    <phoneticPr fontId="4" type="noConversion"/>
  </si>
  <si>
    <t>保镖鞋</t>
    <phoneticPr fontId="4" type="noConversion"/>
  </si>
  <si>
    <t>墨镜</t>
    <phoneticPr fontId="4" type="noConversion"/>
  </si>
  <si>
    <t>冷血岩顶</t>
    <phoneticPr fontId="4" type="noConversion"/>
  </si>
  <si>
    <t>阿尔梅达号</t>
    <phoneticPr fontId="4" type="noConversion"/>
  </si>
  <si>
    <t>阿尔梅达</t>
    <phoneticPr fontId="4" type="noConversion"/>
  </si>
  <si>
    <t>阿尔梅达钢爪</t>
    <phoneticPr fontId="4" type="noConversion"/>
  </si>
  <si>
    <t>剧情:逃离审讯室</t>
    <phoneticPr fontId="4" type="noConversion"/>
  </si>
  <si>
    <t>穆加迪斯号</t>
    <phoneticPr fontId="4" type="noConversion"/>
  </si>
  <si>
    <t>碳素纳米触角</t>
    <phoneticPr fontId="4" type="noConversion"/>
  </si>
  <si>
    <t>非加速器开打</t>
    <phoneticPr fontId="4" type="noConversion"/>
  </si>
  <si>
    <t>高科技废铁</t>
    <phoneticPr fontId="4" type="noConversion"/>
  </si>
  <si>
    <t>冥界列车</t>
    <phoneticPr fontId="4" type="noConversion"/>
  </si>
  <si>
    <t>形态3</t>
    <phoneticPr fontId="4" type="noConversion"/>
  </si>
  <si>
    <t>剧情:见达芙妮</t>
    <phoneticPr fontId="4" type="noConversion"/>
  </si>
  <si>
    <t>奥罗克号</t>
    <phoneticPr fontId="4" type="noConversion"/>
  </si>
  <si>
    <t>猛牛火神炮</t>
    <phoneticPr fontId="4" type="noConversion"/>
  </si>
  <si>
    <t>僵尸奥罗克</t>
    <phoneticPr fontId="4" type="noConversion"/>
  </si>
  <si>
    <t>首要+可选的</t>
    <phoneticPr fontId="4" type="noConversion"/>
  </si>
  <si>
    <t>黑钢锁</t>
    <phoneticPr fontId="4" type="noConversion"/>
  </si>
  <si>
    <t>全恢复饮料</t>
    <phoneticPr fontId="4" type="noConversion"/>
  </si>
  <si>
    <t>猛牛火神炮</t>
    <phoneticPr fontId="4" type="noConversion"/>
  </si>
  <si>
    <t>头双手</t>
    <phoneticPr fontId="4" type="noConversion"/>
  </si>
  <si>
    <t>小垃圾人</t>
    <phoneticPr fontId="4" type="noConversion"/>
  </si>
  <si>
    <t>次要</t>
    <phoneticPr fontId="4" type="noConversion"/>
  </si>
  <si>
    <t>变形虫兄弟</t>
    <phoneticPr fontId="4" type="noConversion"/>
  </si>
  <si>
    <t>首要:杰克</t>
    <phoneticPr fontId="4" type="noConversion"/>
  </si>
  <si>
    <t>首要:托尼</t>
    <phoneticPr fontId="4" type="noConversion"/>
  </si>
  <si>
    <t>滑溜溜细胞</t>
    <phoneticPr fontId="4" type="noConversion"/>
  </si>
  <si>
    <t>首要:比尔</t>
    <phoneticPr fontId="4" type="noConversion"/>
  </si>
  <si>
    <t>首要</t>
    <phoneticPr fontId="4" type="noConversion"/>
  </si>
  <si>
    <t>风魔AH666</t>
    <phoneticPr fontId="4" type="noConversion"/>
  </si>
  <si>
    <t>事件:锈色少女</t>
    <phoneticPr fontId="4" type="noConversion"/>
  </si>
  <si>
    <t>奥尔加的发电机</t>
    <phoneticPr fontId="4" type="noConversion"/>
  </si>
  <si>
    <t>奥尔加·莫德</t>
    <phoneticPr fontId="4" type="noConversion"/>
  </si>
  <si>
    <t>地下状态</t>
    <phoneticPr fontId="4" type="noConversion"/>
  </si>
  <si>
    <t>变异萝卜1号</t>
    <phoneticPr fontId="4" type="noConversion"/>
  </si>
  <si>
    <t>萝卜棍</t>
    <phoneticPr fontId="4" type="noConversion"/>
  </si>
  <si>
    <t>厄运震动炮</t>
    <phoneticPr fontId="4" type="noConversion"/>
  </si>
  <si>
    <t>首要/形态3</t>
    <phoneticPr fontId="4" type="noConversion"/>
  </si>
  <si>
    <t>杰克未完成炮</t>
    <phoneticPr fontId="4" type="noConversion"/>
  </si>
  <si>
    <t>土星水母</t>
    <phoneticPr fontId="4" type="noConversion"/>
  </si>
  <si>
    <t>虎王旋风</t>
    <phoneticPr fontId="4" type="noConversion"/>
  </si>
  <si>
    <t>名称</t>
    <phoneticPr fontId="4" type="noConversion"/>
  </si>
  <si>
    <t>类别</t>
    <phoneticPr fontId="4" type="noConversion"/>
  </si>
  <si>
    <t>出没地 '有些各地都有</t>
    <phoneticPr fontId="4" type="noConversion"/>
  </si>
  <si>
    <t>掉落1</t>
    <phoneticPr fontId="4" type="noConversion"/>
  </si>
  <si>
    <t>-</t>
    <phoneticPr fontId="4" type="noConversion"/>
  </si>
  <si>
    <t>-</t>
    <phoneticPr fontId="4" type="noConversion"/>
  </si>
  <si>
    <t>主</t>
    <phoneticPr fontId="4" type="noConversion"/>
  </si>
  <si>
    <t>副</t>
    <phoneticPr fontId="4" type="noConversion"/>
  </si>
  <si>
    <t>-</t>
    <phoneticPr fontId="4" type="noConversion"/>
  </si>
  <si>
    <t>-</t>
    <phoneticPr fontId="4" type="noConversion"/>
  </si>
  <si>
    <t>闪光</t>
    <phoneticPr fontId="4" type="noConversion"/>
  </si>
  <si>
    <t>名称</t>
    <phoneticPr fontId="4" type="noConversion"/>
  </si>
  <si>
    <t>生物</t>
    <phoneticPr fontId="4" type="noConversion"/>
  </si>
  <si>
    <t>植物</t>
    <phoneticPr fontId="4" type="noConversion"/>
  </si>
  <si>
    <t>小毛虫炮</t>
    <phoneticPr fontId="4" type="noConversion"/>
  </si>
  <si>
    <t>生物</t>
    <phoneticPr fontId="4" type="noConversion"/>
  </si>
  <si>
    <t>蚂蚁腿</t>
    <phoneticPr fontId="4" type="noConversion"/>
  </si>
  <si>
    <t>植物</t>
    <phoneticPr fontId="4" type="noConversion"/>
  </si>
  <si>
    <t>油炸注射鸟翅</t>
    <phoneticPr fontId="4" type="noConversion"/>
  </si>
  <si>
    <t>甜蜜瓜</t>
    <phoneticPr fontId="4" type="noConversion"/>
  </si>
  <si>
    <t>军用手套</t>
    <phoneticPr fontId="4" type="noConversion"/>
  </si>
  <si>
    <t>生物</t>
    <phoneticPr fontId="4" type="noConversion"/>
  </si>
  <si>
    <t>植物</t>
    <phoneticPr fontId="4" type="noConversion"/>
  </si>
  <si>
    <t>恶徒博物馆东高楼</t>
    <phoneticPr fontId="4" type="noConversion"/>
  </si>
  <si>
    <t>巨大注射器</t>
    <phoneticPr fontId="4" type="noConversion"/>
  </si>
  <si>
    <t>油炸注射鸟翅</t>
    <phoneticPr fontId="4" type="noConversion"/>
  </si>
  <si>
    <t>侦察UFO</t>
    <phoneticPr fontId="4" type="noConversion"/>
  </si>
  <si>
    <t>音痴扩音器</t>
    <phoneticPr fontId="4" type="noConversion"/>
  </si>
  <si>
    <t>信天翁胸肉</t>
    <phoneticPr fontId="4" type="noConversion"/>
  </si>
  <si>
    <t>男人味袜子</t>
    <phoneticPr fontId="4" type="noConversion"/>
  </si>
  <si>
    <t>男人味手套</t>
    <phoneticPr fontId="4" type="noConversion"/>
  </si>
  <si>
    <t>铅笔导弹</t>
    <phoneticPr fontId="4" type="noConversion"/>
  </si>
  <si>
    <t>鳄鱼长靴</t>
    <phoneticPr fontId="4" type="noConversion"/>
  </si>
  <si>
    <t>高能镭射枪</t>
    <phoneticPr fontId="4" type="noConversion"/>
  </si>
  <si>
    <t>黑色喷漆罐</t>
    <phoneticPr fontId="4" type="noConversion"/>
  </si>
  <si>
    <t>蓝色喷漆罐</t>
    <phoneticPr fontId="4" type="noConversion"/>
  </si>
  <si>
    <t>火箭燃料</t>
    <phoneticPr fontId="4" type="noConversion"/>
  </si>
  <si>
    <t>手榴弹</t>
    <phoneticPr fontId="4" type="noConversion"/>
  </si>
  <si>
    <t>黑色喷漆罐</t>
    <phoneticPr fontId="4" type="noConversion"/>
  </si>
  <si>
    <t>黄色喷漆罐</t>
    <phoneticPr fontId="4" type="noConversion"/>
  </si>
  <si>
    <t>毒气罐</t>
    <phoneticPr fontId="4" type="noConversion"/>
  </si>
  <si>
    <t>DDT喷雾</t>
    <phoneticPr fontId="4" type="noConversion"/>
  </si>
  <si>
    <t>软体加农炮</t>
    <phoneticPr fontId="4" type="noConversion"/>
  </si>
  <si>
    <t>75mm炮</t>
    <phoneticPr fontId="4" type="noConversion"/>
  </si>
  <si>
    <t>恐贝肉身</t>
    <phoneticPr fontId="4" type="noConversion"/>
  </si>
  <si>
    <t>98mm炮</t>
    <phoneticPr fontId="4" type="noConversion"/>
  </si>
  <si>
    <t>杀人电锯</t>
    <phoneticPr fontId="4" type="noConversion"/>
  </si>
  <si>
    <t>轰炸信天翁</t>
    <phoneticPr fontId="4" type="noConversion"/>
  </si>
  <si>
    <t>信天翁胸肉</t>
    <phoneticPr fontId="4" type="noConversion"/>
  </si>
  <si>
    <t>爆炎炸裂者</t>
    <phoneticPr fontId="4" type="noConversion"/>
  </si>
  <si>
    <t>手持火神炮</t>
    <phoneticPr fontId="4" type="noConversion"/>
  </si>
  <si>
    <t>钢之冷血</t>
    <phoneticPr fontId="4" type="noConversion"/>
  </si>
  <si>
    <t>渔人峰内部</t>
    <phoneticPr fontId="4" type="noConversion"/>
  </si>
  <si>
    <t>15mm火神炮</t>
    <phoneticPr fontId="4" type="noConversion"/>
  </si>
  <si>
    <t>错乱人偶</t>
    <phoneticPr fontId="4" type="noConversion"/>
  </si>
  <si>
    <t>人偶屋附近</t>
    <phoneticPr fontId="4" type="noConversion"/>
  </si>
  <si>
    <t>硝化酒瓶</t>
    <phoneticPr fontId="4" type="noConversion"/>
  </si>
  <si>
    <t>豪华礼服</t>
    <phoneticPr fontId="4" type="noConversion"/>
  </si>
  <si>
    <t>火炎发射器</t>
    <phoneticPr fontId="4" type="noConversion"/>
  </si>
  <si>
    <t>麻痹蜂鸟</t>
    <phoneticPr fontId="4" type="noConversion"/>
  </si>
  <si>
    <t>恐贝肉身</t>
    <phoneticPr fontId="4" type="noConversion"/>
  </si>
  <si>
    <t>115mm火花炮</t>
    <phoneticPr fontId="4" type="noConversion"/>
  </si>
  <si>
    <t>飞行</t>
    <phoneticPr fontId="4" type="noConversion"/>
  </si>
  <si>
    <t>火炎发射器</t>
    <phoneticPr fontId="4" type="noConversion"/>
  </si>
  <si>
    <t>特技装</t>
    <phoneticPr fontId="4" type="noConversion"/>
  </si>
  <si>
    <t>麻痹灵</t>
    <phoneticPr fontId="4" type="noConversion"/>
  </si>
  <si>
    <t>不纯金属</t>
    <phoneticPr fontId="4" type="noConversion"/>
  </si>
  <si>
    <t>高纯度金属</t>
    <phoneticPr fontId="4" type="noConversion"/>
  </si>
  <si>
    <t>毒气罐</t>
    <phoneticPr fontId="4" type="noConversion"/>
  </si>
  <si>
    <t>垃圾短信</t>
    <phoneticPr fontId="4" type="noConversion"/>
  </si>
  <si>
    <t>诅咒短信</t>
    <phoneticPr fontId="4" type="noConversion"/>
  </si>
  <si>
    <t>迷之请求书</t>
    <phoneticPr fontId="4" type="noConversion"/>
  </si>
  <si>
    <t>鳖肉</t>
    <phoneticPr fontId="4" type="noConversion"/>
  </si>
  <si>
    <t>硝化酒瓶</t>
    <phoneticPr fontId="4" type="noConversion"/>
  </si>
  <si>
    <t>高能镭射枪</t>
    <phoneticPr fontId="4" type="noConversion"/>
  </si>
  <si>
    <t>迷彩装</t>
    <phoneticPr fontId="4" type="noConversion"/>
  </si>
  <si>
    <t>迷彩紧身衣</t>
    <phoneticPr fontId="4" type="noConversion"/>
  </si>
  <si>
    <t>105mm加农炮</t>
    <phoneticPr fontId="4" type="noConversion"/>
  </si>
  <si>
    <t>消防骷髅</t>
    <phoneticPr fontId="4" type="noConversion"/>
  </si>
  <si>
    <t>消防服</t>
    <phoneticPr fontId="4" type="noConversion"/>
  </si>
  <si>
    <t>拟态盒</t>
    <phoneticPr fontId="4" type="noConversion"/>
  </si>
  <si>
    <t>玩具工厂</t>
    <phoneticPr fontId="4" type="noConversion"/>
  </si>
  <si>
    <t>手榴弹</t>
    <phoneticPr fontId="4" type="noConversion"/>
  </si>
  <si>
    <t>冷冻枪</t>
    <phoneticPr fontId="4" type="noConversion"/>
  </si>
  <si>
    <t>火炎发射器</t>
    <phoneticPr fontId="4" type="noConversion"/>
  </si>
  <si>
    <t>雷电风暴</t>
    <phoneticPr fontId="4" type="noConversion"/>
  </si>
  <si>
    <t>废铁</t>
    <phoneticPr fontId="4" type="noConversion"/>
  </si>
  <si>
    <t>疯狂厨师</t>
    <phoneticPr fontId="4" type="noConversion"/>
  </si>
  <si>
    <t>安全服</t>
    <phoneticPr fontId="4" type="noConversion"/>
  </si>
  <si>
    <t>安全帽</t>
    <phoneticPr fontId="4" type="noConversion"/>
  </si>
  <si>
    <t>安全鞋</t>
    <phoneticPr fontId="4" type="noConversion"/>
  </si>
  <si>
    <t>激光骑枪</t>
    <phoneticPr fontId="4" type="noConversion"/>
  </si>
  <si>
    <t>冲击保险丝</t>
    <phoneticPr fontId="4" type="noConversion"/>
  </si>
  <si>
    <t>超声波扩音器</t>
    <phoneticPr fontId="4" type="noConversion"/>
  </si>
  <si>
    <t>灭蚊灵</t>
    <phoneticPr fontId="4" type="noConversion"/>
  </si>
  <si>
    <t>液体灭蚊灵</t>
    <phoneticPr fontId="4" type="noConversion"/>
  </si>
  <si>
    <t>DD菠萝炸弹</t>
    <phoneticPr fontId="4" type="noConversion"/>
  </si>
  <si>
    <t>125mm加农炮</t>
    <phoneticPr fontId="4" type="noConversion"/>
  </si>
  <si>
    <t>电击枪</t>
    <phoneticPr fontId="4" type="noConversion"/>
  </si>
  <si>
    <t>艾尔鲁斯周围</t>
    <phoneticPr fontId="4" type="noConversion"/>
  </si>
  <si>
    <t>DD菠萝炸弹</t>
    <phoneticPr fontId="4" type="noConversion"/>
  </si>
  <si>
    <t>波奇镭射枪</t>
    <phoneticPr fontId="4" type="noConversion"/>
  </si>
  <si>
    <t>波奇火焰炮</t>
    <phoneticPr fontId="4" type="noConversion"/>
  </si>
  <si>
    <t>波奇闪电</t>
    <phoneticPr fontId="4" type="noConversion"/>
  </si>
  <si>
    <t>不纯金属</t>
    <phoneticPr fontId="4" type="noConversion"/>
  </si>
  <si>
    <t>剧毒女仆</t>
    <phoneticPr fontId="4" type="noConversion"/>
  </si>
  <si>
    <t>DD菠萝炸弹</t>
    <phoneticPr fontId="4" type="noConversion"/>
  </si>
  <si>
    <t>重金属枪</t>
    <phoneticPr fontId="4" type="noConversion"/>
  </si>
  <si>
    <t>修理套装</t>
    <phoneticPr fontId="4" type="noConversion"/>
  </si>
  <si>
    <t>超级扳手</t>
    <phoneticPr fontId="4" type="noConversion"/>
  </si>
  <si>
    <t>高纯度金属</t>
    <phoneticPr fontId="4" type="noConversion"/>
  </si>
  <si>
    <t>修理套装</t>
    <phoneticPr fontId="4" type="noConversion"/>
  </si>
  <si>
    <t>激光来复枪</t>
    <phoneticPr fontId="4" type="noConversion"/>
  </si>
  <si>
    <t>激光来复枪</t>
    <phoneticPr fontId="4" type="noConversion"/>
  </si>
  <si>
    <t>超光速快子雷达</t>
    <phoneticPr fontId="4" type="noConversion"/>
  </si>
  <si>
    <t>火箭燃料</t>
    <phoneticPr fontId="4" type="noConversion"/>
  </si>
  <si>
    <t>RPG7</t>
    <phoneticPr fontId="4" type="noConversion"/>
  </si>
  <si>
    <t>不纯金属</t>
    <phoneticPr fontId="4" type="noConversion"/>
  </si>
  <si>
    <t>13mm重机枪</t>
    <phoneticPr fontId="4" type="noConversion"/>
  </si>
  <si>
    <t>爆炎喷射器</t>
    <phoneticPr fontId="4" type="noConversion"/>
  </si>
  <si>
    <t>双管猎枪</t>
    <phoneticPr fontId="4" type="noConversion"/>
  </si>
  <si>
    <t>激光来复枪</t>
    <phoneticPr fontId="4" type="noConversion"/>
  </si>
  <si>
    <t>冷冻枪</t>
    <phoneticPr fontId="4" type="noConversion"/>
  </si>
  <si>
    <t>男人味袜子</t>
    <phoneticPr fontId="4" type="noConversion"/>
  </si>
  <si>
    <t>厨师手套</t>
    <phoneticPr fontId="4" type="noConversion"/>
  </si>
  <si>
    <t>突击镭射枪</t>
    <phoneticPr fontId="4" type="noConversion"/>
  </si>
  <si>
    <t>155mm加农炮</t>
    <phoneticPr fontId="4" type="noConversion"/>
  </si>
  <si>
    <t>硬弹壳</t>
    <phoneticPr fontId="4" type="noConversion"/>
  </si>
  <si>
    <t>高纯度金属</t>
    <phoneticPr fontId="4" type="noConversion"/>
  </si>
  <si>
    <t>雷电炸裂炮</t>
    <phoneticPr fontId="4" type="noConversion"/>
  </si>
  <si>
    <t>信天翁胸肉</t>
    <phoneticPr fontId="4" type="noConversion"/>
  </si>
  <si>
    <t>漫步党徒</t>
    <phoneticPr fontId="4" type="noConversion"/>
  </si>
  <si>
    <t>黑色棒球运动装</t>
    <phoneticPr fontId="4" type="noConversion"/>
  </si>
  <si>
    <t>冷血氏族打手</t>
    <phoneticPr fontId="4" type="noConversion"/>
  </si>
  <si>
    <t>巡回党徒</t>
    <phoneticPr fontId="4" type="noConversion"/>
  </si>
  <si>
    <t>艾尔鲁斯大楼</t>
    <phoneticPr fontId="4" type="noConversion"/>
  </si>
  <si>
    <t>双管猎枪</t>
    <phoneticPr fontId="4" type="noConversion"/>
  </si>
  <si>
    <t>冲击保险丝</t>
    <phoneticPr fontId="4" type="noConversion"/>
  </si>
  <si>
    <t>火焰章鱼</t>
    <phoneticPr fontId="4" type="noConversion"/>
  </si>
  <si>
    <t>165mm远程T型炮</t>
    <phoneticPr fontId="4" type="noConversion"/>
  </si>
  <si>
    <t>整备骷髅</t>
    <phoneticPr fontId="4" type="noConversion"/>
  </si>
  <si>
    <t>机械师套装</t>
    <phoneticPr fontId="4" type="noConversion"/>
  </si>
  <si>
    <t>195mm爆射炮</t>
    <phoneticPr fontId="4" type="noConversion"/>
  </si>
  <si>
    <t>电击枪</t>
    <phoneticPr fontId="4" type="noConversion"/>
  </si>
  <si>
    <t>杀人电锯</t>
    <phoneticPr fontId="4" type="noConversion"/>
  </si>
  <si>
    <t>黄金鳖肉</t>
    <phoneticPr fontId="4" type="noConversion"/>
  </si>
  <si>
    <t>银棒</t>
    <phoneticPr fontId="4" type="noConversion"/>
  </si>
  <si>
    <t>金属吗啡冻</t>
    <phoneticPr fontId="4" type="noConversion"/>
  </si>
  <si>
    <t>界限突破因子</t>
    <phoneticPr fontId="4" type="noConversion"/>
  </si>
  <si>
    <t>AT伊夫利特</t>
    <phoneticPr fontId="4" type="noConversion"/>
  </si>
  <si>
    <t>烈焰龙</t>
    <phoneticPr fontId="4" type="noConversion"/>
  </si>
  <si>
    <t>225mm许德拉炮</t>
    <phoneticPr fontId="4" type="noConversion"/>
  </si>
  <si>
    <t>粉色喷漆罐</t>
    <phoneticPr fontId="4" type="noConversion"/>
  </si>
  <si>
    <t>红色喷漆罐</t>
    <phoneticPr fontId="4" type="noConversion"/>
  </si>
  <si>
    <t>黄金喷漆</t>
    <phoneticPr fontId="4" type="noConversion"/>
  </si>
  <si>
    <t>鳄香蕉研究所内部</t>
    <phoneticPr fontId="4" type="noConversion"/>
  </si>
  <si>
    <t>高纯度金属</t>
    <phoneticPr fontId="4" type="noConversion"/>
  </si>
  <si>
    <t>雷电凿岩机</t>
    <phoneticPr fontId="4" type="noConversion"/>
  </si>
  <si>
    <t>雷电风暴</t>
    <phoneticPr fontId="4" type="noConversion"/>
  </si>
  <si>
    <t>雷电之冠</t>
    <phoneticPr fontId="4" type="noConversion"/>
  </si>
  <si>
    <t>运动短裤</t>
    <phoneticPr fontId="4" type="noConversion"/>
  </si>
  <si>
    <t>铁BRA</t>
    <phoneticPr fontId="4" type="noConversion"/>
  </si>
  <si>
    <t>变形怪</t>
    <phoneticPr fontId="4" type="noConversion"/>
  </si>
  <si>
    <t>金属弹壳</t>
    <phoneticPr fontId="4" type="noConversion"/>
  </si>
  <si>
    <t>原型猿门氏车</t>
    <phoneticPr fontId="4" type="noConversion"/>
  </si>
  <si>
    <t>由 变形怪 变身</t>
    <phoneticPr fontId="4" type="noConversion"/>
  </si>
  <si>
    <t>由 变形怪 变身</t>
    <phoneticPr fontId="4" type="noConversion"/>
  </si>
  <si>
    <t>军刀哈根</t>
    <phoneticPr fontId="4" type="noConversion"/>
  </si>
  <si>
    <t>炸裂军刀炮</t>
    <phoneticPr fontId="4" type="noConversion"/>
  </si>
  <si>
    <t>突击镭射枪</t>
    <phoneticPr fontId="4" type="noConversion"/>
  </si>
  <si>
    <t>凝固汽油罐</t>
    <phoneticPr fontId="4" type="noConversion"/>
  </si>
  <si>
    <t>独角兽首</t>
    <phoneticPr fontId="4" type="noConversion"/>
  </si>
  <si>
    <t>全恢复饮料</t>
    <phoneticPr fontId="4" type="noConversion"/>
  </si>
  <si>
    <t>黄金鳖肉</t>
    <phoneticPr fontId="4" type="noConversion"/>
  </si>
  <si>
    <t>炸弹蒲英公女王</t>
    <phoneticPr fontId="4" type="noConversion"/>
  </si>
  <si>
    <t>46亿年巨龟</t>
    <phoneticPr fontId="4" type="noConversion"/>
  </si>
  <si>
    <t>质量加速研北沙漠草地</t>
    <phoneticPr fontId="4" type="noConversion"/>
  </si>
  <si>
    <t>金棒</t>
    <phoneticPr fontId="4" type="noConversion"/>
  </si>
  <si>
    <t>露西队</t>
    <phoneticPr fontId="4" type="noConversion"/>
  </si>
  <si>
    <t>剧情:向帕金德修报告</t>
    <phoneticPr fontId="4" type="noConversion"/>
  </si>
  <si>
    <t>兴奋剂</t>
    <phoneticPr fontId="4" type="noConversion"/>
  </si>
  <si>
    <t>斩车刀</t>
    <phoneticPr fontId="4" type="noConversion"/>
  </si>
  <si>
    <t>|</t>
    <phoneticPr fontId="4" type="noConversion"/>
  </si>
  <si>
    <t>&gt;剧情\必打</t>
    <phoneticPr fontId="4" type="noConversion"/>
  </si>
  <si>
    <t>劳尔</t>
    <phoneticPr fontId="4" type="noConversion"/>
  </si>
  <si>
    <t>剧情：泣母镇</t>
    <phoneticPr fontId="4" type="noConversion"/>
  </si>
  <si>
    <t>卡洛斯</t>
    <phoneticPr fontId="4" type="noConversion"/>
  </si>
  <si>
    <t>剧情：护送大小姐</t>
    <phoneticPr fontId="4" type="noConversion"/>
  </si>
  <si>
    <t>哼弗莱</t>
    <phoneticPr fontId="4" type="noConversion"/>
  </si>
  <si>
    <t>事件：巨炮基地</t>
    <phoneticPr fontId="4" type="noConversion"/>
  </si>
  <si>
    <t>迭戈</t>
    <phoneticPr fontId="4" type="noConversion"/>
  </si>
  <si>
    <t>事件：掩体要塞酒吧</t>
    <phoneticPr fontId="4" type="noConversion"/>
  </si>
  <si>
    <t>掩体要塞兵</t>
    <phoneticPr fontId="4" type="noConversion"/>
  </si>
  <si>
    <t>掩体要塞地下</t>
    <phoneticPr fontId="4" type="noConversion"/>
  </si>
  <si>
    <t>拷问兵</t>
    <phoneticPr fontId="4" type="noConversion"/>
  </si>
  <si>
    <t>剧情：被抓到莫里港下水道</t>
    <phoneticPr fontId="4" type="noConversion"/>
  </si>
  <si>
    <t>狱卒</t>
    <phoneticPr fontId="4" type="noConversion"/>
  </si>
  <si>
    <t>麦秆镇下水道</t>
    <phoneticPr fontId="4" type="noConversion"/>
  </si>
  <si>
    <t>萨布罗密欧</t>
    <phoneticPr fontId="4" type="noConversion"/>
  </si>
  <si>
    <t>剧情：锈色少女</t>
    <phoneticPr fontId="4" type="noConversion"/>
  </si>
  <si>
    <t>奥尔加·莫德</t>
    <phoneticPr fontId="4" type="noConversion"/>
  </si>
  <si>
    <t>剧情：锈色少女</t>
    <phoneticPr fontId="4" type="noConversion"/>
  </si>
  <si>
    <t>巨蛋的墙壁</t>
    <phoneticPr fontId="4" type="noConversion"/>
  </si>
  <si>
    <t>嚯嚯洞</t>
    <phoneticPr fontId="4" type="noConversion"/>
  </si>
  <si>
    <t>废铁</t>
    <phoneticPr fontId="4" type="noConversion"/>
  </si>
  <si>
    <t>泥土墙壁</t>
    <phoneticPr fontId="4" type="noConversion"/>
  </si>
  <si>
    <t>稀有金属</t>
    <phoneticPr fontId="4" type="noConversion"/>
  </si>
  <si>
    <t>岩石墙壁</t>
    <phoneticPr fontId="4" type="noConversion"/>
  </si>
  <si>
    <t>嚯嚯洞矿石</t>
    <phoneticPr fontId="4" type="noConversion"/>
  </si>
  <si>
    <t>混凝土墙壁</t>
    <phoneticPr fontId="4" type="noConversion"/>
  </si>
  <si>
    <t>嚯嚯洞</t>
    <phoneticPr fontId="4" type="noConversion"/>
  </si>
  <si>
    <t>牢房的墙壁</t>
    <phoneticPr fontId="4" type="noConversion"/>
  </si>
  <si>
    <t>掩体要塞被抓</t>
    <phoneticPr fontId="4" type="noConversion"/>
  </si>
  <si>
    <t>钟乳石墙壁</t>
    <phoneticPr fontId="4" type="noConversion"/>
  </si>
  <si>
    <t>鳄香蕉研究所南方山洞</t>
    <phoneticPr fontId="4" type="noConversion"/>
  </si>
  <si>
    <t>废铁</t>
    <phoneticPr fontId="4" type="noConversion"/>
  </si>
  <si>
    <t>绝望的墙壁</t>
    <phoneticPr fontId="4" type="noConversion"/>
  </si>
  <si>
    <t>扎格纳特内部</t>
    <phoneticPr fontId="4" type="noConversion"/>
  </si>
  <si>
    <t>最后的墙壁</t>
    <phoneticPr fontId="4" type="noConversion"/>
  </si>
  <si>
    <t>扎格纳特前</t>
    <phoneticPr fontId="4" type="noConversion"/>
  </si>
  <si>
    <t>愤怒坦克</t>
    <phoneticPr fontId="4" type="noConversion"/>
  </si>
  <si>
    <t>4号战车</t>
    <phoneticPr fontId="4" type="noConversion"/>
  </si>
  <si>
    <t>橱壁怪</t>
    <phoneticPr fontId="4" type="noConversion"/>
  </si>
  <si>
    <t>圆顶球场</t>
    <phoneticPr fontId="4" type="noConversion"/>
  </si>
  <si>
    <t>随意贴纸</t>
    <phoneticPr fontId="4" type="noConversion"/>
  </si>
  <si>
    <t>荒唐贴纸</t>
    <phoneticPr fontId="4" type="noConversion"/>
  </si>
  <si>
    <t>拍肩贴纸</t>
    <phoneticPr fontId="4" type="noConversion"/>
  </si>
  <si>
    <t>鲨熊</t>
    <phoneticPr fontId="4" type="noConversion"/>
  </si>
  <si>
    <t>莫里港酒吧</t>
    <phoneticPr fontId="4" type="noConversion"/>
  </si>
  <si>
    <t>守卫墙</t>
    <phoneticPr fontId="4" type="noConversion"/>
  </si>
  <si>
    <t>蒸汽之柱</t>
    <phoneticPr fontId="4" type="noConversion"/>
  </si>
  <si>
    <t>双管猎枪</t>
    <phoneticPr fontId="4" type="noConversion"/>
  </si>
  <si>
    <t>灰姑娘墙</t>
    <phoneticPr fontId="4" type="noConversion"/>
  </si>
  <si>
    <t>蒸汽之柱</t>
    <phoneticPr fontId="4" type="noConversion"/>
  </si>
  <si>
    <t>安全晶球</t>
    <phoneticPr fontId="4" type="noConversion"/>
  </si>
  <si>
    <t>高能镭射枪</t>
    <phoneticPr fontId="4" type="noConversion"/>
  </si>
  <si>
    <t>布教砲</t>
    <phoneticPr fontId="4" type="noConversion"/>
  </si>
  <si>
    <t>旗鱼猎豹</t>
    <phoneticPr fontId="4" type="noConversion"/>
  </si>
  <si>
    <t>铁片镇楼上</t>
    <phoneticPr fontId="4" type="noConversion"/>
  </si>
  <si>
    <t>电击鞭</t>
    <phoneticPr fontId="4" type="noConversion"/>
  </si>
  <si>
    <t>绿恶魔</t>
    <phoneticPr fontId="4" type="noConversion"/>
  </si>
  <si>
    <t>剧情：缪特</t>
    <phoneticPr fontId="4" type="noConversion"/>
  </si>
  <si>
    <t>迷彩装</t>
    <phoneticPr fontId="4" type="noConversion"/>
  </si>
  <si>
    <t>五右卫猴</t>
    <phoneticPr fontId="4" type="noConversion"/>
  </si>
  <si>
    <t>生化王国碰到</t>
    <phoneticPr fontId="4" type="noConversion"/>
  </si>
  <si>
    <t>铁片镇右海上建筑</t>
    <phoneticPr fontId="4" type="noConversion"/>
  </si>
  <si>
    <t>哈库里埃尔</t>
    <phoneticPr fontId="4" type="noConversion"/>
  </si>
  <si>
    <t>党徒巡逻队</t>
    <phoneticPr fontId="4" type="noConversion"/>
  </si>
  <si>
    <t>艾尔鲁斯大楼上</t>
    <phoneticPr fontId="4" type="noConversion"/>
  </si>
  <si>
    <t>黄色喷漆罐</t>
    <phoneticPr fontId="4" type="noConversion"/>
  </si>
  <si>
    <t>巨大鼠</t>
    <phoneticPr fontId="4" type="noConversion"/>
  </si>
  <si>
    <t>达摩炮</t>
    <phoneticPr fontId="4" type="noConversion"/>
  </si>
  <si>
    <t>达摩炮</t>
    <phoneticPr fontId="4" type="noConversion"/>
  </si>
  <si>
    <t>艾尔鲁斯大楼上</t>
    <phoneticPr fontId="4" type="noConversion"/>
  </si>
  <si>
    <t>达摩炮</t>
    <phoneticPr fontId="4" type="noConversion"/>
  </si>
  <si>
    <t>艾尔鲁斯大楼上</t>
    <phoneticPr fontId="4" type="noConversion"/>
  </si>
  <si>
    <t>暗黑破坏神</t>
    <phoneticPr fontId="4" type="noConversion"/>
  </si>
  <si>
    <t>红色沙鲛</t>
    <phoneticPr fontId="4" type="noConversion"/>
  </si>
  <si>
    <t>委托：金吊坠</t>
    <phoneticPr fontId="4" type="noConversion"/>
  </si>
  <si>
    <t>僵尸赌徒</t>
    <phoneticPr fontId="4" type="noConversion"/>
  </si>
  <si>
    <t>岔路镇西北赌场</t>
    <phoneticPr fontId="4" type="noConversion"/>
  </si>
  <si>
    <t>地狱清除者</t>
    <phoneticPr fontId="4" type="noConversion"/>
  </si>
  <si>
    <t>蒸汽之柱楼上各炮台</t>
    <phoneticPr fontId="4" type="noConversion"/>
  </si>
  <si>
    <t>绝望使者</t>
    <phoneticPr fontId="4" type="noConversion"/>
  </si>
  <si>
    <t>扎格纳特内部</t>
    <phoneticPr fontId="4" type="noConversion"/>
  </si>
  <si>
    <t>电子管泰坦</t>
    <phoneticPr fontId="4" type="noConversion"/>
  </si>
  <si>
    <t>机动死刑台</t>
    <phoneticPr fontId="4" type="noConversion"/>
  </si>
  <si>
    <t>地狱门守卫</t>
    <phoneticPr fontId="4" type="noConversion"/>
  </si>
  <si>
    <t>垃圾巨人</t>
    <phoneticPr fontId="4" type="noConversion"/>
  </si>
  <si>
    <t>垃圾场</t>
    <phoneticPr fontId="4" type="noConversion"/>
  </si>
  <si>
    <t>凝固汽油罐</t>
    <phoneticPr fontId="4" type="noConversion"/>
  </si>
  <si>
    <t>接近保险丝</t>
    <phoneticPr fontId="4" type="noConversion"/>
  </si>
  <si>
    <t>垃圾巨人</t>
    <phoneticPr fontId="4" type="noConversion"/>
  </si>
  <si>
    <t>垃圾场</t>
    <phoneticPr fontId="4" type="noConversion"/>
  </si>
  <si>
    <t>狂暴气体罐</t>
    <phoneticPr fontId="4" type="noConversion"/>
  </si>
  <si>
    <t>炸药</t>
    <phoneticPr fontId="4" type="noConversion"/>
  </si>
  <si>
    <t>APFS箭壳</t>
    <phoneticPr fontId="4" type="noConversion"/>
  </si>
  <si>
    <t>垃圾巨人</t>
    <phoneticPr fontId="4" type="noConversion"/>
  </si>
  <si>
    <t>垃圾场</t>
    <phoneticPr fontId="4" type="noConversion"/>
  </si>
  <si>
    <t>粘着剂罐</t>
    <phoneticPr fontId="4" type="noConversion"/>
  </si>
  <si>
    <t>锥形聚能弹壳</t>
    <phoneticPr fontId="4" type="noConversion"/>
  </si>
  <si>
    <t>麻痹气体罐</t>
    <phoneticPr fontId="4" type="noConversion"/>
  </si>
  <si>
    <t>催眠气体罐</t>
    <phoneticPr fontId="4" type="noConversion"/>
  </si>
  <si>
    <t>金属弹壳</t>
    <phoneticPr fontId="4" type="noConversion"/>
  </si>
  <si>
    <t>垃圾矮人</t>
    <phoneticPr fontId="4" type="noConversion"/>
  </si>
  <si>
    <t>垃圾矮人</t>
    <phoneticPr fontId="4" type="noConversion"/>
  </si>
  <si>
    <t>某种电子零件</t>
    <phoneticPr fontId="4" type="noConversion"/>
  </si>
  <si>
    <t>门罗炸药</t>
    <phoneticPr fontId="4" type="noConversion"/>
  </si>
  <si>
    <t>钻头</t>
    <phoneticPr fontId="4" type="noConversion"/>
  </si>
  <si>
    <t>垃圾矮人</t>
    <phoneticPr fontId="4" type="noConversion"/>
  </si>
  <si>
    <t>某种电子零件</t>
    <phoneticPr fontId="4" type="noConversion"/>
  </si>
  <si>
    <t>穿甲弹壳</t>
    <phoneticPr fontId="4" type="noConversion"/>
  </si>
  <si>
    <t>火箭弹壳</t>
    <phoneticPr fontId="4" type="noConversion"/>
  </si>
  <si>
    <t>通常
类别</t>
    <phoneticPr fontId="4" type="noConversion"/>
  </si>
  <si>
    <t>投射</t>
    <phoneticPr fontId="4" type="noConversion"/>
  </si>
  <si>
    <t>投射</t>
    <phoneticPr fontId="4" type="noConversion"/>
  </si>
  <si>
    <t>子弹</t>
    <phoneticPr fontId="4" type="noConversion"/>
  </si>
  <si>
    <t>刃砍</t>
    <phoneticPr fontId="4" type="noConversion"/>
  </si>
  <si>
    <t>17</t>
    <phoneticPr fontId="4" type="noConversion"/>
  </si>
  <si>
    <t>38</t>
    <phoneticPr fontId="4" type="noConversion"/>
  </si>
  <si>
    <t>36</t>
    <phoneticPr fontId="4" type="noConversion"/>
  </si>
  <si>
    <t>39</t>
    <phoneticPr fontId="4" type="noConversion"/>
  </si>
  <si>
    <t>41</t>
    <phoneticPr fontId="4" type="noConversion"/>
  </si>
  <si>
    <t>18</t>
    <phoneticPr fontId="4" type="noConversion"/>
  </si>
  <si>
    <t>酸</t>
    <phoneticPr fontId="4" type="noConversion"/>
  </si>
  <si>
    <t>吸血</t>
    <phoneticPr fontId="4" type="noConversion"/>
  </si>
  <si>
    <t>47</t>
    <phoneticPr fontId="4" type="noConversion"/>
  </si>
  <si>
    <t>57</t>
    <phoneticPr fontId="4" type="noConversion"/>
  </si>
  <si>
    <t>充电</t>
    <phoneticPr fontId="4" type="noConversion"/>
  </si>
  <si>
    <t>会心</t>
    <phoneticPr fontId="4" type="noConversion"/>
  </si>
  <si>
    <t>普通</t>
  </si>
  <si>
    <t>普通</t>
    <phoneticPr fontId="4" type="noConversion"/>
  </si>
  <si>
    <t>闪光</t>
  </si>
  <si>
    <t>闪光</t>
    <phoneticPr fontId="4" type="noConversion"/>
  </si>
  <si>
    <t>闪光</t>
    <phoneticPr fontId="4" type="noConversion"/>
  </si>
  <si>
    <t>普通</t>
    <phoneticPr fontId="4" type="noConversion"/>
  </si>
  <si>
    <t>闪光</t>
    <phoneticPr fontId="4" type="noConversion"/>
  </si>
  <si>
    <t>作者:</t>
    <phoneticPr fontId="4" type="noConversion"/>
  </si>
  <si>
    <t>雷克斯.派</t>
    <phoneticPr fontId="4" type="noConversion"/>
  </si>
  <si>
    <t>QQ:411800324</t>
    <phoneticPr fontId="4" type="noConversion"/>
  </si>
  <si>
    <t>关于</t>
    <phoneticPr fontId="4" type="noConversion"/>
  </si>
  <si>
    <t>组织/群体</t>
    <phoneticPr fontId="4" type="noConversion"/>
  </si>
  <si>
    <t>1.表中的数据不要修改,因为有的各表之间有数据连接关系,也懒得设置锁定表格,如果发现内容有错误请联系我.或有兴趣一起补完的炮友可以来加入Q群交流.
数据模拟表页,以后考虑从vba来编程,以弥补早期版本函数的不支持与更多功能.</t>
    <phoneticPr fontId="4" type="noConversion"/>
  </si>
  <si>
    <t>Metal Max 3 Editor</t>
    <phoneticPr fontId="4" type="noConversion"/>
  </si>
  <si>
    <t>组织名单</t>
    <phoneticPr fontId="4" type="noConversion"/>
  </si>
  <si>
    <t>数据偏差</t>
    <phoneticPr fontId="4" type="noConversion"/>
  </si>
  <si>
    <t>名称</t>
    <phoneticPr fontId="4" type="noConversion"/>
  </si>
  <si>
    <t>贡献</t>
    <phoneticPr fontId="4" type="noConversion"/>
  </si>
  <si>
    <t>日期</t>
    <phoneticPr fontId="4" type="noConversion"/>
  </si>
  <si>
    <t>半宅半腐女王</t>
    <phoneticPr fontId="4" type="noConversion"/>
  </si>
  <si>
    <t>创建 关于此表.</t>
    <phoneticPr fontId="4" type="noConversion"/>
  </si>
  <si>
    <t>战车武器类数据,数据来源是天幻的,众所周知其中也有不少错误的数据.</t>
    <phoneticPr fontId="4" type="noConversion"/>
  </si>
  <si>
    <t>lv2</t>
    <phoneticPr fontId="4" type="noConversion"/>
  </si>
  <si>
    <t>数据采集</t>
    <phoneticPr fontId="4" type="noConversion"/>
  </si>
  <si>
    <t>我也没有花多少时间一个个去效验,少数部分常用的东西一般都修正的修正过.</t>
    <phoneticPr fontId="4" type="noConversion"/>
  </si>
  <si>
    <t>heroine墨柒</t>
    <phoneticPr fontId="4" type="noConversion"/>
  </si>
  <si>
    <t>数据采集</t>
    <phoneticPr fontId="4" type="noConversion"/>
  </si>
  <si>
    <t xml:space="preserve"> 迎击的优先级列</t>
    <phoneticPr fontId="4" type="noConversion"/>
  </si>
  <si>
    <t>比如 战车武器的数据 有0-3星4种的武器就是4种数据 部分会相同.</t>
    <phoneticPr fontId="4" type="noConversion"/>
  </si>
  <si>
    <t>还有一些装备的出处,表中出处内容 有的其实很多出处 比如多种怪会掉同样的</t>
    <phoneticPr fontId="4" type="noConversion"/>
  </si>
  <si>
    <t xml:space="preserve">  格挡性</t>
    <phoneticPr fontId="4" type="noConversion"/>
  </si>
  <si>
    <t>次要的内容先放后面嘛~~</t>
    <phoneticPr fontId="4" type="noConversion"/>
  </si>
  <si>
    <t>其他表格数据修修补补</t>
    <phoneticPr fontId="4" type="noConversion"/>
  </si>
  <si>
    <t>纠正道具描述</t>
    <phoneticPr fontId="4" type="noConversion"/>
  </si>
  <si>
    <t>开展战车武器攻击防御弹仓最小值</t>
    <phoneticPr fontId="4" type="noConversion"/>
  </si>
  <si>
    <t>以及攻击Max防御Min弹仓Max的重量</t>
    <phoneticPr fontId="4" type="noConversion"/>
  </si>
  <si>
    <t xml:space="preserve"> 收集中..</t>
    <phoneticPr fontId="4" type="noConversion"/>
  </si>
  <si>
    <t>开展全敌数据的二级种类</t>
    <phoneticPr fontId="4" type="noConversion"/>
  </si>
  <si>
    <t xml:space="preserve"> 整合 称谓</t>
    <phoneticPr fontId="4" type="noConversion"/>
  </si>
  <si>
    <t xml:space="preserve"> 目前收录 挖掘商</t>
    <phoneticPr fontId="4" type="noConversion"/>
  </si>
  <si>
    <t xml:space="preserve"> 改为火箭炮</t>
    <phoneticPr fontId="4" type="noConversion"/>
  </si>
  <si>
    <t>补充 商店</t>
    <phoneticPr fontId="4" type="noConversion"/>
  </si>
  <si>
    <t>修改/添加 小部分装备出处</t>
    <phoneticPr fontId="4" type="noConversion"/>
  </si>
  <si>
    <t>创建 金手指  完成</t>
    <phoneticPr fontId="4" type="noConversion"/>
  </si>
  <si>
    <t>补充 赏金首/全敌数据 的详细数据,除了闪光抗性</t>
    <phoneticPr fontId="4" type="noConversion"/>
  </si>
  <si>
    <t>数据挖掘研究验证</t>
    <phoneticPr fontId="4" type="noConversion"/>
  </si>
  <si>
    <t>数据采集\效验</t>
    <phoneticPr fontId="4" type="noConversion"/>
  </si>
  <si>
    <t>疯大少爷</t>
    <phoneticPr fontId="4" type="noConversion"/>
  </si>
  <si>
    <t>Q群:93458312 517533795(部落)</t>
    <phoneticPr fontId="4" type="noConversion"/>
  </si>
  <si>
    <t>炎电子管</t>
    <phoneticPr fontId="4" type="noConversion"/>
  </si>
  <si>
    <t>猫电子管</t>
    <phoneticPr fontId="4" type="noConversion"/>
  </si>
  <si>
    <t>B</t>
    <phoneticPr fontId="4" type="noConversion"/>
  </si>
  <si>
    <t>C</t>
    <phoneticPr fontId="4" type="noConversion"/>
  </si>
  <si>
    <t>A</t>
    <phoneticPr fontId="4" type="noConversion"/>
  </si>
  <si>
    <t>嚎叫戈耳工</t>
    <phoneticPr fontId="4" type="noConversion"/>
  </si>
  <si>
    <t>剧情：奥兹玛家楼下</t>
    <phoneticPr fontId="4" type="noConversion"/>
  </si>
  <si>
    <t>兴奋剂</t>
    <phoneticPr fontId="4" type="noConversion"/>
  </si>
  <si>
    <t>太妹皮靴</t>
    <phoneticPr fontId="4" type="noConversion"/>
  </si>
  <si>
    <t>斩车刀</t>
    <phoneticPr fontId="4" type="noConversion"/>
  </si>
  <si>
    <t>改造露西</t>
    <phoneticPr fontId="4" type="noConversion"/>
  </si>
  <si>
    <t>剧情：脊柱桥</t>
    <phoneticPr fontId="4" type="noConversion"/>
  </si>
  <si>
    <t>米库</t>
    <phoneticPr fontId="4" type="noConversion"/>
  </si>
  <si>
    <t>改造米库</t>
    <phoneticPr fontId="4" type="noConversion"/>
  </si>
  <si>
    <t>米库2号</t>
    <phoneticPr fontId="4" type="noConversion"/>
  </si>
  <si>
    <t>阿托克</t>
    <phoneticPr fontId="4" type="noConversion"/>
  </si>
  <si>
    <t>改造阿托克</t>
    <phoneticPr fontId="4" type="noConversion"/>
  </si>
  <si>
    <t>阿托克2号</t>
    <phoneticPr fontId="4" type="noConversion"/>
  </si>
  <si>
    <t>露西队号</t>
    <phoneticPr fontId="4" type="noConversion"/>
  </si>
  <si>
    <t>露西队车内待机</t>
    <phoneticPr fontId="4" type="noConversion"/>
  </si>
  <si>
    <t>古拉托诺斯</t>
    <phoneticPr fontId="4" type="noConversion"/>
  </si>
  <si>
    <t>剧情：蒸汽支柱</t>
    <phoneticPr fontId="4" type="noConversion"/>
  </si>
  <si>
    <t>剧情：扎格纳特</t>
    <phoneticPr fontId="4" type="noConversion"/>
  </si>
  <si>
    <t>破坏神座</t>
    <phoneticPr fontId="4" type="noConversion"/>
  </si>
  <si>
    <t>希望炮</t>
    <phoneticPr fontId="4" type="noConversion"/>
  </si>
  <si>
    <t>剧情：破坏神座两炮台</t>
    <phoneticPr fontId="4" type="noConversion"/>
  </si>
  <si>
    <t>绝望炮</t>
    <phoneticPr fontId="4" type="noConversion"/>
  </si>
  <si>
    <t>坷垃</t>
    <phoneticPr fontId="4" type="noConversion"/>
  </si>
  <si>
    <t>古拉托诺斯（头状）</t>
    <phoneticPr fontId="4" type="noConversion"/>
  </si>
  <si>
    <t>古拉托诺斯龙（中）</t>
    <phoneticPr fontId="4" type="noConversion"/>
  </si>
  <si>
    <t>古拉托诺斯龙（黄）</t>
    <phoneticPr fontId="4" type="noConversion"/>
  </si>
  <si>
    <t>古拉托诺斯龙（紫）</t>
    <phoneticPr fontId="4" type="noConversion"/>
  </si>
  <si>
    <t>扎格</t>
    <phoneticPr fontId="4" type="noConversion"/>
  </si>
  <si>
    <t>纳特</t>
    <phoneticPr fontId="4" type="noConversion"/>
  </si>
  <si>
    <t>剧情：最终BOSS</t>
    <phoneticPr fontId="4" type="noConversion"/>
  </si>
  <si>
    <t>剧情：最终BOSS</t>
    <phoneticPr fontId="4" type="noConversion"/>
  </si>
  <si>
    <t>剧情：最终BOSS</t>
    <phoneticPr fontId="4" type="noConversion"/>
  </si>
  <si>
    <t>露西</t>
    <phoneticPr fontId="4" type="noConversion"/>
  </si>
  <si>
    <t>剧情：崖沿海岸</t>
    <phoneticPr fontId="4" type="noConversion"/>
  </si>
  <si>
    <t>敌人的当前回合停止行动,有失败可能,不在敌人行动前发动则无意义</t>
    <phoneticPr fontId="4" type="noConversion"/>
  </si>
  <si>
    <t>电子:
小型机械,
生物:
动物,植物
机械:
战车,重机械
混合体:仿生,机械生命体</t>
    <phoneticPr fontId="4" type="noConversion"/>
  </si>
  <si>
    <t>电子</t>
    <phoneticPr fontId="4" type="noConversion"/>
  </si>
  <si>
    <t>机械</t>
    <phoneticPr fontId="4" type="noConversion"/>
  </si>
  <si>
    <t>补充 其他玩意的修正</t>
    <phoneticPr fontId="4" type="noConversion"/>
  </si>
  <si>
    <t>撞击类</t>
    <phoneticPr fontId="4" type="noConversion"/>
  </si>
  <si>
    <t>撞击</t>
  </si>
  <si>
    <t>不显示通常伤害标示..
机械类怪物承受的物理伤害-80%</t>
    <phoneticPr fontId="4" type="noConversion"/>
  </si>
  <si>
    <t>种族特性问题</t>
    <phoneticPr fontId="4" type="noConversion"/>
  </si>
  <si>
    <t>杂货店
2
(消费扩展)
┗
1000
┣
┣
┣
┣
┗
9000
┗
90000
┗</t>
    <phoneticPr fontId="4" type="noConversion"/>
  </si>
  <si>
    <t>超越彩虹</t>
    <phoneticPr fontId="4" type="noConversion"/>
  </si>
  <si>
    <t>白骨凯瑟琳</t>
    <phoneticPr fontId="4" type="noConversion"/>
  </si>
  <si>
    <t>?</t>
    <phoneticPr fontId="4" type="noConversion"/>
  </si>
  <si>
    <t>人妻睡衣</t>
    <phoneticPr fontId="4" type="noConversion"/>
  </si>
  <si>
    <t>人妻浴衣</t>
    <phoneticPr fontId="4" type="noConversion"/>
  </si>
  <si>
    <t>人妻连衣裙</t>
    <phoneticPr fontId="4" type="noConversion"/>
  </si>
  <si>
    <t>机械型敌人守备力-40%</t>
    <phoneticPr fontId="4" type="noConversion"/>
  </si>
  <si>
    <t>?</t>
    <phoneticPr fontId="4" type="noConversion"/>
  </si>
  <si>
    <t>室内装饰店</t>
    <phoneticPr fontId="4" type="noConversion"/>
  </si>
  <si>
    <t>室内装饰店</t>
    <phoneticPr fontId="4" type="noConversion"/>
  </si>
  <si>
    <t>可爱花朵</t>
    <phoneticPr fontId="4" type="noConversion"/>
  </si>
  <si>
    <t>[根性]画框</t>
    <phoneticPr fontId="4" type="noConversion"/>
  </si>
  <si>
    <t>招财猫</t>
    <phoneticPr fontId="4" type="noConversion"/>
  </si>
  <si>
    <t>重音地毯</t>
    <phoneticPr fontId="4" type="noConversion"/>
  </si>
  <si>
    <t>下流海报</t>
    <phoneticPr fontId="4" type="noConversion"/>
  </si>
  <si>
    <t>化妆台</t>
    <phoneticPr fontId="4" type="noConversion"/>
  </si>
  <si>
    <t>原子红外线被炉</t>
    <phoneticPr fontId="4" type="noConversion"/>
  </si>
  <si>
    <t>时髦桌子</t>
    <phoneticPr fontId="4" type="noConversion"/>
  </si>
  <si>
    <t>高级地毯</t>
    <phoneticPr fontId="4" type="noConversion"/>
  </si>
  <si>
    <t>学习台灯</t>
    <phoneticPr fontId="4" type="noConversion"/>
  </si>
  <si>
    <t>环保洗衣机</t>
    <phoneticPr fontId="4" type="noConversion"/>
  </si>
  <si>
    <t>时髦床</t>
    <phoneticPr fontId="4" type="noConversion"/>
  </si>
  <si>
    <t>壁橱</t>
    <phoneticPr fontId="4" type="noConversion"/>
  </si>
  <si>
    <t>时髦柜子</t>
    <phoneticPr fontId="4" type="noConversion"/>
  </si>
  <si>
    <t>猎人的名誉</t>
    <phoneticPr fontId="4" type="noConversion"/>
  </si>
  <si>
    <t>花毯</t>
    <phoneticPr fontId="4" type="noConversion"/>
  </si>
  <si>
    <t>家用空调</t>
    <phoneticPr fontId="4" type="noConversion"/>
  </si>
  <si>
    <t>三开门冰箱</t>
    <phoneticPr fontId="4" type="noConversion"/>
  </si>
  <si>
    <t>虎纹地毯</t>
    <phoneticPr fontId="4" type="noConversion"/>
  </si>
  <si>
    <t>蓄音机</t>
    <phoneticPr fontId="4" type="noConversion"/>
  </si>
  <si>
    <t>音乐箱</t>
    <phoneticPr fontId="4" type="noConversion"/>
  </si>
  <si>
    <t>达利的名画</t>
    <phoneticPr fontId="4" type="noConversion"/>
  </si>
  <si>
    <t>有华盖的床</t>
    <phoneticPr fontId="4" type="noConversion"/>
  </si>
  <si>
    <t>工作台</t>
    <phoneticPr fontId="4" type="noConversion"/>
  </si>
  <si>
    <t>游戏王</t>
    <phoneticPr fontId="4" type="noConversion"/>
  </si>
  <si>
    <t>黄金汽油桶</t>
    <phoneticPr fontId="4" type="noConversion"/>
  </si>
  <si>
    <t>钛合金钻头</t>
    <phoneticPr fontId="4" type="noConversion"/>
  </si>
  <si>
    <t>伊姆皮拉德尔</t>
    <phoneticPr fontId="4" type="noConversion"/>
  </si>
  <si>
    <t>使用战车以装备的武器迎击,要求 副炮机枪/激光/雷电</t>
    <phoneticPr fontId="4" type="noConversion"/>
  </si>
  <si>
    <t>有以上迎击功能的前提下,提高迎击武器的成功率</t>
    <phoneticPr fontId="4" type="noConversion"/>
  </si>
  <si>
    <t>马尔特红葡萄酒</t>
    <phoneticPr fontId="4" type="noConversion"/>
  </si>
  <si>
    <t>锈色少女</t>
    <phoneticPr fontId="4" type="noConversion"/>
  </si>
  <si>
    <t>类固醇酸饮料</t>
    <phoneticPr fontId="4" type="noConversion"/>
  </si>
  <si>
    <t>多巴胺苏打水</t>
    <phoneticPr fontId="4" type="noConversion"/>
  </si>
  <si>
    <t>卡克格利塔</t>
    <phoneticPr fontId="4" type="noConversion"/>
  </si>
  <si>
    <t>未来马蒂尼</t>
    <phoneticPr fontId="4" type="noConversion"/>
  </si>
  <si>
    <t>恩德尔菲兹</t>
    <phoneticPr fontId="4" type="noConversion"/>
  </si>
  <si>
    <t>死亡球</t>
    <phoneticPr fontId="4" type="noConversion"/>
  </si>
  <si>
    <t>恶徒博物馆</t>
    <phoneticPr fontId="4" type="noConversion"/>
  </si>
  <si>
    <t>大檐楼镇</t>
    <phoneticPr fontId="4" type="noConversion"/>
  </si>
  <si>
    <t>补充 酒吧列表</t>
    <phoneticPr fontId="4" type="noConversion"/>
  </si>
  <si>
    <t>创建 一些地形路线</t>
    <phoneticPr fontId="4" type="noConversion"/>
  </si>
  <si>
    <t>全体</t>
    <phoneticPr fontId="4" type="noConversion"/>
  </si>
  <si>
    <t>全体</t>
    <phoneticPr fontId="4" type="noConversion"/>
  </si>
  <si>
    <t>字符</t>
    <phoneticPr fontId="4" type="noConversion"/>
  </si>
  <si>
    <t>　</t>
  </si>
  <si>
    <t>16进制</t>
    <phoneticPr fontId="4" type="noConversion"/>
  </si>
  <si>
    <t>Len:8</t>
    <phoneticPr fontId="4" type="noConversion"/>
  </si>
  <si>
    <t>4E00</t>
    <phoneticPr fontId="4" type="noConversion"/>
  </si>
  <si>
    <t>4E01</t>
  </si>
  <si>
    <t>4E03</t>
    <phoneticPr fontId="4" type="noConversion"/>
  </si>
  <si>
    <t>4E07</t>
    <phoneticPr fontId="4" type="noConversion"/>
  </si>
  <si>
    <t>4E08</t>
  </si>
  <si>
    <t>4E09</t>
  </si>
  <si>
    <t>4E0A</t>
    <phoneticPr fontId="4" type="noConversion"/>
  </si>
  <si>
    <t>4E0B</t>
    <phoneticPr fontId="4" type="noConversion"/>
  </si>
  <si>
    <t>4E0D</t>
    <phoneticPr fontId="4" type="noConversion"/>
  </si>
  <si>
    <t>4E0E</t>
    <phoneticPr fontId="4" type="noConversion"/>
  </si>
  <si>
    <t>4E10</t>
    <phoneticPr fontId="4" type="noConversion"/>
  </si>
  <si>
    <t>4E11</t>
    <phoneticPr fontId="4" type="noConversion"/>
  </si>
  <si>
    <t>4E14</t>
    <phoneticPr fontId="4" type="noConversion"/>
  </si>
  <si>
    <t>4E15</t>
    <phoneticPr fontId="4" type="noConversion"/>
  </si>
  <si>
    <t>4E16</t>
    <phoneticPr fontId="4" type="noConversion"/>
  </si>
  <si>
    <t>4E17</t>
  </si>
  <si>
    <t>4E18</t>
  </si>
  <si>
    <t>4E19</t>
  </si>
  <si>
    <t>4E1E</t>
    <phoneticPr fontId="4" type="noConversion"/>
  </si>
  <si>
    <t>4E21</t>
    <phoneticPr fontId="4" type="noConversion"/>
  </si>
  <si>
    <t>4E26</t>
    <phoneticPr fontId="4" type="noConversion"/>
  </si>
  <si>
    <t>於</t>
    <phoneticPr fontId="4" type="noConversion"/>
  </si>
  <si>
    <t>图</t>
    <phoneticPr fontId="4" type="noConversion"/>
  </si>
  <si>
    <t>标</t>
    <phoneticPr fontId="4" type="noConversion"/>
  </si>
  <si>
    <t>通</t>
    <phoneticPr fontId="4" type="noConversion"/>
  </si>
  <si>
    <t>过</t>
    <phoneticPr fontId="4" type="noConversion"/>
  </si>
  <si>
    <t>简</t>
    <phoneticPr fontId="4" type="noConversion"/>
  </si>
  <si>
    <t>结</t>
    <phoneticPr fontId="4" type="noConversion"/>
  </si>
  <si>
    <t>束</t>
    <phoneticPr fontId="4" type="noConversion"/>
  </si>
  <si>
    <t>高</t>
    <phoneticPr fontId="4" type="noConversion"/>
  </si>
  <si>
    <t>速</t>
    <phoneticPr fontId="4" type="noConversion"/>
  </si>
  <si>
    <t>道</t>
    <phoneticPr fontId="4" type="noConversion"/>
  </si>
  <si>
    <t>具</t>
    <phoneticPr fontId="4" type="noConversion"/>
  </si>
  <si>
    <t>说</t>
    <phoneticPr fontId="4" type="noConversion"/>
  </si>
  <si>
    <t>明</t>
    <phoneticPr fontId="4" type="noConversion"/>
  </si>
  <si>
    <t>上</t>
    <phoneticPr fontId="4" type="noConversion"/>
  </si>
  <si>
    <t>画</t>
    <phoneticPr fontId="4" type="noConversion"/>
  </si>
  <si>
    <t>面</t>
    <phoneticPr fontId="4" type="noConversion"/>
  </si>
  <si>
    <t>下</t>
    <phoneticPr fontId="4" type="noConversion"/>
  </si>
  <si>
    <t>般</t>
    <phoneticPr fontId="4" type="noConversion"/>
  </si>
  <si>
    <t>一</t>
  </si>
  <si>
    <t>一</t>
    <phoneticPr fontId="4" type="noConversion"/>
  </si>
  <si>
    <t>单</t>
    <phoneticPr fontId="4" type="noConversion"/>
  </si>
  <si>
    <t>只</t>
    <phoneticPr fontId="4" type="noConversion"/>
  </si>
  <si>
    <t>重</t>
    <phoneticPr fontId="4" type="noConversion"/>
  </si>
  <si>
    <t>放</t>
    <phoneticPr fontId="4" type="noConversion"/>
  </si>
  <si>
    <t>题</t>
    <phoneticPr fontId="4" type="noConversion"/>
  </si>
  <si>
    <t>大</t>
    <phoneticPr fontId="4" type="noConversion"/>
  </si>
  <si>
    <t>小</t>
    <phoneticPr fontId="4" type="noConversion"/>
  </si>
  <si>
    <t>强</t>
    <phoneticPr fontId="4" type="noConversion"/>
  </si>
  <si>
    <t>度</t>
    <phoneticPr fontId="4" type="noConversion"/>
  </si>
  <si>
    <t>便</t>
    <phoneticPr fontId="4" type="noConversion"/>
  </si>
  <si>
    <t>利</t>
    <phoneticPr fontId="4" type="noConversion"/>
  </si>
  <si>
    <t>量</t>
    <phoneticPr fontId="4" type="noConversion"/>
  </si>
  <si>
    <t>战</t>
  </si>
  <si>
    <t>战</t>
    <phoneticPr fontId="4" type="noConversion"/>
  </si>
  <si>
    <t>历</t>
    <phoneticPr fontId="4" type="noConversion"/>
  </si>
  <si>
    <t>装</t>
    <phoneticPr fontId="4" type="noConversion"/>
  </si>
  <si>
    <t>备</t>
    <phoneticPr fontId="4" type="noConversion"/>
  </si>
  <si>
    <t>攻</t>
    <phoneticPr fontId="4" type="noConversion"/>
  </si>
  <si>
    <t>击</t>
    <phoneticPr fontId="4" type="noConversion"/>
  </si>
  <si>
    <t>力</t>
    <phoneticPr fontId="4" type="noConversion"/>
  </si>
  <si>
    <t>载</t>
    <phoneticPr fontId="4" type="noConversion"/>
  </si>
  <si>
    <t>改</t>
    <phoneticPr fontId="4" type="noConversion"/>
  </si>
  <si>
    <t>造</t>
    <phoneticPr fontId="4" type="noConversion"/>
  </si>
  <si>
    <t>穴</t>
    <phoneticPr fontId="4" type="noConversion"/>
  </si>
  <si>
    <t>恢</t>
    <phoneticPr fontId="4" type="noConversion"/>
  </si>
  <si>
    <t>复</t>
    <phoneticPr fontId="4" type="noConversion"/>
  </si>
  <si>
    <t>不</t>
    <phoneticPr fontId="4" type="noConversion"/>
  </si>
  <si>
    <t>乘</t>
    <phoneticPr fontId="4" type="noConversion"/>
  </si>
  <si>
    <t>坐</t>
    <phoneticPr fontId="4" type="noConversion"/>
  </si>
  <si>
    <t>斗</t>
    <phoneticPr fontId="4" type="noConversion"/>
  </si>
  <si>
    <t>全</t>
    <phoneticPr fontId="4" type="noConversion"/>
  </si>
  <si>
    <t>体</t>
    <phoneticPr fontId="4" type="noConversion"/>
  </si>
  <si>
    <t>选</t>
    <phoneticPr fontId="4" type="noConversion"/>
  </si>
  <si>
    <t>择</t>
    <phoneticPr fontId="4" type="noConversion"/>
  </si>
  <si>
    <t>其</t>
    <phoneticPr fontId="4" type="noConversion"/>
  </si>
  <si>
    <t>它</t>
    <phoneticPr fontId="4" type="noConversion"/>
  </si>
  <si>
    <t>感</t>
    <phoneticPr fontId="4" type="noConversion"/>
  </si>
  <si>
    <t>应</t>
    <phoneticPr fontId="4" type="noConversion"/>
  </si>
  <si>
    <t>器</t>
    <phoneticPr fontId="4" type="noConversion"/>
  </si>
  <si>
    <t>系</t>
    <phoneticPr fontId="4" type="noConversion"/>
  </si>
  <si>
    <t>统</t>
  </si>
  <si>
    <t>部</t>
  </si>
  <si>
    <t>归</t>
  </si>
  <si>
    <t>还</t>
  </si>
  <si>
    <t>车</t>
  </si>
  <si>
    <t>览</t>
  </si>
  <si>
    <t>无</t>
  </si>
  <si>
    <t>出</t>
  </si>
  <si>
    <t>错</t>
  </si>
  <si>
    <t>游</t>
  </si>
  <si>
    <t>戏</t>
  </si>
  <si>
    <t>时</t>
  </si>
  <si>
    <t>间</t>
  </si>
  <si>
    <t>冒</t>
  </si>
  <si>
    <t>险</t>
  </si>
  <si>
    <t>指</t>
  </si>
  <si>
    <t>南</t>
  </si>
  <si>
    <t>B</t>
  </si>
  <si>
    <t>S</t>
  </si>
  <si>
    <t>雷</t>
  </si>
  <si>
    <t>达</t>
  </si>
  <si>
    <t>法</t>
  </si>
  <si>
    <t>0</t>
  </si>
  <si>
    <t>定</t>
  </si>
  <si>
    <t>光</t>
  </si>
  <si>
    <t>记</t>
  </si>
  <si>
    <t>忆</t>
  </si>
  <si>
    <t>牵</t>
  </si>
  <si>
    <t>引</t>
  </si>
  <si>
    <t>危</t>
  </si>
  <si>
    <t>泰</t>
  </si>
  <si>
    <t>斯</t>
  </si>
  <si>
    <t>拉</t>
  </si>
  <si>
    <t>计</t>
  </si>
  <si>
    <t>来</t>
  </si>
  <si>
    <t>保</t>
  </si>
  <si>
    <t>持</t>
  </si>
  <si>
    <t>动</t>
  </si>
  <si>
    <t>解</t>
  </si>
  <si>
    <t>除</t>
  </si>
  <si>
    <t>怪</t>
  </si>
  <si>
    <t>物</t>
  </si>
  <si>
    <t>i</t>
  </si>
  <si>
    <t>护</t>
  </si>
  <si>
    <t>目</t>
  </si>
  <si>
    <t>镜</t>
  </si>
  <si>
    <t>令</t>
  </si>
  <si>
    <t>金</t>
  </si>
  <si>
    <t>属</t>
  </si>
  <si>
    <t>探</t>
  </si>
  <si>
    <t>测</t>
  </si>
  <si>
    <t>传</t>
  </si>
  <si>
    <t>真</t>
  </si>
  <si>
    <t>火</t>
  </si>
  <si>
    <t>箭</t>
  </si>
  <si>
    <t>推</t>
  </si>
  <si>
    <t>进</t>
  </si>
  <si>
    <t>降</t>
  </si>
  <si>
    <t>对</t>
  </si>
  <si>
    <t>话</t>
  </si>
  <si>
    <t>调</t>
  </si>
  <si>
    <t>查</t>
  </si>
  <si>
    <t>要</t>
  </si>
  <si>
    <t>变</t>
  </si>
  <si>
    <t>更</t>
  </si>
  <si>
    <t>成</t>
  </si>
  <si>
    <t>哪</t>
  </si>
  <si>
    <t>个</t>
  </si>
  <si>
    <t>请</t>
  </si>
  <si>
    <t>的</t>
  </si>
  <si>
    <t>。</t>
  </si>
  <si>
    <t>尺</t>
  </si>
  <si>
    <t>寸</t>
  </si>
  <si>
    <t>共</t>
  </si>
  <si>
    <t>别</t>
  </si>
  <si>
    <t>菜</t>
  </si>
  <si>
    <t>有</t>
  </si>
  <si>
    <t>类</t>
  </si>
  <si>
    <t>型</t>
  </si>
  <si>
    <t>纵</t>
  </si>
  <si>
    <t>横</t>
  </si>
  <si>
    <t>移</t>
  </si>
  <si>
    <t>主</t>
  </si>
  <si>
    <t>自</t>
  </si>
  <si>
    <t>由</t>
  </si>
  <si>
    <t>设</t>
  </si>
  <si>
    <t>置</t>
  </si>
  <si>
    <t>配</t>
  </si>
  <si>
    <t>按</t>
  </si>
  <si>
    <t>键</t>
  </si>
  <si>
    <t>Y</t>
  </si>
  <si>
    <t>L</t>
  </si>
  <si>
    <t>R</t>
  </si>
  <si>
    <t>;</t>
  </si>
  <si>
    <t>取</t>
  </si>
  <si>
    <t>消</t>
  </si>
  <si>
    <t>X</t>
  </si>
  <si>
    <t>扩</t>
  </si>
  <si>
    <t>缩</t>
  </si>
  <si>
    <t>左</t>
  </si>
  <si>
    <t>右</t>
  </si>
  <si>
    <t>回</t>
  </si>
  <si>
    <t>转</t>
  </si>
  <si>
    <t>十</t>
  </si>
  <si>
    <t>字</t>
  </si>
  <si>
    <t>头</t>
  </si>
  <si>
    <t>初</t>
  </si>
  <si>
    <t>始</t>
  </si>
  <si>
    <t>化</t>
  </si>
  <si>
    <t>○</t>
  </si>
  <si>
    <t>月</t>
  </si>
  <si>
    <t>日</t>
  </si>
  <si>
    <t>很</t>
  </si>
  <si>
    <t>遗</t>
  </si>
  <si>
    <t>憾</t>
  </si>
  <si>
    <t>、</t>
  </si>
  <si>
    <t>我</t>
  </si>
  <si>
    <t>们</t>
  </si>
  <si>
    <t>决</t>
  </si>
  <si>
    <t>封</t>
  </si>
  <si>
    <t>锁</t>
  </si>
  <si>
    <t>这</t>
  </si>
  <si>
    <t>施</t>
  </si>
  <si>
    <t>！</t>
  </si>
  <si>
    <t>该</t>
  </si>
  <si>
    <t>会</t>
  </si>
  <si>
    <t>再</t>
  </si>
  <si>
    <t>到</t>
  </si>
  <si>
    <t>里</t>
  </si>
  <si>
    <t>了</t>
  </si>
  <si>
    <t>吧</t>
  </si>
  <si>
    <t>轨</t>
  </si>
  <si>
    <t>电</t>
  </si>
  <si>
    <t>梯</t>
  </si>
  <si>
    <t>建</t>
  </si>
  <si>
    <t>筑</t>
  </si>
  <si>
    <t>报</t>
  </si>
  <si>
    <t>告</t>
  </si>
  <si>
    <t>书</t>
  </si>
  <si>
    <t>工</t>
  </si>
  <si>
    <t>作</t>
  </si>
  <si>
    <t>在</t>
  </si>
  <si>
    <t>顺</t>
  </si>
  <si>
    <t>行</t>
  </si>
  <si>
    <t>第</t>
  </si>
  <si>
    <t>1</t>
  </si>
  <si>
    <t>次</t>
  </si>
  <si>
    <t>实</t>
  </si>
  <si>
    <t>验</t>
  </si>
  <si>
    <t>也</t>
  </si>
  <si>
    <t>完</t>
  </si>
  <si>
    <t>周</t>
  </si>
  <si>
    <t>开</t>
  </si>
  <si>
    <t>就</t>
  </si>
  <si>
    <t>正</t>
  </si>
  <si>
    <t>试</t>
  </si>
  <si>
    <t>关</t>
  </si>
  <si>
    <t>于</t>
  </si>
  <si>
    <t>生</t>
  </si>
  <si>
    <t>胶</t>
  </si>
  <si>
    <t>囊</t>
  </si>
  <si>
    <t>和</t>
  </si>
  <si>
    <t>以</t>
  </si>
  <si>
    <t>往</t>
  </si>
  <si>
    <t>地</t>
  </si>
  <si>
    <t>相</t>
  </si>
  <si>
    <t>比</t>
  </si>
  <si>
    <t>发</t>
  </si>
  <si>
    <t>现</t>
  </si>
  <si>
    <t>环</t>
  </si>
  <si>
    <t>境</t>
  </si>
  <si>
    <t>能</t>
  </si>
  <si>
    <t>需</t>
  </si>
  <si>
    <t>5</t>
  </si>
  <si>
    <t>%</t>
  </si>
  <si>
    <t>即</t>
  </si>
  <si>
    <t>可</t>
  </si>
  <si>
    <t>整</t>
  </si>
  <si>
    <t>好</t>
  </si>
  <si>
    <t>似</t>
  </si>
  <si>
    <t>乎</t>
  </si>
  <si>
    <t>够</t>
  </si>
  <si>
    <t>低</t>
  </si>
  <si>
    <t>3</t>
  </si>
  <si>
    <t>声</t>
  </si>
  <si>
    <t>音</t>
  </si>
  <si>
    <t>义</t>
  </si>
  <si>
    <t>袋</t>
  </si>
  <si>
    <t>址</t>
  </si>
  <si>
    <t>人</t>
  </si>
  <si>
    <t>@</t>
  </si>
  <si>
    <t>神</t>
  </si>
  <si>
    <t>机</t>
  </si>
  <si>
    <t>密</t>
  </si>
  <si>
    <t>划</t>
  </si>
  <si>
    <t>您</t>
  </si>
  <si>
    <t>辛</t>
  </si>
  <si>
    <t>苦</t>
  </si>
  <si>
    <t>那</t>
  </si>
  <si>
    <t>起</t>
  </si>
  <si>
    <t>技</t>
  </si>
  <si>
    <t>术</t>
  </si>
  <si>
    <t>认</t>
  </si>
  <si>
    <t>为</t>
  </si>
  <si>
    <t>必</t>
  </si>
  <si>
    <t>给</t>
  </si>
  <si>
    <t>公</t>
  </si>
  <si>
    <t>司</t>
  </si>
  <si>
    <t>挥</t>
  </si>
  <si>
    <t>用</t>
  </si>
  <si>
    <t>资</t>
  </si>
  <si>
    <t>料</t>
  </si>
  <si>
    <t>希</t>
  </si>
  <si>
    <t>望</t>
  </si>
  <si>
    <t>研</t>
  </si>
  <si>
    <t>究</t>
  </si>
  <si>
    <t>是</t>
  </si>
  <si>
    <t>怎</t>
  </si>
  <si>
    <t>么</t>
  </si>
  <si>
    <t>事</t>
  </si>
  <si>
    <t>安</t>
  </si>
  <si>
    <t>突</t>
  </si>
  <si>
    <t>然</t>
  </si>
  <si>
    <t>袭</t>
  </si>
  <si>
    <t>想</t>
  </si>
  <si>
    <t>看</t>
  </si>
  <si>
    <t>从</t>
  </si>
  <si>
    <t>震</t>
  </si>
  <si>
    <t>之</t>
  </si>
  <si>
    <t>后</t>
  </si>
  <si>
    <t>件</t>
  </si>
  <si>
    <t>难</t>
  </si>
  <si>
    <t>须</t>
  </si>
  <si>
    <t>中</t>
  </si>
  <si>
    <t>止</t>
  </si>
  <si>
    <t>吗</t>
  </si>
  <si>
    <t>同</t>
  </si>
  <si>
    <t>总</t>
  </si>
  <si>
    <t>绝</t>
  </si>
  <si>
    <t>撤</t>
  </si>
  <si>
    <t>退</t>
  </si>
  <si>
    <t>使</t>
  </si>
  <si>
    <t>最</t>
  </si>
  <si>
    <t>得</t>
  </si>
  <si>
    <t>缝</t>
  </si>
  <si>
    <t>隙</t>
  </si>
  <si>
    <t>填</t>
  </si>
  <si>
    <t>满</t>
  </si>
  <si>
    <t>2</t>
  </si>
  <si>
    <t>4</t>
  </si>
  <si>
    <t>模</t>
  </si>
  <si>
    <t>式</t>
  </si>
  <si>
    <t>信</t>
  </si>
  <si>
    <t>息</t>
  </si>
  <si>
    <t>慢</t>
  </si>
  <si>
    <t>快</t>
  </si>
  <si>
    <t>犬</t>
  </si>
  <si>
    <t>酒</t>
  </si>
  <si>
    <t>父</t>
  </si>
  <si>
    <t>波</t>
  </si>
  <si>
    <t>奇</t>
  </si>
  <si>
    <t>旅</t>
  </si>
  <si>
    <t>店</t>
  </si>
  <si>
    <t>赤</t>
  </si>
  <si>
    <t>龟</t>
  </si>
  <si>
    <t>麦</t>
  </si>
  <si>
    <t>秆</t>
  </si>
  <si>
    <t>西</t>
  </si>
  <si>
    <t>塞</t>
  </si>
  <si>
    <t>科</t>
  </si>
  <si>
    <t>格</t>
  </si>
  <si>
    <t>米</t>
  </si>
  <si>
    <t>库</t>
  </si>
  <si>
    <t>树</t>
  </si>
  <si>
    <t>界</t>
  </si>
  <si>
    <t>诺</t>
  </si>
  <si>
    <t>亚</t>
  </si>
  <si>
    <t>教</t>
  </si>
  <si>
    <t>授</t>
  </si>
  <si>
    <t>德</t>
  </si>
  <si>
    <t>努</t>
  </si>
  <si>
    <t>卡</t>
  </si>
  <si>
    <t>兰</t>
  </si>
  <si>
    <t>冷</t>
  </si>
  <si>
    <t>血</t>
  </si>
  <si>
    <t>党</t>
  </si>
  <si>
    <t>萝</t>
  </si>
  <si>
    <t>洁</t>
  </si>
  <si>
    <t>纳</t>
  </si>
  <si>
    <t>特</t>
  </si>
  <si>
    <t>芙</t>
  </si>
  <si>
    <t>妮</t>
  </si>
  <si>
    <t>基</t>
  </si>
  <si>
    <t>极</t>
  </si>
  <si>
    <t>乐</t>
  </si>
  <si>
    <t>谷</t>
  </si>
  <si>
    <t>艾</t>
  </si>
  <si>
    <t>莉</t>
  </si>
  <si>
    <t>托</t>
  </si>
  <si>
    <t>多</t>
  </si>
  <si>
    <t>导</t>
  </si>
  <si>
    <t>航</t>
  </si>
  <si>
    <t>猿</t>
  </si>
  <si>
    <t>霍</t>
  </si>
  <si>
    <t>克</t>
  </si>
  <si>
    <t>劳</t>
  </si>
  <si>
    <t>尔</t>
  </si>
  <si>
    <t>赛</t>
  </si>
  <si>
    <t>因</t>
  </si>
  <si>
    <t>奥</t>
  </si>
  <si>
    <t>加</t>
  </si>
  <si>
    <t>破</t>
  </si>
  <si>
    <t>坏</t>
  </si>
  <si>
    <t>蓄</t>
  </si>
  <si>
    <t>球</t>
  </si>
  <si>
    <t>约</t>
  </si>
  <si>
    <t>翰</t>
  </si>
  <si>
    <t>坷</t>
  </si>
  <si>
    <t>阿</t>
  </si>
  <si>
    <t>黛</t>
  </si>
  <si>
    <t>砦</t>
  </si>
  <si>
    <t>兹</t>
  </si>
  <si>
    <t>玛</t>
  </si>
  <si>
    <t>僵</t>
  </si>
  <si>
    <t>尸</t>
  </si>
  <si>
    <t>霞</t>
  </si>
  <si>
    <t>马</t>
  </si>
  <si>
    <t>废</t>
  </si>
  <si>
    <t>铁</t>
  </si>
  <si>
    <t>恩</t>
  </si>
  <si>
    <t>鲁</t>
  </si>
  <si>
    <t>啤</t>
  </si>
  <si>
    <t>洛</t>
  </si>
  <si>
    <t>双</t>
  </si>
  <si>
    <t>子</t>
  </si>
  <si>
    <t>莲</t>
  </si>
  <si>
    <t>塔</t>
  </si>
  <si>
    <t>农</t>
  </si>
  <si>
    <t>田</t>
  </si>
  <si>
    <t>老</t>
  </si>
  <si>
    <t>板</t>
  </si>
  <si>
    <t>蓝</t>
  </si>
  <si>
    <t>色</t>
  </si>
  <si>
    <t>鳄</t>
  </si>
  <si>
    <t>鱼</t>
  </si>
  <si>
    <t>莫</t>
  </si>
  <si>
    <t>凯</t>
  </si>
  <si>
    <t>罗</t>
  </si>
  <si>
    <t>海</t>
  </si>
  <si>
    <t>珐</t>
  </si>
  <si>
    <t>哥</t>
  </si>
  <si>
    <t>未</t>
  </si>
  <si>
    <t>欧</t>
  </si>
  <si>
    <t>管</t>
  </si>
  <si>
    <t>亲</t>
  </si>
  <si>
    <t>爱</t>
  </si>
  <si>
    <t>伏</t>
  </si>
  <si>
    <t>甘</t>
  </si>
  <si>
    <t>嚯</t>
  </si>
  <si>
    <t>洞</t>
  </si>
  <si>
    <t>丹</t>
  </si>
  <si>
    <t>尼</t>
  </si>
  <si>
    <t>维</t>
  </si>
  <si>
    <t>丽</t>
  </si>
  <si>
    <t>琳</t>
  </si>
  <si>
    <t>械</t>
  </si>
  <si>
    <t>团</t>
  </si>
  <si>
    <t>空</t>
  </si>
  <si>
    <t>输</t>
  </si>
  <si>
    <t>掉</t>
  </si>
  <si>
    <t>徒</t>
  </si>
  <si>
    <t>鲨</t>
  </si>
  <si>
    <t>熊</t>
  </si>
  <si>
    <t>穆</t>
  </si>
  <si>
    <t>迪</t>
  </si>
  <si>
    <t>掩</t>
  </si>
  <si>
    <t>场</t>
  </si>
  <si>
    <t>迹</t>
  </si>
  <si>
    <t>缪</t>
  </si>
  <si>
    <t>内</t>
  </si>
  <si>
    <t>森</t>
  </si>
  <si>
    <t>埃</t>
  </si>
  <si>
    <t>布</t>
  </si>
  <si>
    <t>札</t>
  </si>
  <si>
    <t>迭</t>
  </si>
  <si>
    <t>戈</t>
  </si>
  <si>
    <t>渔</t>
  </si>
  <si>
    <t>峰</t>
  </si>
  <si>
    <t>曼</t>
  </si>
  <si>
    <t>巡</t>
  </si>
  <si>
    <t>逻</t>
  </si>
  <si>
    <t>狼</t>
  </si>
  <si>
    <t>底</t>
  </si>
  <si>
    <t>水</t>
  </si>
  <si>
    <t>脉</t>
  </si>
  <si>
    <t>厨</t>
  </si>
  <si>
    <t>王</t>
  </si>
  <si>
    <t>伊</t>
  </si>
  <si>
    <t>弗</t>
  </si>
  <si>
    <t>星</t>
  </si>
  <si>
    <t>期</t>
  </si>
  <si>
    <t>吉</t>
  </si>
  <si>
    <t>警</t>
  </si>
  <si>
    <t>梅</t>
  </si>
  <si>
    <t>雅</t>
  </si>
  <si>
    <t>夫</t>
  </si>
  <si>
    <t>林</t>
  </si>
  <si>
    <t>社</t>
  </si>
  <si>
    <t>玖</t>
  </si>
  <si>
    <t>泽</t>
  </si>
  <si>
    <t>露</t>
  </si>
  <si>
    <t>茜</t>
  </si>
  <si>
    <t>赫</t>
  </si>
  <si>
    <t>娜</t>
  </si>
  <si>
    <t>品</t>
  </si>
  <si>
    <t>者</t>
  </si>
  <si>
    <t>恶</t>
  </si>
  <si>
    <t>魔</t>
  </si>
  <si>
    <t>层</t>
  </si>
  <si>
    <t>街</t>
  </si>
  <si>
    <t>亨</t>
  </si>
  <si>
    <t>莱</t>
  </si>
  <si>
    <t>桶</t>
  </si>
  <si>
    <t>手</t>
  </si>
  <si>
    <t>鼓</t>
  </si>
  <si>
    <t>弟</t>
  </si>
  <si>
    <t>委</t>
  </si>
  <si>
    <t>偶</t>
  </si>
  <si>
    <t>队</t>
  </si>
  <si>
    <t>杯</t>
  </si>
  <si>
    <t>姆</t>
  </si>
  <si>
    <t>坎</t>
  </si>
  <si>
    <t>章</t>
  </si>
  <si>
    <t>坦</t>
  </si>
  <si>
    <t>亡</t>
  </si>
  <si>
    <t>命</t>
  </si>
  <si>
    <t>桥</t>
  </si>
  <si>
    <t>琪</t>
  </si>
  <si>
    <t>贸</t>
  </si>
  <si>
    <t>易</t>
  </si>
  <si>
    <t>班</t>
  </si>
  <si>
    <t>越</t>
  </si>
  <si>
    <t>野</t>
  </si>
  <si>
    <t>障</t>
  </si>
  <si>
    <t>碍</t>
  </si>
  <si>
    <t>母</t>
  </si>
  <si>
    <t>鳗</t>
  </si>
  <si>
    <t>死</t>
  </si>
  <si>
    <t>妆</t>
  </si>
  <si>
    <t>台</t>
  </si>
  <si>
    <t>学</t>
  </si>
  <si>
    <t>习</t>
  </si>
  <si>
    <t>灯</t>
  </si>
  <si>
    <t>边</t>
  </si>
  <si>
    <t>烂</t>
  </si>
  <si>
    <t>冰</t>
  </si>
  <si>
    <t>箱</t>
  </si>
  <si>
    <t>修</t>
  </si>
  <si>
    <t>名</t>
  </si>
  <si>
    <t>质</t>
  </si>
  <si>
    <t>所</t>
  </si>
  <si>
    <t>女</t>
  </si>
  <si>
    <t>像</t>
  </si>
  <si>
    <t>柜</t>
  </si>
  <si>
    <t>床</t>
  </si>
  <si>
    <t>洗</t>
  </si>
  <si>
    <t>碗</t>
  </si>
  <si>
    <t>池</t>
  </si>
  <si>
    <t>剃</t>
  </si>
  <si>
    <t>刀</t>
  </si>
  <si>
    <t>摩</t>
  </si>
  <si>
    <t>轮</t>
  </si>
  <si>
    <t>甲</t>
  </si>
  <si>
    <t>巴</t>
  </si>
  <si>
    <t>贩</t>
  </si>
  <si>
    <t>卖</t>
  </si>
  <si>
    <t>柯</t>
  </si>
  <si>
    <t>贝</t>
  </si>
  <si>
    <t>蒙</t>
  </si>
  <si>
    <t>白</t>
  </si>
  <si>
    <t>煮</t>
  </si>
  <si>
    <t>稻</t>
  </si>
  <si>
    <t>草</t>
  </si>
  <si>
    <t>I</t>
  </si>
  <si>
    <t>D</t>
  </si>
  <si>
    <t>巨</t>
  </si>
  <si>
    <t>丁</t>
  </si>
  <si>
    <t>萨</t>
  </si>
  <si>
    <t>C</t>
  </si>
  <si>
    <t>片</t>
  </si>
  <si>
    <t>佩</t>
  </si>
  <si>
    <t>衣</t>
  </si>
  <si>
    <t>哈</t>
  </si>
  <si>
    <t>粗</t>
  </si>
  <si>
    <t>暴</t>
  </si>
  <si>
    <t>男</t>
  </si>
  <si>
    <t>古</t>
  </si>
  <si>
    <t>博</t>
  </si>
  <si>
    <t>士</t>
  </si>
  <si>
    <t>二</t>
  </si>
  <si>
    <t>射</t>
  </si>
  <si>
    <t>崖</t>
  </si>
  <si>
    <t>沿</t>
  </si>
  <si>
    <t>岸</t>
  </si>
  <si>
    <t>菲</t>
  </si>
  <si>
    <t>黑</t>
  </si>
  <si>
    <t>沙</t>
  </si>
  <si>
    <t>漠</t>
  </si>
  <si>
    <t>岔</t>
  </si>
  <si>
    <t>路</t>
  </si>
  <si>
    <t>镇</t>
  </si>
  <si>
    <t>兄</t>
  </si>
  <si>
    <t>超</t>
  </si>
  <si>
    <t>纯</t>
  </si>
  <si>
    <t>岩</t>
  </si>
  <si>
    <t>滑</t>
  </si>
  <si>
    <t>溜</t>
  </si>
  <si>
    <t>烧</t>
  </si>
  <si>
    <t>烤</t>
  </si>
  <si>
    <t>形</t>
  </si>
  <si>
    <t>虫</t>
  </si>
  <si>
    <t>恐</t>
  </si>
  <si>
    <t>刺</t>
  </si>
  <si>
    <t>身</t>
  </si>
  <si>
    <t>屋</t>
  </si>
  <si>
    <t>印</t>
  </si>
  <si>
    <t>象</t>
  </si>
  <si>
    <t>派</t>
  </si>
  <si>
    <t>壁</t>
  </si>
  <si>
    <t>橱</t>
  </si>
  <si>
    <t>虎</t>
  </si>
  <si>
    <t>纹</t>
  </si>
  <si>
    <t>毯</t>
  </si>
  <si>
    <t>商</t>
  </si>
  <si>
    <t>桌</t>
  </si>
  <si>
    <t>欢</t>
  </si>
  <si>
    <t>圆</t>
  </si>
  <si>
    <t>顶</t>
  </si>
  <si>
    <t>三</t>
  </si>
  <si>
    <t>门</t>
  </si>
  <si>
    <t>仆</t>
  </si>
  <si>
    <t>服</t>
  </si>
  <si>
    <t>青</t>
  </si>
  <si>
    <t>师</t>
  </si>
  <si>
    <t>花</t>
  </si>
  <si>
    <t>际</t>
  </si>
  <si>
    <t>包</t>
  </si>
  <si>
    <t>飞</t>
  </si>
  <si>
    <t>五</t>
  </si>
  <si>
    <t>卫</t>
  </si>
  <si>
    <t>猴</t>
  </si>
  <si>
    <t>存</t>
  </si>
  <si>
    <t>档</t>
  </si>
  <si>
    <t>天</t>
  </si>
  <si>
    <t>湖</t>
  </si>
  <si>
    <t>港</t>
  </si>
  <si>
    <t>宝</t>
  </si>
  <si>
    <t>汀</t>
  </si>
  <si>
    <t>蒂</t>
  </si>
  <si>
    <t>辣</t>
  </si>
  <si>
    <t>参</t>
  </si>
  <si>
    <t>滨</t>
  </si>
  <si>
    <t>招</t>
  </si>
  <si>
    <t>财</t>
  </si>
  <si>
    <t>千</t>
  </si>
  <si>
    <t>朗</t>
  </si>
  <si>
    <t>原</t>
  </si>
  <si>
    <t>红</t>
  </si>
  <si>
    <t>外</t>
  </si>
  <si>
    <t>线</t>
  </si>
  <si>
    <t>被</t>
  </si>
  <si>
    <t>炉</t>
  </si>
  <si>
    <t>级</t>
  </si>
  <si>
    <t>髦</t>
  </si>
  <si>
    <t>雨</t>
  </si>
  <si>
    <t>家</t>
  </si>
  <si>
    <t>华</t>
  </si>
  <si>
    <t>盖</t>
  </si>
  <si>
    <t>黄</t>
  </si>
  <si>
    <t>汽</t>
  </si>
  <si>
    <t>油</t>
  </si>
  <si>
    <t>务</t>
  </si>
  <si>
    <t>理</t>
  </si>
  <si>
    <t>猛</t>
  </si>
  <si>
    <t>犸</t>
  </si>
  <si>
    <t>角</t>
  </si>
  <si>
    <t>龙</t>
  </si>
  <si>
    <t>邪</t>
  </si>
  <si>
    <t>产</t>
  </si>
  <si>
    <t>伯</t>
  </si>
  <si>
    <t>断</t>
  </si>
  <si>
    <t>干</t>
  </si>
  <si>
    <t>涸</t>
  </si>
  <si>
    <t>租</t>
  </si>
  <si>
    <t>细</t>
  </si>
  <si>
    <t>胞</t>
  </si>
  <si>
    <t>脊</t>
  </si>
  <si>
    <t>柱</t>
  </si>
  <si>
    <t>锈</t>
  </si>
  <si>
    <t>少</t>
  </si>
  <si>
    <t>泣</t>
  </si>
  <si>
    <t>固</t>
  </si>
  <si>
    <t>醇</t>
  </si>
  <si>
    <t>酸</t>
  </si>
  <si>
    <t>饮</t>
  </si>
  <si>
    <t>胺</t>
  </si>
  <si>
    <t>苏</t>
  </si>
  <si>
    <t>打</t>
  </si>
  <si>
    <t>倍</t>
  </si>
  <si>
    <t>酿</t>
  </si>
  <si>
    <t>=</t>
  </si>
  <si>
    <t>杰</t>
  </si>
  <si>
    <t>号</t>
  </si>
  <si>
    <t>跳</t>
  </si>
  <si>
    <t>跃</t>
  </si>
  <si>
    <t>营</t>
  </si>
  <si>
    <t>氏</t>
  </si>
  <si>
    <t>族</t>
  </si>
  <si>
    <t>液</t>
  </si>
  <si>
    <t>焰</t>
  </si>
  <si>
    <t>都</t>
  </si>
  <si>
    <t>歌</t>
  </si>
  <si>
    <t>棒</t>
  </si>
  <si>
    <t>碉</t>
  </si>
  <si>
    <t>堡</t>
  </si>
  <si>
    <t>润</t>
  </si>
  <si>
    <t>醋</t>
  </si>
  <si>
    <t>拌</t>
  </si>
  <si>
    <t>凉</t>
  </si>
  <si>
    <t>口</t>
  </si>
  <si>
    <t>烟</t>
  </si>
  <si>
    <t>熏</t>
  </si>
  <si>
    <t>朵</t>
  </si>
  <si>
    <t>站</t>
  </si>
  <si>
    <t>流</t>
  </si>
  <si>
    <t>富</t>
  </si>
  <si>
    <t>山</t>
  </si>
  <si>
    <t>吟</t>
  </si>
  <si>
    <t>热</t>
  </si>
  <si>
    <t>带</t>
  </si>
  <si>
    <t>猎</t>
  </si>
  <si>
    <t>办</t>
  </si>
  <si>
    <t>处</t>
  </si>
  <si>
    <t>擎</t>
  </si>
  <si>
    <t>炮</t>
  </si>
  <si>
    <t>录</t>
  </si>
  <si>
    <t>粉</t>
  </si>
  <si>
    <t>楼</t>
  </si>
  <si>
    <t>群</t>
  </si>
  <si>
    <t>岛</t>
  </si>
  <si>
    <t>漆</t>
  </si>
  <si>
    <t>禁</t>
  </si>
  <si>
    <t>井</t>
  </si>
  <si>
    <t>狂</t>
  </si>
  <si>
    <t>躁</t>
  </si>
  <si>
    <t>香</t>
  </si>
  <si>
    <t>蕉</t>
  </si>
  <si>
    <t>蒸</t>
  </si>
  <si>
    <t>剑</t>
  </si>
  <si>
    <t>齿</t>
  </si>
  <si>
    <t>淑</t>
  </si>
  <si>
    <t>史</t>
  </si>
  <si>
    <t>葡</t>
  </si>
  <si>
    <t>萄</t>
  </si>
  <si>
    <t>国</t>
  </si>
  <si>
    <t>┎</t>
  </si>
  <si>
    <t>根</t>
  </si>
  <si>
    <t>性</t>
  </si>
  <si>
    <t>┒</t>
  </si>
  <si>
    <t>框</t>
  </si>
  <si>
    <t>誉</t>
  </si>
  <si>
    <t>收</t>
  </si>
  <si>
    <t>藏</t>
  </si>
  <si>
    <t>室</t>
  </si>
  <si>
    <t>饰</t>
  </si>
  <si>
    <t>伍</t>
  </si>
  <si>
    <t>买</t>
  </si>
  <si>
    <t>差</t>
  </si>
  <si>
    <t>价</t>
  </si>
  <si>
    <t>琼</t>
  </si>
  <si>
    <t>网</t>
  </si>
  <si>
    <t>络</t>
  </si>
  <si>
    <t>W</t>
  </si>
  <si>
    <t>A</t>
  </si>
  <si>
    <t>N</t>
  </si>
  <si>
    <t>T</t>
  </si>
  <si>
    <t>E</t>
  </si>
  <si>
    <t>陨</t>
  </si>
  <si>
    <t>石</t>
  </si>
  <si>
    <t>坑</t>
  </si>
  <si>
    <t>弹</t>
  </si>
  <si>
    <t>勿</t>
  </si>
  <si>
    <t>切</t>
  </si>
  <si>
    <t>源</t>
  </si>
  <si>
    <t>或</t>
  </si>
  <si>
    <t>拔</t>
  </si>
  <si>
    <t>M</t>
  </si>
  <si>
    <t>入</t>
  </si>
  <si>
    <t>兵</t>
  </si>
  <si>
    <t>数</t>
  </si>
  <si>
    <t>点</t>
  </si>
  <si>
    <t>汉</t>
  </si>
  <si>
    <t>英</t>
  </si>
  <si>
    <t>文</t>
  </si>
  <si>
    <t>逃</t>
  </si>
  <si>
    <t>走</t>
  </si>
  <si>
    <t>读</t>
  </si>
  <si>
    <t>麋</t>
  </si>
  <si>
    <t>鹿</t>
  </si>
  <si>
    <t>武</t>
  </si>
  <si>
    <t>防</t>
  </si>
  <si>
    <t>沃</t>
  </si>
  <si>
    <t>温</t>
  </si>
  <si>
    <t>伽</t>
  </si>
  <si>
    <t>掘</t>
  </si>
  <si>
    <t>集</t>
  </si>
  <si>
    <t>换</t>
  </si>
  <si>
    <t>仓</t>
  </si>
  <si>
    <t>盘</t>
  </si>
  <si>
    <t>灭</t>
  </si>
  <si>
    <t>蚊</t>
  </si>
  <si>
    <t>灵</t>
  </si>
  <si>
    <t>(</t>
  </si>
  <si>
    <t>)</t>
  </si>
  <si>
    <t>专</t>
  </si>
  <si>
    <t>枪</t>
  </si>
  <si>
    <t>膜</t>
  </si>
  <si>
    <t>药</t>
  </si>
  <si>
    <t>迷</t>
  </si>
  <si>
    <t>你</t>
  </si>
  <si>
    <t>涂</t>
  </si>
  <si>
    <t>市</t>
  </si>
  <si>
    <t>民</t>
  </si>
  <si>
    <t>杂</t>
  </si>
  <si>
    <t>货</t>
  </si>
  <si>
    <t>休</t>
  </si>
  <si>
    <t>情</t>
  </si>
  <si>
    <t>常</t>
  </si>
  <si>
    <t>P</t>
  </si>
  <si>
    <t>№</t>
  </si>
  <si>
    <t>位</t>
  </si>
  <si>
    <t>7</t>
  </si>
  <si>
    <t>御</t>
  </si>
  <si>
    <t>9</t>
  </si>
  <si>
    <t>损</t>
  </si>
  <si>
    <t>6</t>
  </si>
  <si>
    <t>娃</t>
  </si>
  <si>
    <t>素</t>
  </si>
  <si>
    <t>材</t>
  </si>
  <si>
    <t>8</t>
  </si>
  <si>
    <t>墙</t>
  </si>
  <si>
    <t>酷</t>
  </si>
  <si>
    <t>棚</t>
  </si>
  <si>
    <t>架</t>
  </si>
  <si>
    <t>顽</t>
  </si>
  <si>
    <t>涤</t>
  </si>
  <si>
    <t>直</t>
  </si>
  <si>
    <t>摔</t>
  </si>
  <si>
    <t>跤</t>
  </si>
  <si>
    <t>竹</t>
  </si>
  <si>
    <t>房</t>
  </si>
  <si>
    <t>松</t>
  </si>
  <si>
    <t>前</t>
  </si>
  <si>
    <t>饭</t>
  </si>
  <si>
    <t>吵</t>
  </si>
  <si>
    <t>独</t>
  </si>
  <si>
    <t>仙</t>
  </si>
  <si>
    <t>艺</t>
  </si>
  <si>
    <t>毡</t>
  </si>
  <si>
    <t>怒</t>
  </si>
  <si>
    <t>寒</t>
  </si>
  <si>
    <t>土</t>
  </si>
  <si>
    <t>注</t>
  </si>
  <si>
    <t>合</t>
  </si>
  <si>
    <t>迎</t>
  </si>
  <si>
    <t>临</t>
  </si>
  <si>
    <t>非</t>
  </si>
  <si>
    <t>谢</t>
  </si>
  <si>
    <t>~</t>
  </si>
  <si>
    <t>t</t>
  </si>
  <si>
    <t>限</t>
  </si>
  <si>
    <t>制</t>
  </si>
  <si>
    <t>V</t>
  </si>
  <si>
    <t>轻</t>
  </si>
  <si>
    <t>提</t>
  </si>
  <si>
    <t>升</t>
  </si>
  <si>
    <t>增</t>
  </si>
  <si>
    <t>故</t>
  </si>
  <si>
    <t>已</t>
  </si>
  <si>
    <t>经</t>
  </si>
  <si>
    <t>没</t>
  </si>
  <si>
    <t>种</t>
  </si>
  <si>
    <t>问</t>
  </si>
  <si>
    <t>呢</t>
  </si>
  <si>
    <t>样</t>
  </si>
  <si>
    <t>此</t>
  </si>
  <si>
    <t>殊</t>
  </si>
  <si>
    <t>本</t>
  </si>
  <si>
    <t>但</t>
  </si>
  <si>
    <t>却</t>
  </si>
  <si>
    <t>失</t>
  </si>
  <si>
    <t>败</t>
  </si>
  <si>
    <t>.</t>
  </si>
  <si>
    <t>返</t>
  </si>
  <si>
    <t>组</t>
  </si>
  <si>
    <t>交</t>
  </si>
  <si>
    <t>方</t>
  </si>
  <si>
    <t>喂</t>
  </si>
  <si>
    <t>把</t>
  </si>
  <si>
    <t>否</t>
  </si>
  <si>
    <t>容</t>
  </si>
  <si>
    <t>新</t>
  </si>
  <si>
    <t>普</t>
  </si>
  <si>
    <t>後</t>
  </si>
  <si>
    <t>調</t>
  </si>
  <si>
    <t>峠</t>
  </si>
  <si>
    <t>動</t>
  </si>
  <si>
    <t>產</t>
  </si>
  <si>
    <t>場</t>
  </si>
  <si>
    <t>險</t>
  </si>
  <si>
    <t>业</t>
  </si>
  <si>
    <t>余</t>
  </si>
  <si>
    <t>紧</t>
  </si>
  <si>
    <t>急</t>
  </si>
  <si>
    <t>漂</t>
  </si>
  <si>
    <t>泊</t>
  </si>
  <si>
    <t>狱</t>
  </si>
  <si>
    <t>员</t>
  </si>
  <si>
    <t>炼</t>
  </si>
  <si>
    <t>摇</t>
  </si>
  <si>
    <t>滚</t>
  </si>
  <si>
    <t>响</t>
  </si>
  <si>
    <t>浪</t>
  </si>
  <si>
    <t>住</t>
  </si>
  <si>
    <t>残</t>
  </si>
  <si>
    <t>害</t>
  </si>
  <si>
    <t>贾</t>
  </si>
  <si>
    <t>融</t>
  </si>
  <si>
    <t>船</t>
  </si>
  <si>
    <t>,</t>
  </si>
  <si>
    <t>世</t>
  </si>
  <si>
    <t>终</t>
  </si>
  <si>
    <t>履</t>
  </si>
  <si>
    <t>陷</t>
  </si>
  <si>
    <t>阱</t>
  </si>
  <si>
    <t>演</t>
  </si>
  <si>
    <t>曲</t>
  </si>
  <si>
    <t>■</t>
  </si>
  <si>
    <t>落</t>
  </si>
  <si>
    <t>抱</t>
  </si>
  <si>
    <t>负</t>
  </si>
  <si>
    <t>胜</t>
  </si>
  <si>
    <t>钱</t>
  </si>
  <si>
    <t>驰</t>
  </si>
  <si>
    <t>骋</t>
  </si>
  <si>
    <t>知</t>
  </si>
  <si>
    <t>仅</t>
  </si>
  <si>
    <t>范</t>
  </si>
  <si>
    <t>围</t>
  </si>
  <si>
    <t>兽</t>
  </si>
  <si>
    <t>污</t>
  </si>
  <si>
    <t>威</t>
  </si>
  <si>
    <t>半</t>
  </si>
  <si>
    <t>燃</t>
  </si>
  <si>
    <t>将</t>
  </si>
  <si>
    <t>续</t>
  </si>
  <si>
    <t>段</t>
  </si>
  <si>
    <t>气</t>
  </si>
  <si>
    <t>冻</t>
  </si>
  <si>
    <t>4E2A</t>
    <phoneticPr fontId="4" type="noConversion"/>
  </si>
  <si>
    <t>4E2D</t>
    <phoneticPr fontId="4" type="noConversion"/>
  </si>
  <si>
    <t>4E31</t>
    <phoneticPr fontId="4" type="noConversion"/>
  </si>
  <si>
    <t>4E32</t>
  </si>
  <si>
    <t>4E36</t>
    <phoneticPr fontId="4" type="noConversion"/>
  </si>
  <si>
    <t>4E38</t>
    <phoneticPr fontId="4" type="noConversion"/>
  </si>
  <si>
    <t>4E39</t>
    <phoneticPr fontId="4" type="noConversion"/>
  </si>
  <si>
    <t>4E3C</t>
    <phoneticPr fontId="4" type="noConversion"/>
  </si>
  <si>
    <t>4E3B</t>
    <phoneticPr fontId="4" type="noConversion"/>
  </si>
  <si>
    <t>4E3F</t>
    <phoneticPr fontId="4" type="noConversion"/>
  </si>
  <si>
    <t>4E42</t>
    <phoneticPr fontId="4" type="noConversion"/>
  </si>
  <si>
    <t>4E43</t>
    <phoneticPr fontId="4" type="noConversion"/>
  </si>
  <si>
    <t>4E45</t>
    <phoneticPr fontId="4" type="noConversion"/>
  </si>
  <si>
    <t>4E4B</t>
    <phoneticPr fontId="4" type="noConversion"/>
  </si>
  <si>
    <t>4E4D</t>
    <phoneticPr fontId="4" type="noConversion"/>
  </si>
  <si>
    <t>4E4E</t>
    <phoneticPr fontId="4" type="noConversion"/>
  </si>
  <si>
    <t>4E4F</t>
    <phoneticPr fontId="4" type="noConversion"/>
  </si>
  <si>
    <t>4E55</t>
    <phoneticPr fontId="4" type="noConversion"/>
  </si>
  <si>
    <t>4E56</t>
    <phoneticPr fontId="4" type="noConversion"/>
  </si>
  <si>
    <t>4E57</t>
  </si>
  <si>
    <t>4E58</t>
  </si>
  <si>
    <t>4E59</t>
  </si>
  <si>
    <t>4E5D</t>
    <phoneticPr fontId="4" type="noConversion"/>
  </si>
  <si>
    <t>4E5E</t>
    <phoneticPr fontId="4" type="noConversion"/>
  </si>
  <si>
    <t>4E5F</t>
    <phoneticPr fontId="4" type="noConversion"/>
  </si>
  <si>
    <t>4E62</t>
    <phoneticPr fontId="4" type="noConversion"/>
  </si>
  <si>
    <t>4E71</t>
    <phoneticPr fontId="4" type="noConversion"/>
  </si>
  <si>
    <t>4E73</t>
    <phoneticPr fontId="4" type="noConversion"/>
  </si>
  <si>
    <t>4E7E</t>
    <phoneticPr fontId="4" type="noConversion"/>
  </si>
  <si>
    <t>4E80</t>
    <phoneticPr fontId="4" type="noConversion"/>
  </si>
  <si>
    <t>4E82</t>
    <phoneticPr fontId="4" type="noConversion"/>
  </si>
  <si>
    <t>4E85</t>
    <phoneticPr fontId="4" type="noConversion"/>
  </si>
  <si>
    <t>4E86</t>
    <phoneticPr fontId="4" type="noConversion"/>
  </si>
  <si>
    <t>4E88</t>
    <phoneticPr fontId="4" type="noConversion"/>
  </si>
  <si>
    <t>4E89</t>
    <phoneticPr fontId="4" type="noConversion"/>
  </si>
  <si>
    <t>4E8A</t>
    <phoneticPr fontId="4" type="noConversion"/>
  </si>
  <si>
    <t>4E8B</t>
    <phoneticPr fontId="4" type="noConversion"/>
  </si>
  <si>
    <t>4E8C</t>
    <phoneticPr fontId="4" type="noConversion"/>
  </si>
  <si>
    <t>4E8E</t>
    <phoneticPr fontId="4" type="noConversion"/>
  </si>
  <si>
    <t>4E91</t>
    <phoneticPr fontId="4" type="noConversion"/>
  </si>
  <si>
    <t>4E92</t>
    <phoneticPr fontId="4" type="noConversion"/>
  </si>
  <si>
    <t>4E94</t>
    <phoneticPr fontId="4" type="noConversion"/>
  </si>
  <si>
    <t>4E95</t>
    <phoneticPr fontId="4" type="noConversion"/>
  </si>
  <si>
    <t>4E98</t>
    <phoneticPr fontId="4" type="noConversion"/>
  </si>
  <si>
    <t>4E99</t>
    <phoneticPr fontId="4" type="noConversion"/>
  </si>
  <si>
    <t>4E9B</t>
    <phoneticPr fontId="4" type="noConversion"/>
  </si>
  <si>
    <t>4E9C</t>
    <phoneticPr fontId="4" type="noConversion"/>
  </si>
  <si>
    <t>4E9E</t>
    <phoneticPr fontId="4" type="noConversion"/>
  </si>
  <si>
    <t>4E9F</t>
    <phoneticPr fontId="4" type="noConversion"/>
  </si>
  <si>
    <t>4EA0</t>
    <phoneticPr fontId="4" type="noConversion"/>
  </si>
  <si>
    <t>4EA1</t>
    <phoneticPr fontId="4" type="noConversion"/>
  </si>
  <si>
    <t>4EA2</t>
    <phoneticPr fontId="4" type="noConversion"/>
  </si>
  <si>
    <t>4EA4</t>
    <phoneticPr fontId="4" type="noConversion"/>
  </si>
  <si>
    <t>4EA5</t>
    <phoneticPr fontId="4" type="noConversion"/>
  </si>
  <si>
    <t>4EA6</t>
    <phoneticPr fontId="4" type="noConversion"/>
  </si>
  <si>
    <t>4EA8</t>
    <phoneticPr fontId="4" type="noConversion"/>
  </si>
  <si>
    <t>4EAB</t>
    <phoneticPr fontId="4" type="noConversion"/>
  </si>
  <si>
    <t>4EAC</t>
    <phoneticPr fontId="4" type="noConversion"/>
  </si>
  <si>
    <t>4EAD</t>
    <phoneticPr fontId="4" type="noConversion"/>
  </si>
  <si>
    <t>4EAF</t>
    <phoneticPr fontId="4" type="noConversion"/>
  </si>
  <si>
    <t>4EB0</t>
    <phoneticPr fontId="4" type="noConversion"/>
  </si>
  <si>
    <t>4EB3</t>
    <phoneticPr fontId="4" type="noConversion"/>
  </si>
  <si>
    <t>4EB6</t>
    <phoneticPr fontId="4" type="noConversion"/>
  </si>
  <si>
    <t>4EBA</t>
    <phoneticPr fontId="4" type="noConversion"/>
  </si>
  <si>
    <t>4EC0</t>
    <phoneticPr fontId="4" type="noConversion"/>
  </si>
  <si>
    <t>4EC1</t>
    <phoneticPr fontId="4" type="noConversion"/>
  </si>
  <si>
    <t>4EC4</t>
    <phoneticPr fontId="4" type="noConversion"/>
  </si>
  <si>
    <t>4EC6</t>
    <phoneticPr fontId="4" type="noConversion"/>
  </si>
  <si>
    <t>4EC7</t>
    <phoneticPr fontId="4" type="noConversion"/>
  </si>
  <si>
    <t>4ECA</t>
    <phoneticPr fontId="4" type="noConversion"/>
  </si>
  <si>
    <t>4ECB</t>
    <phoneticPr fontId="4" type="noConversion"/>
  </si>
  <si>
    <t>4ECD</t>
    <phoneticPr fontId="4" type="noConversion"/>
  </si>
  <si>
    <t>4ECE</t>
    <phoneticPr fontId="4" type="noConversion"/>
  </si>
  <si>
    <t>4ECF</t>
    <phoneticPr fontId="4" type="noConversion"/>
  </si>
  <si>
    <t>4ED5</t>
    <phoneticPr fontId="4" type="noConversion"/>
  </si>
  <si>
    <t>4ED9</t>
    <phoneticPr fontId="4" type="noConversion"/>
  </si>
  <si>
    <t>4EDD</t>
    <phoneticPr fontId="4" type="noConversion"/>
  </si>
  <si>
    <t>4ED9</t>
    <phoneticPr fontId="4" type="noConversion"/>
  </si>
  <si>
    <t>4ED7</t>
    <phoneticPr fontId="4" type="noConversion"/>
  </si>
  <si>
    <t>4ED6</t>
    <phoneticPr fontId="4" type="noConversion"/>
  </si>
  <si>
    <t>4ED4</t>
    <phoneticPr fontId="4" type="noConversion"/>
  </si>
  <si>
    <t>4EC2</t>
    <phoneticPr fontId="4" type="noConversion"/>
  </si>
  <si>
    <t>4EDE</t>
    <phoneticPr fontId="4" type="noConversion"/>
  </si>
  <si>
    <t>4EDF</t>
    <phoneticPr fontId="4" type="noConversion"/>
  </si>
  <si>
    <t>4EE3</t>
    <phoneticPr fontId="4" type="noConversion"/>
  </si>
  <si>
    <t>4EE4</t>
    <phoneticPr fontId="4" type="noConversion"/>
  </si>
  <si>
    <t>4EE5</t>
    <phoneticPr fontId="4" type="noConversion"/>
  </si>
  <si>
    <t>4EED</t>
    <phoneticPr fontId="4" type="noConversion"/>
  </si>
  <si>
    <t>4EEE</t>
    <phoneticPr fontId="4" type="noConversion"/>
  </si>
  <si>
    <t>4EF0</t>
    <phoneticPr fontId="4" type="noConversion"/>
  </si>
  <si>
    <t>4EF2</t>
    <phoneticPr fontId="4" type="noConversion"/>
  </si>
  <si>
    <t>4EF6</t>
    <phoneticPr fontId="4" type="noConversion"/>
  </si>
  <si>
    <t>4EF7</t>
    <phoneticPr fontId="4" type="noConversion"/>
  </si>
  <si>
    <t>4EFB</t>
    <phoneticPr fontId="4" type="noConversion"/>
  </si>
  <si>
    <t>4F01</t>
    <phoneticPr fontId="4" type="noConversion"/>
  </si>
  <si>
    <t>4F09</t>
    <phoneticPr fontId="4" type="noConversion"/>
  </si>
  <si>
    <t>4F0A</t>
    <phoneticPr fontId="4" type="noConversion"/>
  </si>
  <si>
    <t>4F0D</t>
    <phoneticPr fontId="4" type="noConversion"/>
  </si>
  <si>
    <t>4F0E</t>
    <phoneticPr fontId="4" type="noConversion"/>
  </si>
  <si>
    <t>4F0F</t>
    <phoneticPr fontId="4" type="noConversion"/>
  </si>
  <si>
    <t>4F10</t>
    <phoneticPr fontId="4" type="noConversion"/>
  </si>
  <si>
    <t>4F11</t>
    <phoneticPr fontId="4" type="noConversion"/>
  </si>
  <si>
    <t>4F1A</t>
    <phoneticPr fontId="4" type="noConversion"/>
  </si>
  <si>
    <t>4F1C</t>
    <phoneticPr fontId="4" type="noConversion"/>
  </si>
  <si>
    <t>4F1D</t>
    <phoneticPr fontId="4" type="noConversion"/>
  </si>
  <si>
    <t>4F2F</t>
    <phoneticPr fontId="4" type="noConversion"/>
  </si>
  <si>
    <t>4F30</t>
    <phoneticPr fontId="4" type="noConversion"/>
  </si>
  <si>
    <t>4F36</t>
    <phoneticPr fontId="4" type="noConversion"/>
  </si>
  <si>
    <t>4F38</t>
    <phoneticPr fontId="4" type="noConversion"/>
  </si>
  <si>
    <t>4F3A</t>
    <phoneticPr fontId="4" type="noConversion"/>
  </si>
  <si>
    <t>4F3C</t>
    <phoneticPr fontId="4" type="noConversion"/>
  </si>
  <si>
    <t>4F3D</t>
    <phoneticPr fontId="4" type="noConversion"/>
  </si>
  <si>
    <t>4F43</t>
    <phoneticPr fontId="4" type="noConversion"/>
  </si>
  <si>
    <t>4F34</t>
    <phoneticPr fontId="4" type="noConversion"/>
  </si>
  <si>
    <t>4F46</t>
    <phoneticPr fontId="4" type="noConversion"/>
  </si>
  <si>
    <t>4F47</t>
    <phoneticPr fontId="4" type="noConversion"/>
  </si>
  <si>
    <t>4F4D</t>
    <phoneticPr fontId="4" type="noConversion"/>
  </si>
  <si>
    <t>4F4E</t>
    <phoneticPr fontId="4" type="noConversion"/>
  </si>
  <si>
    <t>4F4F</t>
    <phoneticPr fontId="4" type="noConversion"/>
  </si>
  <si>
    <t>4F50</t>
    <phoneticPr fontId="4" type="noConversion"/>
  </si>
  <si>
    <t>4F51</t>
    <phoneticPr fontId="4" type="noConversion"/>
  </si>
  <si>
    <t>4F53</t>
    <phoneticPr fontId="4" type="noConversion"/>
  </si>
  <si>
    <t>4F55</t>
    <phoneticPr fontId="4" type="noConversion"/>
  </si>
  <si>
    <t>4F57</t>
    <phoneticPr fontId="4" type="noConversion"/>
  </si>
  <si>
    <t>4F59</t>
    <phoneticPr fontId="4" type="noConversion"/>
  </si>
  <si>
    <t>4F5A</t>
    <phoneticPr fontId="4" type="noConversion"/>
  </si>
  <si>
    <t>4F5B</t>
    <phoneticPr fontId="4" type="noConversion"/>
  </si>
  <si>
    <t>4F5C</t>
    <phoneticPr fontId="4" type="noConversion"/>
  </si>
  <si>
    <t>4F5D</t>
    <phoneticPr fontId="4" type="noConversion"/>
  </si>
  <si>
    <t>4F5E</t>
    <phoneticPr fontId="4" type="noConversion"/>
  </si>
  <si>
    <t>4F69</t>
    <phoneticPr fontId="4" type="noConversion"/>
  </si>
  <si>
    <t>4F6F</t>
    <phoneticPr fontId="4" type="noConversion"/>
  </si>
  <si>
    <t>4F70</t>
    <phoneticPr fontId="4" type="noConversion"/>
  </si>
  <si>
    <t>4F73</t>
    <phoneticPr fontId="4" type="noConversion"/>
  </si>
  <si>
    <t>4F75</t>
    <phoneticPr fontId="4" type="noConversion"/>
  </si>
  <si>
    <t>4F76</t>
    <phoneticPr fontId="4" type="noConversion"/>
  </si>
  <si>
    <t>4F7B</t>
    <phoneticPr fontId="4" type="noConversion"/>
  </si>
  <si>
    <t>4F7C</t>
    <phoneticPr fontId="4" type="noConversion"/>
  </si>
  <si>
    <t>4F7F</t>
    <phoneticPr fontId="4" type="noConversion"/>
  </si>
  <si>
    <t>4F83</t>
    <phoneticPr fontId="4" type="noConversion"/>
  </si>
  <si>
    <t>4F86</t>
    <phoneticPr fontId="4" type="noConversion"/>
  </si>
  <si>
    <t>4F88</t>
    <phoneticPr fontId="4" type="noConversion"/>
  </si>
  <si>
    <t>4F8B</t>
    <phoneticPr fontId="4" type="noConversion"/>
  </si>
  <si>
    <t>4F8D</t>
    <phoneticPr fontId="4" type="noConversion"/>
  </si>
  <si>
    <t>4F8F</t>
    <phoneticPr fontId="4" type="noConversion"/>
  </si>
  <si>
    <t>4F91</t>
    <phoneticPr fontId="4" type="noConversion"/>
  </si>
  <si>
    <t>4F96</t>
    <phoneticPr fontId="4" type="noConversion"/>
  </si>
  <si>
    <t>4F98</t>
    <phoneticPr fontId="4" type="noConversion"/>
  </si>
  <si>
    <t>4F9B</t>
    <phoneticPr fontId="4" type="noConversion"/>
  </si>
  <si>
    <t>4F9D</t>
    <phoneticPr fontId="4" type="noConversion"/>
  </si>
  <si>
    <t>4FA0</t>
    <phoneticPr fontId="4" type="noConversion"/>
  </si>
  <si>
    <t>4FA1</t>
    <phoneticPr fontId="4" type="noConversion"/>
  </si>
  <si>
    <t>4FAB</t>
    <phoneticPr fontId="4" type="noConversion"/>
  </si>
  <si>
    <t>4FAD</t>
    <phoneticPr fontId="4" type="noConversion"/>
  </si>
  <si>
    <t>4FAE</t>
    <phoneticPr fontId="4" type="noConversion"/>
  </si>
  <si>
    <t>4FAF</t>
    <phoneticPr fontId="4" type="noConversion"/>
  </si>
  <si>
    <t>4FB5</t>
    <phoneticPr fontId="4" type="noConversion"/>
  </si>
  <si>
    <t>4FB6</t>
    <phoneticPr fontId="4" type="noConversion"/>
  </si>
  <si>
    <t>4FBF</t>
    <phoneticPr fontId="4" type="noConversion"/>
  </si>
  <si>
    <t>4FC2</t>
    <phoneticPr fontId="4" type="noConversion"/>
  </si>
  <si>
    <t>4FC3</t>
    <phoneticPr fontId="4" type="noConversion"/>
  </si>
  <si>
    <t>4FC4</t>
    <phoneticPr fontId="4" type="noConversion"/>
  </si>
  <si>
    <t>4FCE</t>
  </si>
  <si>
    <t>4FD0</t>
  </si>
  <si>
    <t>4FD1</t>
  </si>
  <si>
    <t>4FD4</t>
  </si>
  <si>
    <t>4FD7</t>
  </si>
  <si>
    <t>4FD8</t>
  </si>
  <si>
    <t>4FDA</t>
  </si>
  <si>
    <t>4FDB</t>
  </si>
  <si>
    <t>4FDD</t>
  </si>
  <si>
    <t>4FDF</t>
  </si>
  <si>
    <t>4FE1</t>
  </si>
  <si>
    <t>4FE3</t>
  </si>
  <si>
    <t>4FCA</t>
    <phoneticPr fontId="4" type="noConversion"/>
  </si>
  <si>
    <t>4FE4</t>
    <phoneticPr fontId="4" type="noConversion"/>
  </si>
  <si>
    <t>4FE5</t>
    <phoneticPr fontId="4" type="noConversion"/>
  </si>
  <si>
    <t>4FEE</t>
    <phoneticPr fontId="4" type="noConversion"/>
  </si>
  <si>
    <t>4FEF</t>
    <phoneticPr fontId="4" type="noConversion"/>
  </si>
  <si>
    <t>4FF3</t>
    <phoneticPr fontId="4" type="noConversion"/>
  </si>
  <si>
    <t>4FF5</t>
    <phoneticPr fontId="4" type="noConversion"/>
  </si>
  <si>
    <t>4FF6</t>
    <phoneticPr fontId="4" type="noConversion"/>
  </si>
  <si>
    <t>4FF8</t>
    <phoneticPr fontId="4" type="noConversion"/>
  </si>
  <si>
    <t>4FFA</t>
    <phoneticPr fontId="4" type="noConversion"/>
  </si>
  <si>
    <t>4FFE</t>
    <phoneticPr fontId="4" type="noConversion"/>
  </si>
  <si>
    <t>5005</t>
    <phoneticPr fontId="4" type="noConversion"/>
  </si>
  <si>
    <t>5006</t>
    <phoneticPr fontId="4" type="noConversion"/>
  </si>
  <si>
    <t>5009</t>
    <phoneticPr fontId="4" type="noConversion"/>
  </si>
  <si>
    <t>500B</t>
    <phoneticPr fontId="4" type="noConversion"/>
  </si>
  <si>
    <t>500D</t>
    <phoneticPr fontId="4" type="noConversion"/>
  </si>
  <si>
    <t>500F</t>
    <phoneticPr fontId="4" type="noConversion"/>
  </si>
  <si>
    <t>5011</t>
    <phoneticPr fontId="4" type="noConversion"/>
  </si>
  <si>
    <t>5012</t>
  </si>
  <si>
    <t>5014</t>
    <phoneticPr fontId="4" type="noConversion"/>
  </si>
  <si>
    <t>5016</t>
    <phoneticPr fontId="4" type="noConversion"/>
  </si>
  <si>
    <t>5019</t>
    <phoneticPr fontId="4" type="noConversion"/>
  </si>
  <si>
    <t>501A</t>
    <phoneticPr fontId="4" type="noConversion"/>
  </si>
  <si>
    <t>501F</t>
    <phoneticPr fontId="4" type="noConversion"/>
  </si>
  <si>
    <t>5021</t>
    <phoneticPr fontId="4" type="noConversion"/>
  </si>
  <si>
    <t>5023</t>
    <phoneticPr fontId="4" type="noConversion"/>
  </si>
  <si>
    <t>5024</t>
    <phoneticPr fontId="4" type="noConversion"/>
  </si>
  <si>
    <t>5025</t>
    <phoneticPr fontId="4" type="noConversion"/>
  </si>
  <si>
    <t>5026</t>
    <phoneticPr fontId="4" type="noConversion"/>
  </si>
  <si>
    <t>5028</t>
    <phoneticPr fontId="4" type="noConversion"/>
  </si>
  <si>
    <t>5029</t>
    <phoneticPr fontId="4" type="noConversion"/>
  </si>
  <si>
    <t>502A</t>
    <phoneticPr fontId="4" type="noConversion"/>
  </si>
  <si>
    <t>502B</t>
    <phoneticPr fontId="4" type="noConversion"/>
  </si>
  <si>
    <t>502C</t>
    <phoneticPr fontId="4" type="noConversion"/>
  </si>
  <si>
    <t>502D</t>
    <phoneticPr fontId="4" type="noConversion"/>
  </si>
  <si>
    <t>5036</t>
    <phoneticPr fontId="4" type="noConversion"/>
  </si>
  <si>
    <t>5039</t>
    <phoneticPr fontId="4" type="noConversion"/>
  </si>
  <si>
    <t>5043</t>
    <phoneticPr fontId="4" type="noConversion"/>
  </si>
  <si>
    <t>5047</t>
    <phoneticPr fontId="4" type="noConversion"/>
  </si>
  <si>
    <t>5048</t>
    <phoneticPr fontId="4" type="noConversion"/>
  </si>
  <si>
    <t>5049</t>
    <phoneticPr fontId="4" type="noConversion"/>
  </si>
  <si>
    <t>504F</t>
    <phoneticPr fontId="4" type="noConversion"/>
  </si>
  <si>
    <t>5050</t>
    <phoneticPr fontId="4" type="noConversion"/>
  </si>
  <si>
    <t>5055</t>
    <phoneticPr fontId="4" type="noConversion"/>
  </si>
  <si>
    <t>5056</t>
    <phoneticPr fontId="4" type="noConversion"/>
  </si>
  <si>
    <t>505A</t>
    <phoneticPr fontId="4" type="noConversion"/>
  </si>
  <si>
    <t>505C</t>
    <phoneticPr fontId="4" type="noConversion"/>
  </si>
  <si>
    <t>5065</t>
    <phoneticPr fontId="4" type="noConversion"/>
  </si>
  <si>
    <t>506C</t>
    <phoneticPr fontId="4" type="noConversion"/>
  </si>
  <si>
    <t>5072</t>
    <phoneticPr fontId="4" type="noConversion"/>
  </si>
  <si>
    <t>5074</t>
    <phoneticPr fontId="4" type="noConversion"/>
  </si>
  <si>
    <t>5075</t>
    <phoneticPr fontId="4" type="noConversion"/>
  </si>
  <si>
    <t>5076</t>
    <phoneticPr fontId="4" type="noConversion"/>
  </si>
  <si>
    <t>5078</t>
    <phoneticPr fontId="4" type="noConversion"/>
  </si>
  <si>
    <t>507D</t>
    <phoneticPr fontId="4" type="noConversion"/>
  </si>
  <si>
    <t>5080</t>
    <phoneticPr fontId="4" type="noConversion"/>
  </si>
  <si>
    <t>5085</t>
    <phoneticPr fontId="4" type="noConversion"/>
  </si>
  <si>
    <t>508D</t>
    <phoneticPr fontId="4" type="noConversion"/>
  </si>
  <si>
    <t>5091</t>
    <phoneticPr fontId="4" type="noConversion"/>
  </si>
  <si>
    <t>5098</t>
    <phoneticPr fontId="4" type="noConversion"/>
  </si>
  <si>
    <t>5099</t>
    <phoneticPr fontId="4" type="noConversion"/>
  </si>
  <si>
    <t>50AC</t>
  </si>
  <si>
    <t>50AD</t>
  </si>
  <si>
    <t>50B2</t>
  </si>
  <si>
    <t>50B3</t>
  </si>
  <si>
    <t>50B4</t>
  </si>
  <si>
    <t>50B5</t>
  </si>
  <si>
    <t>50B7</t>
  </si>
  <si>
    <t>50BE</t>
  </si>
  <si>
    <t>50C2</t>
  </si>
  <si>
    <t>50C5</t>
  </si>
  <si>
    <t>50C9</t>
  </si>
  <si>
    <t>50CA</t>
  </si>
  <si>
    <t>50CD</t>
  </si>
  <si>
    <t>50CF</t>
  </si>
  <si>
    <t>50D1</t>
  </si>
  <si>
    <t>50D5</t>
  </si>
  <si>
    <t>50D6</t>
  </si>
  <si>
    <t>50DA</t>
  </si>
  <si>
    <t>50DE</t>
  </si>
  <si>
    <t>50E3</t>
  </si>
  <si>
    <t>50E5</t>
  </si>
  <si>
    <t>50E7</t>
    <phoneticPr fontId="4" type="noConversion"/>
  </si>
  <si>
    <t>509A</t>
    <phoneticPr fontId="4" type="noConversion"/>
  </si>
  <si>
    <t>50ED</t>
    <phoneticPr fontId="4" type="noConversion"/>
  </si>
  <si>
    <t>50EE</t>
    <phoneticPr fontId="4" type="noConversion"/>
  </si>
  <si>
    <t>50F5</t>
    <phoneticPr fontId="4" type="noConversion"/>
  </si>
  <si>
    <t>50F9</t>
    <phoneticPr fontId="4" type="noConversion"/>
  </si>
  <si>
    <t>50FB</t>
    <phoneticPr fontId="4" type="noConversion"/>
  </si>
  <si>
    <t>5100</t>
    <phoneticPr fontId="4" type="noConversion"/>
  </si>
  <si>
    <t>5101</t>
    <phoneticPr fontId="4" type="noConversion"/>
  </si>
  <si>
    <t>5102</t>
    <phoneticPr fontId="4" type="noConversion"/>
  </si>
  <si>
    <t>5104</t>
    <phoneticPr fontId="4" type="noConversion"/>
  </si>
  <si>
    <t>5109</t>
    <phoneticPr fontId="4" type="noConversion"/>
  </si>
  <si>
    <t>5112</t>
    <phoneticPr fontId="4" type="noConversion"/>
  </si>
  <si>
    <t>5114</t>
    <phoneticPr fontId="4" type="noConversion"/>
  </si>
  <si>
    <t>5115</t>
    <phoneticPr fontId="4" type="noConversion"/>
  </si>
  <si>
    <t>5116</t>
    <phoneticPr fontId="4" type="noConversion"/>
  </si>
  <si>
    <t>5118</t>
    <phoneticPr fontId="4" type="noConversion"/>
  </si>
  <si>
    <t>511A</t>
    <phoneticPr fontId="4" type="noConversion"/>
  </si>
  <si>
    <t>511F</t>
    <phoneticPr fontId="4" type="noConversion"/>
  </si>
  <si>
    <t>5121</t>
    <phoneticPr fontId="4" type="noConversion"/>
  </si>
  <si>
    <t>512A</t>
    <phoneticPr fontId="4" type="noConversion"/>
  </si>
  <si>
    <t>5132</t>
    <phoneticPr fontId="4" type="noConversion"/>
  </si>
  <si>
    <t>5137</t>
    <phoneticPr fontId="4" type="noConversion"/>
  </si>
  <si>
    <t>513A</t>
    <phoneticPr fontId="4" type="noConversion"/>
  </si>
  <si>
    <t>513B</t>
    <phoneticPr fontId="4" type="noConversion"/>
  </si>
  <si>
    <t>513C</t>
    <phoneticPr fontId="4" type="noConversion"/>
  </si>
  <si>
    <t>513F</t>
    <phoneticPr fontId="4" type="noConversion"/>
  </si>
  <si>
    <t>5140</t>
    <phoneticPr fontId="4" type="noConversion"/>
  </si>
  <si>
    <t>5141</t>
    <phoneticPr fontId="4" type="noConversion"/>
  </si>
  <si>
    <t>5143</t>
    <phoneticPr fontId="4" type="noConversion"/>
  </si>
  <si>
    <t>5144</t>
    <phoneticPr fontId="4" type="noConversion"/>
  </si>
  <si>
    <t>5145</t>
    <phoneticPr fontId="4" type="noConversion"/>
  </si>
  <si>
    <t>5146</t>
    <phoneticPr fontId="4" type="noConversion"/>
  </si>
  <si>
    <t>5147</t>
    <phoneticPr fontId="4" type="noConversion"/>
  </si>
  <si>
    <t>5148</t>
    <phoneticPr fontId="4" type="noConversion"/>
  </si>
  <si>
    <t>5149</t>
    <phoneticPr fontId="4" type="noConversion"/>
  </si>
  <si>
    <t>514B</t>
    <phoneticPr fontId="4" type="noConversion"/>
  </si>
  <si>
    <t>514C</t>
    <phoneticPr fontId="4" type="noConversion"/>
  </si>
  <si>
    <t>514D</t>
    <phoneticPr fontId="4" type="noConversion"/>
  </si>
  <si>
    <t>514E</t>
    <phoneticPr fontId="4" type="noConversion"/>
  </si>
  <si>
    <t>5150</t>
    <phoneticPr fontId="4" type="noConversion"/>
  </si>
  <si>
    <t>5152</t>
    <phoneticPr fontId="4" type="noConversion"/>
  </si>
  <si>
    <t>5154</t>
    <phoneticPr fontId="4" type="noConversion"/>
  </si>
  <si>
    <t>515A</t>
    <phoneticPr fontId="4" type="noConversion"/>
  </si>
  <si>
    <t>515C</t>
    <phoneticPr fontId="4" type="noConversion"/>
  </si>
  <si>
    <t>5162</t>
    <phoneticPr fontId="4" type="noConversion"/>
  </si>
  <si>
    <t>5165</t>
    <phoneticPr fontId="4" type="noConversion"/>
  </si>
  <si>
    <t>5168</t>
    <phoneticPr fontId="4" type="noConversion"/>
  </si>
  <si>
    <t>5169</t>
    <phoneticPr fontId="4" type="noConversion"/>
  </si>
  <si>
    <t>516A</t>
    <phoneticPr fontId="4" type="noConversion"/>
  </si>
  <si>
    <t>516B</t>
    <phoneticPr fontId="4" type="noConversion"/>
  </si>
  <si>
    <t>516C</t>
    <phoneticPr fontId="4" type="noConversion"/>
  </si>
  <si>
    <t>516D</t>
    <phoneticPr fontId="4" type="noConversion"/>
  </si>
  <si>
    <t>516E</t>
    <phoneticPr fontId="4" type="noConversion"/>
  </si>
  <si>
    <t>5171</t>
    <phoneticPr fontId="4" type="noConversion"/>
  </si>
  <si>
    <t>5175</t>
    <phoneticPr fontId="4" type="noConversion"/>
  </si>
  <si>
    <t>5176</t>
    <phoneticPr fontId="4" type="noConversion"/>
  </si>
  <si>
    <t>5177</t>
    <phoneticPr fontId="4" type="noConversion"/>
  </si>
  <si>
    <t>5178</t>
    <phoneticPr fontId="4" type="noConversion"/>
  </si>
  <si>
    <t>517C</t>
    <phoneticPr fontId="4" type="noConversion"/>
  </si>
  <si>
    <t>5180</t>
    <phoneticPr fontId="4" type="noConversion"/>
  </si>
  <si>
    <t>5182</t>
    <phoneticPr fontId="4" type="noConversion"/>
  </si>
  <si>
    <t>5185</t>
    <phoneticPr fontId="4" type="noConversion"/>
  </si>
  <si>
    <t>5186</t>
    <phoneticPr fontId="4" type="noConversion"/>
  </si>
  <si>
    <t>5189</t>
    <phoneticPr fontId="4" type="noConversion"/>
  </si>
  <si>
    <t>518A</t>
    <phoneticPr fontId="4" type="noConversion"/>
  </si>
  <si>
    <t>518C</t>
    <phoneticPr fontId="4" type="noConversion"/>
  </si>
  <si>
    <t>518D</t>
    <phoneticPr fontId="4" type="noConversion"/>
  </si>
  <si>
    <t>518F</t>
    <phoneticPr fontId="4" type="noConversion"/>
  </si>
  <si>
    <t>5190</t>
    <phoneticPr fontId="4" type="noConversion"/>
  </si>
  <si>
    <t>5191</t>
    <phoneticPr fontId="4" type="noConversion"/>
  </si>
  <si>
    <t>5192</t>
    <phoneticPr fontId="4" type="noConversion"/>
  </si>
  <si>
    <t>5193</t>
    <phoneticPr fontId="4" type="noConversion"/>
  </si>
  <si>
    <t>5195</t>
    <phoneticPr fontId="4" type="noConversion"/>
  </si>
  <si>
    <t>5196</t>
    <phoneticPr fontId="4" type="noConversion"/>
  </si>
  <si>
    <t>5197</t>
    <phoneticPr fontId="4" type="noConversion"/>
  </si>
  <si>
    <t>5199</t>
    <phoneticPr fontId="4" type="noConversion"/>
  </si>
  <si>
    <t>51A0</t>
    <phoneticPr fontId="4" type="noConversion"/>
  </si>
  <si>
    <t>51A2</t>
    <phoneticPr fontId="4" type="noConversion"/>
  </si>
  <si>
    <t>51A4</t>
    <phoneticPr fontId="4" type="noConversion"/>
  </si>
  <si>
    <t>51A5</t>
    <phoneticPr fontId="4" type="noConversion"/>
  </si>
  <si>
    <t>51A6</t>
    <phoneticPr fontId="4" type="noConversion"/>
  </si>
  <si>
    <t>51A8</t>
    <phoneticPr fontId="4" type="noConversion"/>
  </si>
  <si>
    <t>51A9</t>
    <phoneticPr fontId="4" type="noConversion"/>
  </si>
  <si>
    <t>51AA</t>
    <phoneticPr fontId="4" type="noConversion"/>
  </si>
  <si>
    <t>51AB</t>
    <phoneticPr fontId="4" type="noConversion"/>
  </si>
  <si>
    <t>51AC</t>
    <phoneticPr fontId="4" type="noConversion"/>
  </si>
  <si>
    <t>51B0</t>
    <phoneticPr fontId="4" type="noConversion"/>
  </si>
  <si>
    <t>51B1</t>
    <phoneticPr fontId="4" type="noConversion"/>
  </si>
  <si>
    <t>51B2</t>
    <phoneticPr fontId="4" type="noConversion"/>
  </si>
  <si>
    <t>51B3</t>
    <phoneticPr fontId="4" type="noConversion"/>
  </si>
  <si>
    <t>51B4</t>
    <phoneticPr fontId="4" type="noConversion"/>
  </si>
  <si>
    <t>51B5</t>
    <phoneticPr fontId="4" type="noConversion"/>
  </si>
  <si>
    <t>51B6</t>
    <phoneticPr fontId="4" type="noConversion"/>
  </si>
  <si>
    <t>51B7</t>
    <phoneticPr fontId="4" type="noConversion"/>
  </si>
  <si>
    <t>51BD</t>
    <phoneticPr fontId="4" type="noConversion"/>
  </si>
  <si>
    <t>51C4</t>
    <phoneticPr fontId="4" type="noConversion"/>
  </si>
  <si>
    <t>51C5</t>
    <phoneticPr fontId="4" type="noConversion"/>
  </si>
  <si>
    <t>51C6</t>
    <phoneticPr fontId="4" type="noConversion"/>
  </si>
  <si>
    <t>51C9</t>
    <phoneticPr fontId="4" type="noConversion"/>
  </si>
  <si>
    <t>51CB</t>
    <phoneticPr fontId="4" type="noConversion"/>
  </si>
  <si>
    <t>51CC</t>
    <phoneticPr fontId="4" type="noConversion"/>
  </si>
  <si>
    <t>51CD</t>
    <phoneticPr fontId="4" type="noConversion"/>
  </si>
  <si>
    <t>51D6</t>
    <phoneticPr fontId="4" type="noConversion"/>
  </si>
  <si>
    <t>51DB</t>
    <phoneticPr fontId="4" type="noConversion"/>
  </si>
  <si>
    <t>51DC</t>
    <phoneticPr fontId="4" type="noConversion"/>
  </si>
  <si>
    <t>51DD</t>
    <phoneticPr fontId="4" type="noConversion"/>
  </si>
  <si>
    <t>51E0</t>
    <phoneticPr fontId="4" type="noConversion"/>
  </si>
  <si>
    <t>51E1</t>
    <phoneticPr fontId="4" type="noConversion"/>
  </si>
  <si>
    <t>51E6</t>
    <phoneticPr fontId="4" type="noConversion"/>
  </si>
  <si>
    <t>51E7</t>
    <phoneticPr fontId="4" type="noConversion"/>
  </si>
  <si>
    <t>51E9</t>
    <phoneticPr fontId="4" type="noConversion"/>
  </si>
  <si>
    <t>51EA</t>
    <phoneticPr fontId="4" type="noConversion"/>
  </si>
  <si>
    <t>51ED</t>
    <phoneticPr fontId="4" type="noConversion"/>
  </si>
  <si>
    <t>51F0</t>
    <phoneticPr fontId="4" type="noConversion"/>
  </si>
  <si>
    <t>51F1</t>
    <phoneticPr fontId="4" type="noConversion"/>
  </si>
  <si>
    <t>51F5</t>
    <phoneticPr fontId="4" type="noConversion"/>
  </si>
  <si>
    <t>51F6</t>
    <phoneticPr fontId="4" type="noConversion"/>
  </si>
  <si>
    <t>51F8</t>
    <phoneticPr fontId="4" type="noConversion"/>
  </si>
  <si>
    <t>51F9</t>
    <phoneticPr fontId="4" type="noConversion"/>
  </si>
  <si>
    <t>51FA</t>
    <phoneticPr fontId="4" type="noConversion"/>
  </si>
  <si>
    <t>51FD</t>
    <phoneticPr fontId="4" type="noConversion"/>
  </si>
  <si>
    <t>51FE</t>
    <phoneticPr fontId="4" type="noConversion"/>
  </si>
  <si>
    <t>5200</t>
    <phoneticPr fontId="4" type="noConversion"/>
  </si>
  <si>
    <t>5203</t>
    <phoneticPr fontId="4" type="noConversion"/>
  </si>
  <si>
    <t>5204</t>
    <phoneticPr fontId="4" type="noConversion"/>
  </si>
  <si>
    <t>5206</t>
    <phoneticPr fontId="4" type="noConversion"/>
  </si>
  <si>
    <t>5207</t>
    <phoneticPr fontId="4" type="noConversion"/>
  </si>
  <si>
    <t>5208</t>
    <phoneticPr fontId="4" type="noConversion"/>
  </si>
  <si>
    <t>520A</t>
    <phoneticPr fontId="4" type="noConversion"/>
  </si>
  <si>
    <t>520B</t>
    <phoneticPr fontId="4" type="noConversion"/>
  </si>
  <si>
    <t>520E</t>
    <phoneticPr fontId="4" type="noConversion"/>
  </si>
  <si>
    <t>5211</t>
    <phoneticPr fontId="4" type="noConversion"/>
  </si>
  <si>
    <t>5214</t>
    <phoneticPr fontId="4" type="noConversion"/>
  </si>
  <si>
    <t>5217</t>
    <phoneticPr fontId="4" type="noConversion"/>
  </si>
  <si>
    <t>521D</t>
    <phoneticPr fontId="4" type="noConversion"/>
  </si>
  <si>
    <t>5224</t>
    <phoneticPr fontId="4" type="noConversion"/>
  </si>
  <si>
    <t>5225</t>
    <phoneticPr fontId="4" type="noConversion"/>
  </si>
  <si>
    <t>5227</t>
    <phoneticPr fontId="4" type="noConversion"/>
  </si>
  <si>
    <t>5229</t>
    <phoneticPr fontId="4" type="noConversion"/>
  </si>
  <si>
    <t>522A</t>
    <phoneticPr fontId="4" type="noConversion"/>
  </si>
  <si>
    <t>522E</t>
    <phoneticPr fontId="4" type="noConversion"/>
  </si>
  <si>
    <t>5230</t>
    <phoneticPr fontId="4" type="noConversion"/>
  </si>
  <si>
    <t>5233</t>
    <phoneticPr fontId="4" type="noConversion"/>
  </si>
  <si>
    <t>5236</t>
    <phoneticPr fontId="4" type="noConversion"/>
  </si>
  <si>
    <t>5237</t>
    <phoneticPr fontId="4" type="noConversion"/>
  </si>
  <si>
    <t>5238</t>
    <phoneticPr fontId="4" type="noConversion"/>
  </si>
  <si>
    <t>5239</t>
    <phoneticPr fontId="4" type="noConversion"/>
  </si>
  <si>
    <t>523A</t>
    <phoneticPr fontId="4" type="noConversion"/>
  </si>
  <si>
    <t>523B</t>
    <phoneticPr fontId="4" type="noConversion"/>
  </si>
  <si>
    <t>5243</t>
    <phoneticPr fontId="4" type="noConversion"/>
  </si>
  <si>
    <t>5244</t>
    <phoneticPr fontId="4" type="noConversion"/>
  </si>
  <si>
    <t>5247</t>
    <phoneticPr fontId="4" type="noConversion"/>
  </si>
  <si>
    <t>524A</t>
    <phoneticPr fontId="4" type="noConversion"/>
  </si>
  <si>
    <t>524B</t>
    <phoneticPr fontId="4" type="noConversion"/>
  </si>
  <si>
    <t>524C</t>
    <phoneticPr fontId="4" type="noConversion"/>
  </si>
  <si>
    <t>524D</t>
    <phoneticPr fontId="4" type="noConversion"/>
  </si>
  <si>
    <t>524F</t>
    <phoneticPr fontId="4" type="noConversion"/>
  </si>
  <si>
    <t>5254</t>
    <phoneticPr fontId="4" type="noConversion"/>
  </si>
  <si>
    <t>5256</t>
    <phoneticPr fontId="4" type="noConversion"/>
  </si>
  <si>
    <t>525B</t>
    <phoneticPr fontId="4" type="noConversion"/>
  </si>
  <si>
    <t>525E</t>
    <phoneticPr fontId="4" type="noConversion"/>
  </si>
  <si>
    <t>5263</t>
    <phoneticPr fontId="4" type="noConversion"/>
  </si>
  <si>
    <t>5264</t>
    <phoneticPr fontId="4" type="noConversion"/>
  </si>
  <si>
    <t>5265</t>
    <phoneticPr fontId="4" type="noConversion"/>
  </si>
  <si>
    <t>5269</t>
    <phoneticPr fontId="4" type="noConversion"/>
  </si>
  <si>
    <t>526A</t>
    <phoneticPr fontId="4" type="noConversion"/>
  </si>
  <si>
    <t>526F</t>
    <phoneticPr fontId="4" type="noConversion"/>
  </si>
  <si>
    <t>5270</t>
    <phoneticPr fontId="4" type="noConversion"/>
  </si>
  <si>
    <t>5271</t>
    <phoneticPr fontId="4" type="noConversion"/>
  </si>
  <si>
    <t>5272</t>
    <phoneticPr fontId="4" type="noConversion"/>
  </si>
  <si>
    <t>5273</t>
    <phoneticPr fontId="4" type="noConversion"/>
  </si>
  <si>
    <t>5274</t>
    <phoneticPr fontId="4" type="noConversion"/>
  </si>
  <si>
    <t>5275</t>
    <phoneticPr fontId="4" type="noConversion"/>
  </si>
  <si>
    <t>527D</t>
    <phoneticPr fontId="4" type="noConversion"/>
  </si>
  <si>
    <t>527F</t>
    <phoneticPr fontId="4" type="noConversion"/>
  </si>
  <si>
    <t>5283</t>
    <phoneticPr fontId="4" type="noConversion"/>
  </si>
  <si>
    <t>5287</t>
    <phoneticPr fontId="4" type="noConversion"/>
  </si>
  <si>
    <t>5288</t>
    <phoneticPr fontId="4" type="noConversion"/>
  </si>
  <si>
    <t>5289</t>
    <phoneticPr fontId="4" type="noConversion"/>
  </si>
  <si>
    <t>528D</t>
    <phoneticPr fontId="4" type="noConversion"/>
  </si>
  <si>
    <t>5291</t>
    <phoneticPr fontId="4" type="noConversion"/>
  </si>
  <si>
    <t>5292</t>
    <phoneticPr fontId="4" type="noConversion"/>
  </si>
  <si>
    <t>5294</t>
    <phoneticPr fontId="4" type="noConversion"/>
  </si>
  <si>
    <t>529B</t>
    <phoneticPr fontId="4" type="noConversion"/>
  </si>
  <si>
    <t>529F</t>
    <phoneticPr fontId="4" type="noConversion"/>
  </si>
  <si>
    <t>52A0</t>
    <phoneticPr fontId="4" type="noConversion"/>
  </si>
  <si>
    <t>52A3</t>
    <phoneticPr fontId="4" type="noConversion"/>
  </si>
  <si>
    <t>52A9</t>
    <phoneticPr fontId="4" type="noConversion"/>
  </si>
  <si>
    <t>52AA</t>
    <phoneticPr fontId="4" type="noConversion"/>
  </si>
  <si>
    <t>52AB</t>
    <phoneticPr fontId="4" type="noConversion"/>
  </si>
  <si>
    <t>52AC</t>
    <phoneticPr fontId="4" type="noConversion"/>
  </si>
  <si>
    <t>52AD</t>
    <phoneticPr fontId="4" type="noConversion"/>
  </si>
  <si>
    <t>52B1</t>
    <phoneticPr fontId="4" type="noConversion"/>
  </si>
  <si>
    <t>52B4</t>
    <phoneticPr fontId="4" type="noConversion"/>
  </si>
  <si>
    <t>52B5</t>
    <phoneticPr fontId="4" type="noConversion"/>
  </si>
  <si>
    <t>52B9</t>
    <phoneticPr fontId="4" type="noConversion"/>
  </si>
  <si>
    <t>52BC</t>
    <phoneticPr fontId="4" type="noConversion"/>
  </si>
  <si>
    <t>52BE</t>
    <phoneticPr fontId="4" type="noConversion"/>
  </si>
  <si>
    <t>52C1</t>
    <phoneticPr fontId="4" type="noConversion"/>
  </si>
  <si>
    <t>52C3</t>
    <phoneticPr fontId="4" type="noConversion"/>
  </si>
  <si>
    <t>52C5</t>
    <phoneticPr fontId="4" type="noConversion"/>
  </si>
  <si>
    <t>52C7</t>
    <phoneticPr fontId="4" type="noConversion"/>
  </si>
  <si>
    <t>52C9</t>
    <phoneticPr fontId="4" type="noConversion"/>
  </si>
  <si>
    <t>52CD</t>
    <phoneticPr fontId="4" type="noConversion"/>
  </si>
  <si>
    <t>52D2</t>
    <phoneticPr fontId="4" type="noConversion"/>
  </si>
  <si>
    <t>52D5</t>
    <phoneticPr fontId="4" type="noConversion"/>
  </si>
  <si>
    <t>52D7</t>
    <phoneticPr fontId="4" type="noConversion"/>
  </si>
  <si>
    <t>52D8</t>
    <phoneticPr fontId="4" type="noConversion"/>
  </si>
  <si>
    <t>52D9</t>
    <phoneticPr fontId="4" type="noConversion"/>
  </si>
  <si>
    <t>52DD</t>
    <phoneticPr fontId="4" type="noConversion"/>
  </si>
  <si>
    <t>52DE</t>
    <phoneticPr fontId="4" type="noConversion"/>
  </si>
  <si>
    <t>命中</t>
    <phoneticPr fontId="4" type="noConversion"/>
  </si>
  <si>
    <t>回避</t>
    <phoneticPr fontId="4" type="noConversion"/>
  </si>
  <si>
    <t>-</t>
    <phoneticPr fontId="4" type="noConversion"/>
  </si>
  <si>
    <t>-</t>
    <phoneticPr fontId="4" type="noConversion"/>
  </si>
  <si>
    <t>-</t>
    <phoneticPr fontId="4" type="noConversion"/>
  </si>
  <si>
    <t>命中</t>
    <phoneticPr fontId="4" type="noConversion"/>
  </si>
  <si>
    <t>回避</t>
    <phoneticPr fontId="4" type="noConversion"/>
  </si>
  <si>
    <t>-</t>
    <phoneticPr fontId="4" type="noConversion"/>
  </si>
  <si>
    <t>-</t>
    <phoneticPr fontId="4" type="noConversion"/>
  </si>
  <si>
    <t>艾尔鲁斯大楼:4L</t>
    <phoneticPr fontId="4" type="noConversion"/>
  </si>
  <si>
    <t>艾尔鲁斯大楼:14L</t>
    <phoneticPr fontId="4" type="noConversion"/>
  </si>
  <si>
    <t>─</t>
  </si>
  <si>
    <t>|</t>
  </si>
  <si>
    <t>＼</t>
  </si>
  <si>
    <t>／</t>
  </si>
  <si>
    <t>前往路线</t>
  </si>
  <si>
    <t>目的地</t>
  </si>
  <si>
    <t>&gt;</t>
  </si>
  <si>
    <t>2连射</t>
    <phoneticPr fontId="4" type="noConversion"/>
  </si>
  <si>
    <t>2连射</t>
    <phoneticPr fontId="4" type="noConversion"/>
  </si>
  <si>
    <t>2连射</t>
    <phoneticPr fontId="4" type="noConversion"/>
  </si>
  <si>
    <t>3连射</t>
    <phoneticPr fontId="4" type="noConversion"/>
  </si>
  <si>
    <t>修改 一些词缀</t>
    <phoneticPr fontId="4" type="noConversion"/>
  </si>
  <si>
    <t>File</t>
    <phoneticPr fontId="4" type="noConversion"/>
  </si>
  <si>
    <t>Web</t>
    <phoneticPr fontId="4" type="noConversion"/>
  </si>
  <si>
    <t>服务器:</t>
    <phoneticPr fontId="4" type="noConversion"/>
  </si>
  <si>
    <t>ftp://mm@s.es-geom.com</t>
    <phoneticPr fontId="4" type="noConversion"/>
  </si>
  <si>
    <t>Web/File Site</t>
    <phoneticPr fontId="4" type="noConversion"/>
  </si>
  <si>
    <t>较低几率损坏敌方机械类武器以及会心几率</t>
    <phoneticPr fontId="4" type="noConversion"/>
  </si>
  <si>
    <t>中等几率损坏敌方机械类武器以及会心几率</t>
    <phoneticPr fontId="4" type="noConversion"/>
  </si>
  <si>
    <t>较高几率损坏敌方机械类武器以及会心几率</t>
    <phoneticPr fontId="4" type="noConversion"/>
  </si>
  <si>
    <t>明确提升我方攻击的最终伤害,飞行系失效</t>
    <phoneticPr fontId="4" type="noConversion"/>
  </si>
  <si>
    <t>努卡酒吧北商人营地,下车和商人说话选 是</t>
    <phoneticPr fontId="4" type="noConversion"/>
  </si>
  <si>
    <t>蒸汽支柱</t>
    <phoneticPr fontId="4" type="noConversion"/>
  </si>
  <si>
    <t>http://mm.es-geom.com</t>
    <phoneticPr fontId="4" type="noConversion"/>
  </si>
  <si>
    <t>迎击优先级:迎击SE(全局&gt;自身[激光&gt;通常])&gt;迎击能力(副炮机枪&gt;激光&gt;雷电)</t>
    <phoneticPr fontId="4" type="noConversion"/>
  </si>
  <si>
    <t>店:莫里港/落:夜影</t>
    <phoneticPr fontId="4" type="noConversion"/>
  </si>
  <si>
    <t>落:夜影</t>
    <phoneticPr fontId="4" type="noConversion"/>
  </si>
  <si>
    <t>落:陆生蝠鲼</t>
    <phoneticPr fontId="4" type="noConversion"/>
  </si>
  <si>
    <t>店:艾尔鲁斯(C模式)/落:AT伊夫利特</t>
    <phoneticPr fontId="4" type="noConversion"/>
  </si>
  <si>
    <t>落:AT伊夫利特</t>
    <phoneticPr fontId="4" type="noConversion"/>
  </si>
  <si>
    <t>落:杀人巡逻车</t>
    <phoneticPr fontId="4" type="noConversion"/>
  </si>
  <si>
    <t>店:莫里港/落:巨型河马</t>
    <phoneticPr fontId="4" type="noConversion"/>
  </si>
  <si>
    <t>落:巨型河马</t>
  </si>
  <si>
    <t>落:巨型河马</t>
    <phoneticPr fontId="4" type="noConversion"/>
  </si>
  <si>
    <t>落:完美守卫/反射激光炮</t>
    <phoneticPr fontId="4" type="noConversion"/>
  </si>
  <si>
    <t>纠正 战车装备一些出处</t>
    <phoneticPr fontId="4" type="noConversion"/>
  </si>
  <si>
    <t>DeSmuME 0.9.12 x64</t>
    <phoneticPr fontId="4" type="noConversion"/>
  </si>
  <si>
    <t>修改边框 UI</t>
    <phoneticPr fontId="4" type="noConversion"/>
  </si>
  <si>
    <t>×</t>
    <phoneticPr fontId="4" type="noConversion"/>
  </si>
  <si>
    <t>获得E×P2倍</t>
  </si>
  <si>
    <t>善</t>
    <phoneticPr fontId="4" type="noConversion"/>
  </si>
  <si>
    <t>良</t>
    <phoneticPr fontId="4" type="noConversion"/>
  </si>
  <si>
    <t>589C</t>
  </si>
  <si>
    <t>589F</t>
  </si>
  <si>
    <t>58A8</t>
  </si>
  <si>
    <t>58AB</t>
  </si>
  <si>
    <t>52DF</t>
  </si>
  <si>
    <t>52E0</t>
  </si>
  <si>
    <t>52E2</t>
  </si>
  <si>
    <t>52E3</t>
  </si>
  <si>
    <t>52E4</t>
  </si>
  <si>
    <t>52E6</t>
  </si>
  <si>
    <t>52E7</t>
  </si>
  <si>
    <t>52F2</t>
  </si>
  <si>
    <t>52F3</t>
  </si>
  <si>
    <t>52F5</t>
  </si>
  <si>
    <t>52F8</t>
  </si>
  <si>
    <t>52F9</t>
  </si>
  <si>
    <t>52FA</t>
  </si>
  <si>
    <t>52FE</t>
  </si>
  <si>
    <t>52FF</t>
  </si>
  <si>
    <t>5301</t>
  </si>
  <si>
    <t>5302</t>
  </si>
  <si>
    <t>5305</t>
  </si>
  <si>
    <t>5306</t>
  </si>
  <si>
    <t>5308</t>
  </si>
  <si>
    <t>530D</t>
  </si>
  <si>
    <t>530F</t>
  </si>
  <si>
    <t>5310</t>
  </si>
  <si>
    <t>5315</t>
  </si>
  <si>
    <t>5316</t>
  </si>
  <si>
    <t>5317</t>
  </si>
  <si>
    <t>5319</t>
  </si>
  <si>
    <t>531A</t>
  </si>
  <si>
    <t>531D</t>
  </si>
  <si>
    <t>5320</t>
  </si>
  <si>
    <t>5321</t>
  </si>
  <si>
    <t>5323</t>
  </si>
  <si>
    <t>532A</t>
  </si>
  <si>
    <t>532F</t>
  </si>
  <si>
    <t>5331</t>
  </si>
  <si>
    <t>5333</t>
  </si>
  <si>
    <t>5338</t>
  </si>
  <si>
    <t>5339</t>
  </si>
  <si>
    <t>533A</t>
  </si>
  <si>
    <t>533B</t>
  </si>
  <si>
    <t>533F</t>
  </si>
  <si>
    <t>5340</t>
  </si>
  <si>
    <t>5341</t>
  </si>
  <si>
    <t>5343</t>
  </si>
  <si>
    <t>5345</t>
  </si>
  <si>
    <t>5346</t>
  </si>
  <si>
    <t>5347</t>
  </si>
  <si>
    <t>5348</t>
  </si>
  <si>
    <t>5349</t>
  </si>
  <si>
    <t>534A</t>
  </si>
  <si>
    <t>534D</t>
  </si>
  <si>
    <t>5351</t>
  </si>
  <si>
    <t>5352</t>
  </si>
  <si>
    <t>5353</t>
  </si>
  <si>
    <t>5354</t>
  </si>
  <si>
    <t>5357</t>
  </si>
  <si>
    <t>5358</t>
  </si>
  <si>
    <t>535A</t>
  </si>
  <si>
    <t>535C</t>
  </si>
  <si>
    <t>535E</t>
  </si>
  <si>
    <t>5360</t>
  </si>
  <si>
    <t>5366</t>
  </si>
  <si>
    <t>5369</t>
  </si>
  <si>
    <t>536E</t>
  </si>
  <si>
    <t>536F</t>
  </si>
  <si>
    <t>5370</t>
  </si>
  <si>
    <t>5371</t>
  </si>
  <si>
    <t>5373</t>
  </si>
  <si>
    <t>5374</t>
  </si>
  <si>
    <t>5375</t>
  </si>
  <si>
    <t>5377</t>
  </si>
  <si>
    <t>5378</t>
  </si>
  <si>
    <t>537B</t>
  </si>
  <si>
    <t>537F</t>
  </si>
  <si>
    <t>5382</t>
  </si>
  <si>
    <t>5384</t>
  </si>
  <si>
    <t>5396</t>
  </si>
  <si>
    <t>5398</t>
  </si>
  <si>
    <t>539A</t>
  </si>
  <si>
    <t>539F</t>
  </si>
  <si>
    <t>53A0</t>
  </si>
  <si>
    <t>53A5</t>
  </si>
  <si>
    <t>53A6</t>
  </si>
  <si>
    <t>53A8</t>
  </si>
  <si>
    <t>53A9</t>
  </si>
  <si>
    <t>53AD</t>
  </si>
  <si>
    <t>53AE</t>
  </si>
  <si>
    <t>53B0</t>
  </si>
  <si>
    <t>53B3</t>
  </si>
  <si>
    <t>53B6</t>
  </si>
  <si>
    <t>53BB</t>
  </si>
  <si>
    <t>53C2</t>
  </si>
  <si>
    <t>53C3</t>
  </si>
  <si>
    <t>53C8</t>
  </si>
  <si>
    <t>53C9</t>
  </si>
  <si>
    <t>53CA</t>
  </si>
  <si>
    <t>53CB</t>
  </si>
  <si>
    <t>53CC</t>
  </si>
  <si>
    <t>53CD</t>
  </si>
  <si>
    <t>53CE</t>
  </si>
  <si>
    <t>53D4</t>
  </si>
  <si>
    <t>53D6</t>
  </si>
  <si>
    <t>53D7</t>
  </si>
  <si>
    <t>53D9</t>
  </si>
  <si>
    <t>53DB</t>
  </si>
  <si>
    <t>53DF</t>
  </si>
  <si>
    <t>53E1</t>
  </si>
  <si>
    <t>53E2</t>
  </si>
  <si>
    <t>53E3</t>
  </si>
  <si>
    <t>53E4</t>
  </si>
  <si>
    <t>53E5</t>
  </si>
  <si>
    <t>53E8</t>
  </si>
  <si>
    <t>53E9</t>
  </si>
  <si>
    <t>53EA</t>
  </si>
  <si>
    <t>53EB</t>
  </si>
  <si>
    <t>53EC</t>
  </si>
  <si>
    <t>53ED</t>
  </si>
  <si>
    <t>53EE</t>
  </si>
  <si>
    <t>53EF</t>
  </si>
  <si>
    <t>53F0</t>
  </si>
  <si>
    <t>53F1</t>
  </si>
  <si>
    <t>53F2</t>
  </si>
  <si>
    <t>53F3</t>
  </si>
  <si>
    <t>53F6</t>
  </si>
  <si>
    <t>53F7</t>
  </si>
  <si>
    <t>53F8</t>
  </si>
  <si>
    <t>53FA</t>
  </si>
  <si>
    <t>5401</t>
  </si>
  <si>
    <t>5403</t>
  </si>
  <si>
    <t>5404</t>
  </si>
  <si>
    <t>5408</t>
  </si>
  <si>
    <t>5409</t>
  </si>
  <si>
    <t>540A</t>
  </si>
  <si>
    <t>540B</t>
  </si>
  <si>
    <t>540C</t>
  </si>
  <si>
    <t>540D</t>
  </si>
  <si>
    <t>540E</t>
  </si>
  <si>
    <t>540F</t>
  </si>
  <si>
    <t>5410</t>
  </si>
  <si>
    <t>5411</t>
  </si>
  <si>
    <t>541B</t>
  </si>
  <si>
    <t>541D</t>
  </si>
  <si>
    <t>541F</t>
  </si>
  <si>
    <t>5420</t>
  </si>
  <si>
    <t>5426</t>
  </si>
  <si>
    <t>5429</t>
  </si>
  <si>
    <t>542B</t>
  </si>
  <si>
    <t>542C</t>
  </si>
  <si>
    <t>542D</t>
  </si>
  <si>
    <t>542E</t>
  </si>
  <si>
    <t>5436</t>
  </si>
  <si>
    <t>5438</t>
  </si>
  <si>
    <t>5439</t>
  </si>
  <si>
    <t>543B</t>
  </si>
  <si>
    <t>543C</t>
  </si>
  <si>
    <t>543D</t>
  </si>
  <si>
    <t>543E</t>
  </si>
  <si>
    <t>5440</t>
  </si>
  <si>
    <t>5442</t>
  </si>
  <si>
    <t>5446</t>
  </si>
  <si>
    <t>5448</t>
  </si>
  <si>
    <t>5449</t>
  </si>
  <si>
    <t>544A</t>
  </si>
  <si>
    <t>544E</t>
  </si>
  <si>
    <t>5451</t>
  </si>
  <si>
    <t>545F</t>
  </si>
  <si>
    <t>5468</t>
  </si>
  <si>
    <t>546A</t>
  </si>
  <si>
    <t>5470</t>
  </si>
  <si>
    <t>5471</t>
  </si>
  <si>
    <t>5473</t>
  </si>
  <si>
    <t>5475</t>
  </si>
  <si>
    <t>5476</t>
  </si>
  <si>
    <t>5477</t>
  </si>
  <si>
    <t>547B</t>
  </si>
  <si>
    <t>547C</t>
  </si>
  <si>
    <t>547D</t>
  </si>
  <si>
    <t>5480</t>
  </si>
  <si>
    <t>5484</t>
  </si>
  <si>
    <t>5486</t>
  </si>
  <si>
    <t>548B</t>
  </si>
  <si>
    <t>548C</t>
  </si>
  <si>
    <t>548E</t>
  </si>
  <si>
    <t>548F</t>
  </si>
  <si>
    <t>5490</t>
  </si>
  <si>
    <t>5492</t>
  </si>
  <si>
    <t>54A2</t>
  </si>
  <si>
    <t>54A4</t>
  </si>
  <si>
    <t>54A5</t>
  </si>
  <si>
    <t>54A8</t>
  </si>
  <si>
    <t>54AB</t>
  </si>
  <si>
    <t>54AC</t>
  </si>
  <si>
    <t>54AF</t>
  </si>
  <si>
    <t>54B2</t>
  </si>
  <si>
    <t>54B3</t>
  </si>
  <si>
    <t>54B8</t>
  </si>
  <si>
    <t>54BC</t>
  </si>
  <si>
    <t>54BD</t>
  </si>
  <si>
    <t>54BE</t>
  </si>
  <si>
    <t>54C0</t>
  </si>
  <si>
    <t>54C1</t>
  </si>
  <si>
    <t>54C2</t>
  </si>
  <si>
    <t>54C4</t>
  </si>
  <si>
    <t>54C7</t>
  </si>
  <si>
    <t>54C8</t>
  </si>
  <si>
    <t>54C9</t>
  </si>
  <si>
    <t>54D8</t>
  </si>
  <si>
    <t>54E1</t>
  </si>
  <si>
    <t>54E2</t>
  </si>
  <si>
    <t>54E5</t>
  </si>
  <si>
    <t>54E6</t>
  </si>
  <si>
    <t>54E8</t>
  </si>
  <si>
    <t>54E9</t>
  </si>
  <si>
    <t>54ED</t>
  </si>
  <si>
    <t>54EE</t>
  </si>
  <si>
    <t>54F2</t>
  </si>
  <si>
    <t>54FA</t>
  </si>
  <si>
    <t>54FD</t>
  </si>
  <si>
    <t>5504</t>
  </si>
  <si>
    <t>5506</t>
  </si>
  <si>
    <t>5507</t>
  </si>
  <si>
    <t>550F</t>
  </si>
  <si>
    <t>5510</t>
  </si>
  <si>
    <t>5514</t>
  </si>
  <si>
    <t>5516</t>
  </si>
  <si>
    <t>552E</t>
  </si>
  <si>
    <t>552F</t>
  </si>
  <si>
    <t>5531</t>
  </si>
  <si>
    <t>5533</t>
  </si>
  <si>
    <t>5538</t>
  </si>
  <si>
    <t>5539</t>
  </si>
  <si>
    <t>553E</t>
  </si>
  <si>
    <t>5540</t>
  </si>
  <si>
    <t>5544</t>
  </si>
  <si>
    <t>5545</t>
  </si>
  <si>
    <t>5546</t>
  </si>
  <si>
    <t>554C</t>
  </si>
  <si>
    <t>554F</t>
  </si>
  <si>
    <t>5553</t>
  </si>
  <si>
    <t>5556</t>
  </si>
  <si>
    <t>5557</t>
  </si>
  <si>
    <t>555C</t>
  </si>
  <si>
    <t>555D</t>
  </si>
  <si>
    <t>5563</t>
  </si>
  <si>
    <t>557B</t>
  </si>
  <si>
    <t>557C</t>
  </si>
  <si>
    <t>557E</t>
  </si>
  <si>
    <t>5580</t>
  </si>
  <si>
    <t>5583</t>
  </si>
  <si>
    <t>5584</t>
  </si>
  <si>
    <t>5587</t>
  </si>
  <si>
    <t>5589</t>
  </si>
  <si>
    <t>558A</t>
  </si>
  <si>
    <t>558B</t>
  </si>
  <si>
    <t>5598</t>
  </si>
  <si>
    <t>5599</t>
  </si>
  <si>
    <t>559A</t>
  </si>
  <si>
    <t>559C</t>
  </si>
  <si>
    <t>559D</t>
  </si>
  <si>
    <t>559E</t>
  </si>
  <si>
    <t>559F</t>
  </si>
  <si>
    <t>55A7</t>
  </si>
  <si>
    <t>55A8</t>
  </si>
  <si>
    <t>55A9</t>
  </si>
  <si>
    <t>55AA</t>
  </si>
  <si>
    <t>55AB</t>
  </si>
  <si>
    <t>55AC</t>
  </si>
  <si>
    <t>55AE</t>
  </si>
  <si>
    <t>55B0</t>
  </si>
  <si>
    <t>55B6</t>
  </si>
  <si>
    <t>55C4</t>
  </si>
  <si>
    <t>55C5</t>
  </si>
  <si>
    <t>55C7</t>
  </si>
  <si>
    <t>55D4</t>
  </si>
  <si>
    <t>55DA</t>
  </si>
  <si>
    <t>55DC</t>
  </si>
  <si>
    <t>55DF</t>
  </si>
  <si>
    <t>55E3</t>
  </si>
  <si>
    <t>55E4</t>
  </si>
  <si>
    <t>55F7</t>
  </si>
  <si>
    <t>55F9</t>
  </si>
  <si>
    <t>55FD</t>
  </si>
  <si>
    <t>55FE</t>
  </si>
  <si>
    <t>5606</t>
  </si>
  <si>
    <t>5609</t>
  </si>
  <si>
    <t>5614</t>
  </si>
  <si>
    <t>5616</t>
  </si>
  <si>
    <t>5617</t>
  </si>
  <si>
    <t>5618</t>
  </si>
  <si>
    <t>561B</t>
  </si>
  <si>
    <t>5629</t>
  </si>
  <si>
    <t>562F</t>
  </si>
  <si>
    <t>5631</t>
  </si>
  <si>
    <t>5632</t>
  </si>
  <si>
    <t>5634</t>
  </si>
  <si>
    <t>5636</t>
  </si>
  <si>
    <t>5638</t>
  </si>
  <si>
    <t>5642</t>
  </si>
  <si>
    <t>564C</t>
  </si>
  <si>
    <t>564E</t>
  </si>
  <si>
    <t>5650</t>
  </si>
  <si>
    <t>565B</t>
  </si>
  <si>
    <t>5664</t>
  </si>
  <si>
    <t>5668</t>
  </si>
  <si>
    <t>566A</t>
  </si>
  <si>
    <t>566B</t>
  </si>
  <si>
    <t>566C</t>
  </si>
  <si>
    <t>5674</t>
  </si>
  <si>
    <t>5678</t>
  </si>
  <si>
    <t>567A</t>
  </si>
  <si>
    <t>5680</t>
  </si>
  <si>
    <t>5686</t>
  </si>
  <si>
    <t>5687</t>
  </si>
  <si>
    <t>568A</t>
  </si>
  <si>
    <t>568F</t>
  </si>
  <si>
    <t>5694</t>
  </si>
  <si>
    <t>56A0</t>
  </si>
  <si>
    <t>56A2</t>
  </si>
  <si>
    <t>56A5</t>
  </si>
  <si>
    <t>56AE</t>
  </si>
  <si>
    <t>56B4</t>
  </si>
  <si>
    <t>56B6</t>
  </si>
  <si>
    <t>56BC</t>
  </si>
  <si>
    <t>56C0</t>
  </si>
  <si>
    <t>56C1</t>
  </si>
  <si>
    <t>56C2</t>
  </si>
  <si>
    <t>56C3</t>
  </si>
  <si>
    <t>56C8</t>
  </si>
  <si>
    <t>56CE</t>
  </si>
  <si>
    <t>56D1</t>
  </si>
  <si>
    <t>56D3</t>
  </si>
  <si>
    <t>56D7</t>
  </si>
  <si>
    <t>56D8</t>
  </si>
  <si>
    <t>56DA</t>
  </si>
  <si>
    <t>56DB</t>
  </si>
  <si>
    <t>56DE</t>
  </si>
  <si>
    <t>56E0</t>
  </si>
  <si>
    <t>56E3</t>
  </si>
  <si>
    <t>56EE</t>
  </si>
  <si>
    <t>56F0</t>
  </si>
  <si>
    <t>56F2</t>
  </si>
  <si>
    <t>56F3</t>
  </si>
  <si>
    <t>56F9</t>
  </si>
  <si>
    <t>56FA</t>
  </si>
  <si>
    <t>56FD</t>
  </si>
  <si>
    <t>56FF</t>
  </si>
  <si>
    <t>5700</t>
  </si>
  <si>
    <t>5703</t>
  </si>
  <si>
    <t>5704</t>
  </si>
  <si>
    <t>5708</t>
  </si>
  <si>
    <t>5709</t>
  </si>
  <si>
    <t>570B</t>
  </si>
  <si>
    <t>570D</t>
  </si>
  <si>
    <t>570F</t>
  </si>
  <si>
    <t>5712</t>
  </si>
  <si>
    <t>5713</t>
  </si>
  <si>
    <t>5716</t>
  </si>
  <si>
    <t>5718</t>
  </si>
  <si>
    <t>571C</t>
  </si>
  <si>
    <t>571F</t>
  </si>
  <si>
    <t>5726</t>
  </si>
  <si>
    <t>5727</t>
  </si>
  <si>
    <t>5728</t>
  </si>
  <si>
    <t>572D</t>
  </si>
  <si>
    <t>5730</t>
  </si>
  <si>
    <t>5737</t>
  </si>
  <si>
    <t>5738</t>
  </si>
  <si>
    <t>573B</t>
  </si>
  <si>
    <t>5740</t>
  </si>
  <si>
    <t>5742</t>
  </si>
  <si>
    <t>5747</t>
  </si>
  <si>
    <t>574A</t>
  </si>
  <si>
    <t>574E</t>
  </si>
  <si>
    <t>574F</t>
  </si>
  <si>
    <t>5750</t>
  </si>
  <si>
    <t>5751</t>
  </si>
  <si>
    <t>5761</t>
  </si>
  <si>
    <t>5764</t>
  </si>
  <si>
    <t>5766</t>
  </si>
  <si>
    <t>5769</t>
  </si>
  <si>
    <t>576A</t>
  </si>
  <si>
    <t>577F</t>
  </si>
  <si>
    <t>5782</t>
  </si>
  <si>
    <t>5788</t>
  </si>
  <si>
    <t>5789</t>
  </si>
  <si>
    <t>578B</t>
  </si>
  <si>
    <t>5793</t>
  </si>
  <si>
    <t>57A0</t>
  </si>
  <si>
    <t>57A2</t>
  </si>
  <si>
    <t>57A3</t>
  </si>
  <si>
    <t>57A4</t>
  </si>
  <si>
    <t>57AA</t>
  </si>
  <si>
    <t>57B0</t>
  </si>
  <si>
    <t>57B3</t>
  </si>
  <si>
    <t>57C0</t>
  </si>
  <si>
    <t>57C3</t>
  </si>
  <si>
    <t>57C6</t>
  </si>
  <si>
    <t>57CB</t>
  </si>
  <si>
    <t>57CE</t>
  </si>
  <si>
    <t>57D2</t>
  </si>
  <si>
    <t>57D3</t>
  </si>
  <si>
    <t>57D4</t>
  </si>
  <si>
    <t>57D6</t>
  </si>
  <si>
    <t>57DC</t>
  </si>
  <si>
    <t>57DF</t>
  </si>
  <si>
    <t>57E0</t>
  </si>
  <si>
    <t>57E3</t>
  </si>
  <si>
    <t>57E4</t>
  </si>
  <si>
    <t>57E7</t>
  </si>
  <si>
    <t>57E9</t>
  </si>
  <si>
    <t>57EA</t>
  </si>
  <si>
    <t>57EC</t>
  </si>
  <si>
    <t>5800</t>
  </si>
  <si>
    <t>5802</t>
  </si>
  <si>
    <t>5805</t>
  </si>
  <si>
    <t>5806</t>
  </si>
  <si>
    <t>580A</t>
  </si>
  <si>
    <t>580B</t>
  </si>
  <si>
    <t>5815</t>
  </si>
  <si>
    <t>5819</t>
  </si>
  <si>
    <t>581D</t>
  </si>
  <si>
    <t>5821</t>
  </si>
  <si>
    <t>5824</t>
  </si>
  <si>
    <t>582A</t>
  </si>
  <si>
    <t>582F</t>
  </si>
  <si>
    <t>5830</t>
  </si>
  <si>
    <t>5831</t>
  </si>
  <si>
    <t>5834</t>
  </si>
  <si>
    <t>5835</t>
  </si>
  <si>
    <t>583A</t>
  </si>
  <si>
    <t>583D</t>
  </si>
  <si>
    <t>5840</t>
  </si>
  <si>
    <t>5841</t>
  </si>
  <si>
    <t>584A</t>
  </si>
  <si>
    <t>584B</t>
  </si>
  <si>
    <t>5851</t>
  </si>
  <si>
    <t>5852</t>
  </si>
  <si>
    <t>5854</t>
  </si>
  <si>
    <t>5857</t>
  </si>
  <si>
    <t>5858</t>
  </si>
  <si>
    <t>5859</t>
  </si>
  <si>
    <t>585A</t>
  </si>
  <si>
    <t>585E</t>
  </si>
  <si>
    <t>5862</t>
  </si>
  <si>
    <t>5869</t>
  </si>
  <si>
    <t>586B</t>
  </si>
  <si>
    <t>5870</t>
  </si>
  <si>
    <t>5872</t>
  </si>
  <si>
    <t>5875</t>
  </si>
  <si>
    <t>5879</t>
  </si>
  <si>
    <t>587E</t>
  </si>
  <si>
    <t>5883</t>
  </si>
  <si>
    <t>5885</t>
  </si>
  <si>
    <t>输入中字</t>
    <phoneticPr fontId="4" type="noConversion"/>
  </si>
  <si>
    <t>中字金手指字典</t>
    <phoneticPr fontId="4" type="noConversion"/>
  </si>
  <si>
    <t>121A0BD7 00000000</t>
    <phoneticPr fontId="4" type="noConversion"/>
  </si>
  <si>
    <t>补充 改名金手指</t>
    <phoneticPr fontId="4" type="noConversion"/>
  </si>
  <si>
    <t>主角改名-建议最多5字</t>
    <phoneticPr fontId="4" type="noConversion"/>
  </si>
  <si>
    <t>废弃工厂里得到的钥匙串 可打开 棒球场的大门</t>
    <phoneticPr fontId="4" type="noConversion"/>
  </si>
  <si>
    <t>雷克斯.派</t>
    <phoneticPr fontId="4" type="noConversion"/>
  </si>
  <si>
    <t>0219FC7A 00000063</t>
    <phoneticPr fontId="4" type="noConversion"/>
  </si>
  <si>
    <t>道具第1位数量99</t>
    <phoneticPr fontId="4" type="noConversion"/>
  </si>
  <si>
    <t>0219F919 00000063</t>
    <phoneticPr fontId="4" type="noConversion"/>
  </si>
  <si>
    <t>恢复道具第1位数量99</t>
    <phoneticPr fontId="4" type="noConversion"/>
  </si>
  <si>
    <t>战斗道具第1位数量99</t>
    <phoneticPr fontId="4" type="noConversion"/>
  </si>
  <si>
    <t>0219F961 00000063</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</si>
</sst>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76" formatCode="#,##0.00_ "/>
    <numFmt numFmtId="177" formatCode="0.00;[Red]0.00"/>
    <numFmt numFmtId="178" formatCode="0;[Red]0"/>
    <numFmt numFmtId="179" formatCode="0.0%"/>
    <numFmt numFmtId="180" formatCode="0.00_);[Red]\(0.00\)"/>
    <numFmt numFmtId="181" formatCode="0_);[Red]\(0\)"/>
    <numFmt numFmtId="182" formatCode="0_ "/>
    <numFmt numFmtId="183" formatCode="0.0000%"/>
  </numFmts>
  <fonts count="126">
    <font>
      <sz val="9"/>
      <color theme="1"/>
      <name val="宋体"/>
      <family val="2"/>
      <charset val="134"/>
      <scheme val="minor"/>
    </font>
    <font>
      <b/>
      <sz val="9"/>
      <color theme="0"/>
      <name val="宋体"/>
      <family val="2"/>
      <charset val="134"/>
      <scheme val="minor"/>
    </font>
    <font>
      <sz val="9"/>
      <color rgb="FFFF0000"/>
      <name val="宋体"/>
      <family val="2"/>
      <charset val="134"/>
      <scheme val="minor"/>
    </font>
    <font>
      <sz val="9"/>
      <color theme="0"/>
      <name val="宋体"/>
      <family val="2"/>
      <charset val="134"/>
      <scheme val="minor"/>
    </font>
    <font>
      <sz val="9"/>
      <name val="宋体"/>
      <family val="2"/>
      <charset val="134"/>
      <scheme val="minor"/>
    </font>
    <font>
      <b/>
      <sz val="9"/>
      <color theme="1"/>
      <name val="宋体"/>
      <family val="3"/>
      <charset val="134"/>
      <scheme val="minor"/>
    </font>
    <font>
      <b/>
      <sz val="9"/>
      <color theme="0"/>
      <name val="宋体"/>
      <family val="3"/>
      <charset val="134"/>
      <scheme val="minor"/>
    </font>
    <font>
      <sz val="9"/>
      <color theme="0"/>
      <name val="宋体"/>
      <family val="3"/>
      <charset val="134"/>
      <scheme val="minor"/>
    </font>
    <font>
      <sz val="9"/>
      <color rgb="FF000000"/>
      <name val="宋体"/>
      <family val="3"/>
      <charset val="134"/>
    </font>
    <font>
      <sz val="9"/>
      <color theme="1"/>
      <name val="宋体"/>
      <family val="3"/>
      <charset val="134"/>
    </font>
    <font>
      <sz val="9"/>
      <color theme="0"/>
      <name val="宋体"/>
      <family val="3"/>
      <charset val="134"/>
    </font>
    <font>
      <b/>
      <sz val="9"/>
      <color theme="0"/>
      <name val="宋体"/>
      <family val="3"/>
      <charset val="134"/>
    </font>
    <font>
      <b/>
      <sz val="9"/>
      <color rgb="FF00FF00"/>
      <name val="宋体"/>
      <family val="3"/>
      <charset val="134"/>
      <scheme val="minor"/>
    </font>
    <font>
      <sz val="14"/>
      <color theme="1"/>
      <name val="宋体"/>
      <family val="3"/>
      <charset val="134"/>
      <scheme val="minor"/>
    </font>
    <font>
      <sz val="9"/>
      <color theme="1"/>
      <name val="宋体"/>
      <family val="3"/>
      <charset val="134"/>
      <scheme val="minor"/>
    </font>
    <font>
      <sz val="9"/>
      <color rgb="FF7030A0"/>
      <name val="宋体"/>
      <family val="3"/>
      <charset val="134"/>
      <scheme val="minor"/>
    </font>
    <font>
      <b/>
      <u/>
      <sz val="9"/>
      <color theme="1"/>
      <name val="宋体"/>
      <family val="3"/>
      <charset val="134"/>
      <scheme val="minor"/>
    </font>
    <font>
      <b/>
      <sz val="9"/>
      <color theme="0" tint="-0.14999847407452621"/>
      <name val="宋体"/>
      <family val="3"/>
      <charset val="134"/>
      <scheme val="minor"/>
    </font>
    <font>
      <sz val="9"/>
      <color rgb="FF7030A0"/>
      <name val="宋体"/>
      <family val="2"/>
      <charset val="134"/>
      <scheme val="minor"/>
    </font>
    <font>
      <b/>
      <sz val="9"/>
      <color rgb="FF7030A0"/>
      <name val="宋体"/>
      <family val="3"/>
      <charset val="134"/>
      <scheme val="minor"/>
    </font>
    <font>
      <sz val="9"/>
      <color rgb="FF00FF00"/>
      <name val="宋体"/>
      <family val="2"/>
      <charset val="134"/>
      <scheme val="minor"/>
    </font>
    <font>
      <sz val="9"/>
      <color rgb="FF00FF00"/>
      <name val="宋体"/>
      <family val="3"/>
      <charset val="134"/>
      <scheme val="minor"/>
    </font>
    <font>
      <b/>
      <sz val="9"/>
      <color theme="4" tint="-0.249977111117893"/>
      <name val="宋体"/>
      <family val="3"/>
      <charset val="134"/>
      <scheme val="minor"/>
    </font>
    <font>
      <b/>
      <sz val="9"/>
      <color rgb="FF00B050"/>
      <name val="宋体"/>
      <family val="3"/>
      <charset val="134"/>
      <scheme val="minor"/>
    </font>
    <font>
      <b/>
      <sz val="9"/>
      <color rgb="FFFFC000"/>
      <name val="宋体"/>
      <family val="3"/>
      <charset val="134"/>
      <scheme val="minor"/>
    </font>
    <font>
      <b/>
      <sz val="9"/>
      <color rgb="FFFF0000"/>
      <name val="宋体"/>
      <family val="3"/>
      <charset val="134"/>
      <scheme val="minor"/>
    </font>
    <font>
      <b/>
      <sz val="9"/>
      <color rgb="FF00B0F0"/>
      <name val="宋体"/>
      <family val="3"/>
      <charset val="134"/>
      <scheme val="minor"/>
    </font>
    <font>
      <b/>
      <sz val="9"/>
      <color rgb="FFFF00FF"/>
      <name val="宋体"/>
      <family val="3"/>
      <charset val="134"/>
      <scheme val="minor"/>
    </font>
    <font>
      <sz val="9"/>
      <color theme="0" tint="-0.14999847407452621"/>
      <name val="宋体"/>
      <family val="2"/>
      <charset val="134"/>
      <scheme val="minor"/>
    </font>
    <font>
      <sz val="9"/>
      <color theme="0" tint="-0.14999847407452621"/>
      <name val="宋体"/>
      <family val="3"/>
      <charset val="134"/>
      <scheme val="minor"/>
    </font>
    <font>
      <sz val="9"/>
      <color theme="0" tint="-0.249977111117893"/>
      <name val="宋体"/>
      <family val="3"/>
      <charset val="134"/>
      <scheme val="minor"/>
    </font>
    <font>
      <sz val="9"/>
      <color theme="0" tint="-0.249977111117893"/>
      <name val="宋体"/>
      <family val="2"/>
      <charset val="134"/>
      <scheme val="minor"/>
    </font>
    <font>
      <b/>
      <sz val="9"/>
      <color rgb="FFFFFF00"/>
      <name val="宋体"/>
      <family val="3"/>
      <charset val="134"/>
      <scheme val="minor"/>
    </font>
    <font>
      <b/>
      <sz val="9"/>
      <color theme="5" tint="-0.249977111117893"/>
      <name val="宋体"/>
      <family val="3"/>
      <charset val="134"/>
      <scheme val="minor"/>
    </font>
    <font>
      <b/>
      <sz val="9"/>
      <color rgb="FF92D050"/>
      <name val="宋体"/>
      <family val="3"/>
      <charset val="134"/>
      <scheme val="minor"/>
    </font>
    <font>
      <b/>
      <sz val="9"/>
      <color rgb="FF92D050"/>
      <name val="宋体"/>
      <family val="3"/>
      <charset val="134"/>
    </font>
    <font>
      <sz val="9"/>
      <color rgb="FFFF0000"/>
      <name val="宋体"/>
      <family val="3"/>
      <charset val="134"/>
      <scheme val="minor"/>
    </font>
    <font>
      <sz val="9"/>
      <color rgb="FF00B0F0"/>
      <name val="宋体"/>
      <family val="3"/>
      <charset val="134"/>
      <scheme val="minor"/>
    </font>
    <font>
      <b/>
      <sz val="9"/>
      <color theme="8"/>
      <name val="宋体"/>
      <family val="3"/>
      <charset val="134"/>
      <scheme val="minor"/>
    </font>
    <font>
      <sz val="9"/>
      <color theme="8"/>
      <name val="宋体"/>
      <family val="3"/>
      <charset val="134"/>
      <scheme val="minor"/>
    </font>
    <font>
      <b/>
      <sz val="22"/>
      <color rgb="FFFF00FF"/>
      <name val="宋体"/>
      <family val="3"/>
      <charset val="134"/>
      <scheme val="minor"/>
    </font>
    <font>
      <b/>
      <sz val="10"/>
      <color rgb="FFFF00FF"/>
      <name val="宋体"/>
      <family val="2"/>
      <charset val="134"/>
      <scheme val="minor"/>
    </font>
    <font>
      <sz val="9"/>
      <name val="宋体"/>
      <family val="3"/>
      <charset val="134"/>
      <scheme val="minor"/>
    </font>
    <font>
      <sz val="9"/>
      <color theme="0" tint="-0.34998626667073579"/>
      <name val="宋体"/>
      <family val="3"/>
      <charset val="134"/>
      <scheme val="minor"/>
    </font>
    <font>
      <b/>
      <sz val="14"/>
      <color rgb="FF00B0F0"/>
      <name val="宋体"/>
      <family val="3"/>
      <charset val="134"/>
      <scheme val="minor"/>
    </font>
    <font>
      <b/>
      <sz val="9"/>
      <name val="宋体"/>
      <family val="3"/>
      <charset val="134"/>
    </font>
    <font>
      <b/>
      <sz val="9"/>
      <color theme="0" tint="-0.14999847407452621"/>
      <name val="宋体"/>
      <family val="3"/>
      <charset val="134"/>
    </font>
    <font>
      <sz val="9"/>
      <name val="宋体"/>
      <family val="3"/>
      <charset val="134"/>
    </font>
    <font>
      <b/>
      <sz val="9"/>
      <color rgb="FF0070C0"/>
      <name val="宋体"/>
      <family val="3"/>
      <charset val="134"/>
    </font>
    <font>
      <sz val="9"/>
      <color rgb="FFFFFF00"/>
      <name val="宋体"/>
      <family val="3"/>
      <charset val="134"/>
      <scheme val="minor"/>
    </font>
    <font>
      <sz val="9"/>
      <color theme="1" tint="0.249977111117893"/>
      <name val="宋体"/>
      <family val="3"/>
      <charset val="134"/>
      <scheme val="minor"/>
    </font>
    <font>
      <b/>
      <sz val="11"/>
      <color rgb="FF00FF00"/>
      <name val="宋体"/>
      <family val="3"/>
      <charset val="134"/>
      <scheme val="minor"/>
    </font>
    <font>
      <b/>
      <sz val="11"/>
      <color theme="5"/>
      <name val="宋体"/>
      <family val="3"/>
      <charset val="134"/>
      <scheme val="minor"/>
    </font>
    <font>
      <b/>
      <sz val="11"/>
      <color theme="4"/>
      <name val="宋体"/>
      <family val="3"/>
      <charset val="134"/>
      <scheme val="minor"/>
    </font>
    <font>
      <b/>
      <sz val="11"/>
      <color rgb="FFFFFF00"/>
      <name val="宋体"/>
      <family val="3"/>
      <charset val="134"/>
      <scheme val="minor"/>
    </font>
    <font>
      <b/>
      <sz val="24"/>
      <color rgb="FF7030A0"/>
      <name val="宋体"/>
      <family val="3"/>
      <charset val="134"/>
      <scheme val="minor"/>
    </font>
    <font>
      <b/>
      <sz val="11"/>
      <color theme="0"/>
      <name val="宋体"/>
      <family val="3"/>
      <charset val="134"/>
      <scheme val="minor"/>
    </font>
    <font>
      <b/>
      <sz val="9"/>
      <color theme="8"/>
      <name val="新宋体"/>
      <family val="3"/>
      <charset val="134"/>
    </font>
    <font>
      <b/>
      <sz val="9"/>
      <color rgb="FF00B0F0"/>
      <name val="新宋体"/>
      <family val="3"/>
      <charset val="134"/>
    </font>
    <font>
      <b/>
      <sz val="9"/>
      <color theme="1" tint="0.499984740745262"/>
      <name val="新宋体"/>
      <family val="3"/>
      <charset val="134"/>
    </font>
    <font>
      <b/>
      <sz val="9"/>
      <color theme="0"/>
      <name val="新宋体"/>
      <family val="3"/>
      <charset val="134"/>
    </font>
    <font>
      <sz val="9"/>
      <color rgb="FF00B0F0"/>
      <name val="新宋体"/>
      <family val="3"/>
      <charset val="134"/>
    </font>
    <font>
      <sz val="9"/>
      <color rgb="FFFFFF00"/>
      <name val="新宋体"/>
      <family val="3"/>
      <charset val="134"/>
    </font>
    <font>
      <sz val="9"/>
      <color theme="4"/>
      <name val="新宋体"/>
      <family val="3"/>
      <charset val="134"/>
    </font>
    <font>
      <sz val="9"/>
      <color theme="5"/>
      <name val="新宋体"/>
      <family val="3"/>
      <charset val="134"/>
    </font>
    <font>
      <sz val="9"/>
      <color theme="0"/>
      <name val="新宋体"/>
      <family val="3"/>
      <charset val="134"/>
    </font>
    <font>
      <b/>
      <sz val="9"/>
      <color rgb="FF00FF00"/>
      <name val="新宋体"/>
      <family val="3"/>
      <charset val="134"/>
    </font>
    <font>
      <sz val="9"/>
      <color rgb="FF00FF00"/>
      <name val="新宋体"/>
      <family val="3"/>
      <charset val="134"/>
    </font>
    <font>
      <sz val="9"/>
      <color rgb="FFFF00FF"/>
      <name val="新宋体"/>
      <family val="3"/>
      <charset val="134"/>
    </font>
    <font>
      <b/>
      <sz val="9"/>
      <color theme="8" tint="0.39997558519241921"/>
      <name val="新宋体"/>
      <family val="3"/>
      <charset val="134"/>
    </font>
    <font>
      <b/>
      <sz val="9"/>
      <color rgb="FF00B050"/>
      <name val="新宋体"/>
      <family val="3"/>
      <charset val="134"/>
    </font>
    <font>
      <sz val="9"/>
      <color theme="0" tint="-0.249977111117893"/>
      <name val="新宋体"/>
      <family val="3"/>
      <charset val="134"/>
    </font>
    <font>
      <b/>
      <sz val="9"/>
      <color rgb="FFFF0000"/>
      <name val="新宋体"/>
      <family val="3"/>
      <charset val="134"/>
    </font>
    <font>
      <b/>
      <sz val="9"/>
      <color theme="4"/>
      <name val="新宋体"/>
      <family val="3"/>
      <charset val="134"/>
    </font>
    <font>
      <sz val="9"/>
      <color rgb="FFFF00FF"/>
      <name val="宋体"/>
      <family val="3"/>
      <charset val="134"/>
      <scheme val="minor"/>
    </font>
    <font>
      <b/>
      <sz val="9"/>
      <color rgb="FFFFFF00"/>
      <name val="新宋体"/>
      <family val="3"/>
      <charset val="134"/>
    </font>
    <font>
      <sz val="9"/>
      <color rgb="FFFF0000"/>
      <name val="新宋体"/>
      <family val="3"/>
      <charset val="134"/>
    </font>
    <font>
      <b/>
      <sz val="9"/>
      <color indexed="11"/>
      <name val="宋体"/>
      <family val="3"/>
      <charset val="134"/>
    </font>
    <font>
      <b/>
      <sz val="9"/>
      <color indexed="15"/>
      <name val="宋体"/>
      <family val="3"/>
      <charset val="134"/>
    </font>
    <font>
      <b/>
      <sz val="9"/>
      <color indexed="10"/>
      <name val="宋体"/>
      <family val="3"/>
      <charset val="134"/>
    </font>
    <font>
      <b/>
      <sz val="9"/>
      <color indexed="13"/>
      <name val="宋体"/>
      <family val="3"/>
      <charset val="134"/>
    </font>
    <font>
      <b/>
      <sz val="9"/>
      <color indexed="14"/>
      <name val="宋体"/>
      <family val="3"/>
      <charset val="134"/>
    </font>
    <font>
      <b/>
      <sz val="9"/>
      <color indexed="53"/>
      <name val="宋体"/>
      <family val="3"/>
      <charset val="134"/>
    </font>
    <font>
      <b/>
      <sz val="9"/>
      <color indexed="9"/>
      <name val="宋体"/>
      <family val="3"/>
      <charset val="134"/>
    </font>
    <font>
      <b/>
      <sz val="9"/>
      <color indexed="51"/>
      <name val="宋体"/>
      <family val="3"/>
      <charset val="134"/>
    </font>
    <font>
      <sz val="9"/>
      <color rgb="FFFFFF00"/>
      <name val="宋体"/>
      <family val="2"/>
      <charset val="134"/>
      <scheme val="minor"/>
    </font>
    <font>
      <b/>
      <sz val="9"/>
      <color indexed="81"/>
      <name val="宋体"/>
      <family val="3"/>
      <charset val="134"/>
    </font>
    <font>
      <b/>
      <sz val="9"/>
      <color theme="4"/>
      <name val="宋体"/>
      <family val="3"/>
      <charset val="134"/>
      <scheme val="minor"/>
    </font>
    <font>
      <b/>
      <sz val="9"/>
      <color rgb="FFFF66CC"/>
      <name val="宋体"/>
      <family val="3"/>
      <charset val="134"/>
      <scheme val="minor"/>
    </font>
    <font>
      <sz val="9"/>
      <color theme="0" tint="-0.249977111117893"/>
      <name val="宋体"/>
      <family val="3"/>
      <charset val="134"/>
    </font>
    <font>
      <sz val="9"/>
      <color indexed="81"/>
      <name val="宋体"/>
      <family val="3"/>
      <charset val="134"/>
    </font>
    <font>
      <sz val="9"/>
      <color rgb="FFFFC000"/>
      <name val="宋体"/>
      <family val="3"/>
      <charset val="134"/>
      <scheme val="minor"/>
    </font>
    <font>
      <b/>
      <sz val="9"/>
      <color indexed="38"/>
      <name val="宋体"/>
      <family val="3"/>
      <charset val="134"/>
    </font>
    <font>
      <sz val="9"/>
      <color theme="0"/>
      <name val="宋体"/>
      <family val="2"/>
      <charset val="134"/>
    </font>
    <font>
      <sz val="8"/>
      <name val="宋体"/>
      <family val="3"/>
      <charset val="134"/>
      <scheme val="minor"/>
    </font>
    <font>
      <sz val="8"/>
      <color theme="1"/>
      <name val="宋体"/>
      <family val="3"/>
      <charset val="134"/>
      <scheme val="minor"/>
    </font>
    <font>
      <sz val="9"/>
      <color theme="5"/>
      <name val="宋体"/>
      <family val="3"/>
      <charset val="134"/>
      <scheme val="minor"/>
    </font>
    <font>
      <b/>
      <sz val="9"/>
      <color theme="5"/>
      <name val="宋体"/>
      <family val="3"/>
      <charset val="134"/>
      <scheme val="minor"/>
    </font>
    <font>
      <b/>
      <sz val="9"/>
      <color theme="5"/>
      <name val="宋体"/>
      <family val="3"/>
      <charset val="134"/>
    </font>
    <font>
      <b/>
      <sz val="9"/>
      <color rgb="FFFFFF00"/>
      <name val="宋体"/>
      <family val="3"/>
      <charset val="134"/>
    </font>
    <font>
      <b/>
      <sz val="9"/>
      <color theme="7"/>
      <name val="宋体"/>
      <family val="3"/>
      <charset val="134"/>
    </font>
    <font>
      <sz val="9"/>
      <color rgb="FFFF00FF"/>
      <name val="宋体"/>
      <family val="2"/>
      <charset val="134"/>
      <scheme val="minor"/>
    </font>
    <font>
      <b/>
      <sz val="9"/>
      <color rgb="FF0070C0"/>
      <name val="宋体"/>
      <family val="3"/>
      <charset val="134"/>
      <scheme val="minor"/>
    </font>
    <font>
      <u/>
      <sz val="9"/>
      <color theme="10"/>
      <name val="宋体"/>
      <family val="2"/>
      <charset val="134"/>
      <scheme val="minor"/>
    </font>
    <font>
      <b/>
      <sz val="20"/>
      <color theme="0"/>
      <name val="宋体"/>
      <family val="3"/>
      <charset val="134"/>
      <scheme val="minor"/>
    </font>
    <font>
      <b/>
      <sz val="14"/>
      <color theme="5"/>
      <name val="宋体"/>
      <family val="3"/>
      <charset val="134"/>
      <scheme val="minor"/>
    </font>
    <font>
      <sz val="9"/>
      <color theme="4"/>
      <name val="宋体"/>
      <family val="3"/>
      <charset val="134"/>
      <scheme val="minor"/>
    </font>
    <font>
      <sz val="26"/>
      <color theme="4"/>
      <name val="宋体"/>
      <family val="2"/>
      <charset val="134"/>
      <scheme val="minor"/>
    </font>
    <font>
      <sz val="9"/>
      <color rgb="FF00B0F0"/>
      <name val="宋体"/>
      <family val="2"/>
      <charset val="134"/>
      <scheme val="minor"/>
    </font>
    <font>
      <sz val="9"/>
      <color rgb="FFFF66CC"/>
      <name val="宋体"/>
      <family val="2"/>
      <charset val="134"/>
      <scheme val="minor"/>
    </font>
    <font>
      <b/>
      <sz val="9"/>
      <color theme="0" tint="-0.249977111117893"/>
      <name val="宋体"/>
      <family val="3"/>
      <charset val="134"/>
      <scheme val="minor"/>
    </font>
    <font>
      <sz val="9"/>
      <color rgb="FFFF66CC"/>
      <name val="宋体"/>
      <family val="3"/>
      <charset val="134"/>
      <scheme val="minor"/>
    </font>
    <font>
      <b/>
      <sz val="9"/>
      <color theme="9"/>
      <name val="宋体"/>
      <family val="3"/>
      <charset val="134"/>
      <scheme val="minor"/>
    </font>
    <font>
      <sz val="9"/>
      <color theme="9"/>
      <name val="宋体"/>
      <family val="3"/>
      <charset val="134"/>
      <scheme val="minor"/>
    </font>
    <font>
      <sz val="9"/>
      <color theme="5" tint="-0.249977111117893"/>
      <name val="宋体"/>
      <family val="3"/>
      <charset val="134"/>
      <scheme val="minor"/>
    </font>
    <font>
      <sz val="9"/>
      <color theme="1"/>
      <name val="宋体"/>
      <family val="2"/>
      <charset val="134"/>
      <scheme val="minor"/>
    </font>
    <font>
      <sz val="9"/>
      <color rgb="FFFFC000"/>
      <name val="宋体"/>
      <family val="3"/>
      <charset val="134"/>
    </font>
    <font>
      <b/>
      <sz val="9"/>
      <color indexed="34"/>
      <name val="宋体"/>
      <family val="3"/>
      <charset val="134"/>
    </font>
    <font>
      <sz val="9"/>
      <color indexed="40"/>
      <name val="宋体"/>
      <family val="3"/>
      <charset val="134"/>
    </font>
    <font>
      <sz val="9"/>
      <color rgb="FF00B050"/>
      <name val="宋体"/>
      <family val="3"/>
      <charset val="134"/>
      <scheme val="minor"/>
    </font>
    <font>
      <sz val="9"/>
      <color theme="4" tint="-0.249977111117893"/>
      <name val="宋体"/>
      <family val="3"/>
      <charset val="134"/>
      <scheme val="minor"/>
    </font>
    <font>
      <sz val="9"/>
      <color rgb="FFC00000"/>
      <name val="宋体"/>
      <family val="3"/>
      <charset val="134"/>
      <scheme val="minor"/>
    </font>
    <font>
      <u/>
      <sz val="9"/>
      <color rgb="FF7030A0"/>
      <name val="宋体"/>
      <family val="3"/>
      <charset val="134"/>
      <scheme val="minor"/>
    </font>
    <font>
      <b/>
      <sz val="9"/>
      <color theme="7" tint="-0.249977111117893"/>
      <name val="宋体"/>
      <family val="3"/>
      <charset val="134"/>
      <scheme val="minor"/>
    </font>
    <font>
      <sz val="9"/>
      <color theme="5" tint="-0.249977111117893"/>
      <name val="宋体"/>
      <family val="3"/>
      <charset val="134"/>
    </font>
    <font>
      <sz val="10"/>
      <color theme="0"/>
      <name val="宋体"/>
      <family val="3"/>
      <charset val="134"/>
      <scheme val="minor"/>
    </font>
  </fonts>
  <fills count="38">
    <fill>
      <patternFill patternType="none"/>
    </fill>
    <fill>
      <patternFill patternType="gray125"/>
    </fill>
    <fill>
      <patternFill patternType="solid">
        <fgColor theme="1" tint="0.499984740745262"/>
        <bgColor indexed="64"/>
      </patternFill>
    </fill>
    <fill>
      <patternFill patternType="solid">
        <fgColor theme="1" tint="0.249977111117893"/>
        <bgColor indexed="64"/>
      </patternFill>
    </fill>
    <fill>
      <patternFill patternType="solid">
        <fgColor theme="1" tint="4.9989318521683403E-2"/>
        <bgColor indexed="64"/>
      </patternFill>
    </fill>
    <fill>
      <patternFill patternType="solid">
        <fgColor theme="2" tint="-0.749992370372631"/>
        <bgColor indexed="64"/>
      </patternFill>
    </fill>
    <fill>
      <patternFill patternType="solid">
        <fgColor rgb="FF7030A0"/>
        <bgColor indexed="64"/>
      </patternFill>
    </fill>
    <fill>
      <patternFill patternType="solid">
        <fgColor theme="0" tint="-0.499984740745262"/>
        <bgColor indexed="64"/>
      </patternFill>
    </fill>
    <fill>
      <patternFill patternType="solid">
        <fgColor theme="1"/>
        <bgColor indexed="64"/>
      </patternFill>
    </fill>
    <fill>
      <patternFill patternType="solid">
        <fgColor rgb="FFFF0000"/>
        <bgColor indexed="64"/>
      </patternFill>
    </fill>
    <fill>
      <patternFill patternType="solid">
        <fgColor theme="1" tint="0.14999847407452621"/>
        <bgColor indexed="64"/>
      </patternFill>
    </fill>
    <fill>
      <patternFill patternType="solid">
        <fgColor rgb="FF0070C0"/>
        <bgColor indexed="64"/>
      </patternFill>
    </fill>
    <fill>
      <patternFill patternType="solid">
        <fgColor rgb="FFFFFF00"/>
        <bgColor indexed="64"/>
      </patternFill>
    </fill>
    <fill>
      <patternFill patternType="solid">
        <fgColor rgb="FF92D050"/>
        <bgColor indexed="64"/>
      </patternFill>
    </fill>
    <fill>
      <patternFill patternType="solid">
        <fgColor theme="0" tint="-0.34998626667073579"/>
        <bgColor indexed="64"/>
      </patternFill>
    </fill>
    <fill>
      <patternFill patternType="solid">
        <fgColor theme="0"/>
        <bgColor indexed="64"/>
      </patternFill>
    </fill>
    <fill>
      <patternFill patternType="solid">
        <fgColor rgb="FF00B0F0"/>
        <bgColor indexed="64"/>
      </patternFill>
    </fill>
    <fill>
      <patternFill patternType="solid">
        <fgColor theme="2" tint="-0.499984740745262"/>
        <bgColor indexed="64"/>
      </patternFill>
    </fill>
    <fill>
      <patternFill patternType="lightHorizontal">
        <fgColor theme="0"/>
        <bgColor theme="2" tint="-0.749992370372631"/>
      </patternFill>
    </fill>
    <fill>
      <patternFill patternType="darkHorizontal">
        <fgColor theme="0"/>
        <bgColor theme="2" tint="-0.749992370372631"/>
      </patternFill>
    </fill>
    <fill>
      <patternFill patternType="darkHorizontal">
        <fgColor rgb="FFFF0000"/>
        <bgColor theme="0"/>
      </patternFill>
    </fill>
    <fill>
      <patternFill patternType="darkTrellis">
        <fgColor rgb="FFFFC000"/>
        <bgColor theme="0"/>
      </patternFill>
    </fill>
    <fill>
      <patternFill patternType="solid">
        <fgColor rgb="FFC0C0C0"/>
        <bgColor indexed="64"/>
      </patternFill>
    </fill>
    <fill>
      <patternFill patternType="solid">
        <fgColor theme="1" tint="0.34998626667073579"/>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7" tint="-0.249977111117893"/>
        <bgColor indexed="64"/>
      </patternFill>
    </fill>
    <fill>
      <patternFill patternType="solid">
        <fgColor theme="3" tint="0.39997558519241921"/>
        <bgColor indexed="64"/>
      </patternFill>
    </fill>
    <fill>
      <patternFill patternType="solid">
        <fgColor theme="9"/>
        <bgColor indexed="64"/>
      </patternFill>
    </fill>
    <fill>
      <patternFill patternType="solid">
        <fgColor rgb="FFFFC000"/>
        <bgColor indexed="64"/>
      </patternFill>
    </fill>
    <fill>
      <patternFill patternType="solid">
        <fgColor rgb="FFFF00FF"/>
        <bgColor indexed="64"/>
      </patternFill>
    </fill>
    <fill>
      <patternFill patternType="solid">
        <fgColor theme="3"/>
        <bgColor indexed="64"/>
      </patternFill>
    </fill>
    <fill>
      <patternFill patternType="solid">
        <fgColor theme="8" tint="0.39997558519241921"/>
        <bgColor indexed="64"/>
      </patternFill>
    </fill>
    <fill>
      <patternFill patternType="solid">
        <fgColor theme="2" tint="-0.89999084444715716"/>
        <bgColor indexed="64"/>
      </patternFill>
    </fill>
    <fill>
      <patternFill patternType="solid">
        <fgColor theme="5"/>
        <bgColor indexed="64"/>
      </patternFill>
    </fill>
    <fill>
      <patternFill patternType="solid">
        <fgColor theme="8"/>
        <bgColor indexed="64"/>
      </patternFill>
    </fill>
    <fill>
      <patternFill patternType="solid">
        <fgColor theme="3" tint="-0.499984740745262"/>
        <bgColor indexed="64"/>
      </patternFill>
    </fill>
    <fill>
      <patternFill patternType="solid">
        <fgColor theme="3" tint="-0.249977111117893"/>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bottom/>
      <diagonal/>
    </border>
    <border>
      <left/>
      <right/>
      <top/>
      <bottom style="thin">
        <color rgb="FF00B0F0"/>
      </bottom>
      <diagonal/>
    </border>
    <border>
      <left/>
      <right/>
      <top style="thin">
        <color rgb="FF00B0F0"/>
      </top>
      <bottom/>
      <diagonal/>
    </border>
    <border>
      <left/>
      <right/>
      <top/>
      <bottom style="thin">
        <color rgb="FFFF0000"/>
      </bottom>
      <diagonal/>
    </border>
    <border>
      <left style="thin">
        <color rgb="FFFF0000"/>
      </left>
      <right style="thin">
        <color rgb="FFFF0000"/>
      </right>
      <top style="thin">
        <color rgb="FFFF0000"/>
      </top>
      <bottom style="thin">
        <color rgb="FFFF0000"/>
      </bottom>
      <diagonal/>
    </border>
    <border>
      <left style="thin">
        <color theme="1" tint="0.499984740745262"/>
      </left>
      <right style="thin">
        <color theme="1" tint="0.499984740745262"/>
      </right>
      <top style="thin">
        <color theme="1" tint="0.499984740745262"/>
      </top>
      <bottom style="thin">
        <color indexed="64"/>
      </bottom>
      <diagonal/>
    </border>
    <border>
      <left style="thin">
        <color theme="1" tint="0.499984740745262"/>
      </left>
      <right style="thin">
        <color theme="1" tint="0.499984740745262"/>
      </right>
      <top style="thin">
        <color indexed="64"/>
      </top>
      <bottom style="thin">
        <color indexed="64"/>
      </bottom>
      <diagonal/>
    </border>
    <border>
      <left style="thin">
        <color theme="1" tint="0.499984740745262"/>
      </left>
      <right style="thin">
        <color theme="1" tint="0.499984740745262"/>
      </right>
      <top/>
      <bottom/>
      <diagonal/>
    </border>
    <border>
      <left style="thin">
        <color theme="1" tint="0.499984740745262"/>
      </left>
      <right style="thin">
        <color theme="1" tint="0.499984740745262"/>
      </right>
      <top style="thin">
        <color indexed="64"/>
      </top>
      <bottom/>
      <diagonal/>
    </border>
    <border>
      <left style="thin">
        <color theme="1" tint="0.499984740745262"/>
      </left>
      <right style="thin">
        <color theme="1" tint="0.499984740745262"/>
      </right>
      <top style="thin">
        <color indexed="64"/>
      </top>
      <bottom style="thin">
        <color theme="1" tint="0.499984740745262"/>
      </bottom>
      <diagonal/>
    </border>
    <border>
      <left style="thin">
        <color rgb="FF00B0F0"/>
      </left>
      <right style="thin">
        <color indexed="64"/>
      </right>
      <top style="thin">
        <color rgb="FF00B0F0"/>
      </top>
      <bottom style="thin">
        <color indexed="64"/>
      </bottom>
      <diagonal/>
    </border>
    <border>
      <left style="thin">
        <color indexed="64"/>
      </left>
      <right style="thin">
        <color indexed="64"/>
      </right>
      <top style="thin">
        <color rgb="FF00B0F0"/>
      </top>
      <bottom style="thin">
        <color indexed="64"/>
      </bottom>
      <diagonal/>
    </border>
    <border>
      <left style="thin">
        <color indexed="64"/>
      </left>
      <right style="thin">
        <color rgb="FF00B0F0"/>
      </right>
      <top style="thin">
        <color rgb="FF00B0F0"/>
      </top>
      <bottom style="thin">
        <color indexed="64"/>
      </bottom>
      <diagonal/>
    </border>
    <border>
      <left style="thin">
        <color rgb="FF00B0F0"/>
      </left>
      <right/>
      <top style="thin">
        <color indexed="64"/>
      </top>
      <bottom style="thin">
        <color indexed="64"/>
      </bottom>
      <diagonal/>
    </border>
    <border>
      <left/>
      <right style="thin">
        <color rgb="FF00B0F0"/>
      </right>
      <top style="thin">
        <color indexed="64"/>
      </top>
      <bottom style="thin">
        <color indexed="64"/>
      </bottom>
      <diagonal/>
    </border>
    <border>
      <left style="thin">
        <color rgb="FF00B0F0"/>
      </left>
      <right/>
      <top style="thin">
        <color indexed="64"/>
      </top>
      <bottom style="thin">
        <color rgb="FF00B0F0"/>
      </bottom>
      <diagonal/>
    </border>
    <border>
      <left/>
      <right/>
      <top style="thin">
        <color indexed="64"/>
      </top>
      <bottom style="thin">
        <color rgb="FF00B0F0"/>
      </bottom>
      <diagonal/>
    </border>
    <border>
      <left/>
      <right style="thin">
        <color rgb="FF00B0F0"/>
      </right>
      <top style="thin">
        <color indexed="64"/>
      </top>
      <bottom style="thin">
        <color rgb="FF00B0F0"/>
      </bottom>
      <diagonal/>
    </border>
    <border>
      <left style="thin">
        <color theme="1" tint="0.499984740745262"/>
      </left>
      <right/>
      <top/>
      <bottom style="thin">
        <color indexed="64"/>
      </bottom>
      <diagonal/>
    </border>
    <border>
      <left style="thin">
        <color theme="1" tint="0.499984740745262"/>
      </left>
      <right/>
      <top/>
      <bottom/>
      <diagonal/>
    </border>
    <border>
      <left style="thin">
        <color theme="1" tint="0.499984740745262"/>
      </left>
      <right/>
      <top style="thin">
        <color indexed="64"/>
      </top>
      <bottom style="thin">
        <color indexed="64"/>
      </bottom>
      <diagonal/>
    </border>
    <border>
      <left style="thin">
        <color theme="1" tint="0.499984740745262"/>
      </left>
      <right/>
      <top style="thin">
        <color indexed="64"/>
      </top>
      <bottom/>
      <diagonal/>
    </border>
    <border>
      <left style="thin">
        <color theme="1" tint="0.499984740745262"/>
      </left>
      <right/>
      <top/>
      <bottom style="thin">
        <color theme="1" tint="0.499984740745262"/>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000000"/>
      </left>
      <right style="medium">
        <color indexed="64"/>
      </right>
      <top style="medium">
        <color indexed="64"/>
      </top>
      <bottom/>
      <diagonal/>
    </border>
    <border>
      <left style="thin">
        <color indexed="64"/>
      </left>
      <right style="medium">
        <color indexed="64"/>
      </right>
      <top style="thin">
        <color indexed="64"/>
      </top>
      <bottom style="thin">
        <color indexed="64"/>
      </bottom>
      <diagonal/>
    </border>
    <border>
      <left style="thin">
        <color theme="1"/>
      </left>
      <right/>
      <top/>
      <bottom/>
      <diagonal/>
    </border>
    <border>
      <left style="thin">
        <color theme="0" tint="-0.499984740745262"/>
      </left>
      <right style="thin">
        <color theme="0" tint="-0.499984740745262"/>
      </right>
      <top/>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rgb="FFFF00FF"/>
      </left>
      <right style="medium">
        <color rgb="FFFF00FF"/>
      </right>
      <top style="medium">
        <color rgb="FFFF00FF"/>
      </top>
      <bottom/>
      <diagonal/>
    </border>
    <border>
      <left style="medium">
        <color rgb="FF00B0F0"/>
      </left>
      <right style="medium">
        <color rgb="FF00B0F0"/>
      </right>
      <top style="medium">
        <color rgb="FF00B0F0"/>
      </top>
      <bottom style="medium">
        <color rgb="FF00B0F0"/>
      </bottom>
      <diagonal/>
    </border>
    <border>
      <left style="medium">
        <color rgb="FF00B0F0"/>
      </left>
      <right style="medium">
        <color rgb="FF00B0F0"/>
      </right>
      <top style="medium">
        <color rgb="FF00B0F0"/>
      </top>
      <bottom/>
      <diagonal/>
    </border>
    <border>
      <left style="medium">
        <color rgb="FF00B0F0"/>
      </left>
      <right style="medium">
        <color rgb="FF00B0F0"/>
      </right>
      <top/>
      <bottom style="medium">
        <color rgb="FF00B0F0"/>
      </bottom>
      <diagonal/>
    </border>
    <border>
      <left style="medium">
        <color rgb="FF7030A0"/>
      </left>
      <right style="medium">
        <color rgb="FF7030A0"/>
      </right>
      <top style="medium">
        <color rgb="FF7030A0"/>
      </top>
      <bottom style="medium">
        <color rgb="FF7030A0"/>
      </bottom>
      <diagonal/>
    </border>
    <border>
      <left style="medium">
        <color theme="5"/>
      </left>
      <right style="medium">
        <color theme="5"/>
      </right>
      <top style="medium">
        <color theme="5"/>
      </top>
      <bottom style="medium">
        <color theme="5"/>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theme="1" tint="0.499984740745262"/>
      </left>
      <right style="medium">
        <color theme="1" tint="0.499984740745262"/>
      </right>
      <top style="medium">
        <color theme="1" tint="0.499984740745262"/>
      </top>
      <bottom style="medium">
        <color theme="1" tint="0.499984740745262"/>
      </bottom>
      <diagonal/>
    </border>
    <border>
      <left style="medium">
        <color indexed="64"/>
      </left>
      <right style="medium">
        <color indexed="64"/>
      </right>
      <top style="medium">
        <color indexed="64"/>
      </top>
      <bottom style="medium">
        <color indexed="64"/>
      </bottom>
      <diagonal/>
    </border>
    <border>
      <left style="thin">
        <color indexed="64"/>
      </left>
      <right style="medium">
        <color indexed="64"/>
      </right>
      <top/>
      <bottom style="thin">
        <color indexed="64"/>
      </bottom>
      <diagonal/>
    </border>
    <border>
      <left style="medium">
        <color theme="1"/>
      </left>
      <right/>
      <top/>
      <bottom/>
      <diagonal/>
    </border>
  </borders>
  <cellStyleXfs count="3">
    <xf numFmtId="0" fontId="0" fillId="0" borderId="0">
      <alignment vertical="center"/>
    </xf>
    <xf numFmtId="0" fontId="103" fillId="0" borderId="0" applyNumberFormat="0" applyFill="0" applyBorder="0" applyAlignment="0" applyProtection="0">
      <alignment vertical="center"/>
    </xf>
    <xf numFmtId="9" fontId="115" fillId="0" borderId="0" applyFont="0" applyFill="0" applyBorder="0" applyAlignment="0" applyProtection="0">
      <alignment vertical="center"/>
    </xf>
  </cellStyleXfs>
  <cellXfs count="917">
    <xf numFmtId="0" fontId="0" fillId="0" borderId="0" xfId="0">
      <alignment vertical="center"/>
    </xf>
    <xf numFmtId="0" fontId="0" fillId="0" borderId="0" xfId="0" applyAlignment="1">
      <alignment horizontal="center" vertical="center"/>
    </xf>
    <xf numFmtId="0" fontId="5" fillId="0" borderId="0" xfId="0" applyFont="1" applyAlignment="1">
      <alignment horizontal="center" vertical="center"/>
    </xf>
    <xf numFmtId="176" fontId="0" fillId="0" borderId="0" xfId="0" applyNumberFormat="1">
      <alignment vertical="center"/>
    </xf>
    <xf numFmtId="0" fontId="5" fillId="0" borderId="0" xfId="0" applyFont="1" applyAlignment="1">
      <alignment horizontal="left" vertical="center"/>
    </xf>
    <xf numFmtId="0" fontId="1" fillId="4" borderId="1" xfId="0" applyFont="1" applyFill="1" applyBorder="1" applyAlignment="1">
      <alignment horizontal="center" vertical="center"/>
    </xf>
    <xf numFmtId="0" fontId="7" fillId="3" borderId="1" xfId="0" applyFont="1" applyFill="1" applyBorder="1" applyAlignment="1">
      <alignment horizontal="center" vertical="center"/>
    </xf>
    <xf numFmtId="49" fontId="8" fillId="0" borderId="0" xfId="0" applyNumberFormat="1" applyFont="1" applyAlignment="1">
      <alignment horizontal="center" vertical="center" wrapText="1"/>
    </xf>
    <xf numFmtId="0" fontId="9" fillId="0" borderId="0" xfId="0" applyFont="1">
      <alignment vertical="center"/>
    </xf>
    <xf numFmtId="0" fontId="3" fillId="8" borderId="0" xfId="0" applyFont="1" applyFill="1">
      <alignment vertical="center"/>
    </xf>
    <xf numFmtId="0" fontId="0" fillId="3" borderId="1" xfId="0" applyFill="1" applyBorder="1">
      <alignment vertical="center"/>
    </xf>
    <xf numFmtId="0" fontId="13" fillId="0" borderId="0" xfId="0" applyFont="1" applyAlignment="1">
      <alignment horizontal="center" vertical="center"/>
    </xf>
    <xf numFmtId="0" fontId="7" fillId="8" borderId="0" xfId="0" applyFont="1" applyFill="1">
      <alignment vertical="center"/>
    </xf>
    <xf numFmtId="0" fontId="0" fillId="8" borderId="0" xfId="0" applyFill="1">
      <alignment vertical="center"/>
    </xf>
    <xf numFmtId="0" fontId="0" fillId="15" borderId="0" xfId="0" applyFill="1" applyAlignment="1">
      <alignment horizontal="center" vertical="center"/>
    </xf>
    <xf numFmtId="0" fontId="5" fillId="15" borderId="3" xfId="0" applyFont="1" applyFill="1" applyBorder="1" applyAlignment="1">
      <alignment horizontal="center" vertical="center"/>
    </xf>
    <xf numFmtId="0" fontId="0" fillId="17" borderId="2" xfId="0" applyFill="1" applyBorder="1" applyAlignment="1">
      <alignment horizontal="center" vertical="center"/>
    </xf>
    <xf numFmtId="0" fontId="16" fillId="17" borderId="8" xfId="0" applyFont="1" applyFill="1" applyBorder="1" applyAlignment="1">
      <alignment horizontal="center" vertical="center"/>
    </xf>
    <xf numFmtId="0" fontId="5" fillId="17" borderId="7" xfId="0" applyFont="1" applyFill="1" applyBorder="1" applyAlignment="1">
      <alignment horizontal="center" vertical="center"/>
    </xf>
    <xf numFmtId="0" fontId="5" fillId="17" borderId="0" xfId="0" applyFont="1" applyFill="1" applyAlignment="1">
      <alignment horizontal="center" vertical="center"/>
    </xf>
    <xf numFmtId="0" fontId="0" fillId="17" borderId="6" xfId="0" applyFill="1" applyBorder="1" applyAlignment="1">
      <alignment horizontal="center" vertical="center"/>
    </xf>
    <xf numFmtId="0" fontId="0" fillId="17" borderId="9" xfId="0" applyFill="1" applyBorder="1" applyAlignment="1">
      <alignment horizontal="center" vertical="center"/>
    </xf>
    <xf numFmtId="0" fontId="0" fillId="17" borderId="11" xfId="0" applyFill="1" applyBorder="1" applyAlignment="1">
      <alignment horizontal="center" vertical="center"/>
    </xf>
    <xf numFmtId="0" fontId="0" fillId="16" borderId="0" xfId="0" applyFill="1" applyBorder="1" applyAlignment="1">
      <alignment horizontal="center" vertical="center"/>
    </xf>
    <xf numFmtId="0" fontId="0" fillId="14" borderId="0" xfId="0" applyFill="1" applyAlignment="1">
      <alignment horizontal="center" vertical="center"/>
    </xf>
    <xf numFmtId="0" fontId="0" fillId="17" borderId="7" xfId="0" applyFill="1" applyBorder="1" applyAlignment="1">
      <alignment horizontal="center" vertical="center"/>
    </xf>
    <xf numFmtId="0" fontId="0" fillId="17" borderId="8" xfId="0" applyFill="1" applyBorder="1" applyAlignment="1">
      <alignment horizontal="center" vertical="center"/>
    </xf>
    <xf numFmtId="0" fontId="0" fillId="17" borderId="0" xfId="0" applyFill="1" applyAlignment="1">
      <alignment horizontal="center" vertical="center"/>
    </xf>
    <xf numFmtId="0" fontId="0" fillId="16" borderId="0" xfId="0" applyFill="1" applyAlignment="1">
      <alignment horizontal="center" vertical="center"/>
    </xf>
    <xf numFmtId="0" fontId="0" fillId="17" borderId="10" xfId="0" applyFill="1" applyBorder="1" applyAlignment="1">
      <alignment horizontal="center" vertical="center"/>
    </xf>
    <xf numFmtId="0" fontId="0" fillId="8" borderId="0" xfId="0" applyFill="1" applyBorder="1" applyAlignment="1">
      <alignment horizontal="center" vertical="center"/>
    </xf>
    <xf numFmtId="0" fontId="0" fillId="17" borderId="0" xfId="0" applyFill="1" applyBorder="1" applyAlignment="1">
      <alignment horizontal="center" vertical="center"/>
    </xf>
    <xf numFmtId="0" fontId="0" fillId="8" borderId="0" xfId="0" applyFill="1" applyAlignment="1">
      <alignment horizontal="center" vertical="center"/>
    </xf>
    <xf numFmtId="0" fontId="5" fillId="16" borderId="0" xfId="0" applyFont="1" applyFill="1" applyAlignment="1">
      <alignment horizontal="center" vertical="center"/>
    </xf>
    <xf numFmtId="0" fontId="0" fillId="8" borderId="0" xfId="0" applyFill="1" applyBorder="1" applyAlignment="1">
      <alignment vertical="center"/>
    </xf>
    <xf numFmtId="0" fontId="19" fillId="17" borderId="7" xfId="0" applyFont="1" applyFill="1" applyBorder="1" applyAlignment="1">
      <alignment horizontal="center" vertical="center"/>
    </xf>
    <xf numFmtId="49" fontId="0" fillId="0" borderId="0" xfId="0" applyNumberFormat="1">
      <alignment vertical="center"/>
    </xf>
    <xf numFmtId="0" fontId="0" fillId="0" borderId="0" xfId="0" applyAlignment="1">
      <alignment vertical="center"/>
    </xf>
    <xf numFmtId="0" fontId="0" fillId="0" borderId="0" xfId="0" applyBorder="1" applyAlignment="1">
      <alignment horizontal="left" vertical="center"/>
    </xf>
    <xf numFmtId="0" fontId="0" fillId="0" borderId="0" xfId="0" applyBorder="1">
      <alignment vertical="center"/>
    </xf>
    <xf numFmtId="0" fontId="0" fillId="0" borderId="0" xfId="0" applyNumberFormat="1" applyBorder="1">
      <alignment vertical="center"/>
    </xf>
    <xf numFmtId="0" fontId="0" fillId="0" borderId="0" xfId="0" applyBorder="1" applyAlignment="1">
      <alignment vertical="center"/>
    </xf>
    <xf numFmtId="0" fontId="0" fillId="0" borderId="0" xfId="0">
      <alignment vertical="center"/>
    </xf>
    <xf numFmtId="0" fontId="3" fillId="10" borderId="0" xfId="0" applyFont="1" applyFill="1" applyAlignment="1">
      <alignment horizontal="center" vertical="center"/>
    </xf>
    <xf numFmtId="0" fontId="0" fillId="0" borderId="0" xfId="0">
      <alignment vertical="center"/>
    </xf>
    <xf numFmtId="0" fontId="0" fillId="0" borderId="0" xfId="0">
      <alignment vertical="center"/>
    </xf>
    <xf numFmtId="0" fontId="0" fillId="0" borderId="0" xfId="0">
      <alignment vertical="center"/>
    </xf>
    <xf numFmtId="0" fontId="7" fillId="3" borderId="0" xfId="0" applyFont="1" applyFill="1" applyAlignment="1">
      <alignment horizontal="center" vertical="center"/>
    </xf>
    <xf numFmtId="0" fontId="9" fillId="0" borderId="0" xfId="0" applyFont="1" applyAlignment="1">
      <alignment vertical="center"/>
    </xf>
    <xf numFmtId="0" fontId="0" fillId="0" borderId="0" xfId="0" applyNumberFormat="1" applyAlignment="1">
      <alignment vertical="center"/>
    </xf>
    <xf numFmtId="0" fontId="3" fillId="3" borderId="0" xfId="0" applyFont="1" applyFill="1" applyAlignment="1">
      <alignment horizontal="center" vertical="center"/>
    </xf>
    <xf numFmtId="0" fontId="0" fillId="0" borderId="0" xfId="0" applyAlignment="1">
      <alignment horizontal="right" vertical="center"/>
    </xf>
    <xf numFmtId="0" fontId="8" fillId="0" borderId="0" xfId="0" applyFont="1" applyAlignment="1">
      <alignment horizontal="right" vertical="center" wrapText="1"/>
    </xf>
    <xf numFmtId="49" fontId="0" fillId="0" borderId="0" xfId="0" applyNumberFormat="1" applyAlignment="1">
      <alignment horizontal="right" vertical="center"/>
    </xf>
    <xf numFmtId="0" fontId="9" fillId="0" borderId="0" xfId="0" applyFont="1" applyAlignment="1">
      <alignment horizontal="right" vertical="center"/>
    </xf>
    <xf numFmtId="0" fontId="7" fillId="31" borderId="0" xfId="0" applyFont="1" applyFill="1" applyAlignment="1">
      <alignment horizontal="center" vertical="center"/>
    </xf>
    <xf numFmtId="49" fontId="9" fillId="3" borderId="0" xfId="0" applyNumberFormat="1" applyFont="1" applyFill="1">
      <alignment vertical="center"/>
    </xf>
    <xf numFmtId="0" fontId="11" fillId="8" borderId="0" xfId="0" applyFont="1" applyFill="1" applyBorder="1" applyAlignment="1">
      <alignment horizontal="right" vertical="center"/>
    </xf>
    <xf numFmtId="0" fontId="11" fillId="8" borderId="3" xfId="0" applyFont="1" applyFill="1" applyBorder="1" applyAlignment="1">
      <alignment horizontal="center" vertical="center"/>
    </xf>
    <xf numFmtId="0" fontId="10" fillId="8" borderId="0" xfId="0" applyFont="1" applyFill="1" applyAlignment="1">
      <alignment horizontal="right" vertical="center" wrapText="1"/>
    </xf>
    <xf numFmtId="49" fontId="7" fillId="8" borderId="0" xfId="0" applyNumberFormat="1" applyFont="1" applyFill="1" applyAlignment="1">
      <alignment horizontal="right" vertical="center" wrapText="1"/>
    </xf>
    <xf numFmtId="0" fontId="7" fillId="8" borderId="0" xfId="0" applyFont="1" applyFill="1" applyAlignment="1">
      <alignment horizontal="right" vertical="center" wrapText="1"/>
    </xf>
    <xf numFmtId="0" fontId="0" fillId="0" borderId="0" xfId="0">
      <alignment vertical="center"/>
    </xf>
    <xf numFmtId="0" fontId="0" fillId="0" borderId="0" xfId="0">
      <alignment vertical="center"/>
    </xf>
    <xf numFmtId="49" fontId="14" fillId="3" borderId="0" xfId="0" applyNumberFormat="1" applyFont="1" applyFill="1" applyAlignment="1">
      <alignment vertical="center" wrapText="1"/>
    </xf>
    <xf numFmtId="49" fontId="14" fillId="31" borderId="0" xfId="0" applyNumberFormat="1" applyFont="1" applyFill="1">
      <alignment vertical="center"/>
    </xf>
    <xf numFmtId="181" fontId="9" fillId="10" borderId="1" xfId="0" applyNumberFormat="1" applyFont="1" applyFill="1" applyBorder="1" applyAlignment="1">
      <alignment horizontal="left" vertical="center"/>
    </xf>
    <xf numFmtId="181" fontId="9" fillId="3" borderId="1" xfId="0" applyNumberFormat="1" applyFont="1" applyFill="1" applyBorder="1" applyAlignment="1">
      <alignment horizontal="left" vertical="center"/>
    </xf>
    <xf numFmtId="181" fontId="9" fillId="3" borderId="1" xfId="0" applyNumberFormat="1" applyFont="1" applyFill="1" applyBorder="1" applyAlignment="1">
      <alignment horizontal="right" vertical="center" wrapText="1"/>
    </xf>
    <xf numFmtId="181" fontId="9" fillId="3" borderId="1" xfId="0" applyNumberFormat="1" applyFont="1" applyFill="1" applyBorder="1" applyAlignment="1">
      <alignment horizontal="left" vertical="center" wrapText="1"/>
    </xf>
    <xf numFmtId="181" fontId="14" fillId="3" borderId="1" xfId="0" applyNumberFormat="1" applyFont="1" applyFill="1" applyBorder="1" applyAlignment="1">
      <alignment horizontal="right" vertical="center" wrapText="1"/>
    </xf>
    <xf numFmtId="181" fontId="14" fillId="3" borderId="1" xfId="0" applyNumberFormat="1" applyFont="1" applyFill="1" applyBorder="1" applyAlignment="1">
      <alignment horizontal="left" vertical="center" wrapText="1"/>
    </xf>
    <xf numFmtId="181" fontId="14" fillId="31" borderId="1" xfId="0" applyNumberFormat="1" applyFont="1" applyFill="1" applyBorder="1" applyAlignment="1">
      <alignment horizontal="left" vertical="center"/>
    </xf>
    <xf numFmtId="181" fontId="14" fillId="31" borderId="1" xfId="0" applyNumberFormat="1" applyFont="1" applyFill="1" applyBorder="1" applyAlignment="1">
      <alignment horizontal="right" vertical="center" wrapText="1"/>
    </xf>
    <xf numFmtId="181" fontId="9" fillId="31" borderId="1" xfId="0" applyNumberFormat="1" applyFont="1" applyFill="1" applyBorder="1" applyAlignment="1">
      <alignment horizontal="left" vertical="center" wrapText="1"/>
    </xf>
    <xf numFmtId="181" fontId="9" fillId="31" borderId="1" xfId="0" applyNumberFormat="1" applyFont="1" applyFill="1" applyBorder="1" applyAlignment="1">
      <alignment horizontal="right" vertical="center" wrapText="1"/>
    </xf>
    <xf numFmtId="181" fontId="9" fillId="31" borderId="1" xfId="0" applyNumberFormat="1" applyFont="1" applyFill="1" applyBorder="1" applyAlignment="1">
      <alignment horizontal="left" vertical="center"/>
    </xf>
    <xf numFmtId="181" fontId="9" fillId="10" borderId="1" xfId="0" applyNumberFormat="1" applyFont="1" applyFill="1" applyBorder="1" applyAlignment="1">
      <alignment horizontal="right" vertical="center" wrapText="1"/>
    </xf>
    <xf numFmtId="0" fontId="14" fillId="0" borderId="0" xfId="0" applyFont="1" applyAlignment="1">
      <alignment horizontal="center" vertical="center"/>
    </xf>
    <xf numFmtId="0" fontId="3" fillId="8" borderId="0" xfId="0" applyFont="1" applyFill="1" applyAlignment="1">
      <alignment horizontal="center" vertical="center"/>
    </xf>
    <xf numFmtId="0" fontId="1" fillId="8" borderId="0" xfId="0" applyFont="1" applyFill="1" applyAlignment="1">
      <alignment horizontal="center" vertical="center"/>
    </xf>
    <xf numFmtId="0" fontId="7" fillId="8" borderId="0" xfId="0" applyFont="1" applyFill="1" applyAlignment="1">
      <alignment vertical="center"/>
    </xf>
    <xf numFmtId="0" fontId="7" fillId="8" borderId="0" xfId="0" applyFont="1" applyFill="1" applyAlignment="1">
      <alignment horizontal="center" vertical="center"/>
    </xf>
    <xf numFmtId="0" fontId="6" fillId="3" borderId="0" xfId="0" applyFont="1" applyFill="1" applyAlignment="1">
      <alignment horizontal="center" vertical="center"/>
    </xf>
    <xf numFmtId="0" fontId="0" fillId="0" borderId="0" xfId="0" applyFont="1" applyAlignment="1">
      <alignment horizontal="center" vertical="center"/>
    </xf>
    <xf numFmtId="0" fontId="0" fillId="0" borderId="0" xfId="0" applyFont="1">
      <alignment vertical="center"/>
    </xf>
    <xf numFmtId="0" fontId="0" fillId="0" borderId="0" xfId="0" applyFont="1" applyFill="1">
      <alignment vertical="center"/>
    </xf>
    <xf numFmtId="0" fontId="58" fillId="8" borderId="1" xfId="0" applyFont="1" applyFill="1" applyBorder="1" applyAlignment="1">
      <alignment horizontal="center" vertical="center"/>
    </xf>
    <xf numFmtId="0" fontId="61" fillId="23" borderId="1" xfId="0" applyFont="1" applyFill="1" applyBorder="1" applyAlignment="1">
      <alignment horizontal="center" vertical="center"/>
    </xf>
    <xf numFmtId="0" fontId="62" fillId="5" borderId="1" xfId="0" applyFont="1" applyFill="1" applyBorder="1" applyAlignment="1">
      <alignment horizontal="right" vertical="center"/>
    </xf>
    <xf numFmtId="177" fontId="63" fillId="5" borderId="1" xfId="0" applyNumberFormat="1" applyFont="1" applyFill="1" applyBorder="1" applyAlignment="1">
      <alignment horizontal="right" vertical="center"/>
    </xf>
    <xf numFmtId="9" fontId="64" fillId="5" borderId="1" xfId="0" applyNumberFormat="1" applyFont="1" applyFill="1" applyBorder="1" applyAlignment="1">
      <alignment vertical="center"/>
    </xf>
    <xf numFmtId="0" fontId="66" fillId="8" borderId="1" xfId="0" applyFont="1" applyFill="1" applyBorder="1" applyAlignment="1">
      <alignment horizontal="right" vertical="center"/>
    </xf>
    <xf numFmtId="0" fontId="67" fillId="23" borderId="1" xfId="0" applyFont="1" applyFill="1" applyBorder="1" applyAlignment="1">
      <alignment horizontal="right" vertical="center"/>
    </xf>
    <xf numFmtId="0" fontId="59" fillId="8" borderId="1" xfId="0" applyFont="1" applyFill="1" applyBorder="1" applyAlignment="1">
      <alignment vertical="center"/>
    </xf>
    <xf numFmtId="0" fontId="69" fillId="23" borderId="1" xfId="0" applyFont="1" applyFill="1" applyBorder="1" applyAlignment="1">
      <alignment horizontal="left" vertical="center"/>
    </xf>
    <xf numFmtId="0" fontId="70" fillId="3" borderId="1" xfId="0" applyFont="1" applyFill="1" applyBorder="1" applyAlignment="1">
      <alignment horizontal="right" vertical="center"/>
    </xf>
    <xf numFmtId="0" fontId="70" fillId="23" borderId="1" xfId="0" applyFont="1" applyFill="1" applyBorder="1" applyAlignment="1">
      <alignment horizontal="left" vertical="center"/>
    </xf>
    <xf numFmtId="0" fontId="71" fillId="5" borderId="1" xfId="0" applyFont="1" applyFill="1" applyBorder="1" applyAlignment="1">
      <alignment horizontal="center" vertical="center"/>
    </xf>
    <xf numFmtId="0" fontId="65" fillId="5" borderId="1" xfId="0" applyFont="1" applyFill="1" applyBorder="1" applyAlignment="1">
      <alignment horizontal="right" vertical="center"/>
    </xf>
    <xf numFmtId="0" fontId="65" fillId="5" borderId="1" xfId="0" applyFont="1" applyFill="1" applyBorder="1" applyAlignment="1">
      <alignment horizontal="left" vertical="center"/>
    </xf>
    <xf numFmtId="0" fontId="72" fillId="3" borderId="1" xfId="0" applyFont="1" applyFill="1" applyBorder="1" applyAlignment="1">
      <alignment horizontal="right" vertical="center"/>
    </xf>
    <xf numFmtId="0" fontId="72" fillId="23" borderId="1" xfId="0" applyFont="1" applyFill="1" applyBorder="1" applyAlignment="1">
      <alignment horizontal="left" vertical="center"/>
    </xf>
    <xf numFmtId="0" fontId="73" fillId="3" borderId="1" xfId="0" applyFont="1" applyFill="1" applyBorder="1" applyAlignment="1">
      <alignment horizontal="right" vertical="center"/>
    </xf>
    <xf numFmtId="0" fontId="73" fillId="23" borderId="1" xfId="0" applyFont="1" applyFill="1" applyBorder="1" applyAlignment="1">
      <alignment horizontal="left" vertical="center"/>
    </xf>
    <xf numFmtId="0" fontId="65" fillId="5" borderId="1" xfId="0" applyFont="1" applyFill="1" applyBorder="1" applyAlignment="1">
      <alignment horizontal="center" vertical="center"/>
    </xf>
    <xf numFmtId="0" fontId="0" fillId="0" borderId="0" xfId="0">
      <alignment vertical="center"/>
    </xf>
    <xf numFmtId="0" fontId="6" fillId="8" borderId="0" xfId="0" applyFont="1" applyFill="1" applyAlignment="1">
      <alignment horizontal="center" vertical="center"/>
    </xf>
    <xf numFmtId="0" fontId="6" fillId="10" borderId="0" xfId="0" applyFont="1" applyFill="1" applyAlignment="1">
      <alignment horizontal="center" vertical="center"/>
    </xf>
    <xf numFmtId="0" fontId="3" fillId="23" borderId="0" xfId="0" applyFont="1" applyFill="1" applyAlignment="1">
      <alignment horizontal="center" vertical="center"/>
    </xf>
    <xf numFmtId="0" fontId="0" fillId="0" borderId="0" xfId="0" applyAlignment="1">
      <alignment horizontal="center" vertical="center"/>
    </xf>
    <xf numFmtId="177" fontId="73" fillId="23" borderId="1" xfId="0" applyNumberFormat="1" applyFont="1" applyFill="1" applyBorder="1" applyAlignment="1">
      <alignment horizontal="left" vertical="center"/>
    </xf>
    <xf numFmtId="0" fontId="75" fillId="23" borderId="1" xfId="0" applyFont="1" applyFill="1" applyBorder="1" applyAlignment="1">
      <alignment horizontal="left" vertical="center"/>
    </xf>
    <xf numFmtId="0" fontId="76" fillId="23" borderId="1" xfId="0" applyFont="1" applyFill="1" applyBorder="1" applyAlignment="1">
      <alignment horizontal="left" vertical="center"/>
    </xf>
    <xf numFmtId="0" fontId="0" fillId="8" borderId="0" xfId="0" applyFill="1" applyBorder="1">
      <alignment vertical="center"/>
    </xf>
    <xf numFmtId="0" fontId="0" fillId="0" borderId="0" xfId="0" applyFill="1" applyBorder="1" applyAlignment="1">
      <alignment horizontal="center" vertical="center"/>
    </xf>
    <xf numFmtId="0" fontId="0" fillId="0" borderId="0" xfId="0" applyFill="1" applyBorder="1">
      <alignment vertical="center"/>
    </xf>
    <xf numFmtId="0" fontId="0" fillId="0" borderId="0" xfId="0" applyFill="1" applyBorder="1" applyAlignment="1">
      <alignment vertical="center"/>
    </xf>
    <xf numFmtId="0" fontId="0" fillId="0" borderId="18" xfId="0" applyFill="1" applyBorder="1">
      <alignment vertical="center"/>
    </xf>
    <xf numFmtId="0" fontId="0" fillId="0" borderId="0" xfId="0">
      <alignment vertical="center"/>
    </xf>
    <xf numFmtId="0" fontId="0" fillId="0" borderId="0" xfId="0" applyAlignment="1">
      <alignment horizontal="center" vertical="center"/>
    </xf>
    <xf numFmtId="0" fontId="19" fillId="0" borderId="0" xfId="0" applyFont="1" applyFill="1" applyBorder="1">
      <alignment vertical="center"/>
    </xf>
    <xf numFmtId="0" fontId="19" fillId="32" borderId="0" xfId="0" applyFont="1" applyFill="1" applyBorder="1">
      <alignment vertical="center"/>
    </xf>
    <xf numFmtId="0" fontId="7" fillId="0" borderId="0" xfId="0" applyFont="1" applyAlignment="1">
      <alignment horizontal="center" vertical="center"/>
    </xf>
    <xf numFmtId="0" fontId="9" fillId="0" borderId="0" xfId="0" applyNumberFormat="1" applyFont="1">
      <alignment vertical="center"/>
    </xf>
    <xf numFmtId="0" fontId="0" fillId="0" borderId="0" xfId="0">
      <alignment vertical="center"/>
    </xf>
    <xf numFmtId="0" fontId="0" fillId="0" borderId="0" xfId="0" applyAlignment="1">
      <alignment horizontal="left" vertical="center"/>
    </xf>
    <xf numFmtId="0" fontId="0" fillId="0" borderId="0" xfId="0">
      <alignment vertical="center"/>
    </xf>
    <xf numFmtId="0" fontId="11" fillId="8" borderId="3" xfId="0" applyFont="1" applyFill="1" applyBorder="1" applyAlignment="1">
      <alignment horizontal="right" vertical="center"/>
    </xf>
    <xf numFmtId="0" fontId="11" fillId="8" borderId="3" xfId="0" applyFont="1" applyFill="1" applyBorder="1" applyAlignment="1">
      <alignment horizontal="left" vertical="center"/>
    </xf>
    <xf numFmtId="0" fontId="7" fillId="8" borderId="3" xfId="0" applyFont="1" applyFill="1" applyBorder="1" applyAlignment="1">
      <alignment horizontal="right" vertical="center"/>
    </xf>
    <xf numFmtId="0" fontId="7" fillId="8" borderId="3" xfId="0" applyFont="1" applyFill="1" applyBorder="1" applyAlignment="1">
      <alignment horizontal="right" vertical="center" wrapText="1"/>
    </xf>
    <xf numFmtId="49" fontId="11" fillId="8" borderId="19" xfId="0" applyNumberFormat="1" applyFont="1" applyFill="1" applyBorder="1" applyAlignment="1">
      <alignment horizontal="center" vertical="center"/>
    </xf>
    <xf numFmtId="0" fontId="11" fillId="8" borderId="19" xfId="0" applyFont="1" applyFill="1" applyBorder="1" applyAlignment="1">
      <alignment horizontal="center" vertical="center"/>
    </xf>
    <xf numFmtId="49" fontId="11" fillId="8" borderId="20" xfId="0" applyNumberFormat="1" applyFont="1" applyFill="1" applyBorder="1" applyAlignment="1">
      <alignment horizontal="left" vertical="center"/>
    </xf>
    <xf numFmtId="49" fontId="11" fillId="8" borderId="21" xfId="0" applyNumberFormat="1" applyFont="1" applyFill="1" applyBorder="1" applyAlignment="1">
      <alignment horizontal="center" vertical="center"/>
    </xf>
    <xf numFmtId="49" fontId="45" fillId="8" borderId="21" xfId="0" applyNumberFormat="1" applyFont="1" applyFill="1" applyBorder="1" applyAlignment="1">
      <alignment horizontal="center" vertical="center"/>
    </xf>
    <xf numFmtId="49" fontId="8" fillId="8" borderId="21" xfId="0" applyNumberFormat="1" applyFont="1" applyFill="1" applyBorder="1" applyAlignment="1">
      <alignment horizontal="center" vertical="center" wrapText="1"/>
    </xf>
    <xf numFmtId="49" fontId="47" fillId="8" borderId="21" xfId="0" applyNumberFormat="1" applyFont="1" applyFill="1" applyBorder="1" applyAlignment="1">
      <alignment horizontal="center" vertical="center" wrapText="1"/>
    </xf>
    <xf numFmtId="0" fontId="0" fillId="8" borderId="21" xfId="0" applyFill="1" applyBorder="1" applyAlignment="1">
      <alignment horizontal="center" vertical="center"/>
    </xf>
    <xf numFmtId="49" fontId="89" fillId="8" borderId="21" xfId="0" applyNumberFormat="1" applyFont="1" applyFill="1" applyBorder="1" applyAlignment="1">
      <alignment horizontal="center" vertical="center" wrapText="1"/>
    </xf>
    <xf numFmtId="49" fontId="9" fillId="3" borderId="21" xfId="0" applyNumberFormat="1" applyFont="1" applyFill="1" applyBorder="1">
      <alignment vertical="center"/>
    </xf>
    <xf numFmtId="49" fontId="14" fillId="3" borderId="21" xfId="0" applyNumberFormat="1" applyFont="1" applyFill="1" applyBorder="1" applyAlignment="1">
      <alignment vertical="center" wrapText="1"/>
    </xf>
    <xf numFmtId="49" fontId="14" fillId="31" borderId="21" xfId="0" applyNumberFormat="1" applyFont="1" applyFill="1" applyBorder="1">
      <alignment vertical="center"/>
    </xf>
    <xf numFmtId="0" fontId="3" fillId="8" borderId="20" xfId="0" applyFont="1" applyFill="1" applyBorder="1" applyAlignment="1">
      <alignment horizontal="center" vertical="center"/>
    </xf>
    <xf numFmtId="0" fontId="42" fillId="8" borderId="20" xfId="0" applyFont="1" applyFill="1" applyBorder="1" applyAlignment="1">
      <alignment horizontal="center" vertical="center"/>
    </xf>
    <xf numFmtId="0" fontId="7" fillId="8" borderId="20" xfId="0" applyFont="1" applyFill="1" applyBorder="1" applyAlignment="1">
      <alignment horizontal="center" vertical="center"/>
    </xf>
    <xf numFmtId="0" fontId="29" fillId="8" borderId="22" xfId="0" applyFont="1" applyFill="1" applyBorder="1" applyAlignment="1">
      <alignment horizontal="center" vertical="center" wrapText="1"/>
    </xf>
    <xf numFmtId="0" fontId="42" fillId="8" borderId="22" xfId="0" applyFont="1" applyFill="1" applyBorder="1" applyAlignment="1">
      <alignment horizontal="center" vertical="center" wrapText="1"/>
    </xf>
    <xf numFmtId="0" fontId="29" fillId="8" borderId="20" xfId="0" applyFont="1" applyFill="1" applyBorder="1" applyAlignment="1">
      <alignment horizontal="center" vertical="center" wrapText="1"/>
    </xf>
    <xf numFmtId="0" fontId="42" fillId="8" borderId="20" xfId="0" applyFont="1" applyFill="1" applyBorder="1" applyAlignment="1">
      <alignment horizontal="center" vertical="center" wrapText="1"/>
    </xf>
    <xf numFmtId="0" fontId="29" fillId="8" borderId="23" xfId="0" applyFont="1" applyFill="1" applyBorder="1" applyAlignment="1">
      <alignment horizontal="center" vertical="center" wrapText="1"/>
    </xf>
    <xf numFmtId="0" fontId="42" fillId="8" borderId="23" xfId="0" applyFont="1" applyFill="1" applyBorder="1" applyAlignment="1">
      <alignment horizontal="center" vertical="center" wrapText="1"/>
    </xf>
    <xf numFmtId="49" fontId="8" fillId="0" borderId="0" xfId="0" applyNumberFormat="1" applyFont="1" applyFill="1" applyAlignment="1">
      <alignment horizontal="center" vertical="center" wrapText="1"/>
    </xf>
    <xf numFmtId="49" fontId="47" fillId="0" borderId="0" xfId="0" applyNumberFormat="1" applyFont="1" applyFill="1" applyAlignment="1">
      <alignment horizontal="center" vertical="center" wrapText="1"/>
    </xf>
    <xf numFmtId="0" fontId="0" fillId="0" borderId="0" xfId="0" applyFill="1" applyAlignment="1">
      <alignment horizontal="center" vertical="center"/>
    </xf>
    <xf numFmtId="0" fontId="3" fillId="0" borderId="1" xfId="0" applyFont="1" applyFill="1" applyBorder="1" applyAlignment="1">
      <alignment horizontal="center" vertical="center"/>
    </xf>
    <xf numFmtId="0" fontId="42" fillId="0" borderId="1" xfId="0" applyFont="1" applyFill="1" applyBorder="1" applyAlignment="1">
      <alignment horizontal="center" vertical="center"/>
    </xf>
    <xf numFmtId="0" fontId="7" fillId="0" borderId="1" xfId="0" applyFont="1" applyFill="1" applyBorder="1" applyAlignment="1">
      <alignment horizontal="center" vertical="center"/>
    </xf>
    <xf numFmtId="0" fontId="29" fillId="0" borderId="5" xfId="0" applyFont="1" applyFill="1" applyBorder="1" applyAlignment="1">
      <alignment horizontal="center" vertical="center" wrapText="1"/>
    </xf>
    <xf numFmtId="0" fontId="42" fillId="0" borderId="5" xfId="0" applyFont="1" applyFill="1" applyBorder="1" applyAlignment="1">
      <alignment horizontal="center" vertical="center" wrapText="1"/>
    </xf>
    <xf numFmtId="0" fontId="29" fillId="0" borderId="1" xfId="0" applyFont="1" applyFill="1" applyBorder="1" applyAlignment="1">
      <alignment horizontal="center" vertical="center" wrapText="1"/>
    </xf>
    <xf numFmtId="0" fontId="42" fillId="0" borderId="1" xfId="0" applyFont="1" applyFill="1" applyBorder="1" applyAlignment="1">
      <alignment horizontal="center" vertical="center" wrapText="1"/>
    </xf>
    <xf numFmtId="0" fontId="42" fillId="0" borderId="0" xfId="0" applyFont="1" applyFill="1" applyAlignment="1">
      <alignment horizontal="center" vertical="center"/>
    </xf>
    <xf numFmtId="0" fontId="0" fillId="0" borderId="0" xfId="0" applyFill="1">
      <alignment vertical="center"/>
    </xf>
    <xf numFmtId="0" fontId="0" fillId="0" borderId="0" xfId="0">
      <alignment vertical="center"/>
    </xf>
    <xf numFmtId="0" fontId="0" fillId="0" borderId="0" xfId="0">
      <alignment vertical="center"/>
    </xf>
    <xf numFmtId="0" fontId="59" fillId="8" borderId="1" xfId="0" applyFont="1" applyFill="1" applyBorder="1" applyAlignment="1">
      <alignment horizontal="center" vertical="center"/>
    </xf>
    <xf numFmtId="0" fontId="59" fillId="4" borderId="1" xfId="0" applyFont="1" applyFill="1" applyBorder="1" applyAlignment="1">
      <alignment horizontal="center" vertical="center"/>
    </xf>
    <xf numFmtId="0" fontId="0" fillId="0" borderId="0" xfId="0">
      <alignment vertical="center"/>
    </xf>
    <xf numFmtId="0" fontId="56" fillId="6" borderId="0" xfId="0" applyFont="1" applyFill="1" applyBorder="1" applyAlignment="1">
      <alignment horizontal="center" vertical="center"/>
    </xf>
    <xf numFmtId="0" fontId="51" fillId="6" borderId="0" xfId="0" applyFont="1" applyFill="1" applyBorder="1" applyAlignment="1">
      <alignment horizontal="center" vertical="center"/>
    </xf>
    <xf numFmtId="0" fontId="1" fillId="0" borderId="0" xfId="0" applyFont="1" applyFill="1" applyBorder="1" applyAlignment="1">
      <alignment horizontal="center" vertical="center"/>
    </xf>
    <xf numFmtId="0" fontId="3" fillId="0" borderId="0" xfId="0" applyFont="1" applyBorder="1" applyAlignment="1">
      <alignment horizontal="right" vertical="center"/>
    </xf>
    <xf numFmtId="0" fontId="3" fillId="0" borderId="0" xfId="0" applyFont="1" applyFill="1" applyBorder="1" applyAlignment="1">
      <alignment horizontal="right" vertical="center"/>
    </xf>
    <xf numFmtId="0" fontId="3" fillId="0" borderId="0" xfId="0" applyFont="1" applyFill="1" applyBorder="1" applyAlignment="1">
      <alignment horizontal="left" vertical="center"/>
    </xf>
    <xf numFmtId="177" fontId="3" fillId="0" borderId="0" xfId="0" applyNumberFormat="1" applyFont="1" applyBorder="1" applyAlignment="1">
      <alignment horizontal="right" vertical="center"/>
    </xf>
    <xf numFmtId="177" fontId="3" fillId="0" borderId="0" xfId="0" applyNumberFormat="1" applyFont="1" applyBorder="1" applyAlignment="1">
      <alignment horizontal="left" vertical="center"/>
    </xf>
    <xf numFmtId="0" fontId="0" fillId="0" borderId="0" xfId="0" applyFont="1" applyBorder="1" applyAlignment="1">
      <alignment horizontal="center" vertical="center"/>
    </xf>
    <xf numFmtId="0" fontId="0" fillId="0" borderId="0" xfId="0" applyFont="1" applyBorder="1" applyAlignment="1">
      <alignment horizontal="right" vertical="center"/>
    </xf>
    <xf numFmtId="0" fontId="0" fillId="0" borderId="0" xfId="0" applyFont="1" applyBorder="1" applyAlignment="1">
      <alignment horizontal="left" vertical="center"/>
    </xf>
    <xf numFmtId="0" fontId="3" fillId="0" borderId="0" xfId="0" applyFont="1" applyBorder="1" applyAlignment="1">
      <alignment horizontal="left" vertical="center"/>
    </xf>
    <xf numFmtId="0" fontId="6" fillId="0" borderId="0" xfId="0" applyFont="1" applyFill="1" applyBorder="1" applyAlignment="1">
      <alignment horizontal="center" vertical="center"/>
    </xf>
    <xf numFmtId="0" fontId="7" fillId="0" borderId="0" xfId="0" applyFont="1" applyBorder="1" applyAlignment="1">
      <alignment horizontal="right" vertical="center"/>
    </xf>
    <xf numFmtId="0" fontId="7" fillId="0" borderId="0" xfId="0" applyFont="1" applyFill="1" applyBorder="1" applyAlignment="1">
      <alignment horizontal="right" vertical="center"/>
    </xf>
    <xf numFmtId="0" fontId="7" fillId="0" borderId="0" xfId="0" applyFont="1" applyFill="1" applyBorder="1" applyAlignment="1">
      <alignment horizontal="left" vertical="center"/>
    </xf>
    <xf numFmtId="177" fontId="7" fillId="0" borderId="0" xfId="0" applyNumberFormat="1" applyFont="1" applyBorder="1" applyAlignment="1">
      <alignment horizontal="right" vertical="center"/>
    </xf>
    <xf numFmtId="177" fontId="7" fillId="0" borderId="0" xfId="0" applyNumberFormat="1" applyFont="1" applyBorder="1" applyAlignment="1">
      <alignment horizontal="left" vertical="center"/>
    </xf>
    <xf numFmtId="0" fontId="0" fillId="0" borderId="0" xfId="0" applyBorder="1" applyAlignment="1">
      <alignment horizontal="center" vertical="center"/>
    </xf>
    <xf numFmtId="0" fontId="0" fillId="0" borderId="0" xfId="0" applyBorder="1" applyAlignment="1">
      <alignment horizontal="right" vertical="center"/>
    </xf>
    <xf numFmtId="0" fontId="7" fillId="0" borderId="0" xfId="0" applyFont="1" applyBorder="1" applyAlignment="1">
      <alignment horizontal="left" vertical="center"/>
    </xf>
    <xf numFmtId="0" fontId="57" fillId="8" borderId="1" xfId="0" applyFont="1" applyFill="1" applyBorder="1" applyAlignment="1">
      <alignment horizontal="center" vertical="center"/>
    </xf>
    <xf numFmtId="0" fontId="60" fillId="3" borderId="1" xfId="0" applyFont="1" applyFill="1" applyBorder="1" applyAlignment="1">
      <alignment horizontal="center" vertical="center"/>
    </xf>
    <xf numFmtId="0" fontId="6" fillId="8" borderId="1" xfId="0" applyFont="1" applyFill="1" applyBorder="1" applyAlignment="1">
      <alignment vertical="center"/>
    </xf>
    <xf numFmtId="0" fontId="60" fillId="3" borderId="4" xfId="0" applyFont="1" applyFill="1" applyBorder="1" applyAlignment="1">
      <alignment horizontal="center" vertical="center"/>
    </xf>
    <xf numFmtId="0" fontId="59" fillId="8" borderId="4" xfId="0" applyFont="1" applyFill="1" applyBorder="1" applyAlignment="1">
      <alignment horizontal="center" vertical="center"/>
    </xf>
    <xf numFmtId="0" fontId="3" fillId="3" borderId="0" xfId="0" applyFont="1" applyFill="1" applyBorder="1" applyAlignment="1">
      <alignment horizontal="center" vertical="center"/>
    </xf>
    <xf numFmtId="0" fontId="3" fillId="8" borderId="0" xfId="0" applyFont="1" applyFill="1" applyBorder="1">
      <alignment vertical="center"/>
    </xf>
    <xf numFmtId="0" fontId="3" fillId="23" borderId="0" xfId="0" applyFont="1" applyFill="1" applyBorder="1" applyAlignment="1">
      <alignment horizontal="center" vertical="center"/>
    </xf>
    <xf numFmtId="177" fontId="3" fillId="23" borderId="0" xfId="0" applyNumberFormat="1" applyFont="1" applyFill="1" applyBorder="1" applyAlignment="1">
      <alignment horizontal="center" vertical="center"/>
    </xf>
    <xf numFmtId="0" fontId="6" fillId="3" borderId="0" xfId="0" applyFont="1" applyFill="1" applyBorder="1" applyAlignment="1">
      <alignment horizontal="center" vertical="center"/>
    </xf>
    <xf numFmtId="2" fontId="3" fillId="23" borderId="0" xfId="0" applyNumberFormat="1" applyFont="1" applyFill="1" applyBorder="1" applyAlignment="1">
      <alignment horizontal="center" vertical="center"/>
    </xf>
    <xf numFmtId="182" fontId="3" fillId="23" borderId="0" xfId="0" applyNumberFormat="1" applyFont="1" applyFill="1" applyBorder="1" applyAlignment="1">
      <alignment horizontal="center" vertical="center"/>
    </xf>
    <xf numFmtId="0" fontId="0" fillId="0" borderId="0" xfId="0">
      <alignment vertical="center"/>
    </xf>
    <xf numFmtId="0" fontId="6" fillId="8" borderId="0" xfId="0" applyFont="1" applyFill="1" applyAlignment="1">
      <alignment horizontal="center" vertical="center"/>
    </xf>
    <xf numFmtId="0" fontId="59" fillId="8" borderId="1" xfId="0" applyFont="1" applyFill="1" applyBorder="1" applyAlignment="1">
      <alignment horizontal="center" vertical="center"/>
    </xf>
    <xf numFmtId="0" fontId="0" fillId="0" borderId="0" xfId="0" quotePrefix="1" applyFill="1">
      <alignment vertical="center"/>
    </xf>
    <xf numFmtId="0" fontId="0" fillId="0" borderId="0" xfId="0" applyAlignment="1">
      <alignment horizontal="center" vertical="center"/>
    </xf>
    <xf numFmtId="0" fontId="0" fillId="0" borderId="6" xfId="0" applyFill="1" applyBorder="1">
      <alignment vertical="center"/>
    </xf>
    <xf numFmtId="0" fontId="0" fillId="0" borderId="7" xfId="0" applyFill="1" applyBorder="1">
      <alignment vertical="center"/>
    </xf>
    <xf numFmtId="0" fontId="0" fillId="0" borderId="8" xfId="0" applyFill="1" applyBorder="1">
      <alignment vertical="center"/>
    </xf>
    <xf numFmtId="0" fontId="0" fillId="0" borderId="9" xfId="0" applyFill="1" applyBorder="1">
      <alignment vertical="center"/>
    </xf>
    <xf numFmtId="0" fontId="0" fillId="0" borderId="14" xfId="0" applyFill="1" applyBorder="1">
      <alignment vertical="center"/>
    </xf>
    <xf numFmtId="0" fontId="0" fillId="0" borderId="10" xfId="0" applyFill="1" applyBorder="1">
      <alignment vertical="center"/>
    </xf>
    <xf numFmtId="0" fontId="0" fillId="0" borderId="2" xfId="0" applyFill="1" applyBorder="1">
      <alignment vertical="center"/>
    </xf>
    <xf numFmtId="0" fontId="0" fillId="0" borderId="11" xfId="0" applyFill="1" applyBorder="1">
      <alignment vertical="center"/>
    </xf>
    <xf numFmtId="0" fontId="65" fillId="10" borderId="3" xfId="0" applyFont="1" applyFill="1" applyBorder="1" applyAlignment="1">
      <alignment vertical="center"/>
    </xf>
    <xf numFmtId="0" fontId="65" fillId="10" borderId="13" xfId="0" applyFont="1" applyFill="1" applyBorder="1" applyAlignment="1">
      <alignment vertical="center"/>
    </xf>
    <xf numFmtId="0" fontId="65" fillId="10" borderId="4" xfId="0" applyFont="1" applyFill="1" applyBorder="1" applyAlignment="1">
      <alignment vertical="center"/>
    </xf>
    <xf numFmtId="2" fontId="68" fillId="3" borderId="3" xfId="0" applyNumberFormat="1" applyFont="1" applyFill="1" applyBorder="1" applyAlignment="1">
      <alignment horizontal="center" vertical="center"/>
    </xf>
    <xf numFmtId="0" fontId="69" fillId="3" borderId="4" xfId="0" applyFont="1" applyFill="1" applyBorder="1" applyAlignment="1">
      <alignment horizontal="right" vertical="center"/>
    </xf>
    <xf numFmtId="177" fontId="61" fillId="23" borderId="13" xfId="0" applyNumberFormat="1" applyFont="1" applyFill="1" applyBorder="1" applyAlignment="1">
      <alignment horizontal="center" vertical="center"/>
    </xf>
    <xf numFmtId="2" fontId="64" fillId="3" borderId="13" xfId="0" applyNumberFormat="1" applyFont="1" applyFill="1" applyBorder="1" applyAlignment="1">
      <alignment horizontal="center" vertical="center"/>
    </xf>
    <xf numFmtId="177" fontId="59" fillId="8" borderId="3" xfId="0" applyNumberFormat="1" applyFont="1" applyFill="1" applyBorder="1" applyAlignment="1">
      <alignment horizontal="center" vertical="center"/>
    </xf>
    <xf numFmtId="0" fontId="59" fillId="4" borderId="12" xfId="0" applyFont="1" applyFill="1" applyBorder="1" applyAlignment="1">
      <alignment horizontal="right" vertical="center"/>
    </xf>
    <xf numFmtId="0" fontId="59" fillId="4" borderId="12" xfId="0" applyFont="1" applyFill="1" applyBorder="1" applyAlignment="1">
      <alignment horizontal="left" vertical="center"/>
    </xf>
    <xf numFmtId="2" fontId="61" fillId="3" borderId="27" xfId="0" applyNumberFormat="1" applyFont="1" applyFill="1" applyBorder="1" applyAlignment="1">
      <alignment horizontal="center" vertical="center"/>
    </xf>
    <xf numFmtId="9" fontId="64" fillId="3" borderId="28" xfId="0" applyNumberFormat="1" applyFont="1" applyFill="1" applyBorder="1" applyAlignment="1">
      <alignment horizontal="right" vertical="center"/>
    </xf>
    <xf numFmtId="2" fontId="61" fillId="3" borderId="29" xfId="0" applyNumberFormat="1" applyFont="1" applyFill="1" applyBorder="1" applyAlignment="1">
      <alignment horizontal="center" vertical="center"/>
    </xf>
    <xf numFmtId="177" fontId="61" fillId="23" borderId="30" xfId="0" applyNumberFormat="1" applyFont="1" applyFill="1" applyBorder="1" applyAlignment="1">
      <alignment horizontal="center" vertical="center"/>
    </xf>
    <xf numFmtId="2" fontId="64" fillId="3" borderId="30" xfId="0" applyNumberFormat="1" applyFont="1" applyFill="1" applyBorder="1" applyAlignment="1">
      <alignment horizontal="center" vertical="center"/>
    </xf>
    <xf numFmtId="9" fontId="64" fillId="3" borderId="31" xfId="0" applyNumberFormat="1" applyFont="1" applyFill="1" applyBorder="1" applyAlignment="1">
      <alignment horizontal="right" vertical="center"/>
    </xf>
    <xf numFmtId="0" fontId="75" fillId="23" borderId="1" xfId="0" applyNumberFormat="1" applyFont="1" applyFill="1" applyBorder="1" applyAlignment="1">
      <alignment horizontal="left" vertical="center"/>
    </xf>
    <xf numFmtId="0" fontId="65" fillId="10" borderId="1" xfId="0" applyFont="1" applyFill="1" applyBorder="1" applyAlignment="1">
      <alignment vertical="center"/>
    </xf>
    <xf numFmtId="177" fontId="58" fillId="8" borderId="24" xfId="0" applyNumberFormat="1" applyFont="1" applyFill="1" applyBorder="1" applyAlignment="1">
      <alignment horizontal="center" vertical="center"/>
    </xf>
    <xf numFmtId="177" fontId="58" fillId="8" borderId="25" xfId="0" applyNumberFormat="1" applyFont="1" applyFill="1" applyBorder="1" applyAlignment="1">
      <alignment horizontal="center" vertical="center"/>
    </xf>
    <xf numFmtId="177" fontId="58" fillId="8" borderId="26" xfId="0" applyNumberFormat="1" applyFont="1" applyFill="1" applyBorder="1" applyAlignment="1">
      <alignment horizontal="center" vertical="center"/>
    </xf>
    <xf numFmtId="0" fontId="71" fillId="5" borderId="1" xfId="0" applyFont="1" applyFill="1" applyBorder="1" applyAlignment="1">
      <alignment horizontal="right" vertical="center"/>
    </xf>
    <xf numFmtId="9" fontId="3" fillId="23" borderId="0" xfId="0" applyNumberFormat="1" applyFont="1" applyFill="1" applyBorder="1" applyAlignment="1">
      <alignment horizontal="center" vertical="center"/>
    </xf>
    <xf numFmtId="0" fontId="94" fillId="15" borderId="0" xfId="0" applyFont="1" applyFill="1" applyAlignment="1">
      <alignment vertical="center"/>
    </xf>
    <xf numFmtId="0" fontId="94" fillId="15" borderId="0" xfId="0" applyFont="1" applyFill="1" applyBorder="1" applyAlignment="1">
      <alignment vertical="center"/>
    </xf>
    <xf numFmtId="0" fontId="95" fillId="0" borderId="0" xfId="0" applyFont="1" applyAlignment="1">
      <alignment horizontal="center" vertical="center"/>
    </xf>
    <xf numFmtId="177" fontId="93" fillId="10" borderId="1" xfId="0" applyNumberFormat="1" applyFont="1" applyFill="1" applyBorder="1">
      <alignment vertical="center"/>
    </xf>
    <xf numFmtId="0" fontId="0" fillId="0" borderId="0" xfId="0">
      <alignment vertical="center"/>
    </xf>
    <xf numFmtId="0" fontId="91" fillId="8" borderId="0" xfId="0" applyFont="1" applyFill="1" applyBorder="1" applyAlignment="1">
      <alignment vertical="top" wrapText="1"/>
    </xf>
    <xf numFmtId="0" fontId="3" fillId="10" borderId="1" xfId="0" applyFont="1" applyFill="1" applyBorder="1" applyAlignment="1">
      <alignment vertical="center" wrapText="1"/>
    </xf>
    <xf numFmtId="0" fontId="0" fillId="0" borderId="0" xfId="0">
      <alignment vertical="center"/>
    </xf>
    <xf numFmtId="0" fontId="0" fillId="0" borderId="0" xfId="0">
      <alignment vertical="center"/>
    </xf>
    <xf numFmtId="49" fontId="11" fillId="8" borderId="33" xfId="0" applyNumberFormat="1" applyFont="1" applyFill="1" applyBorder="1" applyAlignment="1">
      <alignment horizontal="left" vertical="center"/>
    </xf>
    <xf numFmtId="49" fontId="8" fillId="8" borderId="33" xfId="0" applyNumberFormat="1" applyFont="1" applyFill="1" applyBorder="1" applyAlignment="1">
      <alignment horizontal="center" vertical="center" wrapText="1"/>
    </xf>
    <xf numFmtId="49" fontId="9" fillId="3" borderId="33" xfId="0" applyNumberFormat="1" applyFont="1" applyFill="1" applyBorder="1">
      <alignment vertical="center"/>
    </xf>
    <xf numFmtId="49" fontId="14" fillId="3" borderId="33" xfId="0" applyNumberFormat="1" applyFont="1" applyFill="1" applyBorder="1" applyAlignment="1">
      <alignment vertical="center" wrapText="1"/>
    </xf>
    <xf numFmtId="49" fontId="14" fillId="31" borderId="33" xfId="0" applyNumberFormat="1" applyFont="1" applyFill="1" applyBorder="1">
      <alignment vertical="center"/>
    </xf>
    <xf numFmtId="0" fontId="3" fillId="8" borderId="34" xfId="0" applyFont="1" applyFill="1" applyBorder="1" applyAlignment="1">
      <alignment horizontal="center" vertical="center"/>
    </xf>
    <xf numFmtId="0" fontId="7" fillId="8" borderId="34" xfId="0" applyFont="1" applyFill="1" applyBorder="1" applyAlignment="1">
      <alignment horizontal="center" vertical="center"/>
    </xf>
    <xf numFmtId="0" fontId="29" fillId="8" borderId="35" xfId="0" applyFont="1" applyFill="1" applyBorder="1" applyAlignment="1">
      <alignment horizontal="center" vertical="center" wrapText="1"/>
    </xf>
    <xf numFmtId="0" fontId="29" fillId="8" borderId="34" xfId="0" applyFont="1" applyFill="1" applyBorder="1" applyAlignment="1">
      <alignment horizontal="center" vertical="center" wrapText="1"/>
    </xf>
    <xf numFmtId="0" fontId="29" fillId="8" borderId="33" xfId="0" applyFont="1" applyFill="1" applyBorder="1" applyAlignment="1">
      <alignment horizontal="center" vertical="center" wrapText="1"/>
    </xf>
    <xf numFmtId="0" fontId="29" fillId="8" borderId="32" xfId="0" applyFont="1" applyFill="1" applyBorder="1" applyAlignment="1">
      <alignment horizontal="center" vertical="center" wrapText="1"/>
    </xf>
    <xf numFmtId="0" fontId="29" fillId="8" borderId="36" xfId="0" applyFont="1" applyFill="1" applyBorder="1" applyAlignment="1">
      <alignment horizontal="center" vertical="center" wrapText="1"/>
    </xf>
    <xf numFmtId="181" fontId="9" fillId="2" borderId="8" xfId="0" applyNumberFormat="1" applyFont="1" applyFill="1" applyBorder="1" applyAlignment="1">
      <alignment horizontal="left" vertical="center" wrapText="1"/>
    </xf>
    <xf numFmtId="181" fontId="9" fillId="2" borderId="5" xfId="0" applyNumberFormat="1" applyFont="1" applyFill="1" applyBorder="1" applyAlignment="1">
      <alignment horizontal="left" vertical="center"/>
    </xf>
    <xf numFmtId="181" fontId="9" fillId="2" borderId="5" xfId="0" applyNumberFormat="1" applyFont="1" applyFill="1" applyBorder="1" applyAlignment="1">
      <alignment horizontal="left" vertical="center" wrapText="1"/>
    </xf>
    <xf numFmtId="0" fontId="3" fillId="10" borderId="1" xfId="0" applyFont="1" applyFill="1" applyBorder="1">
      <alignment vertical="center"/>
    </xf>
    <xf numFmtId="0" fontId="93" fillId="10" borderId="1" xfId="0" applyFont="1" applyFill="1" applyBorder="1">
      <alignment vertical="center"/>
    </xf>
    <xf numFmtId="178" fontId="93" fillId="10" borderId="1" xfId="0" applyNumberFormat="1" applyFont="1" applyFill="1" applyBorder="1" applyAlignment="1">
      <alignment vertical="center"/>
    </xf>
    <xf numFmtId="177" fontId="3" fillId="10" borderId="1" xfId="0" applyNumberFormat="1" applyFont="1" applyFill="1" applyBorder="1" applyAlignment="1">
      <alignment vertical="center" wrapText="1"/>
    </xf>
    <xf numFmtId="181" fontId="10" fillId="10" borderId="1" xfId="0" applyNumberFormat="1" applyFont="1" applyFill="1" applyBorder="1" applyAlignment="1">
      <alignment horizontal="right" vertical="center" wrapText="1"/>
    </xf>
    <xf numFmtId="0" fontId="7" fillId="10" borderId="1" xfId="0" applyFont="1" applyFill="1" applyBorder="1" applyAlignment="1">
      <alignment vertical="center" wrapText="1"/>
    </xf>
    <xf numFmtId="181" fontId="10" fillId="3" borderId="1" xfId="0" applyNumberFormat="1" applyFont="1" applyFill="1" applyBorder="1" applyAlignment="1">
      <alignment horizontal="right" vertical="center" wrapText="1"/>
    </xf>
    <xf numFmtId="181" fontId="7" fillId="3" borderId="1" xfId="0" applyNumberFormat="1" applyFont="1" applyFill="1" applyBorder="1" applyAlignment="1">
      <alignment horizontal="right" vertical="center" wrapText="1"/>
    </xf>
    <xf numFmtId="181" fontId="7" fillId="31" borderId="1" xfId="0" applyNumberFormat="1" applyFont="1" applyFill="1" applyBorder="1" applyAlignment="1">
      <alignment horizontal="right" vertical="center" wrapText="1"/>
    </xf>
    <xf numFmtId="49" fontId="11" fillId="8" borderId="1" xfId="0" applyNumberFormat="1" applyFont="1" applyFill="1" applyBorder="1" applyAlignment="1">
      <alignment horizontal="right" vertical="center"/>
    </xf>
    <xf numFmtId="181" fontId="10" fillId="10" borderId="1" xfId="0" applyNumberFormat="1" applyFont="1" applyFill="1" applyBorder="1" applyAlignment="1">
      <alignment horizontal="right" vertical="center"/>
    </xf>
    <xf numFmtId="180" fontId="9" fillId="2" borderId="5" xfId="0" applyNumberFormat="1" applyFont="1" applyFill="1" applyBorder="1" applyAlignment="1">
      <alignment horizontal="left" vertical="center"/>
    </xf>
    <xf numFmtId="180" fontId="9" fillId="10" borderId="1" xfId="0" applyNumberFormat="1" applyFont="1" applyFill="1" applyBorder="1" applyAlignment="1">
      <alignment horizontal="left" vertical="center"/>
    </xf>
    <xf numFmtId="180" fontId="3" fillId="10" borderId="1" xfId="0" applyNumberFormat="1" applyFont="1" applyFill="1" applyBorder="1" applyAlignment="1">
      <alignment vertical="center" wrapText="1"/>
    </xf>
    <xf numFmtId="180" fontId="9" fillId="3" borderId="1" xfId="0" applyNumberFormat="1" applyFont="1" applyFill="1" applyBorder="1" applyAlignment="1">
      <alignment horizontal="left" vertical="center" wrapText="1"/>
    </xf>
    <xf numFmtId="180" fontId="14" fillId="3" borderId="1" xfId="0" applyNumberFormat="1" applyFont="1" applyFill="1" applyBorder="1" applyAlignment="1">
      <alignment horizontal="left" vertical="center" wrapText="1"/>
    </xf>
    <xf numFmtId="180" fontId="93" fillId="10" borderId="1" xfId="0" applyNumberFormat="1" applyFont="1" applyFill="1" applyBorder="1" applyAlignment="1">
      <alignment vertical="center"/>
    </xf>
    <xf numFmtId="180" fontId="9" fillId="31" borderId="1" xfId="0" applyNumberFormat="1" applyFont="1" applyFill="1" applyBorder="1" applyAlignment="1">
      <alignment horizontal="left" vertical="center" wrapText="1"/>
    </xf>
    <xf numFmtId="180" fontId="0" fillId="0" borderId="0" xfId="0" applyNumberFormat="1">
      <alignment vertical="center"/>
    </xf>
    <xf numFmtId="0" fontId="0" fillId="0" borderId="0" xfId="0">
      <alignment vertical="center"/>
    </xf>
    <xf numFmtId="49" fontId="9" fillId="0" borderId="0" xfId="0" applyNumberFormat="1" applyFont="1">
      <alignment vertical="center"/>
    </xf>
    <xf numFmtId="49" fontId="11" fillId="10" borderId="39" xfId="0" applyNumberFormat="1" applyFont="1" applyFill="1" applyBorder="1" applyAlignment="1">
      <alignment horizontal="center" vertical="center" wrapText="1"/>
    </xf>
    <xf numFmtId="0" fontId="0" fillId="0" borderId="0" xfId="0">
      <alignment vertical="center"/>
    </xf>
    <xf numFmtId="0" fontId="0" fillId="0" borderId="0" xfId="0">
      <alignment vertical="center"/>
    </xf>
    <xf numFmtId="0" fontId="0" fillId="0" borderId="0" xfId="0">
      <alignment vertical="center"/>
    </xf>
    <xf numFmtId="0" fontId="0" fillId="0" borderId="0" xfId="0">
      <alignment vertical="center"/>
    </xf>
    <xf numFmtId="0" fontId="0" fillId="0" borderId="0" xfId="0" applyAlignment="1">
      <alignment horizontal="center" vertical="center"/>
    </xf>
    <xf numFmtId="0" fontId="5" fillId="0" borderId="0" xfId="0" applyFont="1">
      <alignment vertical="center"/>
    </xf>
    <xf numFmtId="0" fontId="14" fillId="0" borderId="0" xfId="0" applyFont="1">
      <alignment vertical="center"/>
    </xf>
    <xf numFmtId="0" fontId="0" fillId="0" borderId="0" xfId="0" applyAlignment="1">
      <alignment vertical="center" wrapText="1"/>
    </xf>
    <xf numFmtId="0" fontId="0" fillId="0" borderId="0" xfId="0">
      <alignment vertical="center"/>
    </xf>
    <xf numFmtId="0" fontId="37" fillId="3" borderId="0" xfId="0" applyFont="1" applyFill="1" applyAlignment="1">
      <alignment horizontal="center" vertical="center"/>
    </xf>
    <xf numFmtId="0" fontId="102" fillId="3" borderId="0" xfId="0" applyFont="1" applyFill="1" applyAlignment="1">
      <alignment horizontal="center" vertical="center"/>
    </xf>
    <xf numFmtId="0" fontId="24" fillId="10" borderId="0" xfId="0" applyFont="1" applyFill="1" applyAlignment="1">
      <alignment horizontal="center" vertical="center"/>
    </xf>
    <xf numFmtId="0" fontId="24" fillId="10" borderId="0" xfId="0" applyFont="1" applyFill="1" applyAlignment="1">
      <alignment horizontal="center" vertical="center" wrapText="1"/>
    </xf>
    <xf numFmtId="0" fontId="0" fillId="0" borderId="0" xfId="0">
      <alignment vertical="center"/>
    </xf>
    <xf numFmtId="0" fontId="0" fillId="0" borderId="0" xfId="0" applyAlignment="1">
      <alignment horizontal="center" vertical="center"/>
    </xf>
    <xf numFmtId="0" fontId="97" fillId="8" borderId="0" xfId="0" applyFont="1" applyFill="1" applyBorder="1" applyAlignment="1">
      <alignment vertical="center"/>
    </xf>
    <xf numFmtId="181" fontId="0" fillId="0" borderId="0" xfId="0" applyNumberFormat="1">
      <alignment vertical="center"/>
    </xf>
    <xf numFmtId="0" fontId="0" fillId="8" borderId="0" xfId="0" applyFill="1" applyAlignment="1">
      <alignment horizontal="center" vertical="center"/>
    </xf>
    <xf numFmtId="0" fontId="3" fillId="3" borderId="0" xfId="0" applyFont="1" applyFill="1" applyAlignment="1">
      <alignment horizontal="center" vertical="center"/>
    </xf>
    <xf numFmtId="0" fontId="7" fillId="23" borderId="41" xfId="0" applyFont="1" applyFill="1" applyBorder="1" applyAlignment="1">
      <alignment horizontal="center" vertical="center"/>
    </xf>
    <xf numFmtId="0" fontId="7" fillId="23" borderId="0" xfId="0" applyFont="1" applyFill="1" applyBorder="1" applyAlignment="1">
      <alignment horizontal="center" vertical="center"/>
    </xf>
    <xf numFmtId="0" fontId="7" fillId="8" borderId="41" xfId="0" applyFont="1" applyFill="1" applyBorder="1" applyAlignment="1">
      <alignment horizontal="center" vertical="center"/>
    </xf>
    <xf numFmtId="0" fontId="3" fillId="3" borderId="0" xfId="0" applyFont="1" applyFill="1">
      <alignment vertical="center"/>
    </xf>
    <xf numFmtId="0" fontId="0" fillId="0" borderId="0" xfId="0">
      <alignment vertical="center"/>
    </xf>
    <xf numFmtId="0" fontId="7" fillId="23" borderId="0" xfId="0" applyFont="1" applyFill="1" applyBorder="1">
      <alignment vertical="center"/>
    </xf>
    <xf numFmtId="0" fontId="7" fillId="23" borderId="0" xfId="0" applyFont="1" applyFill="1" applyBorder="1" applyAlignment="1">
      <alignment horizontal="right" vertical="center"/>
    </xf>
    <xf numFmtId="10" fontId="7" fillId="23" borderId="0" xfId="0" applyNumberFormat="1" applyFont="1" applyFill="1" applyBorder="1" applyAlignment="1">
      <alignment horizontal="left" vertical="center"/>
    </xf>
    <xf numFmtId="0" fontId="3" fillId="0" borderId="3" xfId="0" applyFont="1" applyFill="1" applyBorder="1" applyAlignment="1">
      <alignment horizontal="center" vertical="center"/>
    </xf>
    <xf numFmtId="0" fontId="7" fillId="0" borderId="3" xfId="0" applyFont="1" applyFill="1" applyBorder="1" applyAlignment="1">
      <alignment horizontal="center" vertical="center"/>
    </xf>
    <xf numFmtId="0" fontId="29" fillId="0" borderId="6" xfId="0" applyFont="1" applyFill="1" applyBorder="1" applyAlignment="1">
      <alignment horizontal="center" vertical="center" wrapText="1"/>
    </xf>
    <xf numFmtId="0" fontId="29" fillId="0" borderId="3" xfId="0" applyFont="1" applyFill="1" applyBorder="1" applyAlignment="1">
      <alignment horizontal="center" vertical="center" wrapText="1"/>
    </xf>
    <xf numFmtId="0" fontId="29" fillId="0" borderId="9" xfId="0" applyFont="1" applyFill="1" applyBorder="1" applyAlignment="1">
      <alignment horizontal="center" vertical="center" wrapText="1"/>
    </xf>
    <xf numFmtId="0" fontId="29" fillId="0" borderId="10" xfId="0" applyFont="1" applyFill="1" applyBorder="1" applyAlignment="1">
      <alignment horizontal="center" vertical="center" wrapText="1"/>
    </xf>
    <xf numFmtId="49" fontId="0" fillId="0" borderId="42" xfId="0" applyNumberFormat="1" applyBorder="1" applyAlignment="1">
      <alignment horizontal="center" vertical="center"/>
    </xf>
    <xf numFmtId="178" fontId="0" fillId="0" borderId="42" xfId="0" applyNumberFormat="1" applyBorder="1" applyAlignment="1">
      <alignment horizontal="center" vertical="center"/>
    </xf>
    <xf numFmtId="177" fontId="0" fillId="0" borderId="42" xfId="0" applyNumberFormat="1" applyBorder="1" applyAlignment="1">
      <alignment horizontal="center" vertical="center"/>
    </xf>
    <xf numFmtId="0" fontId="9" fillId="0" borderId="42" xfId="0" applyFont="1" applyBorder="1" applyAlignment="1">
      <alignment horizontal="center" vertical="center"/>
    </xf>
    <xf numFmtId="178" fontId="9" fillId="0" borderId="42" xfId="0" applyNumberFormat="1" applyFont="1" applyBorder="1" applyAlignment="1">
      <alignment horizontal="center" vertical="center"/>
    </xf>
    <xf numFmtId="177" fontId="9" fillId="0" borderId="42" xfId="0" applyNumberFormat="1" applyFont="1" applyBorder="1" applyAlignment="1">
      <alignment horizontal="center" vertical="center"/>
    </xf>
    <xf numFmtId="49" fontId="8" fillId="0" borderId="42" xfId="0" applyNumberFormat="1" applyFont="1" applyBorder="1" applyAlignment="1">
      <alignment horizontal="center" vertical="center" wrapText="1"/>
    </xf>
    <xf numFmtId="177" fontId="8" fillId="0" borderId="42" xfId="0" applyNumberFormat="1" applyFont="1" applyBorder="1" applyAlignment="1">
      <alignment horizontal="center" vertical="center" wrapText="1"/>
    </xf>
    <xf numFmtId="0" fontId="0" fillId="0" borderId="42" xfId="0" applyBorder="1" applyAlignment="1">
      <alignment horizontal="center" vertical="center"/>
    </xf>
    <xf numFmtId="0" fontId="0" fillId="8" borderId="0" xfId="0" applyFill="1" applyAlignment="1">
      <alignment horizontal="center" vertical="center"/>
    </xf>
    <xf numFmtId="0" fontId="0" fillId="15" borderId="0" xfId="0" applyFill="1" applyBorder="1" applyAlignment="1">
      <alignment horizontal="center" vertical="center"/>
    </xf>
    <xf numFmtId="0" fontId="14" fillId="19" borderId="0" xfId="0" applyFont="1" applyFill="1" applyBorder="1" applyAlignment="1">
      <alignment horizontal="center" vertical="center" wrapText="1"/>
    </xf>
    <xf numFmtId="0" fontId="0" fillId="20" borderId="0" xfId="0" applyFill="1" applyBorder="1" applyAlignment="1">
      <alignment horizontal="center" vertical="center"/>
    </xf>
    <xf numFmtId="0" fontId="0" fillId="21" borderId="0" xfId="0" applyFill="1" applyBorder="1" applyAlignment="1">
      <alignment horizontal="center" vertical="center"/>
    </xf>
    <xf numFmtId="49" fontId="10" fillId="23" borderId="40" xfId="0" applyNumberFormat="1" applyFont="1" applyFill="1" applyBorder="1" applyAlignment="1">
      <alignment horizontal="center" vertical="center" wrapText="1"/>
    </xf>
    <xf numFmtId="49" fontId="9" fillId="0" borderId="0" xfId="0" applyNumberFormat="1" applyFont="1" applyAlignment="1">
      <alignment horizontal="center" vertical="center"/>
    </xf>
    <xf numFmtId="0" fontId="10" fillId="23" borderId="40" xfId="0" applyNumberFormat="1" applyFont="1" applyFill="1" applyBorder="1" applyAlignment="1">
      <alignment horizontal="center" vertical="center" wrapText="1"/>
    </xf>
    <xf numFmtId="0" fontId="108" fillId="3" borderId="1" xfId="0" applyFont="1" applyFill="1" applyBorder="1" applyAlignment="1">
      <alignment horizontal="center" vertical="center"/>
    </xf>
    <xf numFmtId="0" fontId="0" fillId="3" borderId="9" xfId="0" applyFill="1" applyBorder="1">
      <alignment vertical="center"/>
    </xf>
    <xf numFmtId="0" fontId="0" fillId="3" borderId="0" xfId="0" applyFill="1" applyBorder="1">
      <alignment vertical="center"/>
    </xf>
    <xf numFmtId="0" fontId="0" fillId="3" borderId="14" xfId="0" applyFill="1" applyBorder="1">
      <alignment vertical="center"/>
    </xf>
    <xf numFmtId="0" fontId="0" fillId="3" borderId="10" xfId="0" applyFill="1" applyBorder="1">
      <alignment vertical="center"/>
    </xf>
    <xf numFmtId="0" fontId="0" fillId="3" borderId="2" xfId="0" applyFill="1" applyBorder="1">
      <alignment vertical="center"/>
    </xf>
    <xf numFmtId="0" fontId="0" fillId="3" borderId="11" xfId="0" applyFill="1" applyBorder="1">
      <alignment vertical="center"/>
    </xf>
    <xf numFmtId="0" fontId="0" fillId="3" borderId="0" xfId="0" applyFill="1" applyAlignment="1">
      <alignment horizontal="center" vertical="center"/>
    </xf>
    <xf numFmtId="0" fontId="108" fillId="3" borderId="0" xfId="0" applyFont="1" applyFill="1" applyAlignment="1">
      <alignment horizontal="center" vertical="center"/>
    </xf>
    <xf numFmtId="0" fontId="30" fillId="10" borderId="1" xfId="0" applyFont="1" applyFill="1" applyBorder="1" applyAlignment="1">
      <alignment horizontal="center" vertical="center"/>
    </xf>
    <xf numFmtId="0" fontId="31" fillId="10" borderId="1" xfId="0" applyFont="1" applyFill="1" applyBorder="1" applyAlignment="1">
      <alignment horizontal="center" vertical="center"/>
    </xf>
    <xf numFmtId="0" fontId="91" fillId="8" borderId="43" xfId="0" applyFont="1" applyFill="1" applyBorder="1" applyAlignment="1">
      <alignment vertical="top" wrapText="1"/>
    </xf>
    <xf numFmtId="0" fontId="91" fillId="8" borderId="44" xfId="0" applyFont="1" applyFill="1" applyBorder="1" applyAlignment="1">
      <alignment vertical="top" wrapText="1"/>
    </xf>
    <xf numFmtId="0" fontId="91" fillId="8" borderId="45" xfId="0" applyFont="1" applyFill="1" applyBorder="1" applyAlignment="1">
      <alignment vertical="top" wrapText="1"/>
    </xf>
    <xf numFmtId="0" fontId="97" fillId="8" borderId="51" xfId="0" applyFont="1" applyFill="1" applyBorder="1" applyAlignment="1">
      <alignment vertical="center"/>
    </xf>
    <xf numFmtId="0" fontId="96" fillId="8" borderId="51" xfId="0" applyFont="1" applyFill="1" applyBorder="1" applyAlignment="1">
      <alignment vertical="center"/>
    </xf>
    <xf numFmtId="0" fontId="32" fillId="10" borderId="52" xfId="0" applyFont="1" applyFill="1" applyBorder="1" applyAlignment="1">
      <alignment horizontal="center" vertical="center"/>
    </xf>
    <xf numFmtId="0" fontId="32" fillId="10" borderId="52" xfId="0" applyFont="1" applyFill="1" applyBorder="1" applyAlignment="1">
      <alignment vertical="center"/>
    </xf>
    <xf numFmtId="0" fontId="12" fillId="3" borderId="52" xfId="0" applyFont="1" applyFill="1" applyBorder="1" applyAlignment="1">
      <alignment horizontal="center" vertical="center"/>
    </xf>
    <xf numFmtId="0" fontId="30" fillId="3" borderId="52" xfId="0" applyFont="1" applyFill="1" applyBorder="1" applyAlignment="1">
      <alignment horizontal="center" vertical="center"/>
    </xf>
    <xf numFmtId="0" fontId="23" fillId="23" borderId="52" xfId="0" applyFont="1" applyFill="1" applyBorder="1" applyAlignment="1">
      <alignment horizontal="right" vertical="center"/>
    </xf>
    <xf numFmtId="0" fontId="30" fillId="23" borderId="52" xfId="0" applyFont="1" applyFill="1" applyBorder="1" applyAlignment="1">
      <alignment horizontal="center" vertical="center"/>
    </xf>
    <xf numFmtId="0" fontId="35" fillId="3" borderId="52" xfId="0" applyFont="1" applyFill="1" applyBorder="1" applyAlignment="1">
      <alignment horizontal="center" vertical="center"/>
    </xf>
    <xf numFmtId="0" fontId="30" fillId="3" borderId="52" xfId="0" applyFont="1" applyFill="1" applyBorder="1" applyAlignment="1">
      <alignment horizontal="left" vertical="center"/>
    </xf>
    <xf numFmtId="0" fontId="34" fillId="3" borderId="52" xfId="0" applyFont="1" applyFill="1" applyBorder="1" applyAlignment="1">
      <alignment horizontal="center" vertical="center"/>
    </xf>
    <xf numFmtId="0" fontId="26" fillId="3" borderId="52" xfId="0" applyFont="1" applyFill="1" applyBorder="1" applyAlignment="1">
      <alignment horizontal="center" vertical="center"/>
    </xf>
    <xf numFmtId="0" fontId="31" fillId="3" borderId="52" xfId="0" applyFont="1" applyFill="1" applyBorder="1" applyAlignment="1">
      <alignment horizontal="center" vertical="center"/>
    </xf>
    <xf numFmtId="0" fontId="31" fillId="3" borderId="52" xfId="0" applyFont="1" applyFill="1" applyBorder="1" applyAlignment="1">
      <alignment horizontal="left" vertical="center"/>
    </xf>
    <xf numFmtId="0" fontId="33" fillId="3" borderId="52" xfId="0" applyFont="1" applyFill="1" applyBorder="1" applyAlignment="1">
      <alignment horizontal="center" vertical="center"/>
    </xf>
    <xf numFmtId="9" fontId="26" fillId="3" borderId="52" xfId="0" applyNumberFormat="1" applyFont="1" applyFill="1" applyBorder="1" applyAlignment="1">
      <alignment horizontal="right" vertical="center"/>
    </xf>
    <xf numFmtId="0" fontId="26" fillId="3" borderId="52" xfId="0" applyFont="1" applyFill="1" applyBorder="1" applyAlignment="1">
      <alignment vertical="center"/>
    </xf>
    <xf numFmtId="0" fontId="31" fillId="3" borderId="52" xfId="0" applyFont="1" applyFill="1" applyBorder="1">
      <alignment vertical="center"/>
    </xf>
    <xf numFmtId="0" fontId="26" fillId="3" borderId="52" xfId="0" quotePrefix="1" applyFont="1" applyFill="1" applyBorder="1" applyAlignment="1">
      <alignment horizontal="right" vertical="center"/>
    </xf>
    <xf numFmtId="0" fontId="32" fillId="8" borderId="52" xfId="0" applyFont="1" applyFill="1" applyBorder="1" applyAlignment="1">
      <alignment horizontal="center" vertical="center"/>
    </xf>
    <xf numFmtId="0" fontId="3" fillId="10" borderId="52" xfId="0" applyFont="1" applyFill="1" applyBorder="1" applyAlignment="1">
      <alignment horizontal="center" vertical="center"/>
    </xf>
    <xf numFmtId="0" fontId="3" fillId="3" borderId="52" xfId="0" applyFont="1" applyFill="1" applyBorder="1" applyAlignment="1">
      <alignment horizontal="center" vertical="center"/>
    </xf>
    <xf numFmtId="0" fontId="3" fillId="3" borderId="52" xfId="0" applyFont="1" applyFill="1" applyBorder="1">
      <alignment vertical="center"/>
    </xf>
    <xf numFmtId="0" fontId="3" fillId="3" borderId="52" xfId="0" applyFont="1" applyFill="1" applyBorder="1" applyAlignment="1">
      <alignment horizontal="right" vertical="center"/>
    </xf>
    <xf numFmtId="0" fontId="7" fillId="3" borderId="52" xfId="0" applyFont="1" applyFill="1" applyBorder="1">
      <alignment vertical="center"/>
    </xf>
    <xf numFmtId="0" fontId="32" fillId="4" borderId="52" xfId="0" applyFont="1" applyFill="1" applyBorder="1" applyAlignment="1">
      <alignment horizontal="center" vertical="center"/>
    </xf>
    <xf numFmtId="0" fontId="3" fillId="23" borderId="52" xfId="0" applyFont="1" applyFill="1" applyBorder="1">
      <alignment vertical="center"/>
    </xf>
    <xf numFmtId="179" fontId="36" fillId="3" borderId="52" xfId="0" applyNumberFormat="1" applyFont="1" applyFill="1" applyBorder="1" applyAlignment="1">
      <alignment horizontal="center" vertical="center"/>
    </xf>
    <xf numFmtId="0" fontId="32" fillId="23" borderId="52" xfId="0" applyFont="1" applyFill="1" applyBorder="1" applyAlignment="1">
      <alignment horizontal="center" vertical="center" wrapText="1"/>
    </xf>
    <xf numFmtId="0" fontId="12" fillId="33" borderId="52" xfId="0" applyFont="1" applyFill="1" applyBorder="1" applyAlignment="1">
      <alignment horizontal="center" vertical="top" wrapText="1"/>
    </xf>
    <xf numFmtId="0" fontId="12" fillId="33" borderId="52" xfId="0" applyFont="1" applyFill="1" applyBorder="1" applyAlignment="1">
      <alignment vertical="top" wrapText="1"/>
    </xf>
    <xf numFmtId="0" fontId="87" fillId="8" borderId="52" xfId="0" applyFont="1" applyFill="1" applyBorder="1" applyAlignment="1">
      <alignment vertical="center"/>
    </xf>
    <xf numFmtId="0" fontId="19" fillId="8" borderId="52" xfId="0" applyFont="1" applyFill="1" applyBorder="1" applyAlignment="1">
      <alignment horizontal="center" vertical="center"/>
    </xf>
    <xf numFmtId="0" fontId="24" fillId="8" borderId="52" xfId="0" applyFont="1" applyFill="1" applyBorder="1" applyAlignment="1">
      <alignment vertical="center"/>
    </xf>
    <xf numFmtId="0" fontId="110" fillId="10" borderId="52" xfId="0" applyFont="1" applyFill="1" applyBorder="1" applyAlignment="1">
      <alignment horizontal="center" vertical="center"/>
    </xf>
    <xf numFmtId="0" fontId="25" fillId="10" borderId="52" xfId="0" applyFont="1" applyFill="1" applyBorder="1" applyAlignment="1">
      <alignment horizontal="center" vertical="center"/>
    </xf>
    <xf numFmtId="0" fontId="26" fillId="10" borderId="52" xfId="0" applyFont="1" applyFill="1" applyBorder="1" applyAlignment="1">
      <alignment horizontal="center" vertical="center"/>
    </xf>
    <xf numFmtId="0" fontId="87" fillId="10" borderId="52" xfId="0" applyFont="1" applyFill="1" applyBorder="1" applyAlignment="1">
      <alignment horizontal="center" vertical="center"/>
    </xf>
    <xf numFmtId="0" fontId="27" fillId="10" borderId="52" xfId="0" applyFont="1" applyFill="1" applyBorder="1" applyAlignment="1">
      <alignment horizontal="center" vertical="center"/>
    </xf>
    <xf numFmtId="0" fontId="23" fillId="10" borderId="52" xfId="0" applyFont="1" applyFill="1" applyBorder="1" applyAlignment="1">
      <alignment horizontal="center" vertical="center"/>
    </xf>
    <xf numFmtId="0" fontId="6" fillId="10" borderId="52" xfId="0" applyFont="1" applyFill="1" applyBorder="1" applyAlignment="1">
      <alignment horizontal="center" vertical="center"/>
    </xf>
    <xf numFmtId="0" fontId="114" fillId="10" borderId="52" xfId="0" applyFont="1" applyFill="1" applyBorder="1" applyAlignment="1">
      <alignment horizontal="center" vertical="center"/>
    </xf>
    <xf numFmtId="0" fontId="111" fillId="10" borderId="52" xfId="0" applyFont="1" applyFill="1" applyBorder="1" applyAlignment="1">
      <alignment horizontal="center" vertical="center"/>
    </xf>
    <xf numFmtId="0" fontId="36" fillId="10" borderId="52" xfId="0" applyFont="1" applyFill="1" applyBorder="1" applyAlignment="1">
      <alignment horizontal="center" vertical="center"/>
    </xf>
    <xf numFmtId="0" fontId="106" fillId="10" borderId="52" xfId="0" applyFont="1" applyFill="1" applyBorder="1" applyAlignment="1">
      <alignment horizontal="center" vertical="center"/>
    </xf>
    <xf numFmtId="0" fontId="91" fillId="10" borderId="52" xfId="0" applyFont="1" applyFill="1" applyBorder="1" applyAlignment="1">
      <alignment horizontal="center" vertical="center"/>
    </xf>
    <xf numFmtId="0" fontId="113" fillId="10" borderId="52" xfId="0" applyFont="1" applyFill="1" applyBorder="1" applyAlignment="1">
      <alignment horizontal="center" vertical="center"/>
    </xf>
    <xf numFmtId="0" fontId="3" fillId="10" borderId="52" xfId="0" applyFont="1" applyFill="1" applyBorder="1" applyAlignment="1">
      <alignment horizontal="right" vertical="center"/>
    </xf>
    <xf numFmtId="183" fontId="7" fillId="10" borderId="52" xfId="0" applyNumberFormat="1" applyFont="1" applyFill="1" applyBorder="1" applyAlignment="1">
      <alignment horizontal="left" vertical="center"/>
    </xf>
    <xf numFmtId="0" fontId="114" fillId="3" borderId="52" xfId="0" applyFont="1" applyFill="1" applyBorder="1" applyAlignment="1">
      <alignment horizontal="center" vertical="center"/>
    </xf>
    <xf numFmtId="0" fontId="111" fillId="3" borderId="52" xfId="0" applyFont="1" applyFill="1" applyBorder="1" applyAlignment="1">
      <alignment horizontal="center" vertical="center"/>
    </xf>
    <xf numFmtId="0" fontId="36" fillId="3" borderId="52" xfId="0" applyFont="1" applyFill="1" applyBorder="1" applyAlignment="1">
      <alignment horizontal="center" vertical="center"/>
    </xf>
    <xf numFmtId="0" fontId="106" fillId="3" borderId="52" xfId="0" applyFont="1" applyFill="1" applyBorder="1" applyAlignment="1">
      <alignment horizontal="center" vertical="center"/>
    </xf>
    <xf numFmtId="0" fontId="91" fillId="3" borderId="52" xfId="0" applyFont="1" applyFill="1" applyBorder="1" applyAlignment="1">
      <alignment horizontal="center" vertical="center"/>
    </xf>
    <xf numFmtId="0" fontId="113" fillId="3" borderId="52" xfId="0" applyFont="1" applyFill="1" applyBorder="1" applyAlignment="1">
      <alignment horizontal="center" vertical="center"/>
    </xf>
    <xf numFmtId="0" fontId="110" fillId="3" borderId="52" xfId="0" applyFont="1" applyFill="1" applyBorder="1" applyAlignment="1">
      <alignment horizontal="center" vertical="center"/>
    </xf>
    <xf numFmtId="0" fontId="25" fillId="3" borderId="52" xfId="0" applyFont="1" applyFill="1" applyBorder="1" applyAlignment="1">
      <alignment horizontal="center" vertical="center"/>
    </xf>
    <xf numFmtId="0" fontId="87" fillId="3" borderId="52" xfId="0" applyFont="1" applyFill="1" applyBorder="1" applyAlignment="1">
      <alignment horizontal="center" vertical="center"/>
    </xf>
    <xf numFmtId="0" fontId="27" fillId="3" borderId="52" xfId="0" applyFont="1" applyFill="1" applyBorder="1" applyAlignment="1">
      <alignment horizontal="center" vertical="center"/>
    </xf>
    <xf numFmtId="0" fontId="23" fillId="3" borderId="52" xfId="0" applyFont="1" applyFill="1" applyBorder="1" applyAlignment="1">
      <alignment horizontal="center" vertical="center"/>
    </xf>
    <xf numFmtId="0" fontId="32" fillId="3" borderId="52" xfId="0" applyFont="1" applyFill="1" applyBorder="1" applyAlignment="1">
      <alignment horizontal="center" vertical="center"/>
    </xf>
    <xf numFmtId="183" fontId="7" fillId="3" borderId="52" xfId="0" applyNumberFormat="1" applyFont="1" applyFill="1" applyBorder="1" applyAlignment="1">
      <alignment horizontal="left" vertical="center"/>
    </xf>
    <xf numFmtId="0" fontId="27" fillId="8" borderId="52" xfId="0" applyFont="1" applyFill="1" applyBorder="1" applyAlignment="1">
      <alignment horizontal="center" vertical="center"/>
    </xf>
    <xf numFmtId="0" fontId="27" fillId="8" borderId="52" xfId="0" applyFont="1" applyFill="1" applyBorder="1" applyAlignment="1">
      <alignment vertical="center"/>
    </xf>
    <xf numFmtId="0" fontId="33" fillId="8" borderId="52" xfId="0" applyFont="1" applyFill="1" applyBorder="1" applyAlignment="1">
      <alignment vertical="center"/>
    </xf>
    <xf numFmtId="0" fontId="88" fillId="8" borderId="52" xfId="0" applyFont="1" applyFill="1" applyBorder="1" applyAlignment="1">
      <alignment vertical="center"/>
    </xf>
    <xf numFmtId="0" fontId="25" fillId="8" borderId="52" xfId="0" applyFont="1" applyFill="1" applyBorder="1" applyAlignment="1">
      <alignment vertical="center"/>
    </xf>
    <xf numFmtId="0" fontId="112" fillId="8" borderId="52" xfId="0" applyFont="1" applyFill="1" applyBorder="1" applyAlignment="1">
      <alignment vertical="center"/>
    </xf>
    <xf numFmtId="0" fontId="101" fillId="10" borderId="52" xfId="0" applyFont="1" applyFill="1" applyBorder="1" applyAlignment="1">
      <alignment horizontal="center" vertical="center"/>
    </xf>
    <xf numFmtId="0" fontId="74" fillId="3" borderId="52" xfId="0" applyFont="1" applyFill="1" applyBorder="1" applyAlignment="1">
      <alignment horizontal="center" vertical="center"/>
    </xf>
    <xf numFmtId="0" fontId="74" fillId="10" borderId="52" xfId="0" applyFont="1" applyFill="1" applyBorder="1" applyAlignment="1">
      <alignment horizontal="center" vertical="center"/>
    </xf>
    <xf numFmtId="0" fontId="121" fillId="3" borderId="52" xfId="0" applyFont="1" applyFill="1" applyBorder="1" applyAlignment="1">
      <alignment horizontal="center" vertical="center"/>
    </xf>
    <xf numFmtId="0" fontId="6" fillId="10" borderId="52" xfId="0" applyFont="1" applyFill="1" applyBorder="1" applyAlignment="1">
      <alignment horizontal="center" vertical="center" wrapText="1"/>
    </xf>
    <xf numFmtId="0" fontId="26" fillId="10" borderId="52" xfId="0" applyFont="1" applyFill="1" applyBorder="1" applyAlignment="1">
      <alignment horizontal="center" vertical="center" wrapText="1"/>
    </xf>
    <xf numFmtId="0" fontId="19" fillId="10" borderId="52" xfId="0" applyFont="1" applyFill="1" applyBorder="1" applyAlignment="1">
      <alignment horizontal="center" vertical="center" wrapText="1"/>
    </xf>
    <xf numFmtId="0" fontId="24" fillId="10" borderId="52" xfId="0" applyFont="1" applyFill="1" applyBorder="1" applyAlignment="1">
      <alignment horizontal="center" vertical="center" wrapText="1"/>
    </xf>
    <xf numFmtId="0" fontId="110" fillId="10" borderId="52" xfId="0" applyFont="1" applyFill="1" applyBorder="1" applyAlignment="1">
      <alignment horizontal="center" vertical="center" wrapText="1"/>
    </xf>
    <xf numFmtId="0" fontId="25" fillId="10" borderId="52" xfId="0" applyFont="1" applyFill="1" applyBorder="1" applyAlignment="1">
      <alignment horizontal="center" vertical="center" wrapText="1"/>
    </xf>
    <xf numFmtId="0" fontId="27" fillId="10" borderId="52" xfId="0" applyFont="1" applyFill="1" applyBorder="1" applyAlignment="1">
      <alignment horizontal="center" vertical="center" wrapText="1"/>
    </xf>
    <xf numFmtId="0" fontId="23" fillId="10" borderId="52" xfId="0" applyFont="1" applyFill="1" applyBorder="1" applyAlignment="1">
      <alignment horizontal="center" vertical="center" wrapText="1"/>
    </xf>
    <xf numFmtId="0" fontId="87" fillId="10" borderId="52" xfId="0" applyFont="1" applyFill="1" applyBorder="1" applyAlignment="1">
      <alignment horizontal="center" vertical="center" wrapText="1"/>
    </xf>
    <xf numFmtId="0" fontId="6" fillId="3" borderId="52" xfId="0" applyFont="1" applyFill="1" applyBorder="1" applyAlignment="1">
      <alignment vertical="center" wrapText="1"/>
    </xf>
    <xf numFmtId="0" fontId="6" fillId="3" borderId="52" xfId="0" applyFont="1" applyFill="1" applyBorder="1" applyAlignment="1">
      <alignment horizontal="center" vertical="center" wrapText="1"/>
    </xf>
    <xf numFmtId="0" fontId="74" fillId="3" borderId="52" xfId="0" applyFont="1" applyFill="1" applyBorder="1" applyAlignment="1">
      <alignment vertical="center" wrapText="1"/>
    </xf>
    <xf numFmtId="0" fontId="36" fillId="3" borderId="52" xfId="0" applyFont="1" applyFill="1" applyBorder="1" applyAlignment="1">
      <alignment vertical="center" wrapText="1"/>
    </xf>
    <xf numFmtId="0" fontId="37" fillId="3" borderId="52" xfId="0" applyFont="1" applyFill="1" applyBorder="1" applyAlignment="1">
      <alignment vertical="center" wrapText="1"/>
    </xf>
    <xf numFmtId="0" fontId="15" fillId="3" borderId="52" xfId="0" applyFont="1" applyFill="1" applyBorder="1" applyAlignment="1">
      <alignment vertical="center" wrapText="1"/>
    </xf>
    <xf numFmtId="0" fontId="91" fillId="3" borderId="52" xfId="0" applyFont="1" applyFill="1" applyBorder="1" applyAlignment="1">
      <alignment vertical="center" wrapText="1"/>
    </xf>
    <xf numFmtId="0" fontId="119" fillId="3" borderId="52" xfId="0" applyFont="1" applyFill="1" applyBorder="1" applyAlignment="1">
      <alignment vertical="center" wrapText="1"/>
    </xf>
    <xf numFmtId="0" fontId="120" fillId="3" borderId="52" xfId="0" applyFont="1" applyFill="1" applyBorder="1" applyAlignment="1">
      <alignment vertical="center" wrapText="1"/>
    </xf>
    <xf numFmtId="0" fontId="22" fillId="3" borderId="52" xfId="0" applyFont="1" applyFill="1" applyBorder="1" applyAlignment="1">
      <alignment vertical="center" wrapText="1"/>
    </xf>
    <xf numFmtId="0" fontId="25" fillId="3" borderId="52" xfId="0" applyFont="1" applyFill="1" applyBorder="1" applyAlignment="1">
      <alignment vertical="center" wrapText="1"/>
    </xf>
    <xf numFmtId="0" fontId="26" fillId="3" borderId="52" xfId="0" applyFont="1" applyFill="1" applyBorder="1" applyAlignment="1">
      <alignment vertical="center" wrapText="1"/>
    </xf>
    <xf numFmtId="0" fontId="24" fillId="3" borderId="52" xfId="0" applyFont="1" applyFill="1" applyBorder="1" applyAlignment="1">
      <alignment vertical="center" wrapText="1"/>
    </xf>
    <xf numFmtId="0" fontId="27" fillId="3" borderId="52" xfId="0" applyFont="1" applyFill="1" applyBorder="1" applyAlignment="1">
      <alignment vertical="center" wrapText="1"/>
    </xf>
    <xf numFmtId="0" fontId="23" fillId="3" borderId="52" xfId="0" applyFont="1" applyFill="1" applyBorder="1" applyAlignment="1">
      <alignment vertical="center" wrapText="1"/>
    </xf>
    <xf numFmtId="0" fontId="87" fillId="3" borderId="52" xfId="0" applyFont="1" applyFill="1" applyBorder="1" applyAlignment="1">
      <alignment vertical="center" wrapText="1"/>
    </xf>
    <xf numFmtId="0" fontId="6" fillId="3" borderId="52" xfId="0" applyFont="1" applyFill="1" applyBorder="1" applyAlignment="1">
      <alignment horizontal="center" vertical="center"/>
    </xf>
    <xf numFmtId="10" fontId="6" fillId="3" borderId="52" xfId="0" applyNumberFormat="1" applyFont="1" applyFill="1" applyBorder="1" applyAlignment="1">
      <alignment horizontal="center" vertical="center"/>
    </xf>
    <xf numFmtId="0" fontId="7" fillId="3" borderId="52" xfId="0" applyFont="1" applyFill="1" applyBorder="1" applyAlignment="1">
      <alignment horizontal="center" vertical="center" wrapText="1"/>
    </xf>
    <xf numFmtId="0" fontId="7" fillId="3" borderId="52" xfId="0" applyFont="1" applyFill="1" applyBorder="1" applyAlignment="1">
      <alignment vertical="center" wrapText="1"/>
    </xf>
    <xf numFmtId="0" fontId="7" fillId="23" borderId="52" xfId="0" applyFont="1" applyFill="1" applyBorder="1" applyAlignment="1">
      <alignment vertical="center" wrapText="1"/>
    </xf>
    <xf numFmtId="0" fontId="7" fillId="23" borderId="52" xfId="0" applyFont="1" applyFill="1" applyBorder="1">
      <alignment vertical="center"/>
    </xf>
    <xf numFmtId="0" fontId="7" fillId="3" borderId="52" xfId="0" applyFont="1" applyFill="1" applyBorder="1" applyAlignment="1">
      <alignment horizontal="right" vertical="center"/>
    </xf>
    <xf numFmtId="10" fontId="7" fillId="3" borderId="52" xfId="0" applyNumberFormat="1" applyFont="1" applyFill="1" applyBorder="1" applyAlignment="1">
      <alignment horizontal="left" vertical="center"/>
    </xf>
    <xf numFmtId="0" fontId="7" fillId="3" borderId="52" xfId="0" applyFont="1" applyFill="1" applyBorder="1" applyAlignment="1">
      <alignment horizontal="center" vertical="center"/>
    </xf>
    <xf numFmtId="0" fontId="88" fillId="8" borderId="52" xfId="0" applyFont="1" applyFill="1" applyBorder="1" applyAlignment="1">
      <alignment horizontal="center" vertical="center"/>
    </xf>
    <xf numFmtId="0" fontId="88" fillId="8" borderId="52" xfId="0" applyFont="1" applyFill="1" applyBorder="1">
      <alignment vertical="center"/>
    </xf>
    <xf numFmtId="0" fontId="7" fillId="8" borderId="52" xfId="0" applyFont="1" applyFill="1" applyBorder="1">
      <alignment vertical="center"/>
    </xf>
    <xf numFmtId="0" fontId="7" fillId="8" borderId="52" xfId="0" applyFont="1" applyFill="1" applyBorder="1" applyAlignment="1">
      <alignment horizontal="right" vertical="center"/>
    </xf>
    <xf numFmtId="10" fontId="7" fillId="8" borderId="52" xfId="0" applyNumberFormat="1" applyFont="1" applyFill="1" applyBorder="1" applyAlignment="1">
      <alignment horizontal="left" vertical="center"/>
    </xf>
    <xf numFmtId="0" fontId="7" fillId="23" borderId="52" xfId="0" applyFont="1" applyFill="1" applyBorder="1" applyAlignment="1">
      <alignment horizontal="center" vertical="center"/>
    </xf>
    <xf numFmtId="0" fontId="7" fillId="23" borderId="52" xfId="0" applyFont="1" applyFill="1" applyBorder="1" applyAlignment="1">
      <alignment horizontal="right" vertical="center"/>
    </xf>
    <xf numFmtId="10" fontId="7" fillId="23" borderId="52" xfId="0" applyNumberFormat="1" applyFont="1" applyFill="1" applyBorder="1" applyAlignment="1">
      <alignment horizontal="left" vertical="center"/>
    </xf>
    <xf numFmtId="0" fontId="7" fillId="3" borderId="52" xfId="0" quotePrefix="1" applyFont="1" applyFill="1" applyBorder="1" applyAlignment="1">
      <alignment horizontal="center" vertical="center"/>
    </xf>
    <xf numFmtId="0" fontId="7" fillId="10" borderId="52" xfId="0" applyFont="1" applyFill="1" applyBorder="1" applyAlignment="1">
      <alignment horizontal="center" vertical="center"/>
    </xf>
    <xf numFmtId="0" fontId="7" fillId="23" borderId="52" xfId="0" applyFont="1" applyFill="1" applyBorder="1" applyAlignment="1">
      <alignment vertical="center"/>
    </xf>
    <xf numFmtId="0" fontId="6" fillId="8" borderId="56" xfId="0" applyFont="1" applyFill="1" applyBorder="1" applyAlignment="1">
      <alignment horizontal="center" vertical="center"/>
    </xf>
    <xf numFmtId="0" fontId="27" fillId="8" borderId="56" xfId="1" applyFont="1" applyFill="1" applyBorder="1" applyAlignment="1">
      <alignment horizontal="center" vertical="center"/>
    </xf>
    <xf numFmtId="0" fontId="0" fillId="8" borderId="52" xfId="0" applyFill="1" applyBorder="1">
      <alignment vertical="center"/>
    </xf>
    <xf numFmtId="0" fontId="6" fillId="4" borderId="52" xfId="0" applyFont="1" applyFill="1" applyBorder="1" applyAlignment="1">
      <alignment horizontal="center" vertical="center"/>
    </xf>
    <xf numFmtId="0" fontId="6" fillId="8" borderId="52" xfId="0" applyFont="1" applyFill="1" applyBorder="1" applyAlignment="1">
      <alignment horizontal="center" vertical="center"/>
    </xf>
    <xf numFmtId="0" fontId="3" fillId="2" borderId="52" xfId="0" applyFont="1" applyFill="1" applyBorder="1">
      <alignment vertical="center"/>
    </xf>
    <xf numFmtId="0" fontId="3" fillId="2" borderId="52" xfId="0" applyFont="1" applyFill="1" applyBorder="1" applyAlignment="1">
      <alignment horizontal="center" vertical="center"/>
    </xf>
    <xf numFmtId="0" fontId="3" fillId="23" borderId="52" xfId="0" applyFont="1" applyFill="1" applyBorder="1" applyAlignment="1">
      <alignment horizontal="center" vertical="center"/>
    </xf>
    <xf numFmtId="0" fontId="7" fillId="2" borderId="52" xfId="0" applyFont="1" applyFill="1" applyBorder="1" applyAlignment="1">
      <alignment horizontal="center" vertical="center"/>
    </xf>
    <xf numFmtId="0" fontId="7" fillId="2" borderId="52" xfId="0" applyFont="1" applyFill="1" applyBorder="1">
      <alignment vertical="center"/>
    </xf>
    <xf numFmtId="0" fontId="19" fillId="2" borderId="52" xfId="1" applyFont="1" applyFill="1" applyBorder="1" applyAlignment="1">
      <alignment horizontal="center" vertical="center"/>
    </xf>
    <xf numFmtId="0" fontId="7" fillId="2" borderId="52" xfId="0" applyFont="1" applyFill="1" applyBorder="1" applyAlignment="1">
      <alignment horizontal="right" vertical="center"/>
    </xf>
    <xf numFmtId="0" fontId="7" fillId="2" borderId="52" xfId="1" applyFont="1" applyFill="1" applyBorder="1" applyAlignment="1">
      <alignment horizontal="left" vertical="center"/>
    </xf>
    <xf numFmtId="0" fontId="6" fillId="2" borderId="52" xfId="0" applyFont="1" applyFill="1" applyBorder="1">
      <alignment vertical="center"/>
    </xf>
    <xf numFmtId="0" fontId="36" fillId="2" borderId="52" xfId="0" applyFont="1" applyFill="1" applyBorder="1">
      <alignment vertical="center"/>
    </xf>
    <xf numFmtId="0" fontId="108" fillId="3" borderId="52" xfId="0" applyFont="1" applyFill="1" applyBorder="1">
      <alignment vertical="center"/>
    </xf>
    <xf numFmtId="0" fontId="12" fillId="4" borderId="52" xfId="0" applyFont="1" applyFill="1" applyBorder="1" applyAlignment="1">
      <alignment horizontal="center" vertical="center"/>
    </xf>
    <xf numFmtId="0" fontId="25" fillId="4" borderId="52" xfId="0" applyFont="1" applyFill="1" applyBorder="1" applyAlignment="1">
      <alignment horizontal="center" vertical="center"/>
    </xf>
    <xf numFmtId="0" fontId="26" fillId="4" borderId="52" xfId="0" applyFont="1" applyFill="1" applyBorder="1" applyAlignment="1">
      <alignment horizontal="center" vertical="center"/>
    </xf>
    <xf numFmtId="180" fontId="38" fillId="4" borderId="52" xfId="0" applyNumberFormat="1" applyFont="1" applyFill="1" applyBorder="1" applyAlignment="1">
      <alignment horizontal="center" vertical="center"/>
    </xf>
    <xf numFmtId="0" fontId="49" fillId="10" borderId="52" xfId="0" applyFont="1" applyFill="1" applyBorder="1" applyAlignment="1">
      <alignment horizontal="center" vertical="center"/>
    </xf>
    <xf numFmtId="0" fontId="37" fillId="10" borderId="52" xfId="0" applyFont="1" applyFill="1" applyBorder="1" applyAlignment="1">
      <alignment horizontal="center" vertical="center"/>
    </xf>
    <xf numFmtId="180" fontId="39" fillId="10" borderId="52" xfId="0" applyNumberFormat="1" applyFont="1" applyFill="1" applyBorder="1" applyAlignment="1">
      <alignment horizontal="center" vertical="center"/>
    </xf>
    <xf numFmtId="49" fontId="11" fillId="10" borderId="52" xfId="0" applyNumberFormat="1" applyFont="1" applyFill="1" applyBorder="1" applyAlignment="1">
      <alignment horizontal="center" vertical="center" wrapText="1"/>
    </xf>
    <xf numFmtId="49" fontId="10" fillId="3" borderId="52" xfId="0" applyNumberFormat="1" applyFont="1" applyFill="1" applyBorder="1" applyAlignment="1">
      <alignment vertical="center" wrapText="1"/>
    </xf>
    <xf numFmtId="49" fontId="10" fillId="23" borderId="52" xfId="0" applyNumberFormat="1" applyFont="1" applyFill="1" applyBorder="1" applyAlignment="1">
      <alignment horizontal="center" vertical="center" wrapText="1"/>
    </xf>
    <xf numFmtId="49" fontId="10" fillId="23" borderId="52" xfId="0" applyNumberFormat="1" applyFont="1" applyFill="1" applyBorder="1" applyAlignment="1">
      <alignment vertical="center" wrapText="1"/>
    </xf>
    <xf numFmtId="49" fontId="11" fillId="3" borderId="52" xfId="0" applyNumberFormat="1" applyFont="1" applyFill="1" applyBorder="1" applyAlignment="1">
      <alignment horizontal="center" vertical="center"/>
    </xf>
    <xf numFmtId="49" fontId="10" fillId="23" borderId="52" xfId="0" applyNumberFormat="1" applyFont="1" applyFill="1" applyBorder="1" applyAlignment="1">
      <alignment horizontal="center" vertical="center"/>
    </xf>
    <xf numFmtId="9" fontId="10" fillId="23" borderId="52" xfId="2" applyFont="1" applyFill="1" applyBorder="1" applyAlignment="1">
      <alignment horizontal="center" vertical="center"/>
    </xf>
    <xf numFmtId="49" fontId="100" fillId="10" borderId="52" xfId="0" applyNumberFormat="1" applyFont="1" applyFill="1" applyBorder="1" applyAlignment="1">
      <alignment horizontal="center" vertical="center" wrapText="1"/>
    </xf>
    <xf numFmtId="0" fontId="10" fillId="23" borderId="52" xfId="0" applyNumberFormat="1" applyFont="1" applyFill="1" applyBorder="1" applyAlignment="1">
      <alignment horizontal="center" vertical="center" wrapText="1"/>
    </xf>
    <xf numFmtId="0" fontId="6" fillId="3" borderId="52" xfId="0" applyFont="1" applyFill="1" applyBorder="1">
      <alignment vertical="center"/>
    </xf>
    <xf numFmtId="0" fontId="3" fillId="3" borderId="52" xfId="0" applyFont="1" applyFill="1" applyBorder="1" applyAlignment="1">
      <alignment horizontal="center" vertical="center" wrapText="1"/>
    </xf>
    <xf numFmtId="49" fontId="47" fillId="8" borderId="52" xfId="0" applyNumberFormat="1" applyFont="1" applyFill="1" applyBorder="1" applyAlignment="1">
      <alignment horizontal="center" vertical="center" wrapText="1"/>
    </xf>
    <xf numFmtId="49" fontId="8" fillId="8" borderId="52" xfId="0" applyNumberFormat="1" applyFont="1" applyFill="1" applyBorder="1" applyAlignment="1">
      <alignment horizontal="center" vertical="center" wrapText="1"/>
    </xf>
    <xf numFmtId="49" fontId="10" fillId="8" borderId="52" xfId="0" applyNumberFormat="1" applyFont="1" applyFill="1" applyBorder="1" applyAlignment="1">
      <alignment horizontal="center" vertical="center" wrapText="1"/>
    </xf>
    <xf numFmtId="0" fontId="34" fillId="10" borderId="52" xfId="0" applyFont="1" applyFill="1" applyBorder="1" applyAlignment="1">
      <alignment horizontal="center" vertical="center" wrapText="1"/>
    </xf>
    <xf numFmtId="0" fontId="88" fillId="10" borderId="52" xfId="0" applyFont="1" applyFill="1" applyBorder="1" applyAlignment="1">
      <alignment horizontal="center" vertical="center" wrapText="1"/>
    </xf>
    <xf numFmtId="0" fontId="3" fillId="3" borderId="52" xfId="0" applyFont="1" applyFill="1" applyBorder="1" applyAlignment="1">
      <alignment horizontal="left" vertical="center" wrapText="1"/>
    </xf>
    <xf numFmtId="181" fontId="6" fillId="10" borderId="52" xfId="0" applyNumberFormat="1" applyFont="1" applyFill="1" applyBorder="1" applyAlignment="1">
      <alignment vertical="center" wrapText="1"/>
    </xf>
    <xf numFmtId="181" fontId="6" fillId="3" borderId="52" xfId="0" applyNumberFormat="1" applyFont="1" applyFill="1" applyBorder="1" applyAlignment="1">
      <alignment horizontal="left" vertical="center"/>
    </xf>
    <xf numFmtId="0" fontId="6" fillId="3" borderId="52" xfId="0" applyFont="1" applyFill="1" applyBorder="1" applyAlignment="1">
      <alignment horizontal="left" vertical="center"/>
    </xf>
    <xf numFmtId="0" fontId="3" fillId="3" borderId="52" xfId="0" applyFont="1" applyFill="1" applyBorder="1" applyAlignment="1">
      <alignment vertical="center" wrapText="1"/>
    </xf>
    <xf numFmtId="0" fontId="3" fillId="10" borderId="52" xfId="0" applyFont="1" applyFill="1" applyBorder="1" applyAlignment="1">
      <alignment vertical="center" wrapText="1"/>
    </xf>
    <xf numFmtId="181" fontId="3" fillId="3" borderId="52" xfId="0" applyNumberFormat="1" applyFont="1" applyFill="1" applyBorder="1" applyAlignment="1">
      <alignment vertical="center" wrapText="1"/>
    </xf>
    <xf numFmtId="0" fontId="3" fillId="23" borderId="52" xfId="0" applyFont="1" applyFill="1" applyBorder="1" applyAlignment="1">
      <alignment vertical="center" wrapText="1"/>
    </xf>
    <xf numFmtId="181" fontId="7" fillId="3" borderId="52" xfId="0" applyNumberFormat="1" applyFont="1" applyFill="1" applyBorder="1" applyAlignment="1">
      <alignment vertical="center" wrapText="1"/>
    </xf>
    <xf numFmtId="0" fontId="2" fillId="4" borderId="52" xfId="0" applyFont="1" applyFill="1" applyBorder="1" applyAlignment="1">
      <alignment vertical="center" wrapText="1"/>
    </xf>
    <xf numFmtId="0" fontId="36" fillId="4" borderId="52" xfId="0" applyFont="1" applyFill="1" applyBorder="1" applyAlignment="1">
      <alignment horizontal="center" vertical="center" wrapText="1"/>
    </xf>
    <xf numFmtId="0" fontId="2" fillId="10" borderId="52" xfId="0" applyFont="1" applyFill="1" applyBorder="1" applyAlignment="1">
      <alignment vertical="center" wrapText="1"/>
    </xf>
    <xf numFmtId="0" fontId="85" fillId="4" borderId="52" xfId="0" applyFont="1" applyFill="1" applyBorder="1" applyAlignment="1">
      <alignment vertical="center" wrapText="1"/>
    </xf>
    <xf numFmtId="0" fontId="49" fillId="4" borderId="52" xfId="0" applyFont="1" applyFill="1" applyBorder="1" applyAlignment="1">
      <alignment horizontal="center" vertical="center" wrapText="1"/>
    </xf>
    <xf numFmtId="0" fontId="85" fillId="10" borderId="52" xfId="0" applyFont="1" applyFill="1" applyBorder="1" applyAlignment="1">
      <alignment vertical="center" wrapText="1"/>
    </xf>
    <xf numFmtId="0" fontId="36" fillId="4" borderId="52" xfId="0" applyFont="1" applyFill="1" applyBorder="1" applyAlignment="1">
      <alignment vertical="center" wrapText="1"/>
    </xf>
    <xf numFmtId="0" fontId="36" fillId="10" borderId="52" xfId="0" applyFont="1" applyFill="1" applyBorder="1" applyAlignment="1">
      <alignment vertical="center" wrapText="1"/>
    </xf>
    <xf numFmtId="0" fontId="49" fillId="4" borderId="52" xfId="0" applyFont="1" applyFill="1" applyBorder="1" applyAlignment="1">
      <alignment vertical="center" wrapText="1"/>
    </xf>
    <xf numFmtId="0" fontId="49" fillId="10" borderId="52" xfId="0" applyFont="1" applyFill="1" applyBorder="1" applyAlignment="1">
      <alignment vertical="center" wrapText="1"/>
    </xf>
    <xf numFmtId="0" fontId="20" fillId="4" borderId="52" xfId="0" applyFont="1" applyFill="1" applyBorder="1" applyAlignment="1">
      <alignment vertical="center" wrapText="1"/>
    </xf>
    <xf numFmtId="0" fontId="21" fillId="4" borderId="52" xfId="0" applyFont="1" applyFill="1" applyBorder="1" applyAlignment="1">
      <alignment horizontal="center" vertical="center" wrapText="1"/>
    </xf>
    <xf numFmtId="0" fontId="20" fillId="10" borderId="52" xfId="0" applyFont="1" applyFill="1" applyBorder="1" applyAlignment="1">
      <alignment vertical="center" wrapText="1"/>
    </xf>
    <xf numFmtId="0" fontId="21" fillId="4" borderId="52" xfId="0" applyFont="1" applyFill="1" applyBorder="1" applyAlignment="1">
      <alignment vertical="center" wrapText="1"/>
    </xf>
    <xf numFmtId="0" fontId="21" fillId="10" borderId="52" xfId="0" applyFont="1" applyFill="1" applyBorder="1" applyAlignment="1">
      <alignment vertical="center" wrapText="1"/>
    </xf>
    <xf numFmtId="0" fontId="0" fillId="0" borderId="52" xfId="0" applyBorder="1">
      <alignment vertical="center"/>
    </xf>
    <xf numFmtId="0" fontId="0" fillId="0" borderId="52" xfId="0" applyBorder="1" applyAlignment="1">
      <alignment horizontal="center" vertical="center"/>
    </xf>
    <xf numFmtId="0" fontId="3" fillId="2" borderId="52" xfId="0" applyFont="1" applyFill="1" applyBorder="1" applyAlignment="1">
      <alignment horizontal="center" vertical="center" wrapText="1"/>
    </xf>
    <xf numFmtId="0" fontId="19" fillId="8" borderId="52" xfId="0" applyFont="1" applyFill="1" applyBorder="1" applyAlignment="1">
      <alignment vertical="center"/>
    </xf>
    <xf numFmtId="0" fontId="12" fillId="8" borderId="52" xfId="0" applyFont="1" applyFill="1" applyBorder="1" applyAlignment="1">
      <alignment vertical="center"/>
    </xf>
    <xf numFmtId="0" fontId="25" fillId="4" borderId="52" xfId="0" applyFont="1" applyFill="1" applyBorder="1" applyAlignment="1">
      <alignment horizontal="right" vertical="center"/>
    </xf>
    <xf numFmtId="0" fontId="25" fillId="4" borderId="52" xfId="0" applyFont="1" applyFill="1" applyBorder="1" applyAlignment="1">
      <alignment horizontal="left" vertical="center"/>
    </xf>
    <xf numFmtId="0" fontId="32" fillId="4" borderId="52" xfId="0" applyFont="1" applyFill="1" applyBorder="1" applyAlignment="1">
      <alignment horizontal="right" vertical="center"/>
    </xf>
    <xf numFmtId="0" fontId="32" fillId="4" borderId="52" xfId="0" applyFont="1" applyFill="1" applyBorder="1" applyAlignment="1">
      <alignment horizontal="left" vertical="center"/>
    </xf>
    <xf numFmtId="0" fontId="26" fillId="4" borderId="52" xfId="0" applyFont="1" applyFill="1" applyBorder="1" applyAlignment="1">
      <alignment horizontal="right" vertical="center"/>
    </xf>
    <xf numFmtId="0" fontId="26" fillId="4" borderId="52" xfId="0" applyFont="1" applyFill="1" applyBorder="1" applyAlignment="1">
      <alignment horizontal="left" vertical="center"/>
    </xf>
    <xf numFmtId="180" fontId="38" fillId="4" borderId="52" xfId="0" applyNumberFormat="1" applyFont="1" applyFill="1" applyBorder="1" applyAlignment="1">
      <alignment horizontal="right" vertical="center"/>
    </xf>
    <xf numFmtId="180" fontId="38" fillId="4" borderId="52" xfId="0" applyNumberFormat="1" applyFont="1" applyFill="1" applyBorder="1" applyAlignment="1">
      <alignment horizontal="left" vertical="center"/>
    </xf>
    <xf numFmtId="2" fontId="3" fillId="10" borderId="52" xfId="0" applyNumberFormat="1" applyFont="1" applyFill="1" applyBorder="1" applyAlignment="1">
      <alignment horizontal="center" vertical="center"/>
    </xf>
    <xf numFmtId="49" fontId="36" fillId="10" borderId="52" xfId="0" applyNumberFormat="1" applyFont="1" applyFill="1" applyBorder="1" applyAlignment="1">
      <alignment horizontal="right" vertical="center"/>
    </xf>
    <xf numFmtId="49" fontId="36" fillId="10" borderId="52" xfId="0" applyNumberFormat="1" applyFont="1" applyFill="1" applyBorder="1" applyAlignment="1">
      <alignment horizontal="left" vertical="center"/>
    </xf>
    <xf numFmtId="49" fontId="49" fillId="10" borderId="52" xfId="0" applyNumberFormat="1" applyFont="1" applyFill="1" applyBorder="1" applyAlignment="1">
      <alignment horizontal="right" vertical="center"/>
    </xf>
    <xf numFmtId="49" fontId="49" fillId="10" borderId="52" xfId="0" applyNumberFormat="1" applyFont="1" applyFill="1" applyBorder="1" applyAlignment="1">
      <alignment horizontal="left" vertical="center"/>
    </xf>
    <xf numFmtId="49" fontId="37" fillId="10" borderId="52" xfId="0" applyNumberFormat="1" applyFont="1" applyFill="1" applyBorder="1" applyAlignment="1">
      <alignment horizontal="right" vertical="center"/>
    </xf>
    <xf numFmtId="49" fontId="37" fillId="10" borderId="52" xfId="0" applyNumberFormat="1" applyFont="1" applyFill="1" applyBorder="1" applyAlignment="1">
      <alignment horizontal="left" vertical="center"/>
    </xf>
    <xf numFmtId="180" fontId="39" fillId="10" borderId="52" xfId="0" applyNumberFormat="1" applyFont="1" applyFill="1" applyBorder="1" applyAlignment="1">
      <alignment horizontal="right" vertical="center"/>
    </xf>
    <xf numFmtId="180" fontId="39" fillId="10" borderId="52" xfId="0" applyNumberFormat="1" applyFont="1" applyFill="1" applyBorder="1" applyAlignment="1">
      <alignment horizontal="left" vertical="center"/>
    </xf>
    <xf numFmtId="2" fontId="7" fillId="3" borderId="52" xfId="0" applyNumberFormat="1" applyFont="1" applyFill="1" applyBorder="1" applyAlignment="1">
      <alignment horizontal="center" vertical="center"/>
    </xf>
    <xf numFmtId="0" fontId="6" fillId="8" borderId="52" xfId="0" applyFont="1" applyFill="1" applyBorder="1" applyAlignment="1">
      <alignment vertical="center"/>
    </xf>
    <xf numFmtId="49" fontId="6" fillId="8" borderId="52" xfId="0" applyNumberFormat="1" applyFont="1" applyFill="1" applyBorder="1" applyAlignment="1">
      <alignment horizontal="right" vertical="center"/>
    </xf>
    <xf numFmtId="49" fontId="6" fillId="8" borderId="52" xfId="0" applyNumberFormat="1" applyFont="1" applyFill="1" applyBorder="1" applyAlignment="1">
      <alignment horizontal="left" vertical="center"/>
    </xf>
    <xf numFmtId="49" fontId="32" fillId="8" borderId="52" xfId="0" applyNumberFormat="1" applyFont="1" applyFill="1" applyBorder="1" applyAlignment="1">
      <alignment horizontal="right" vertical="center"/>
    </xf>
    <xf numFmtId="49" fontId="32" fillId="8" borderId="52" xfId="0" applyNumberFormat="1" applyFont="1" applyFill="1" applyBorder="1" applyAlignment="1">
      <alignment horizontal="left" vertical="center"/>
    </xf>
    <xf numFmtId="180" fontId="6" fillId="8" borderId="52" xfId="0" applyNumberFormat="1" applyFont="1" applyFill="1" applyBorder="1" applyAlignment="1">
      <alignment horizontal="right" vertical="center"/>
    </xf>
    <xf numFmtId="180" fontId="6" fillId="8" borderId="52" xfId="0" applyNumberFormat="1" applyFont="1" applyFill="1" applyBorder="1" applyAlignment="1">
      <alignment horizontal="left" vertical="center"/>
    </xf>
    <xf numFmtId="2" fontId="7" fillId="10" borderId="52" xfId="0" applyNumberFormat="1" applyFont="1" applyFill="1" applyBorder="1" applyAlignment="1">
      <alignment horizontal="center" vertical="center"/>
    </xf>
    <xf numFmtId="0" fontId="37" fillId="3" borderId="52" xfId="0" applyFont="1" applyFill="1" applyBorder="1" applyAlignment="1">
      <alignment horizontal="center" vertical="center"/>
    </xf>
    <xf numFmtId="0" fontId="41" fillId="6" borderId="52" xfId="0" applyFont="1" applyFill="1" applyBorder="1" applyAlignment="1">
      <alignment horizontal="center" vertical="center" wrapText="1"/>
    </xf>
    <xf numFmtId="0" fontId="19" fillId="6" borderId="52" xfId="0" applyFont="1" applyFill="1" applyBorder="1" applyAlignment="1">
      <alignment horizontal="center" vertical="center"/>
    </xf>
    <xf numFmtId="0" fontId="19" fillId="6" borderId="52" xfId="0" applyFont="1" applyFill="1" applyBorder="1" applyAlignment="1">
      <alignment vertical="center"/>
    </xf>
    <xf numFmtId="0" fontId="6" fillId="6" borderId="52" xfId="0" applyFont="1" applyFill="1" applyBorder="1" applyAlignment="1">
      <alignment horizontal="center" vertical="center"/>
    </xf>
    <xf numFmtId="0" fontId="6" fillId="6" borderId="52" xfId="0" applyFont="1" applyFill="1" applyBorder="1" applyAlignment="1">
      <alignment vertical="center"/>
    </xf>
    <xf numFmtId="49" fontId="6" fillId="6" borderId="52" xfId="0" applyNumberFormat="1" applyFont="1" applyFill="1" applyBorder="1" applyAlignment="1">
      <alignment horizontal="right" vertical="center"/>
    </xf>
    <xf numFmtId="49" fontId="6" fillId="6" borderId="52" xfId="0" applyNumberFormat="1" applyFont="1" applyFill="1" applyBorder="1" applyAlignment="1">
      <alignment horizontal="left" vertical="center"/>
    </xf>
    <xf numFmtId="49" fontId="32" fillId="6" borderId="52" xfId="0" applyNumberFormat="1" applyFont="1" applyFill="1" applyBorder="1" applyAlignment="1">
      <alignment horizontal="right" vertical="center"/>
    </xf>
    <xf numFmtId="49" fontId="32" fillId="6" borderId="52" xfId="0" applyNumberFormat="1" applyFont="1" applyFill="1" applyBorder="1" applyAlignment="1">
      <alignment horizontal="left" vertical="center"/>
    </xf>
    <xf numFmtId="180" fontId="6" fillId="6" borderId="52" xfId="0" applyNumberFormat="1" applyFont="1" applyFill="1" applyBorder="1" applyAlignment="1">
      <alignment horizontal="right" vertical="center"/>
    </xf>
    <xf numFmtId="180" fontId="6" fillId="6" borderId="52" xfId="0" applyNumberFormat="1" applyFont="1" applyFill="1" applyBorder="1" applyAlignment="1">
      <alignment horizontal="left" vertical="center"/>
    </xf>
    <xf numFmtId="0" fontId="5" fillId="34" borderId="52" xfId="0" applyFont="1" applyFill="1" applyBorder="1" applyAlignment="1">
      <alignment horizontal="center" vertical="center"/>
    </xf>
    <xf numFmtId="0" fontId="5" fillId="34" borderId="52" xfId="0" applyFont="1" applyFill="1" applyBorder="1" applyAlignment="1">
      <alignment vertical="center"/>
    </xf>
    <xf numFmtId="0" fontId="29" fillId="8" borderId="52" xfId="0" applyFont="1" applyFill="1" applyBorder="1" applyAlignment="1">
      <alignment vertical="center" wrapText="1"/>
    </xf>
    <xf numFmtId="0" fontId="29" fillId="34" borderId="52" xfId="0" applyFont="1" applyFill="1" applyBorder="1" applyAlignment="1">
      <alignment vertical="center"/>
    </xf>
    <xf numFmtId="49" fontId="29" fillId="34" borderId="52" xfId="0" applyNumberFormat="1" applyFont="1" applyFill="1" applyBorder="1" applyAlignment="1">
      <alignment vertical="center"/>
    </xf>
    <xf numFmtId="0" fontId="5" fillId="30" borderId="52" xfId="0" applyFont="1" applyFill="1" applyBorder="1" applyAlignment="1">
      <alignment horizontal="center" vertical="center" wrapText="1"/>
    </xf>
    <xf numFmtId="0" fontId="29" fillId="23" borderId="52" xfId="0" applyFont="1" applyFill="1" applyBorder="1" applyAlignment="1">
      <alignment horizontal="center" vertical="center" wrapText="1"/>
    </xf>
    <xf numFmtId="0" fontId="29" fillId="10" borderId="52" xfId="0" applyFont="1" applyFill="1" applyBorder="1" applyAlignment="1">
      <alignment horizontal="center" vertical="center" wrapText="1"/>
    </xf>
    <xf numFmtId="2" fontId="29" fillId="10" borderId="52" xfId="0" applyNumberFormat="1" applyFont="1" applyFill="1" applyBorder="1" applyAlignment="1">
      <alignment horizontal="center" vertical="center" wrapText="1"/>
    </xf>
    <xf numFmtId="49" fontId="36" fillId="10" borderId="52" xfId="0" applyNumberFormat="1" applyFont="1" applyFill="1" applyBorder="1" applyAlignment="1">
      <alignment horizontal="right" vertical="center" wrapText="1"/>
    </xf>
    <xf numFmtId="49" fontId="36" fillId="10" borderId="52" xfId="0" applyNumberFormat="1" applyFont="1" applyFill="1" applyBorder="1" applyAlignment="1">
      <alignment horizontal="left" vertical="center" wrapText="1"/>
    </xf>
    <xf numFmtId="49" fontId="49" fillId="10" borderId="52" xfId="0" applyNumberFormat="1" applyFont="1" applyFill="1" applyBorder="1" applyAlignment="1">
      <alignment horizontal="right" vertical="center" wrapText="1"/>
    </xf>
    <xf numFmtId="49" fontId="49" fillId="10" borderId="52" xfId="0" applyNumberFormat="1" applyFont="1" applyFill="1" applyBorder="1" applyAlignment="1">
      <alignment horizontal="left" vertical="center" wrapText="1"/>
    </xf>
    <xf numFmtId="49" fontId="37" fillId="10" borderId="52" xfId="0" applyNumberFormat="1" applyFont="1" applyFill="1" applyBorder="1" applyAlignment="1">
      <alignment horizontal="right" vertical="center" wrapText="1"/>
    </xf>
    <xf numFmtId="49" fontId="37" fillId="10" borderId="52" xfId="0" applyNumberFormat="1" applyFont="1" applyFill="1" applyBorder="1" applyAlignment="1">
      <alignment horizontal="left" vertical="center" wrapText="1"/>
    </xf>
    <xf numFmtId="180" fontId="39" fillId="10" borderId="52" xfId="0" applyNumberFormat="1" applyFont="1" applyFill="1" applyBorder="1" applyAlignment="1">
      <alignment horizontal="right" vertical="center" wrapText="1"/>
    </xf>
    <xf numFmtId="180" fontId="39" fillId="10" borderId="52" xfId="0" applyNumberFormat="1" applyFont="1" applyFill="1" applyBorder="1" applyAlignment="1">
      <alignment horizontal="left" vertical="center" wrapText="1"/>
    </xf>
    <xf numFmtId="0" fontId="14" fillId="30" borderId="52" xfId="0" applyFont="1" applyFill="1" applyBorder="1" applyAlignment="1">
      <alignment horizontal="center" vertical="center" wrapText="1"/>
    </xf>
    <xf numFmtId="0" fontId="50" fillId="10" borderId="52" xfId="0" applyFont="1" applyFill="1" applyBorder="1" applyAlignment="1">
      <alignment horizontal="center" vertical="center" wrapText="1"/>
    </xf>
    <xf numFmtId="0" fontId="14" fillId="30" borderId="52" xfId="0" applyFont="1" applyFill="1" applyBorder="1" applyAlignment="1">
      <alignment horizontal="center" vertical="center"/>
    </xf>
    <xf numFmtId="0" fontId="28" fillId="23" borderId="52" xfId="0" applyFont="1" applyFill="1" applyBorder="1" applyAlignment="1">
      <alignment horizontal="center" vertical="center"/>
    </xf>
    <xf numFmtId="0" fontId="28" fillId="10" borderId="52" xfId="0" applyFont="1" applyFill="1" applyBorder="1" applyAlignment="1">
      <alignment horizontal="center" vertical="center"/>
    </xf>
    <xf numFmtId="0" fontId="28" fillId="10" borderId="52" xfId="0" applyNumberFormat="1" applyFont="1" applyFill="1" applyBorder="1" applyAlignment="1">
      <alignment horizontal="center" vertical="center"/>
    </xf>
    <xf numFmtId="0" fontId="28" fillId="8" borderId="52" xfId="0" applyFont="1" applyFill="1" applyBorder="1">
      <alignment vertical="center"/>
    </xf>
    <xf numFmtId="0" fontId="29" fillId="8" borderId="52" xfId="0" applyFont="1" applyFill="1" applyBorder="1" applyAlignment="1">
      <alignment horizontal="center" vertical="center"/>
    </xf>
    <xf numFmtId="0" fontId="28" fillId="8" borderId="52" xfId="0" applyFont="1" applyFill="1" applyBorder="1" applyAlignment="1">
      <alignment horizontal="center" vertical="center"/>
    </xf>
    <xf numFmtId="0" fontId="29" fillId="6" borderId="52" xfId="0" applyFont="1" applyFill="1" applyBorder="1" applyAlignment="1">
      <alignment horizontal="center" vertical="center" wrapText="1"/>
    </xf>
    <xf numFmtId="0" fontId="29" fillId="6" borderId="52" xfId="0" applyFont="1" applyFill="1" applyBorder="1" applyAlignment="1">
      <alignment horizontal="center" vertical="center"/>
    </xf>
    <xf numFmtId="9" fontId="7" fillId="3" borderId="52" xfId="0" applyNumberFormat="1" applyFont="1" applyFill="1" applyBorder="1">
      <alignment vertical="center"/>
    </xf>
    <xf numFmtId="9" fontId="7" fillId="3" borderId="52" xfId="0" applyNumberFormat="1" applyFont="1" applyFill="1" applyBorder="1" applyAlignment="1">
      <alignment horizontal="right" vertical="center"/>
    </xf>
    <xf numFmtId="9" fontId="3" fillId="3" borderId="52" xfId="0" applyNumberFormat="1" applyFont="1" applyFill="1" applyBorder="1">
      <alignment vertical="center"/>
    </xf>
    <xf numFmtId="0" fontId="7" fillId="10" borderId="52" xfId="0" applyFont="1" applyFill="1" applyBorder="1">
      <alignment vertical="center"/>
    </xf>
    <xf numFmtId="0" fontId="6" fillId="3" borderId="52" xfId="0" applyFont="1" applyFill="1" applyBorder="1" applyAlignment="1">
      <alignment horizontal="right" vertical="center"/>
    </xf>
    <xf numFmtId="0" fontId="11" fillId="3" borderId="52" xfId="0" applyFont="1" applyFill="1" applyBorder="1" applyAlignment="1">
      <alignment horizontal="center" vertical="center"/>
    </xf>
    <xf numFmtId="0" fontId="6" fillId="3" borderId="52" xfId="0" applyFont="1" applyFill="1" applyBorder="1" applyAlignment="1">
      <alignment vertical="center"/>
    </xf>
    <xf numFmtId="0" fontId="7" fillId="2" borderId="52" xfId="0" applyFont="1" applyFill="1" applyBorder="1" applyAlignment="1">
      <alignment horizontal="left" vertical="center"/>
    </xf>
    <xf numFmtId="49" fontId="11" fillId="2" borderId="52" xfId="0" applyNumberFormat="1" applyFont="1" applyFill="1" applyBorder="1" applyAlignment="1">
      <alignment horizontal="left" vertical="center"/>
    </xf>
    <xf numFmtId="0" fontId="3" fillId="10" borderId="52" xfId="0" applyFont="1" applyFill="1" applyBorder="1" applyAlignment="1">
      <alignment horizontal="left" vertical="center"/>
    </xf>
    <xf numFmtId="0" fontId="7" fillId="10" borderId="52" xfId="0" applyFont="1" applyFill="1" applyBorder="1" applyAlignment="1">
      <alignment vertical="center"/>
    </xf>
    <xf numFmtId="0" fontId="3" fillId="4" borderId="52" xfId="0" applyFont="1" applyFill="1" applyBorder="1" applyAlignment="1">
      <alignment horizontal="right" vertical="center"/>
    </xf>
    <xf numFmtId="0" fontId="7" fillId="10" borderId="52" xfId="0" applyFont="1" applyFill="1" applyBorder="1" applyAlignment="1">
      <alignment vertical="center" wrapText="1"/>
    </xf>
    <xf numFmtId="0" fontId="6" fillId="3" borderId="52" xfId="0" applyFont="1" applyFill="1" applyBorder="1" applyAlignment="1">
      <alignment horizontal="left" vertical="center" wrapText="1"/>
    </xf>
    <xf numFmtId="0" fontId="7" fillId="2" borderId="52" xfId="0" applyNumberFormat="1" applyFont="1" applyFill="1" applyBorder="1" applyAlignment="1">
      <alignment horizontal="left" vertical="center" wrapText="1"/>
    </xf>
    <xf numFmtId="176" fontId="7" fillId="2" borderId="52" xfId="0" applyNumberFormat="1" applyFont="1" applyFill="1" applyBorder="1" applyAlignment="1">
      <alignment horizontal="left" vertical="center" wrapText="1"/>
    </xf>
    <xf numFmtId="0" fontId="3" fillId="3" borderId="52" xfId="0" applyFont="1" applyFill="1" applyBorder="1" applyAlignment="1">
      <alignment horizontal="right" vertical="center" wrapText="1"/>
    </xf>
    <xf numFmtId="0" fontId="3" fillId="4" borderId="52" xfId="0" applyFont="1" applyFill="1" applyBorder="1" applyAlignment="1">
      <alignment horizontal="right" vertical="center" wrapText="1"/>
    </xf>
    <xf numFmtId="0" fontId="3" fillId="4" borderId="52" xfId="0" applyNumberFormat="1" applyFont="1" applyFill="1" applyBorder="1" applyAlignment="1">
      <alignment horizontal="right" vertical="center" wrapText="1"/>
    </xf>
    <xf numFmtId="176" fontId="3" fillId="4" borderId="52" xfId="0" applyNumberFormat="1" applyFont="1" applyFill="1" applyBorder="1" applyAlignment="1">
      <alignment horizontal="right" vertical="center" wrapText="1"/>
    </xf>
    <xf numFmtId="176" fontId="3" fillId="4" borderId="52" xfId="0" applyNumberFormat="1" applyFont="1" applyFill="1" applyBorder="1" applyAlignment="1">
      <alignment horizontal="right" vertical="center"/>
    </xf>
    <xf numFmtId="176" fontId="3" fillId="3" borderId="52" xfId="0" applyNumberFormat="1" applyFont="1" applyFill="1" applyBorder="1">
      <alignment vertical="center"/>
    </xf>
    <xf numFmtId="176" fontId="7" fillId="3" borderId="52" xfId="0" applyNumberFormat="1" applyFont="1" applyFill="1" applyBorder="1">
      <alignment vertical="center"/>
    </xf>
    <xf numFmtId="0" fontId="3" fillId="4" borderId="52" xfId="0" applyNumberFormat="1" applyFont="1" applyFill="1" applyBorder="1" applyAlignment="1">
      <alignment horizontal="right" vertical="center"/>
    </xf>
    <xf numFmtId="0" fontId="48" fillId="8" borderId="52" xfId="0" applyFont="1" applyFill="1" applyBorder="1" applyAlignment="1">
      <alignment horizontal="center" vertical="center"/>
    </xf>
    <xf numFmtId="49" fontId="11" fillId="8" borderId="52" xfId="0" applyNumberFormat="1" applyFont="1" applyFill="1" applyBorder="1" applyAlignment="1">
      <alignment horizontal="center" vertical="center"/>
    </xf>
    <xf numFmtId="0" fontId="11" fillId="8" borderId="52" xfId="0" applyFont="1" applyFill="1" applyBorder="1" applyAlignment="1">
      <alignment horizontal="center" vertical="center"/>
    </xf>
    <xf numFmtId="0" fontId="48" fillId="8" borderId="52" xfId="0" applyFont="1" applyFill="1" applyBorder="1" applyAlignment="1">
      <alignment vertical="center"/>
    </xf>
    <xf numFmtId="0" fontId="11" fillId="3" borderId="52" xfId="0" applyFont="1" applyFill="1" applyBorder="1" applyAlignment="1">
      <alignment horizontal="right" vertical="center"/>
    </xf>
    <xf numFmtId="0" fontId="11" fillId="3" borderId="52" xfId="0" applyNumberFormat="1" applyFont="1" applyFill="1" applyBorder="1" applyAlignment="1">
      <alignment horizontal="center" vertical="center"/>
    </xf>
    <xf numFmtId="0" fontId="10" fillId="2" borderId="52" xfId="0" applyFont="1" applyFill="1" applyBorder="1" applyAlignment="1">
      <alignment horizontal="left" vertical="center"/>
    </xf>
    <xf numFmtId="178" fontId="10" fillId="2" borderId="52" xfId="0" applyNumberFormat="1" applyFont="1" applyFill="1" applyBorder="1" applyAlignment="1">
      <alignment horizontal="left" vertical="center"/>
    </xf>
    <xf numFmtId="177" fontId="10" fillId="2" borderId="52" xfId="0" applyNumberFormat="1" applyFont="1" applyFill="1" applyBorder="1" applyAlignment="1">
      <alignment horizontal="left" vertical="center"/>
    </xf>
    <xf numFmtId="0" fontId="10" fillId="10" borderId="52" xfId="0" applyFont="1" applyFill="1" applyBorder="1" applyAlignment="1">
      <alignment horizontal="right" vertical="center" wrapText="1"/>
    </xf>
    <xf numFmtId="0" fontId="3" fillId="4" borderId="52" xfId="0" applyFont="1" applyFill="1" applyBorder="1" applyAlignment="1">
      <alignment horizontal="center" vertical="center" wrapText="1"/>
    </xf>
    <xf numFmtId="0" fontId="3" fillId="4" borderId="52" xfId="0" applyFont="1" applyFill="1" applyBorder="1" applyAlignment="1">
      <alignment horizontal="center" vertical="center"/>
    </xf>
    <xf numFmtId="0" fontId="93" fillId="4" borderId="52" xfId="0" applyFont="1" applyFill="1" applyBorder="1" applyAlignment="1">
      <alignment horizontal="center" vertical="center"/>
    </xf>
    <xf numFmtId="178" fontId="93" fillId="4" borderId="52" xfId="0" applyNumberFormat="1" applyFont="1" applyFill="1" applyBorder="1" applyAlignment="1">
      <alignment horizontal="center" vertical="center"/>
    </xf>
    <xf numFmtId="177" fontId="3" fillId="4" borderId="52" xfId="0" applyNumberFormat="1" applyFont="1" applyFill="1" applyBorder="1" applyAlignment="1">
      <alignment horizontal="center" vertical="center" wrapText="1"/>
    </xf>
    <xf numFmtId="177" fontId="93" fillId="4" borderId="52" xfId="0" applyNumberFormat="1" applyFont="1" applyFill="1" applyBorder="1" applyAlignment="1">
      <alignment horizontal="center" vertical="center"/>
    </xf>
    <xf numFmtId="0" fontId="10" fillId="10" borderId="52" xfId="0" applyNumberFormat="1" applyFont="1" applyFill="1" applyBorder="1">
      <alignment vertical="center"/>
    </xf>
    <xf numFmtId="49" fontId="24" fillId="8" borderId="52" xfId="0" applyNumberFormat="1" applyFont="1" applyFill="1" applyBorder="1" applyAlignment="1">
      <alignment horizontal="center" vertical="center"/>
    </xf>
    <xf numFmtId="49" fontId="24" fillId="8" borderId="52" xfId="0" applyNumberFormat="1" applyFont="1" applyFill="1" applyBorder="1" applyAlignment="1">
      <alignment vertical="center"/>
    </xf>
    <xf numFmtId="49" fontId="17" fillId="3" borderId="52" xfId="0" applyNumberFormat="1" applyFont="1" applyFill="1" applyBorder="1" applyAlignment="1">
      <alignment horizontal="right" vertical="center" wrapText="1"/>
    </xf>
    <xf numFmtId="178" fontId="5" fillId="22" borderId="52" xfId="0" applyNumberFormat="1" applyFont="1" applyFill="1" applyBorder="1" applyAlignment="1">
      <alignment horizontal="left" vertical="center" wrapText="1"/>
    </xf>
    <xf numFmtId="177" fontId="5" fillId="22" borderId="52" xfId="0" applyNumberFormat="1" applyFont="1" applyFill="1" applyBorder="1" applyAlignment="1">
      <alignment horizontal="left" vertical="center" wrapText="1"/>
    </xf>
    <xf numFmtId="0" fontId="3" fillId="10" borderId="52" xfId="0" applyNumberFormat="1" applyFont="1" applyFill="1" applyBorder="1" applyAlignment="1">
      <alignment horizontal="right" vertical="center" wrapText="1"/>
    </xf>
    <xf numFmtId="49" fontId="11" fillId="3" borderId="52" xfId="0" applyNumberFormat="1" applyFont="1" applyFill="1" applyBorder="1" applyAlignment="1">
      <alignment horizontal="left" vertical="center"/>
    </xf>
    <xf numFmtId="0" fontId="3" fillId="10" borderId="52" xfId="0" applyFont="1" applyFill="1" applyBorder="1" applyAlignment="1">
      <alignment horizontal="right" vertical="center" wrapText="1"/>
    </xf>
    <xf numFmtId="177" fontId="93" fillId="10" borderId="52" xfId="0" applyNumberFormat="1" applyFont="1" applyFill="1" applyBorder="1">
      <alignment vertical="center"/>
    </xf>
    <xf numFmtId="178" fontId="93" fillId="4" borderId="52" xfId="0" applyNumberFormat="1" applyFont="1" applyFill="1" applyBorder="1" applyAlignment="1">
      <alignment horizontal="center" vertical="center" wrapText="1"/>
    </xf>
    <xf numFmtId="177" fontId="93" fillId="4" borderId="52" xfId="0" applyNumberFormat="1" applyFont="1" applyFill="1" applyBorder="1" applyAlignment="1">
      <alignment horizontal="center" vertical="center" wrapText="1"/>
    </xf>
    <xf numFmtId="49" fontId="8" fillId="4" borderId="52" xfId="0" applyNumberFormat="1" applyFont="1" applyFill="1" applyBorder="1" applyAlignment="1">
      <alignment horizontal="center" vertical="center" wrapText="1"/>
    </xf>
    <xf numFmtId="49" fontId="47" fillId="4" borderId="52" xfId="0" applyNumberFormat="1" applyFont="1" applyFill="1" applyBorder="1" applyAlignment="1">
      <alignment horizontal="center" vertical="center" wrapText="1"/>
    </xf>
    <xf numFmtId="0" fontId="0" fillId="4" borderId="52" xfId="0" applyFill="1" applyBorder="1" applyAlignment="1">
      <alignment horizontal="center" vertical="center"/>
    </xf>
    <xf numFmtId="0" fontId="24" fillId="8" borderId="52" xfId="0" applyFont="1" applyFill="1" applyBorder="1" applyAlignment="1">
      <alignment vertical="center"/>
    </xf>
    <xf numFmtId="0" fontId="29" fillId="10" borderId="52" xfId="0" applyFont="1" applyFill="1" applyBorder="1" applyAlignment="1">
      <alignment horizontal="center" vertical="center" wrapText="1"/>
    </xf>
    <xf numFmtId="0" fontId="27" fillId="3" borderId="52" xfId="0" applyFont="1" applyFill="1" applyBorder="1" applyAlignment="1">
      <alignment horizontal="center" vertical="center" wrapText="1"/>
    </xf>
    <xf numFmtId="0" fontId="12" fillId="4" borderId="52" xfId="0" applyFont="1" applyFill="1" applyBorder="1" applyAlignment="1">
      <alignment vertical="center"/>
    </xf>
    <xf numFmtId="0" fontId="21" fillId="4" borderId="52" xfId="0" applyFont="1" applyFill="1" applyBorder="1" applyAlignment="1">
      <alignment horizontal="center" vertical="center"/>
    </xf>
    <xf numFmtId="0" fontId="108" fillId="23" borderId="52" xfId="0" applyFont="1" applyFill="1" applyBorder="1" applyAlignment="1">
      <alignment horizontal="center" vertical="center"/>
    </xf>
    <xf numFmtId="0" fontId="37" fillId="23" borderId="52" xfId="0" applyFont="1" applyFill="1" applyBorder="1" applyAlignment="1">
      <alignment horizontal="center" vertical="center"/>
    </xf>
    <xf numFmtId="0" fontId="109" fillId="23" borderId="52" xfId="0" applyFont="1" applyFill="1" applyBorder="1" applyAlignment="1">
      <alignment horizontal="center" vertical="center"/>
    </xf>
    <xf numFmtId="0" fontId="111" fillId="23" borderId="52" xfId="0" applyFont="1" applyFill="1" applyBorder="1" applyAlignment="1">
      <alignment horizontal="center" vertical="center"/>
    </xf>
    <xf numFmtId="0" fontId="85" fillId="23" borderId="52" xfId="0" applyFont="1" applyFill="1" applyBorder="1" applyAlignment="1">
      <alignment horizontal="center" vertical="center"/>
    </xf>
    <xf numFmtId="0" fontId="49" fillId="23" borderId="52" xfId="0" applyFont="1" applyFill="1" applyBorder="1" applyAlignment="1">
      <alignment horizontal="center" vertical="center"/>
    </xf>
    <xf numFmtId="0" fontId="101" fillId="23" borderId="52" xfId="0" applyFont="1" applyFill="1" applyBorder="1" applyAlignment="1">
      <alignment horizontal="center" vertical="center"/>
    </xf>
    <xf numFmtId="0" fontId="74" fillId="23" borderId="52" xfId="0" applyFont="1" applyFill="1" applyBorder="1" applyAlignment="1">
      <alignment horizontal="center" vertical="center"/>
    </xf>
    <xf numFmtId="0" fontId="24" fillId="37" borderId="52" xfId="0" applyFont="1" applyFill="1" applyBorder="1" applyAlignment="1">
      <alignment vertical="center"/>
    </xf>
    <xf numFmtId="0" fontId="24" fillId="37" borderId="52" xfId="0" applyFont="1" applyFill="1" applyBorder="1" applyAlignment="1">
      <alignment horizontal="center" vertical="center"/>
    </xf>
    <xf numFmtId="0" fontId="111" fillId="36" borderId="52" xfId="0" applyFont="1" applyFill="1" applyBorder="1" applyAlignment="1">
      <alignment horizontal="center" vertical="center"/>
    </xf>
    <xf numFmtId="0" fontId="36" fillId="36" borderId="52" xfId="0" applyFont="1" applyFill="1" applyBorder="1" applyAlignment="1">
      <alignment horizontal="center" vertical="center"/>
    </xf>
    <xf numFmtId="0" fontId="87" fillId="36" borderId="52" xfId="0" applyFont="1" applyFill="1" applyBorder="1" applyAlignment="1">
      <alignment horizontal="center" vertical="center"/>
    </xf>
    <xf numFmtId="0" fontId="24" fillId="36" borderId="52" xfId="0" applyFont="1" applyFill="1" applyBorder="1" applyAlignment="1">
      <alignment horizontal="center" vertical="center"/>
    </xf>
    <xf numFmtId="0" fontId="113" fillId="36" borderId="52" xfId="0" applyFont="1" applyFill="1" applyBorder="1" applyAlignment="1">
      <alignment horizontal="center" vertical="center"/>
    </xf>
    <xf numFmtId="0" fontId="114" fillId="36" borderId="52" xfId="0" applyFont="1" applyFill="1" applyBorder="1" applyAlignment="1">
      <alignment horizontal="center" vertical="center"/>
    </xf>
    <xf numFmtId="0" fontId="110" fillId="36" borderId="52" xfId="0" applyFont="1" applyFill="1" applyBorder="1" applyAlignment="1">
      <alignment horizontal="center" vertical="center"/>
    </xf>
    <xf numFmtId="0" fontId="25" fillId="36" borderId="52" xfId="0" applyFont="1" applyFill="1" applyBorder="1" applyAlignment="1">
      <alignment horizontal="center" vertical="center"/>
    </xf>
    <xf numFmtId="0" fontId="26" fillId="36" borderId="52" xfId="0" applyFont="1" applyFill="1" applyBorder="1" applyAlignment="1">
      <alignment horizontal="center" vertical="center"/>
    </xf>
    <xf numFmtId="0" fontId="27" fillId="36" borderId="52" xfId="0" applyFont="1" applyFill="1" applyBorder="1" applyAlignment="1">
      <alignment horizontal="center" vertical="center"/>
    </xf>
    <xf numFmtId="0" fontId="23" fillId="36" borderId="52" xfId="0" applyFont="1" applyFill="1" applyBorder="1" applyAlignment="1">
      <alignment horizontal="center" vertical="center"/>
    </xf>
    <xf numFmtId="0" fontId="32" fillId="36" borderId="52" xfId="0" applyFont="1" applyFill="1" applyBorder="1" applyAlignment="1">
      <alignment horizontal="center" vertical="center"/>
    </xf>
    <xf numFmtId="0" fontId="6" fillId="36" borderId="52" xfId="0" applyFont="1" applyFill="1" applyBorder="1" applyAlignment="1">
      <alignment horizontal="center" vertical="center"/>
    </xf>
    <xf numFmtId="0" fontId="0" fillId="36" borderId="0" xfId="0" applyFill="1">
      <alignment vertical="center"/>
    </xf>
    <xf numFmtId="0" fontId="9" fillId="36" borderId="0" xfId="0" applyFont="1" applyFill="1">
      <alignment vertical="center"/>
    </xf>
    <xf numFmtId="0" fontId="0" fillId="36" borderId="0" xfId="0" applyFill="1" applyAlignment="1">
      <alignment vertical="center"/>
    </xf>
    <xf numFmtId="0" fontId="7" fillId="10" borderId="52" xfId="0" applyFont="1" applyFill="1" applyBorder="1" applyAlignment="1">
      <alignment horizontal="center" vertical="center"/>
    </xf>
    <xf numFmtId="0" fontId="87" fillId="37" borderId="52" xfId="0" applyFont="1" applyFill="1" applyBorder="1" applyAlignment="1">
      <alignment horizontal="center" vertical="center"/>
    </xf>
    <xf numFmtId="0" fontId="10" fillId="23" borderId="58" xfId="0" applyNumberFormat="1" applyFont="1" applyFill="1" applyBorder="1" applyAlignment="1">
      <alignment horizontal="center" vertical="center" wrapText="1"/>
    </xf>
    <xf numFmtId="0" fontId="10" fillId="23" borderId="57" xfId="0" applyNumberFormat="1" applyFont="1" applyFill="1" applyBorder="1" applyAlignment="1">
      <alignment horizontal="center" vertical="center" wrapText="1"/>
    </xf>
    <xf numFmtId="0" fontId="123" fillId="3" borderId="0" xfId="0" applyFont="1" applyFill="1" applyAlignment="1">
      <alignment horizontal="center" vertical="center" wrapText="1"/>
    </xf>
    <xf numFmtId="0" fontId="24" fillId="3" borderId="0" xfId="0" applyFont="1" applyFill="1" applyBorder="1" applyAlignment="1">
      <alignment horizontal="center" vertical="center"/>
    </xf>
    <xf numFmtId="0" fontId="124" fillId="10" borderId="0" xfId="0" applyNumberFormat="1" applyFont="1" applyFill="1" applyBorder="1" applyAlignment="1">
      <alignment horizontal="center" vertical="center" wrapText="1"/>
    </xf>
    <xf numFmtId="49" fontId="24" fillId="33" borderId="0" xfId="0" applyNumberFormat="1" applyFont="1" applyFill="1" applyBorder="1" applyAlignment="1">
      <alignment horizontal="center" vertical="top" wrapText="1"/>
    </xf>
    <xf numFmtId="0" fontId="12" fillId="33" borderId="52" xfId="0" applyFont="1" applyFill="1" applyBorder="1" applyAlignment="1">
      <alignment horizontal="center" vertical="top" wrapText="1"/>
    </xf>
    <xf numFmtId="14" fontId="20" fillId="3" borderId="52" xfId="0" applyNumberFormat="1" applyFont="1" applyFill="1" applyBorder="1">
      <alignment vertical="center"/>
    </xf>
    <xf numFmtId="0" fontId="20" fillId="3" borderId="52" xfId="0" applyFont="1" applyFill="1" applyBorder="1" applyAlignment="1">
      <alignment vertical="center"/>
    </xf>
    <xf numFmtId="0" fontId="20" fillId="3" borderId="53" xfId="0" applyFont="1" applyFill="1" applyBorder="1" applyAlignment="1">
      <alignment vertical="center"/>
    </xf>
    <xf numFmtId="0" fontId="20" fillId="3" borderId="54" xfId="0" applyFont="1" applyFill="1" applyBorder="1" applyAlignment="1">
      <alignment vertical="center"/>
    </xf>
    <xf numFmtId="0" fontId="20" fillId="3" borderId="55" xfId="0" applyFont="1" applyFill="1" applyBorder="1" applyAlignment="1">
      <alignment vertical="center"/>
    </xf>
    <xf numFmtId="0" fontId="25" fillId="29" borderId="53" xfId="0" applyFont="1" applyFill="1" applyBorder="1" applyAlignment="1">
      <alignment horizontal="center" vertical="center"/>
    </xf>
    <xf numFmtId="0" fontId="25" fillId="29" borderId="54" xfId="0" applyFont="1" applyFill="1" applyBorder="1" applyAlignment="1">
      <alignment horizontal="center" vertical="center"/>
    </xf>
    <xf numFmtId="0" fontId="25" fillId="29" borderId="55" xfId="0" applyFont="1" applyFill="1" applyBorder="1" applyAlignment="1">
      <alignment horizontal="center" vertical="center"/>
    </xf>
    <xf numFmtId="0" fontId="33" fillId="10" borderId="53" xfId="0" applyFont="1" applyFill="1" applyBorder="1" applyAlignment="1">
      <alignment horizontal="center" vertical="center"/>
    </xf>
    <xf numFmtId="0" fontId="33" fillId="10" borderId="54" xfId="0" applyFont="1" applyFill="1" applyBorder="1" applyAlignment="1">
      <alignment horizontal="center" vertical="center"/>
    </xf>
    <xf numFmtId="0" fontId="33" fillId="10" borderId="55" xfId="0" applyFont="1" applyFill="1" applyBorder="1" applyAlignment="1">
      <alignment horizontal="center" vertical="center"/>
    </xf>
    <xf numFmtId="0" fontId="0" fillId="0" borderId="0" xfId="0" applyFill="1" applyAlignment="1">
      <alignment horizontal="center" vertical="center"/>
    </xf>
    <xf numFmtId="0" fontId="33" fillId="10" borderId="52" xfId="0" applyFont="1" applyFill="1" applyBorder="1" applyAlignment="1">
      <alignment horizontal="center" vertical="center"/>
    </xf>
    <xf numFmtId="0" fontId="96" fillId="8" borderId="51" xfId="0" applyFont="1" applyFill="1" applyBorder="1" applyAlignment="1">
      <alignment horizontal="right" vertical="top"/>
    </xf>
    <xf numFmtId="0" fontId="26" fillId="8" borderId="48" xfId="0" applyFont="1" applyFill="1" applyBorder="1" applyAlignment="1">
      <alignment horizontal="center" vertical="center"/>
    </xf>
    <xf numFmtId="0" fontId="26" fillId="8" borderId="49" xfId="0" applyFont="1" applyFill="1" applyBorder="1" applyAlignment="1">
      <alignment horizontal="center" vertical="center"/>
    </xf>
    <xf numFmtId="0" fontId="26" fillId="8" borderId="47" xfId="0" applyFont="1" applyFill="1" applyBorder="1" applyAlignment="1">
      <alignment horizontal="center" vertical="center"/>
    </xf>
    <xf numFmtId="0" fontId="74" fillId="8" borderId="46" xfId="0" applyFont="1" applyFill="1" applyBorder="1" applyAlignment="1">
      <alignment horizontal="center" vertical="center"/>
    </xf>
    <xf numFmtId="0" fontId="27" fillId="8" borderId="46" xfId="0" applyFont="1" applyFill="1" applyBorder="1" applyAlignment="1">
      <alignment horizontal="center" vertical="center"/>
    </xf>
    <xf numFmtId="0" fontId="37" fillId="8" borderId="48" xfId="0" applyFont="1" applyFill="1" applyBorder="1" applyAlignment="1">
      <alignment horizontal="left" vertical="top"/>
    </xf>
    <xf numFmtId="0" fontId="24" fillId="8" borderId="43" xfId="0" applyFont="1" applyFill="1" applyBorder="1" applyAlignment="1">
      <alignment horizontal="center" vertical="center"/>
    </xf>
    <xf numFmtId="0" fontId="24" fillId="8" borderId="44" xfId="0" applyFont="1" applyFill="1" applyBorder="1" applyAlignment="1">
      <alignment horizontal="center" vertical="center"/>
    </xf>
    <xf numFmtId="0" fontId="24" fillId="8" borderId="45" xfId="0" applyFont="1" applyFill="1" applyBorder="1" applyAlignment="1">
      <alignment horizontal="center" vertical="center"/>
    </xf>
    <xf numFmtId="0" fontId="91" fillId="8" borderId="43" xfId="0" applyFont="1" applyFill="1" applyBorder="1" applyAlignment="1">
      <alignment horizontal="left" vertical="top" wrapText="1"/>
    </xf>
    <xf numFmtId="0" fontId="91" fillId="8" borderId="44" xfId="0" applyFont="1" applyFill="1" applyBorder="1" applyAlignment="1">
      <alignment horizontal="left" vertical="top" wrapText="1"/>
    </xf>
    <xf numFmtId="0" fontId="91" fillId="8" borderId="45" xfId="0" applyFont="1" applyFill="1" applyBorder="1" applyAlignment="1">
      <alignment horizontal="left" vertical="top" wrapText="1"/>
    </xf>
    <xf numFmtId="0" fontId="37" fillId="8" borderId="49" xfId="0" applyFont="1" applyFill="1" applyBorder="1" applyAlignment="1">
      <alignment horizontal="left" vertical="top"/>
    </xf>
    <xf numFmtId="0" fontId="96" fillId="8" borderId="51" xfId="0" applyFont="1" applyFill="1" applyBorder="1" applyAlignment="1">
      <alignment horizontal="left" vertical="top"/>
    </xf>
    <xf numFmtId="0" fontId="12" fillId="35" borderId="52" xfId="0" applyFont="1" applyFill="1" applyBorder="1" applyAlignment="1">
      <alignment horizontal="center" vertical="center"/>
    </xf>
    <xf numFmtId="0" fontId="33" fillId="10" borderId="52" xfId="0" applyFont="1" applyFill="1" applyBorder="1" applyAlignment="1">
      <alignment vertical="center"/>
    </xf>
    <xf numFmtId="0" fontId="20" fillId="3" borderId="52" xfId="0" quotePrefix="1" applyFont="1" applyFill="1" applyBorder="1" applyAlignment="1">
      <alignment vertical="center"/>
    </xf>
    <xf numFmtId="0" fontId="97" fillId="8" borderId="51" xfId="0" applyFont="1" applyFill="1" applyBorder="1" applyAlignment="1">
      <alignment horizontal="center" vertical="center"/>
    </xf>
    <xf numFmtId="0" fontId="97" fillId="8" borderId="51" xfId="0" applyFont="1" applyFill="1" applyBorder="1" applyAlignment="1">
      <alignment horizontal="right" vertical="top"/>
    </xf>
    <xf numFmtId="0" fontId="97" fillId="8" borderId="51" xfId="0" applyFont="1" applyFill="1" applyBorder="1" applyAlignment="1">
      <alignment horizontal="left" vertical="top"/>
    </xf>
    <xf numFmtId="0" fontId="19" fillId="8" borderId="50" xfId="0" applyFont="1" applyFill="1" applyBorder="1" applyAlignment="1">
      <alignment horizontal="center" vertical="center"/>
    </xf>
    <xf numFmtId="0" fontId="122" fillId="8" borderId="50" xfId="1" applyFont="1" applyFill="1" applyBorder="1" applyAlignment="1">
      <alignment horizontal="center" vertical="top"/>
    </xf>
    <xf numFmtId="0" fontId="15" fillId="8" borderId="50" xfId="0" applyFont="1" applyFill="1" applyBorder="1" applyAlignment="1">
      <alignment horizontal="center" vertical="top"/>
    </xf>
    <xf numFmtId="0" fontId="21" fillId="10" borderId="52" xfId="0" applyFont="1" applyFill="1" applyBorder="1" applyAlignment="1">
      <alignment horizontal="center" vertical="center"/>
    </xf>
    <xf numFmtId="0" fontId="24" fillId="8" borderId="52" xfId="0" applyFont="1" applyFill="1" applyBorder="1" applyAlignment="1">
      <alignment horizontal="center" vertical="center"/>
    </xf>
    <xf numFmtId="0" fontId="12" fillId="23" borderId="52" xfId="0" applyFont="1" applyFill="1" applyBorder="1" applyAlignment="1">
      <alignment horizontal="center" vertical="center"/>
    </xf>
    <xf numFmtId="0" fontId="43" fillId="3" borderId="52" xfId="0" applyFont="1" applyFill="1" applyBorder="1" applyAlignment="1">
      <alignment horizontal="center" vertical="center"/>
    </xf>
    <xf numFmtId="0" fontId="7" fillId="3" borderId="52" xfId="0" applyNumberFormat="1" applyFont="1" applyFill="1" applyBorder="1" applyAlignment="1">
      <alignment horizontal="center" vertical="center"/>
    </xf>
    <xf numFmtId="0" fontId="3" fillId="3" borderId="52" xfId="0" applyFont="1" applyFill="1" applyBorder="1" applyAlignment="1">
      <alignment horizontal="center" vertical="center"/>
    </xf>
    <xf numFmtId="0" fontId="7" fillId="3" borderId="52" xfId="0" applyFont="1" applyFill="1" applyBorder="1" applyAlignment="1">
      <alignment horizontal="center" vertical="center"/>
    </xf>
    <xf numFmtId="0" fontId="30" fillId="3" borderId="52" xfId="0" applyFont="1" applyFill="1" applyBorder="1" applyAlignment="1">
      <alignment vertical="center"/>
    </xf>
    <xf numFmtId="0" fontId="3" fillId="23" borderId="52" xfId="0" applyFont="1" applyFill="1" applyBorder="1" applyAlignment="1">
      <alignment vertical="center"/>
    </xf>
    <xf numFmtId="0" fontId="3" fillId="23" borderId="52" xfId="0" applyFont="1" applyFill="1" applyBorder="1">
      <alignment vertical="center"/>
    </xf>
    <xf numFmtId="0" fontId="30" fillId="23" borderId="52" xfId="0" applyFont="1" applyFill="1" applyBorder="1" applyAlignment="1">
      <alignment vertical="center"/>
    </xf>
    <xf numFmtId="0" fontId="0" fillId="36" borderId="54" xfId="0" applyFill="1" applyBorder="1" applyAlignment="1">
      <alignment horizontal="center" vertical="center"/>
    </xf>
    <xf numFmtId="0" fontId="7" fillId="10" borderId="52" xfId="0" applyFont="1" applyFill="1" applyBorder="1">
      <alignment vertical="center"/>
    </xf>
    <xf numFmtId="0" fontId="32" fillId="8" borderId="52" xfId="0" applyFont="1" applyFill="1" applyBorder="1" applyAlignment="1">
      <alignment horizontal="center" vertical="center"/>
    </xf>
    <xf numFmtId="0" fontId="33" fillId="10" borderId="52" xfId="0" applyFont="1" applyFill="1" applyBorder="1" applyAlignment="1">
      <alignment horizontal="left" vertical="center"/>
    </xf>
    <xf numFmtId="0" fontId="34" fillId="10" borderId="52" xfId="0" applyFont="1" applyFill="1" applyBorder="1" applyAlignment="1">
      <alignment horizontal="left" vertical="center"/>
    </xf>
    <xf numFmtId="0" fontId="26" fillId="10" borderId="52" xfId="0" applyFont="1" applyFill="1" applyBorder="1" applyAlignment="1">
      <alignment horizontal="left" vertical="center"/>
    </xf>
    <xf numFmtId="0" fontId="26" fillId="10" borderId="52" xfId="0" applyFont="1" applyFill="1" applyBorder="1" applyAlignment="1">
      <alignment horizontal="center" vertical="center" wrapText="1"/>
    </xf>
    <xf numFmtId="0" fontId="26" fillId="10" borderId="52" xfId="0" applyFont="1" applyFill="1" applyBorder="1" applyAlignment="1">
      <alignment horizontal="center" vertical="center"/>
    </xf>
    <xf numFmtId="0" fontId="34" fillId="10" borderId="52" xfId="0" applyFont="1" applyFill="1" applyBorder="1" applyAlignment="1">
      <alignment horizontal="center" vertical="center"/>
    </xf>
    <xf numFmtId="0" fontId="3" fillId="10" borderId="52" xfId="0" applyFont="1" applyFill="1" applyBorder="1">
      <alignment vertical="center"/>
    </xf>
    <xf numFmtId="0" fontId="49" fillId="10" borderId="52" xfId="0" applyFont="1" applyFill="1" applyBorder="1" applyAlignment="1">
      <alignment vertical="center"/>
    </xf>
    <xf numFmtId="0" fontId="32" fillId="10" borderId="52" xfId="0" applyFont="1" applyFill="1" applyBorder="1" applyAlignment="1">
      <alignment horizontal="center" vertical="center"/>
    </xf>
    <xf numFmtId="0" fontId="30" fillId="3" borderId="52" xfId="0" applyFont="1" applyFill="1" applyBorder="1">
      <alignment vertical="center"/>
    </xf>
    <xf numFmtId="0" fontId="32" fillId="10" borderId="52" xfId="0" applyFont="1" applyFill="1" applyBorder="1" applyAlignment="1">
      <alignment horizontal="center" vertical="center" wrapText="1"/>
    </xf>
    <xf numFmtId="0" fontId="3" fillId="10" borderId="53" xfId="0" applyFont="1" applyFill="1" applyBorder="1" applyAlignment="1">
      <alignment vertical="center"/>
    </xf>
    <xf numFmtId="0" fontId="3" fillId="10" borderId="54" xfId="0" applyFont="1" applyFill="1" applyBorder="1" applyAlignment="1">
      <alignment vertical="center"/>
    </xf>
    <xf numFmtId="0" fontId="3" fillId="10" borderId="55" xfId="0" applyFont="1" applyFill="1" applyBorder="1" applyAlignment="1">
      <alignment vertical="center"/>
    </xf>
    <xf numFmtId="0" fontId="7" fillId="3" borderId="52" xfId="0" applyFont="1" applyFill="1" applyBorder="1" applyAlignment="1">
      <alignment vertical="center"/>
    </xf>
    <xf numFmtId="0" fontId="32" fillId="4" borderId="52" xfId="0" applyFont="1" applyFill="1" applyBorder="1" applyAlignment="1">
      <alignment horizontal="center" vertical="center"/>
    </xf>
    <xf numFmtId="0" fontId="34" fillId="8" borderId="52" xfId="0" applyFont="1" applyFill="1" applyBorder="1" applyAlignment="1">
      <alignment horizontal="center" vertical="center"/>
    </xf>
    <xf numFmtId="10" fontId="7" fillId="3" borderId="52" xfId="0" applyNumberFormat="1" applyFont="1" applyFill="1" applyBorder="1" applyAlignment="1">
      <alignment horizontal="center" vertical="center"/>
    </xf>
    <xf numFmtId="0" fontId="32" fillId="10" borderId="52" xfId="0" applyFont="1" applyFill="1" applyBorder="1" applyAlignment="1">
      <alignment horizontal="right" vertical="center"/>
    </xf>
    <xf numFmtId="0" fontId="3" fillId="23" borderId="52" xfId="0" applyFont="1" applyFill="1" applyBorder="1" applyAlignment="1">
      <alignment vertical="center" wrapText="1"/>
    </xf>
    <xf numFmtId="0" fontId="7" fillId="3" borderId="52" xfId="0" applyFont="1" applyFill="1" applyBorder="1">
      <alignment vertical="center"/>
    </xf>
    <xf numFmtId="0" fontId="3" fillId="3" borderId="52" xfId="0" applyFont="1" applyFill="1" applyBorder="1" applyAlignment="1">
      <alignment vertical="center"/>
    </xf>
    <xf numFmtId="0" fontId="7" fillId="10" borderId="52" xfId="0" applyFont="1" applyFill="1" applyBorder="1" applyAlignment="1">
      <alignment horizontal="left" vertical="center"/>
    </xf>
    <xf numFmtId="0" fontId="24" fillId="8" borderId="52" xfId="0" applyFont="1" applyFill="1" applyBorder="1" applyAlignment="1">
      <alignment vertical="center"/>
    </xf>
    <xf numFmtId="0" fontId="36" fillId="10" borderId="52" xfId="0" applyFont="1" applyFill="1" applyBorder="1" applyAlignment="1">
      <alignment horizontal="center" vertical="center"/>
    </xf>
    <xf numFmtId="0" fontId="0" fillId="7" borderId="1" xfId="0" applyFont="1" applyFill="1" applyBorder="1" applyAlignment="1">
      <alignment horizontal="center" vertical="center"/>
    </xf>
    <xf numFmtId="0" fontId="0" fillId="0" borderId="2" xfId="0" applyBorder="1" applyAlignment="1">
      <alignment horizontal="center" vertical="center"/>
    </xf>
    <xf numFmtId="0" fontId="24" fillId="3" borderId="9" xfId="0" applyFont="1" applyFill="1" applyBorder="1" applyAlignment="1">
      <alignment horizontal="center" vertical="center"/>
    </xf>
    <xf numFmtId="0" fontId="24" fillId="3" borderId="0" xfId="0" applyFont="1" applyFill="1" applyBorder="1" applyAlignment="1">
      <alignment horizontal="center" vertical="center"/>
    </xf>
    <xf numFmtId="49" fontId="100" fillId="10" borderId="37" xfId="0" applyNumberFormat="1" applyFont="1" applyFill="1" applyBorder="1" applyAlignment="1">
      <alignment horizontal="center" vertical="center" wrapText="1"/>
    </xf>
    <xf numFmtId="49" fontId="100" fillId="10" borderId="38" xfId="0" applyNumberFormat="1" applyFont="1" applyFill="1" applyBorder="1" applyAlignment="1">
      <alignment horizontal="center" vertical="center" wrapText="1"/>
    </xf>
    <xf numFmtId="0" fontId="24" fillId="10" borderId="0" xfId="0" applyFont="1" applyFill="1" applyAlignment="1">
      <alignment horizontal="center" vertical="center"/>
    </xf>
    <xf numFmtId="0" fontId="12" fillId="33" borderId="52" xfId="0" applyFont="1" applyFill="1" applyBorder="1" applyAlignment="1">
      <alignment horizontal="center" vertical="top" wrapText="1"/>
    </xf>
    <xf numFmtId="0" fontId="32" fillId="23" borderId="59" xfId="0" applyFont="1" applyFill="1" applyBorder="1" applyAlignment="1">
      <alignment horizontal="center" vertical="center" wrapText="1"/>
    </xf>
    <xf numFmtId="0" fontId="32" fillId="23" borderId="0" xfId="0" applyFont="1" applyFill="1" applyBorder="1" applyAlignment="1">
      <alignment horizontal="center" vertical="center" wrapText="1"/>
    </xf>
    <xf numFmtId="0" fontId="34" fillId="10" borderId="59" xfId="0" applyFont="1" applyFill="1" applyBorder="1" applyAlignment="1">
      <alignment horizontal="center" vertical="center"/>
    </xf>
    <xf numFmtId="0" fontId="34" fillId="10" borderId="0" xfId="0" applyFont="1" applyFill="1" applyBorder="1" applyAlignment="1">
      <alignment horizontal="center" vertical="center"/>
    </xf>
    <xf numFmtId="0" fontId="3" fillId="3" borderId="0" xfId="0" applyFont="1" applyFill="1" applyAlignment="1">
      <alignment vertical="center"/>
    </xf>
    <xf numFmtId="0" fontId="3" fillId="3" borderId="0" xfId="0" applyFont="1" applyFill="1" applyAlignment="1">
      <alignment horizontal="center" vertical="center" wrapText="1"/>
    </xf>
    <xf numFmtId="49" fontId="12" fillId="33" borderId="59" xfId="0" applyNumberFormat="1" applyFont="1" applyFill="1" applyBorder="1" applyAlignment="1">
      <alignment horizontal="center" vertical="top" wrapText="1"/>
    </xf>
    <xf numFmtId="49" fontId="12" fillId="33" borderId="0" xfId="0" applyNumberFormat="1" applyFont="1" applyFill="1" applyBorder="1" applyAlignment="1">
      <alignment horizontal="center" vertical="top" wrapText="1"/>
    </xf>
    <xf numFmtId="0" fontId="6" fillId="37" borderId="52" xfId="0" applyFont="1" applyFill="1" applyBorder="1" applyAlignment="1">
      <alignment horizontal="center" vertical="center"/>
    </xf>
    <xf numFmtId="0" fontId="88" fillId="37" borderId="52" xfId="0" applyFont="1" applyFill="1" applyBorder="1" applyAlignment="1">
      <alignment horizontal="center" vertical="center"/>
    </xf>
    <xf numFmtId="0" fontId="25" fillId="37" borderId="52" xfId="0" applyFont="1" applyFill="1" applyBorder="1" applyAlignment="1">
      <alignment horizontal="center" vertical="center"/>
    </xf>
    <xf numFmtId="0" fontId="112" fillId="37" borderId="52" xfId="0" applyFont="1" applyFill="1" applyBorder="1" applyAlignment="1">
      <alignment horizontal="center" vertical="center"/>
    </xf>
    <xf numFmtId="0" fontId="33" fillId="37" borderId="52" xfId="0" applyFont="1" applyFill="1" applyBorder="1" applyAlignment="1">
      <alignment horizontal="center" vertical="center"/>
    </xf>
    <xf numFmtId="0" fontId="6" fillId="10" borderId="52" xfId="0" applyFont="1" applyFill="1" applyBorder="1" applyAlignment="1">
      <alignment horizontal="center" vertical="center"/>
    </xf>
    <xf numFmtId="0" fontId="6" fillId="10" borderId="52" xfId="0" applyFont="1" applyFill="1" applyBorder="1" applyAlignment="1">
      <alignment horizontal="center" vertical="center" wrapText="1"/>
    </xf>
    <xf numFmtId="0" fontId="22" fillId="10" borderId="52" xfId="0" applyFont="1" applyFill="1" applyBorder="1" applyAlignment="1">
      <alignment horizontal="center" vertical="center" wrapText="1"/>
    </xf>
    <xf numFmtId="0" fontId="23" fillId="10" borderId="52" xfId="0" applyFont="1" applyFill="1" applyBorder="1" applyAlignment="1">
      <alignment horizontal="center" vertical="center" wrapText="1"/>
    </xf>
    <xf numFmtId="0" fontId="27" fillId="10" borderId="52" xfId="0" applyFont="1" applyFill="1" applyBorder="1" applyAlignment="1">
      <alignment horizontal="center" vertical="center" wrapText="1"/>
    </xf>
    <xf numFmtId="0" fontId="25" fillId="10" borderId="52" xfId="0" applyFont="1" applyFill="1" applyBorder="1" applyAlignment="1">
      <alignment horizontal="center" vertical="center" wrapText="1"/>
    </xf>
    <xf numFmtId="0" fontId="0" fillId="0" borderId="0" xfId="0" applyFill="1" applyBorder="1" applyAlignment="1">
      <alignment horizontal="center" vertical="center"/>
    </xf>
    <xf numFmtId="0" fontId="5" fillId="0" borderId="0" xfId="0" applyFont="1" applyAlignment="1">
      <alignment horizontal="center" vertical="center"/>
    </xf>
    <xf numFmtId="0" fontId="31" fillId="10" borderId="1" xfId="0" applyFont="1" applyFill="1" applyBorder="1" applyAlignment="1">
      <alignment horizontal="center" vertical="center"/>
    </xf>
    <xf numFmtId="0" fontId="24" fillId="10" borderId="6" xfId="0" applyFont="1" applyFill="1" applyBorder="1" applyAlignment="1">
      <alignment horizontal="center" vertical="center"/>
    </xf>
    <xf numFmtId="0" fontId="24" fillId="10" borderId="7" xfId="0" applyFont="1" applyFill="1" applyBorder="1" applyAlignment="1">
      <alignment horizontal="center" vertical="center"/>
    </xf>
    <xf numFmtId="0" fontId="24" fillId="10" borderId="8" xfId="0" applyFont="1" applyFill="1" applyBorder="1" applyAlignment="1">
      <alignment horizontal="center" vertical="center"/>
    </xf>
    <xf numFmtId="0" fontId="30" fillId="10" borderId="1" xfId="0" applyFont="1" applyFill="1" applyBorder="1" applyAlignment="1">
      <alignment horizontal="center" vertical="center"/>
    </xf>
    <xf numFmtId="0" fontId="37" fillId="3" borderId="1" xfId="0" applyFont="1" applyFill="1" applyBorder="1" applyAlignment="1">
      <alignment horizontal="center" vertical="center"/>
    </xf>
    <xf numFmtId="0" fontId="0" fillId="15" borderId="4" xfId="0" applyFill="1" applyBorder="1" applyAlignment="1">
      <alignment horizontal="center" vertical="center"/>
    </xf>
    <xf numFmtId="0" fontId="0" fillId="15" borderId="3" xfId="0" applyFill="1" applyBorder="1" applyAlignment="1">
      <alignment horizontal="center" vertical="center"/>
    </xf>
    <xf numFmtId="0" fontId="3" fillId="16" borderId="0" xfId="0" applyFont="1" applyFill="1" applyBorder="1" applyAlignment="1">
      <alignment horizontal="center" vertical="center"/>
    </xf>
    <xf numFmtId="0" fontId="7" fillId="16" borderId="0" xfId="0" applyFont="1" applyFill="1" applyBorder="1" applyAlignment="1">
      <alignment horizontal="center" vertical="center"/>
    </xf>
    <xf numFmtId="0" fontId="0" fillId="15" borderId="0" xfId="0" applyFill="1" applyBorder="1" applyAlignment="1">
      <alignment horizontal="center" vertical="center"/>
    </xf>
    <xf numFmtId="0" fontId="0" fillId="15" borderId="0" xfId="0" applyFill="1" applyBorder="1" applyAlignment="1">
      <alignment horizontal="center" vertical="center" wrapText="1"/>
    </xf>
    <xf numFmtId="0" fontId="7" fillId="17" borderId="0" xfId="0" applyFont="1" applyFill="1" applyBorder="1" applyAlignment="1">
      <alignment horizontal="center" vertical="center"/>
    </xf>
    <xf numFmtId="0" fontId="14" fillId="19" borderId="0" xfId="0" applyFont="1" applyFill="1" applyBorder="1" applyAlignment="1">
      <alignment horizontal="center" vertical="center" wrapText="1"/>
    </xf>
    <xf numFmtId="0" fontId="14" fillId="14" borderId="0" xfId="0" applyFont="1" applyFill="1" applyBorder="1" applyAlignment="1">
      <alignment horizontal="center" vertical="center"/>
    </xf>
    <xf numFmtId="0" fontId="0" fillId="18" borderId="0" xfId="0" applyFill="1" applyAlignment="1">
      <alignment horizontal="center" vertical="center"/>
    </xf>
    <xf numFmtId="0" fontId="0" fillId="20" borderId="0" xfId="0" applyFill="1" applyBorder="1" applyAlignment="1">
      <alignment horizontal="center" vertical="center"/>
    </xf>
    <xf numFmtId="0" fontId="0" fillId="21" borderId="0" xfId="0" applyFill="1" applyBorder="1" applyAlignment="1">
      <alignment horizontal="center" vertical="center"/>
    </xf>
    <xf numFmtId="0" fontId="18" fillId="8" borderId="0" xfId="0" applyFont="1" applyFill="1" applyBorder="1" applyAlignment="1">
      <alignment horizontal="center" vertical="center"/>
    </xf>
    <xf numFmtId="0" fontId="15" fillId="8" borderId="0" xfId="0" applyFont="1" applyFill="1" applyBorder="1" applyAlignment="1">
      <alignment horizontal="center" vertical="center"/>
    </xf>
    <xf numFmtId="0" fontId="5" fillId="20" borderId="0" xfId="0" applyFont="1" applyFill="1" applyBorder="1" applyAlignment="1">
      <alignment horizontal="center" vertical="center"/>
    </xf>
    <xf numFmtId="0" fontId="3" fillId="10" borderId="52" xfId="0" applyFont="1" applyFill="1" applyBorder="1" applyAlignment="1">
      <alignment horizontal="center" vertical="center" wrapText="1"/>
    </xf>
    <xf numFmtId="0" fontId="3" fillId="10" borderId="52" xfId="0" applyFont="1" applyFill="1" applyBorder="1" applyAlignment="1">
      <alignment horizontal="center" vertical="center"/>
    </xf>
    <xf numFmtId="0" fontId="26" fillId="8" borderId="52" xfId="0" applyFont="1" applyFill="1" applyBorder="1" applyAlignment="1">
      <alignment horizontal="center" vertical="center"/>
    </xf>
    <xf numFmtId="0" fontId="37" fillId="10" borderId="52" xfId="0" applyFont="1" applyFill="1" applyBorder="1" applyAlignment="1">
      <alignment horizontal="center" vertical="center"/>
    </xf>
    <xf numFmtId="0" fontId="7" fillId="4" borderId="52" xfId="0" applyFont="1" applyFill="1" applyBorder="1" applyAlignment="1">
      <alignment horizontal="center" vertical="center"/>
    </xf>
    <xf numFmtId="0" fontId="6" fillId="3" borderId="52" xfId="0" applyFont="1" applyFill="1" applyBorder="1" applyAlignment="1">
      <alignment horizontal="center" vertical="center"/>
    </xf>
    <xf numFmtId="0" fontId="3" fillId="3" borderId="52" xfId="0" applyFont="1" applyFill="1" applyBorder="1" applyAlignment="1">
      <alignment horizontal="center" vertical="center" wrapText="1"/>
    </xf>
    <xf numFmtId="0" fontId="7" fillId="3" borderId="52" xfId="0" applyFont="1" applyFill="1" applyBorder="1" applyAlignment="1">
      <alignment horizontal="center" vertical="center" wrapText="1"/>
    </xf>
    <xf numFmtId="0" fontId="7" fillId="23" borderId="52" xfId="0" applyFont="1" applyFill="1" applyBorder="1" applyAlignment="1">
      <alignment horizontal="center" vertical="center" wrapText="1"/>
    </xf>
    <xf numFmtId="0" fontId="3" fillId="23" borderId="52" xfId="0" applyFont="1" applyFill="1" applyBorder="1" applyAlignment="1">
      <alignment horizontal="center" vertical="center"/>
    </xf>
    <xf numFmtId="0" fontId="6" fillId="23" borderId="52" xfId="0" applyFont="1" applyFill="1" applyBorder="1" applyAlignment="1">
      <alignment horizontal="center" vertical="center"/>
    </xf>
    <xf numFmtId="0" fontId="6" fillId="4" borderId="52" xfId="0" applyFont="1" applyFill="1" applyBorder="1" applyAlignment="1">
      <alignment horizontal="center" vertical="center"/>
    </xf>
    <xf numFmtId="0" fontId="6" fillId="3" borderId="52" xfId="0" applyFont="1" applyFill="1" applyBorder="1" applyAlignment="1">
      <alignment horizontal="center" vertical="center" wrapText="1"/>
    </xf>
    <xf numFmtId="0" fontId="3" fillId="23" borderId="52" xfId="0" applyFont="1" applyFill="1" applyBorder="1" applyAlignment="1">
      <alignment horizontal="center" vertical="center" wrapText="1"/>
    </xf>
    <xf numFmtId="0" fontId="7" fillId="23" borderId="52" xfId="0" applyFont="1" applyFill="1" applyBorder="1" applyAlignment="1">
      <alignment horizontal="center" vertical="center"/>
    </xf>
    <xf numFmtId="0" fontId="125" fillId="23" borderId="52" xfId="0" applyFont="1" applyFill="1" applyBorder="1" applyAlignment="1">
      <alignment horizontal="center" vertical="top" wrapText="1"/>
    </xf>
    <xf numFmtId="0" fontId="37" fillId="3" borderId="52" xfId="0" applyFont="1" applyFill="1" applyBorder="1" applyAlignment="1">
      <alignment vertical="center"/>
    </xf>
    <xf numFmtId="0" fontId="109" fillId="10" borderId="52" xfId="0" applyFont="1" applyFill="1" applyBorder="1" applyAlignment="1">
      <alignment horizontal="center" vertical="center"/>
    </xf>
    <xf numFmtId="0" fontId="107" fillId="8" borderId="52" xfId="0" applyFont="1" applyFill="1" applyBorder="1" applyAlignment="1">
      <alignment horizontal="center" vertical="center"/>
    </xf>
    <xf numFmtId="0" fontId="0" fillId="8" borderId="0" xfId="0" applyFill="1" applyAlignment="1">
      <alignment horizontal="center" vertical="center"/>
    </xf>
    <xf numFmtId="0" fontId="108" fillId="3" borderId="52" xfId="0" applyFont="1" applyFill="1" applyBorder="1" applyAlignment="1">
      <alignment horizontal="center" vertical="center"/>
    </xf>
    <xf numFmtId="0" fontId="37" fillId="3" borderId="52" xfId="0" quotePrefix="1" applyFont="1" applyFill="1" applyBorder="1" applyAlignment="1">
      <alignment vertical="center"/>
    </xf>
    <xf numFmtId="0" fontId="37" fillId="3" borderId="52" xfId="0" applyFont="1" applyFill="1" applyBorder="1" applyAlignment="1">
      <alignment horizontal="center" vertical="center"/>
    </xf>
    <xf numFmtId="0" fontId="7" fillId="10" borderId="52" xfId="0" applyFont="1" applyFill="1" applyBorder="1" applyAlignment="1">
      <alignment horizontal="center" vertical="center"/>
    </xf>
    <xf numFmtId="0" fontId="6" fillId="8" borderId="52" xfId="0" applyFont="1" applyFill="1" applyBorder="1" applyAlignment="1">
      <alignment horizontal="center" vertical="center"/>
    </xf>
    <xf numFmtId="0" fontId="0" fillId="0" borderId="0" xfId="0" applyAlignment="1">
      <alignment horizontal="center" vertical="center"/>
    </xf>
    <xf numFmtId="49" fontId="11" fillId="3" borderId="52" xfId="0" applyNumberFormat="1" applyFont="1" applyFill="1" applyBorder="1" applyAlignment="1">
      <alignment horizontal="center" vertical="center" wrapText="1"/>
    </xf>
    <xf numFmtId="0" fontId="3" fillId="3" borderId="52" xfId="0" applyFont="1" applyFill="1" applyBorder="1" applyAlignment="1">
      <alignment vertical="center" wrapText="1"/>
    </xf>
    <xf numFmtId="49" fontId="99" fillId="10" borderId="52" xfId="0" applyNumberFormat="1" applyFont="1" applyFill="1" applyBorder="1" applyAlignment="1">
      <alignment horizontal="center" vertical="center"/>
    </xf>
    <xf numFmtId="49" fontId="116" fillId="4" borderId="52" xfId="0" applyNumberFormat="1" applyFont="1" applyFill="1" applyBorder="1" applyAlignment="1">
      <alignment horizontal="left" vertical="top" wrapText="1"/>
    </xf>
    <xf numFmtId="49" fontId="100" fillId="10" borderId="52" xfId="0" applyNumberFormat="1" applyFont="1" applyFill="1" applyBorder="1" applyAlignment="1">
      <alignment horizontal="center" vertical="center" wrapText="1"/>
    </xf>
    <xf numFmtId="0" fontId="24" fillId="4" borderId="52" xfId="0" applyFont="1" applyFill="1" applyBorder="1" applyAlignment="1">
      <alignment horizontal="center" vertical="center" wrapText="1"/>
    </xf>
    <xf numFmtId="49" fontId="98" fillId="10" borderId="52" xfId="0" applyNumberFormat="1" applyFont="1" applyFill="1" applyBorder="1" applyAlignment="1">
      <alignment horizontal="center" vertical="center"/>
    </xf>
    <xf numFmtId="0" fontId="104" fillId="8" borderId="52" xfId="0" applyFont="1" applyFill="1" applyBorder="1" applyAlignment="1">
      <alignment horizontal="center" vertical="center"/>
    </xf>
    <xf numFmtId="0" fontId="25" fillId="10" borderId="52" xfId="0" applyFont="1" applyFill="1" applyBorder="1" applyAlignment="1">
      <alignment horizontal="center" vertical="top"/>
    </xf>
    <xf numFmtId="0" fontId="32" fillId="10" borderId="52" xfId="0" applyFont="1" applyFill="1" applyBorder="1" applyAlignment="1">
      <alignment horizontal="center" vertical="top"/>
    </xf>
    <xf numFmtId="0" fontId="12" fillId="10" borderId="52" xfId="0" applyFont="1" applyFill="1" applyBorder="1" applyAlignment="1">
      <alignment horizontal="center" vertical="top"/>
    </xf>
    <xf numFmtId="0" fontId="6" fillId="10" borderId="0" xfId="0" applyFont="1" applyFill="1" applyAlignment="1">
      <alignment horizontal="center" vertical="center"/>
    </xf>
    <xf numFmtId="0" fontId="59" fillId="8" borderId="4" xfId="0" applyFont="1" applyFill="1" applyBorder="1" applyAlignment="1">
      <alignment horizontal="center" vertical="center"/>
    </xf>
    <xf numFmtId="0" fontId="59" fillId="8" borderId="1" xfId="0" applyFont="1" applyFill="1" applyBorder="1" applyAlignment="1">
      <alignment horizontal="center" vertical="center"/>
    </xf>
    <xf numFmtId="0" fontId="64" fillId="5" borderId="1" xfId="0" applyFont="1" applyFill="1" applyBorder="1" applyAlignment="1">
      <alignment horizontal="center" vertical="center"/>
    </xf>
    <xf numFmtId="0" fontId="64" fillId="5" borderId="5" xfId="0" applyFont="1" applyFill="1" applyBorder="1" applyAlignment="1">
      <alignment horizontal="center" vertical="center"/>
    </xf>
    <xf numFmtId="0" fontId="3" fillId="23" borderId="0" xfId="0" applyFont="1" applyFill="1" applyAlignment="1">
      <alignment horizontal="center" vertical="center"/>
    </xf>
    <xf numFmtId="0" fontId="59" fillId="4" borderId="1" xfId="0" applyFont="1" applyFill="1" applyBorder="1" applyAlignment="1">
      <alignment horizontal="center" vertical="center"/>
    </xf>
    <xf numFmtId="0" fontId="59" fillId="10" borderId="1" xfId="0" applyFont="1" applyFill="1" applyBorder="1" applyAlignment="1">
      <alignment horizontal="center" vertical="center"/>
    </xf>
    <xf numFmtId="0" fontId="44" fillId="8" borderId="15" xfId="0" applyFont="1" applyFill="1" applyBorder="1" applyAlignment="1">
      <alignment horizontal="center" vertical="center"/>
    </xf>
    <xf numFmtId="177" fontId="53" fillId="6" borderId="0" xfId="0" applyNumberFormat="1" applyFont="1" applyFill="1" applyBorder="1" applyAlignment="1">
      <alignment horizontal="center" vertical="center"/>
    </xf>
    <xf numFmtId="0" fontId="54" fillId="6" borderId="0" xfId="0" applyFont="1" applyFill="1" applyBorder="1" applyAlignment="1">
      <alignment horizontal="center" vertical="center"/>
    </xf>
    <xf numFmtId="0" fontId="52" fillId="6" borderId="0" xfId="0" applyFont="1" applyFill="1" applyBorder="1" applyAlignment="1">
      <alignment horizontal="center" vertical="center"/>
    </xf>
    <xf numFmtId="0" fontId="55" fillId="8" borderId="0" xfId="0" applyFont="1" applyFill="1" applyBorder="1" applyAlignment="1">
      <alignment horizontal="center" vertical="center"/>
    </xf>
    <xf numFmtId="0" fontId="74" fillId="8" borderId="0" xfId="0" applyFont="1" applyFill="1" applyBorder="1" applyAlignment="1">
      <alignment horizontal="left" vertical="top" wrapText="1"/>
    </xf>
    <xf numFmtId="0" fontId="59" fillId="8" borderId="3" xfId="0" applyFont="1" applyFill="1" applyBorder="1" applyAlignment="1">
      <alignment horizontal="center" vertical="center"/>
    </xf>
    <xf numFmtId="0" fontId="59" fillId="8" borderId="13" xfId="0" applyFont="1" applyFill="1" applyBorder="1" applyAlignment="1">
      <alignment horizontal="center" vertical="center"/>
    </xf>
    <xf numFmtId="0" fontId="6" fillId="10" borderId="0" xfId="0" applyFont="1" applyFill="1" applyBorder="1" applyAlignment="1">
      <alignment horizontal="center" vertical="center"/>
    </xf>
    <xf numFmtId="0" fontId="65" fillId="10" borderId="13" xfId="0" applyFont="1" applyFill="1" applyBorder="1" applyAlignment="1">
      <alignment horizontal="center" vertical="center"/>
    </xf>
    <xf numFmtId="0" fontId="65" fillId="10" borderId="4" xfId="0" applyFont="1" applyFill="1" applyBorder="1" applyAlignment="1">
      <alignment horizontal="center" vertical="center"/>
    </xf>
    <xf numFmtId="0" fontId="105" fillId="8" borderId="16" xfId="0" applyFont="1" applyFill="1" applyBorder="1" applyAlignment="1">
      <alignment horizontal="center" vertical="center"/>
    </xf>
    <xf numFmtId="0" fontId="105" fillId="8" borderId="17" xfId="0" applyFont="1" applyFill="1" applyBorder="1" applyAlignment="1">
      <alignment horizontal="center" vertical="center"/>
    </xf>
    <xf numFmtId="0" fontId="3" fillId="8" borderId="0" xfId="0" applyFont="1" applyFill="1" applyAlignment="1">
      <alignment horizontal="center" vertical="center"/>
    </xf>
    <xf numFmtId="0" fontId="40" fillId="6" borderId="52" xfId="0" applyFont="1" applyFill="1" applyBorder="1" applyAlignment="1">
      <alignment horizontal="center" vertical="center"/>
    </xf>
    <xf numFmtId="0" fontId="12" fillId="4" borderId="52" xfId="0" applyFont="1" applyFill="1" applyBorder="1" applyAlignment="1">
      <alignment horizontal="center" vertical="center"/>
    </xf>
    <xf numFmtId="0" fontId="12" fillId="4" borderId="52" xfId="0" applyFont="1" applyFill="1" applyBorder="1" applyAlignment="1">
      <alignment horizontal="center" vertical="center" wrapText="1"/>
    </xf>
    <xf numFmtId="0" fontId="19" fillId="12" borderId="52" xfId="0" applyFont="1" applyFill="1" applyBorder="1" applyAlignment="1">
      <alignment horizontal="center" vertical="center"/>
    </xf>
    <xf numFmtId="0" fontId="19" fillId="25" borderId="52" xfId="0" applyFont="1" applyFill="1" applyBorder="1" applyAlignment="1">
      <alignment horizontal="center" vertical="center"/>
    </xf>
    <xf numFmtId="0" fontId="19" fillId="24" borderId="52" xfId="0" applyFont="1" applyFill="1" applyBorder="1" applyAlignment="1">
      <alignment horizontal="center" vertical="center"/>
    </xf>
    <xf numFmtId="0" fontId="19" fillId="13" borderId="52" xfId="0" applyFont="1" applyFill="1" applyBorder="1" applyAlignment="1">
      <alignment horizontal="center" vertical="center"/>
    </xf>
    <xf numFmtId="0" fontId="19" fillId="26" borderId="52" xfId="0" applyFont="1" applyFill="1" applyBorder="1" applyAlignment="1">
      <alignment horizontal="center" vertical="center"/>
    </xf>
    <xf numFmtId="0" fontId="19" fillId="29" borderId="52" xfId="0" applyFont="1" applyFill="1" applyBorder="1" applyAlignment="1">
      <alignment horizontal="center" vertical="center"/>
    </xf>
    <xf numFmtId="0" fontId="19" fillId="28" borderId="52" xfId="0" applyFont="1" applyFill="1" applyBorder="1" applyAlignment="1">
      <alignment horizontal="center" vertical="center"/>
    </xf>
    <xf numFmtId="0" fontId="19" fillId="9" borderId="52" xfId="0" applyFont="1" applyFill="1" applyBorder="1" applyAlignment="1">
      <alignment horizontal="center" vertical="center"/>
    </xf>
    <xf numFmtId="0" fontId="19" fillId="27" borderId="52" xfId="0" applyFont="1" applyFill="1" applyBorder="1" applyAlignment="1">
      <alignment horizontal="center" vertical="center"/>
    </xf>
    <xf numFmtId="0" fontId="29" fillId="10" borderId="52" xfId="0" applyFont="1" applyFill="1" applyBorder="1" applyAlignment="1">
      <alignment horizontal="center" vertical="center" wrapText="1"/>
    </xf>
    <xf numFmtId="0" fontId="29" fillId="6" borderId="52" xfId="0" applyFont="1" applyFill="1" applyBorder="1" applyAlignment="1">
      <alignment horizontal="center" vertical="center" wrapText="1"/>
    </xf>
    <xf numFmtId="0" fontId="26" fillId="4" borderId="52" xfId="0" applyFont="1" applyFill="1" applyBorder="1" applyAlignment="1">
      <alignment horizontal="center" vertical="center"/>
    </xf>
    <xf numFmtId="0" fontId="6" fillId="11" borderId="52" xfId="0" applyFont="1" applyFill="1" applyBorder="1" applyAlignment="1">
      <alignment horizontal="center" vertical="center"/>
    </xf>
    <xf numFmtId="0" fontId="6" fillId="13" borderId="52" xfId="0" applyFont="1" applyFill="1" applyBorder="1" applyAlignment="1">
      <alignment horizontal="center" vertical="center"/>
    </xf>
    <xf numFmtId="0" fontId="12" fillId="8" borderId="52" xfId="0" applyFont="1" applyFill="1" applyBorder="1" applyAlignment="1">
      <alignment horizontal="center" vertical="center"/>
    </xf>
    <xf numFmtId="0" fontId="6" fillId="3" borderId="52" xfId="0" applyNumberFormat="1" applyFont="1" applyFill="1" applyBorder="1" applyAlignment="1">
      <alignment horizontal="center" vertical="center" wrapText="1"/>
    </xf>
    <xf numFmtId="176" fontId="6" fillId="3" borderId="52" xfId="0" applyNumberFormat="1" applyFont="1" applyFill="1" applyBorder="1" applyAlignment="1">
      <alignment horizontal="center" vertical="center" wrapText="1"/>
    </xf>
    <xf numFmtId="0" fontId="11" fillId="3" borderId="52" xfId="0" applyFont="1" applyFill="1" applyBorder="1" applyAlignment="1">
      <alignment horizontal="center" vertical="center"/>
    </xf>
    <xf numFmtId="177" fontId="11" fillId="3" borderId="52" xfId="0" applyNumberFormat="1" applyFont="1" applyFill="1" applyBorder="1" applyAlignment="1">
      <alignment horizontal="center" vertical="center"/>
    </xf>
    <xf numFmtId="178" fontId="17" fillId="3" borderId="52" xfId="0" applyNumberFormat="1" applyFont="1" applyFill="1" applyBorder="1" applyAlignment="1">
      <alignment horizontal="center" vertical="center" wrapText="1"/>
    </xf>
    <xf numFmtId="177" fontId="17" fillId="3" borderId="52" xfId="0" applyNumberFormat="1" applyFont="1" applyFill="1" applyBorder="1" applyAlignment="1">
      <alignment horizontal="center" vertical="center" wrapText="1"/>
    </xf>
    <xf numFmtId="0" fontId="46" fillId="3" borderId="52" xfId="0" applyFont="1" applyFill="1" applyBorder="1" applyAlignment="1">
      <alignment horizontal="center" vertical="center"/>
    </xf>
    <xf numFmtId="177" fontId="46" fillId="3" borderId="52" xfId="0" applyNumberFormat="1" applyFont="1" applyFill="1" applyBorder="1" applyAlignment="1">
      <alignment horizontal="center" vertical="center"/>
    </xf>
    <xf numFmtId="181" fontId="11" fillId="3" borderId="3" xfId="0" applyNumberFormat="1" applyFont="1" applyFill="1" applyBorder="1" applyAlignment="1">
      <alignment horizontal="center" vertical="center"/>
    </xf>
    <xf numFmtId="181" fontId="11" fillId="3" borderId="13" xfId="0" applyNumberFormat="1" applyFont="1" applyFill="1" applyBorder="1" applyAlignment="1">
      <alignment horizontal="center" vertical="center"/>
    </xf>
    <xf numFmtId="181" fontId="11" fillId="3" borderId="4" xfId="0" applyNumberFormat="1" applyFont="1" applyFill="1" applyBorder="1" applyAlignment="1">
      <alignment horizontal="center" vertical="center"/>
    </xf>
    <xf numFmtId="0" fontId="7" fillId="31" borderId="14" xfId="0" applyFont="1" applyFill="1" applyBorder="1" applyAlignment="1">
      <alignment horizontal="center" vertical="center"/>
    </xf>
    <xf numFmtId="0" fontId="3" fillId="8" borderId="14" xfId="0" applyFont="1" applyFill="1" applyBorder="1" applyAlignment="1">
      <alignment horizontal="center" vertical="center"/>
    </xf>
    <xf numFmtId="0" fontId="7" fillId="3" borderId="0" xfId="0" applyFont="1" applyFill="1" applyAlignment="1">
      <alignment horizontal="center" vertical="center"/>
    </xf>
    <xf numFmtId="0" fontId="7" fillId="23" borderId="0" xfId="0" applyFont="1" applyFill="1" applyAlignment="1">
      <alignment horizontal="center" vertical="center"/>
    </xf>
    <xf numFmtId="0" fontId="3" fillId="10" borderId="0" xfId="0" applyFont="1" applyFill="1" applyAlignment="1">
      <alignment horizontal="center" vertical="center"/>
    </xf>
    <xf numFmtId="181" fontId="11" fillId="3" borderId="32" xfId="0" applyNumberFormat="1" applyFont="1" applyFill="1" applyBorder="1" applyAlignment="1">
      <alignment horizontal="center" vertical="center"/>
    </xf>
    <xf numFmtId="181" fontId="11" fillId="3" borderId="2" xfId="0" applyNumberFormat="1" applyFont="1" applyFill="1" applyBorder="1" applyAlignment="1">
      <alignment horizontal="center" vertical="center"/>
    </xf>
    <xf numFmtId="181" fontId="11" fillId="3" borderId="11" xfId="0" applyNumberFormat="1" applyFont="1" applyFill="1" applyBorder="1" applyAlignment="1">
      <alignment horizontal="center" vertical="center"/>
    </xf>
  </cellXfs>
  <cellStyles count="3">
    <cellStyle name="百分比" xfId="2" builtinId="5"/>
    <cellStyle name="常规" xfId="0" builtinId="0"/>
    <cellStyle name="超链接" xfId="1" builtinId="8"/>
  </cellStyles>
  <dxfs count="273">
    <dxf>
      <font>
        <color rgb="FFFFC000"/>
      </font>
    </dxf>
    <dxf>
      <font>
        <color rgb="FFFFC000"/>
      </font>
    </dxf>
    <dxf>
      <font>
        <color rgb="FFFFC000"/>
      </font>
    </dxf>
    <dxf>
      <font>
        <color rgb="FFFF0000"/>
      </font>
    </dxf>
    <dxf>
      <font>
        <color rgb="FF0070C0"/>
      </font>
    </dxf>
    <dxf>
      <font>
        <color rgb="FFFFC000"/>
      </font>
    </dxf>
    <dxf>
      <font>
        <color theme="0"/>
      </font>
    </dxf>
    <dxf>
      <font>
        <color rgb="FFFF66CC"/>
      </font>
    </dxf>
    <dxf>
      <font>
        <color rgb="FF00B0F0"/>
      </font>
    </dxf>
    <dxf>
      <font>
        <color rgb="FF00B050"/>
      </font>
    </dxf>
    <dxf>
      <font>
        <color theme="1" tint="0.499984740745262"/>
      </font>
    </dxf>
    <dxf>
      <font>
        <color theme="6" tint="-0.24994659260841701"/>
      </font>
    </dxf>
    <dxf>
      <font>
        <color rgb="FF00B0F0"/>
      </font>
    </dxf>
    <dxf>
      <font>
        <color theme="5"/>
      </font>
    </dxf>
    <dxf>
      <font>
        <color rgb="FF7030A0"/>
      </font>
    </dxf>
    <dxf>
      <font>
        <color rgb="FFFFC000"/>
      </font>
    </dxf>
    <dxf>
      <font>
        <color rgb="FF00FF00"/>
      </font>
    </dxf>
    <dxf>
      <font>
        <color theme="0"/>
      </font>
    </dxf>
    <dxf>
      <font>
        <color theme="6" tint="0.39994506668294322"/>
      </font>
    </dxf>
    <dxf>
      <font>
        <b/>
        <i val="0"/>
        <color rgb="FF0070C0"/>
      </font>
    </dxf>
    <dxf>
      <font>
        <b/>
        <i val="0"/>
        <color rgb="FFFFC000"/>
      </font>
    </dxf>
    <dxf>
      <font>
        <b/>
        <i val="0"/>
        <color rgb="FFFF00FF"/>
      </font>
    </dxf>
    <dxf>
      <font>
        <color theme="5" tint="0.39994506668294322"/>
      </font>
    </dxf>
    <dxf>
      <font>
        <color theme="5" tint="-0.24994659260841701"/>
      </font>
    </dxf>
    <dxf>
      <font>
        <color rgb="FFFFFF00"/>
      </font>
    </dxf>
    <dxf>
      <font>
        <color rgb="FFFFC000"/>
      </font>
    </dxf>
    <dxf>
      <font>
        <color theme="6"/>
      </font>
    </dxf>
    <dxf>
      <font>
        <color theme="0"/>
      </font>
    </dxf>
    <dxf>
      <font>
        <color theme="9" tint="0.39994506668294322"/>
      </font>
    </dxf>
    <dxf>
      <font>
        <color theme="9" tint="-0.24994659260841701"/>
      </font>
    </dxf>
    <dxf>
      <font>
        <color theme="9" tint="-0.499984740745262"/>
      </font>
    </dxf>
    <dxf>
      <font>
        <color theme="6" tint="0.59996337778862885"/>
      </font>
    </dxf>
    <dxf>
      <font>
        <color theme="4" tint="0.39994506668294322"/>
      </font>
    </dxf>
    <dxf>
      <font>
        <color theme="4" tint="-0.24994659260841701"/>
      </font>
    </dxf>
    <dxf>
      <font>
        <color theme="4" tint="-0.499984740745262"/>
      </font>
    </dxf>
    <dxf>
      <font>
        <color rgb="FFFF0000"/>
      </font>
    </dxf>
    <dxf>
      <font>
        <color rgb="FFC00000"/>
      </font>
    </dxf>
    <dxf>
      <font>
        <color rgb="FFFF00FF"/>
      </font>
    </dxf>
    <dxf>
      <font>
        <color rgb="FF7030A0"/>
      </font>
    </dxf>
    <dxf>
      <font>
        <color theme="5"/>
      </font>
    </dxf>
    <dxf>
      <font>
        <color rgb="FFFF0000"/>
      </font>
    </dxf>
    <dxf>
      <font>
        <color rgb="FF0070C0"/>
      </font>
    </dxf>
    <dxf>
      <font>
        <color rgb="FFFFC000"/>
      </font>
    </dxf>
    <dxf>
      <font>
        <color theme="0"/>
      </font>
    </dxf>
    <dxf>
      <font>
        <color rgb="FFFF66CC"/>
      </font>
    </dxf>
    <dxf>
      <font>
        <color rgb="FF00B0F0"/>
      </font>
    </dxf>
    <dxf>
      <font>
        <color rgb="FF00B050"/>
      </font>
    </dxf>
    <dxf>
      <font>
        <color theme="6" tint="-0.24994659260841701"/>
      </font>
    </dxf>
    <dxf>
      <font>
        <color rgb="FF00B0F0"/>
      </font>
    </dxf>
    <dxf>
      <font>
        <color rgb="FFFF0000"/>
      </font>
    </dxf>
    <dxf>
      <font>
        <color rgb="FF7030A0"/>
      </font>
    </dxf>
    <dxf>
      <font>
        <color rgb="FFFFC000"/>
      </font>
    </dxf>
    <dxf>
      <font>
        <color rgb="FF00FF00"/>
      </font>
    </dxf>
    <dxf>
      <font>
        <color theme="0"/>
      </font>
    </dxf>
    <dxf>
      <font>
        <color theme="6" tint="0.39994506668294322"/>
      </font>
    </dxf>
    <dxf>
      <font>
        <b/>
        <i val="0"/>
        <color rgb="FF0070C0"/>
      </font>
    </dxf>
    <dxf>
      <font>
        <b/>
        <i val="0"/>
        <color rgb="FFFFC000"/>
      </font>
    </dxf>
    <dxf>
      <font>
        <b/>
        <i val="0"/>
        <color rgb="FFFF00FF"/>
      </font>
    </dxf>
    <dxf>
      <font>
        <color theme="5" tint="0.39994506668294322"/>
      </font>
    </dxf>
    <dxf>
      <font>
        <color theme="5" tint="-0.24994659260841701"/>
      </font>
    </dxf>
    <dxf>
      <font>
        <color rgb="FFFFFF00"/>
      </font>
    </dxf>
    <dxf>
      <font>
        <color rgb="FFFFC000"/>
      </font>
    </dxf>
    <dxf>
      <font>
        <color theme="6"/>
      </font>
    </dxf>
    <dxf>
      <font>
        <color theme="0"/>
      </font>
    </dxf>
    <dxf>
      <font>
        <color theme="9" tint="0.39994506668294322"/>
      </font>
    </dxf>
    <dxf>
      <font>
        <color theme="9" tint="-0.24994659260841701"/>
      </font>
    </dxf>
    <dxf>
      <font>
        <color theme="9" tint="-0.499984740745262"/>
      </font>
    </dxf>
    <dxf>
      <font>
        <color theme="6" tint="0.59996337778862885"/>
      </font>
    </dxf>
    <dxf>
      <font>
        <color theme="4" tint="0.39994506668294322"/>
      </font>
    </dxf>
    <dxf>
      <font>
        <color theme="4" tint="-0.24994659260841701"/>
      </font>
    </dxf>
    <dxf>
      <font>
        <color theme="4" tint="-0.499984740745262"/>
      </font>
    </dxf>
    <dxf>
      <font>
        <color rgb="FFFF0000"/>
      </font>
    </dxf>
    <dxf>
      <font>
        <color rgb="FFC00000"/>
      </font>
    </dxf>
    <dxf>
      <font>
        <color rgb="FFFF00FF"/>
      </font>
    </dxf>
    <dxf>
      <font>
        <color rgb="FF7030A0"/>
      </font>
    </dxf>
    <dxf>
      <font>
        <color theme="5" tint="-0.24994659260841701"/>
      </font>
    </dxf>
    <dxf>
      <font>
        <color theme="6" tint="-0.24994659260841701"/>
      </font>
    </dxf>
    <dxf>
      <font>
        <color rgb="FF00B0F0"/>
      </font>
    </dxf>
    <dxf>
      <font>
        <color rgb="FFFF0000"/>
      </font>
    </dxf>
    <dxf>
      <font>
        <color rgb="FF7030A0"/>
      </font>
    </dxf>
    <dxf>
      <font>
        <color rgb="FFFFC000"/>
      </font>
    </dxf>
    <dxf>
      <font>
        <color rgb="FF00FF00"/>
      </font>
    </dxf>
    <dxf>
      <font>
        <color theme="0"/>
      </font>
    </dxf>
    <dxf>
      <font>
        <color theme="6" tint="0.39994506668294322"/>
      </font>
    </dxf>
    <dxf>
      <font>
        <color theme="6" tint="-0.24994659260841701"/>
      </font>
    </dxf>
    <dxf>
      <font>
        <color rgb="FF00B0F0"/>
      </font>
    </dxf>
    <dxf>
      <font>
        <color rgb="FFFF0000"/>
      </font>
    </dxf>
    <dxf>
      <font>
        <color rgb="FF7030A0"/>
      </font>
    </dxf>
    <dxf>
      <font>
        <color rgb="FFFFC000"/>
      </font>
    </dxf>
    <dxf>
      <font>
        <color rgb="FF00FF00"/>
      </font>
    </dxf>
    <dxf>
      <font>
        <color theme="0"/>
      </font>
    </dxf>
    <dxf>
      <font>
        <color theme="6" tint="0.39994506668294322"/>
      </font>
    </dxf>
    <dxf>
      <font>
        <b/>
        <i val="0"/>
        <color rgb="FF0070C0"/>
      </font>
    </dxf>
    <dxf>
      <font>
        <b/>
        <i val="0"/>
        <color rgb="FFFFC000"/>
      </font>
    </dxf>
    <dxf>
      <font>
        <b/>
        <i val="0"/>
        <color rgb="FFFF00FF"/>
      </font>
    </dxf>
    <dxf>
      <font>
        <color theme="5" tint="0.39994506668294322"/>
      </font>
    </dxf>
    <dxf>
      <font>
        <color theme="5" tint="-0.24994659260841701"/>
      </font>
    </dxf>
    <dxf>
      <font>
        <color rgb="FFFFFF00"/>
      </font>
    </dxf>
    <dxf>
      <font>
        <color rgb="FFFFC000"/>
      </font>
    </dxf>
    <dxf>
      <font>
        <color theme="6"/>
      </font>
    </dxf>
    <dxf>
      <font>
        <color theme="0"/>
      </font>
    </dxf>
    <dxf>
      <font>
        <color theme="9" tint="0.39994506668294322"/>
      </font>
    </dxf>
    <dxf>
      <font>
        <color theme="9" tint="-0.24994659260841701"/>
      </font>
    </dxf>
    <dxf>
      <font>
        <color theme="9" tint="-0.499984740745262"/>
      </font>
    </dxf>
    <dxf>
      <font>
        <color theme="6" tint="0.59996337778862885"/>
      </font>
    </dxf>
    <dxf>
      <font>
        <color theme="4" tint="0.39994506668294322"/>
      </font>
    </dxf>
    <dxf>
      <font>
        <color theme="4" tint="-0.24994659260841701"/>
      </font>
    </dxf>
    <dxf>
      <font>
        <color theme="4" tint="-0.499984740745262"/>
      </font>
    </dxf>
    <dxf>
      <font>
        <color rgb="FFFF0000"/>
      </font>
    </dxf>
    <dxf>
      <font>
        <color rgb="FFC00000"/>
      </font>
    </dxf>
    <dxf>
      <font>
        <color rgb="FFFF00FF"/>
      </font>
    </dxf>
    <dxf>
      <font>
        <color rgb="FF7030A0"/>
      </font>
    </dxf>
    <dxf>
      <font>
        <color rgb="FFFF0000"/>
      </font>
    </dxf>
    <dxf>
      <font>
        <color rgb="FF0070C0"/>
      </font>
    </dxf>
    <dxf>
      <font>
        <color rgb="FFFFC000"/>
      </font>
    </dxf>
    <dxf>
      <font>
        <color theme="0"/>
      </font>
    </dxf>
    <dxf>
      <font>
        <color rgb="FFFF66CC"/>
      </font>
    </dxf>
    <dxf>
      <font>
        <color rgb="FF00B0F0"/>
      </font>
    </dxf>
    <dxf>
      <font>
        <color rgb="FF00B050"/>
      </font>
    </dxf>
    <dxf>
      <font>
        <color rgb="FFFF0000"/>
      </font>
    </dxf>
    <dxf>
      <font>
        <color rgb="FF0070C0"/>
      </font>
    </dxf>
    <dxf>
      <font>
        <color rgb="FFFFC000"/>
      </font>
    </dxf>
    <dxf>
      <font>
        <color theme="0"/>
      </font>
    </dxf>
    <dxf>
      <font>
        <color rgb="FFFF66CC"/>
      </font>
    </dxf>
    <dxf>
      <font>
        <color rgb="FF00B0F0"/>
      </font>
    </dxf>
    <dxf>
      <font>
        <color rgb="FF00B050"/>
      </font>
    </dxf>
    <dxf>
      <font>
        <color theme="1" tint="0.499984740745262"/>
      </font>
    </dxf>
    <dxf>
      <font>
        <color theme="6" tint="-0.24994659260841701"/>
      </font>
    </dxf>
    <dxf>
      <font>
        <color rgb="FF00B0F0"/>
      </font>
    </dxf>
    <dxf>
      <font>
        <color rgb="FFFF0000"/>
      </font>
    </dxf>
    <dxf>
      <font>
        <color rgb="FF7030A0"/>
      </font>
    </dxf>
    <dxf>
      <font>
        <color rgb="FFFFC000"/>
      </font>
    </dxf>
    <dxf>
      <font>
        <color rgb="FF00FF00"/>
      </font>
    </dxf>
    <dxf>
      <font>
        <color theme="0"/>
      </font>
    </dxf>
    <dxf>
      <font>
        <color theme="6" tint="0.39994506668294322"/>
      </font>
    </dxf>
    <dxf>
      <font>
        <color rgb="FFC00000"/>
      </font>
    </dxf>
    <dxf>
      <font>
        <color theme="5" tint="0.39994506668294322"/>
      </font>
    </dxf>
    <dxf>
      <font>
        <color theme="5" tint="-0.24994659260841701"/>
      </font>
    </dxf>
    <dxf>
      <font>
        <color rgb="FFFFFF00"/>
      </font>
    </dxf>
    <dxf>
      <font>
        <color rgb="FFFFC000"/>
      </font>
    </dxf>
    <dxf>
      <font>
        <color theme="6"/>
      </font>
    </dxf>
    <dxf>
      <font>
        <color theme="0"/>
      </font>
    </dxf>
    <dxf>
      <font>
        <color theme="9" tint="0.39994506668294322"/>
      </font>
    </dxf>
    <dxf>
      <font>
        <color theme="9" tint="-0.24994659260841701"/>
      </font>
    </dxf>
    <dxf>
      <font>
        <color theme="9" tint="-0.499984740745262"/>
      </font>
    </dxf>
    <dxf>
      <font>
        <color theme="6" tint="0.59996337778862885"/>
      </font>
    </dxf>
    <dxf>
      <font>
        <color theme="4" tint="0.39994506668294322"/>
      </font>
    </dxf>
    <dxf>
      <font>
        <color theme="4" tint="-0.24994659260841701"/>
      </font>
    </dxf>
    <dxf>
      <font>
        <color theme="4" tint="-0.499984740745262"/>
      </font>
    </dxf>
    <dxf>
      <font>
        <color rgb="FFFF0000"/>
      </font>
    </dxf>
    <dxf>
      <font>
        <color rgb="FFFF00FF"/>
      </font>
    </dxf>
    <dxf>
      <font>
        <color rgb="FF7030A0"/>
      </font>
    </dxf>
    <dxf>
      <font>
        <color theme="6" tint="-0.24994659260841701"/>
      </font>
    </dxf>
    <dxf>
      <font>
        <color rgb="FF00B0F0"/>
      </font>
    </dxf>
    <dxf>
      <font>
        <color theme="5"/>
      </font>
    </dxf>
    <dxf>
      <font>
        <color rgb="FF7030A0"/>
      </font>
    </dxf>
    <dxf>
      <font>
        <color rgb="FFFFC000"/>
      </font>
    </dxf>
    <dxf>
      <font>
        <color rgb="FF00FF00"/>
      </font>
    </dxf>
    <dxf>
      <font>
        <color theme="0"/>
      </font>
    </dxf>
    <dxf>
      <font>
        <color theme="6" tint="0.39994506668294322"/>
      </font>
    </dxf>
    <dxf>
      <font>
        <b/>
        <i val="0"/>
        <color rgb="FF0070C0"/>
      </font>
    </dxf>
    <dxf>
      <font>
        <b/>
        <i val="0"/>
        <color rgb="FFFFC000"/>
      </font>
    </dxf>
    <dxf>
      <font>
        <b/>
        <i val="0"/>
        <color rgb="FFFF00FF"/>
      </font>
    </dxf>
    <dxf>
      <font>
        <color theme="1" tint="0.499984740745262"/>
      </font>
    </dxf>
    <dxf>
      <font>
        <color rgb="FFFF0000"/>
      </font>
    </dxf>
    <dxf>
      <font>
        <color rgb="FF0070C0"/>
      </font>
    </dxf>
    <dxf>
      <font>
        <color rgb="FFFFC000"/>
      </font>
    </dxf>
    <dxf>
      <font>
        <color theme="0"/>
      </font>
    </dxf>
    <dxf>
      <font>
        <color rgb="FFFF66CC"/>
      </font>
    </dxf>
    <dxf>
      <font>
        <color rgb="FF00B0F0"/>
      </font>
    </dxf>
    <dxf>
      <font>
        <color rgb="FF00B050"/>
      </font>
    </dxf>
    <dxf>
      <font>
        <color theme="6" tint="-0.24994659260841701"/>
      </font>
    </dxf>
    <dxf>
      <font>
        <color rgb="FF00B0F0"/>
      </font>
    </dxf>
    <dxf>
      <font>
        <color rgb="FFFF0000"/>
      </font>
    </dxf>
    <dxf>
      <font>
        <color rgb="FF7030A0"/>
      </font>
    </dxf>
    <dxf>
      <font>
        <color rgb="FFFFC000"/>
      </font>
    </dxf>
    <dxf>
      <font>
        <color rgb="FF00FF00"/>
      </font>
    </dxf>
    <dxf>
      <font>
        <color theme="0"/>
      </font>
    </dxf>
    <dxf>
      <font>
        <color theme="6" tint="0.39994506668294322"/>
      </font>
    </dxf>
    <dxf>
      <font>
        <color theme="6" tint="-0.24994659260841701"/>
      </font>
    </dxf>
    <dxf>
      <font>
        <color rgb="FF00B0F0"/>
      </font>
    </dxf>
    <dxf>
      <font>
        <color rgb="FFFF0000"/>
      </font>
    </dxf>
    <dxf>
      <font>
        <color rgb="FF7030A0"/>
      </font>
    </dxf>
    <dxf>
      <font>
        <color rgb="FFFFC000"/>
      </font>
    </dxf>
    <dxf>
      <font>
        <color rgb="FF00FF00"/>
      </font>
    </dxf>
    <dxf>
      <font>
        <color theme="0"/>
      </font>
    </dxf>
    <dxf>
      <font>
        <color theme="6" tint="0.39994506668294322"/>
      </font>
    </dxf>
    <dxf>
      <font>
        <color rgb="FFFF00FF"/>
      </font>
    </dxf>
    <dxf>
      <font>
        <color rgb="FF0070C0"/>
      </font>
    </dxf>
    <dxf>
      <font>
        <color theme="7" tint="-0.24994659260841701"/>
      </font>
    </dxf>
    <dxf>
      <font>
        <color rgb="FFFF0000"/>
      </font>
    </dxf>
    <dxf>
      <font>
        <color theme="9"/>
      </font>
    </dxf>
    <dxf>
      <font>
        <color rgb="FF00FF00"/>
      </font>
    </dxf>
    <dxf>
      <font>
        <color theme="8" tint="0.39994506668294322"/>
      </font>
    </dxf>
    <dxf>
      <font>
        <b/>
        <i val="0"/>
        <color rgb="FF0070C0"/>
      </font>
    </dxf>
    <dxf>
      <font>
        <b/>
        <i val="0"/>
        <color theme="7" tint="-0.24994659260841701"/>
      </font>
    </dxf>
    <dxf>
      <font>
        <b/>
        <i val="0"/>
        <color rgb="FFFF00FF"/>
      </font>
    </dxf>
    <dxf>
      <font>
        <color rgb="FFC00000"/>
      </font>
    </dxf>
    <dxf>
      <font>
        <color theme="8"/>
      </font>
    </dxf>
    <dxf>
      <font>
        <color rgb="FFFFC000"/>
      </font>
    </dxf>
    <dxf>
      <font>
        <color rgb="FFFF00FF"/>
      </font>
    </dxf>
    <dxf>
      <font>
        <b/>
        <i val="0"/>
        <color rgb="FF0070C0"/>
      </font>
    </dxf>
    <dxf>
      <font>
        <b/>
        <i val="0"/>
        <color theme="7" tint="-0.24994659260841701"/>
      </font>
    </dxf>
    <dxf>
      <font>
        <b/>
        <i val="0"/>
        <color rgb="FFFF00FF"/>
      </font>
    </dxf>
    <dxf>
      <font>
        <color rgb="FFC00000"/>
      </font>
    </dxf>
    <dxf>
      <font>
        <color rgb="FFFF00FF"/>
      </font>
    </dxf>
    <dxf>
      <font>
        <color rgb="FF0070C0"/>
      </font>
    </dxf>
    <dxf>
      <font>
        <color theme="7" tint="-0.24994659260841701"/>
      </font>
    </dxf>
    <dxf>
      <font>
        <color rgb="FFFF0000"/>
      </font>
    </dxf>
    <dxf>
      <font>
        <color theme="9"/>
      </font>
    </dxf>
    <dxf>
      <font>
        <color rgb="FF00FF00"/>
      </font>
    </dxf>
    <dxf>
      <font>
        <color theme="8" tint="0.39994506668294322"/>
      </font>
    </dxf>
    <dxf>
      <font>
        <color rgb="FF0070C0"/>
      </font>
    </dxf>
    <dxf>
      <font>
        <color rgb="FFFFC000"/>
      </font>
    </dxf>
    <dxf>
      <font>
        <color rgb="FFFF00FF"/>
      </font>
    </dxf>
    <dxf>
      <font>
        <color rgb="FF0070C0"/>
      </font>
    </dxf>
    <dxf>
      <font>
        <color rgb="FFFFC000"/>
      </font>
    </dxf>
    <dxf>
      <font>
        <color rgb="FFFF00FF"/>
      </font>
    </dxf>
    <dxf>
      <font>
        <color rgb="FF0070C0"/>
      </font>
    </dxf>
    <dxf>
      <font>
        <color rgb="FFFFC000"/>
      </font>
    </dxf>
    <dxf>
      <font>
        <color rgb="FFFF00FF"/>
      </font>
    </dxf>
    <dxf>
      <font>
        <color rgb="FF0070C0"/>
      </font>
    </dxf>
    <dxf>
      <font>
        <color rgb="FFFFC000"/>
      </font>
    </dxf>
    <dxf>
      <font>
        <color rgb="FFFF00FF"/>
      </font>
    </dxf>
    <dxf>
      <font>
        <color rgb="FF0070C0"/>
      </font>
    </dxf>
    <dxf>
      <font>
        <color rgb="FFFFC000"/>
      </font>
    </dxf>
    <dxf>
      <font>
        <color rgb="FFFF00FF"/>
      </font>
    </dxf>
    <dxf>
      <font>
        <color rgb="FFFF0000"/>
      </font>
    </dxf>
    <dxf>
      <font>
        <color rgb="FF0070C0"/>
      </font>
    </dxf>
    <dxf>
      <font>
        <color rgb="FFFFC000"/>
      </font>
    </dxf>
    <dxf>
      <font>
        <color theme="0"/>
      </font>
    </dxf>
    <dxf>
      <font>
        <color rgb="FFFF66CC"/>
      </font>
    </dxf>
    <dxf>
      <font>
        <color rgb="FF00B0F0"/>
      </font>
    </dxf>
    <dxf>
      <font>
        <color rgb="FF00B050"/>
      </font>
    </dxf>
    <dxf>
      <font>
        <color theme="1" tint="0.499984740745262"/>
      </font>
    </dxf>
    <dxf>
      <font>
        <color rgb="FFFF00FF"/>
      </font>
    </dxf>
    <dxf>
      <font>
        <color theme="5" tint="0.39994506668294322"/>
      </font>
    </dxf>
    <dxf>
      <font>
        <color theme="5" tint="-0.24994659260841701"/>
      </font>
    </dxf>
    <dxf>
      <font>
        <color rgb="FFFF00FF"/>
      </font>
    </dxf>
    <dxf>
      <font>
        <color rgb="FFFFFF00"/>
      </font>
    </dxf>
    <dxf>
      <font>
        <color rgb="FFFFC000"/>
      </font>
    </dxf>
    <dxf>
      <font>
        <color theme="6"/>
      </font>
    </dxf>
    <dxf>
      <font>
        <color theme="0"/>
      </font>
    </dxf>
    <dxf>
      <font>
        <color theme="9" tint="0.39994506668294322"/>
      </font>
    </dxf>
    <dxf>
      <font>
        <color theme="9" tint="-0.24994659260841701"/>
      </font>
    </dxf>
    <dxf>
      <font>
        <color theme="9" tint="-0.499984740745262"/>
      </font>
    </dxf>
    <dxf>
      <font>
        <color theme="6" tint="0.59996337778862885"/>
      </font>
    </dxf>
    <dxf>
      <font>
        <color theme="4" tint="0.39994506668294322"/>
      </font>
    </dxf>
    <dxf>
      <font>
        <color theme="4" tint="-0.24994659260841701"/>
      </font>
    </dxf>
    <dxf>
      <font>
        <color theme="4" tint="-0.499984740745262"/>
      </font>
    </dxf>
    <dxf>
      <font>
        <color rgb="FFFF0000"/>
      </font>
    </dxf>
    <dxf>
      <font>
        <color rgb="FFC00000"/>
      </font>
    </dxf>
    <dxf>
      <font>
        <color rgb="FFFF00FF"/>
      </font>
    </dxf>
    <dxf>
      <font>
        <color rgb="FF7030A0"/>
      </font>
    </dxf>
    <dxf>
      <font>
        <color theme="5"/>
      </font>
    </dxf>
    <dxf>
      <font>
        <color rgb="FFFF00FF"/>
      </font>
    </dxf>
    <dxf>
      <font>
        <color rgb="FFFF0000"/>
      </font>
    </dxf>
    <dxf>
      <font>
        <color rgb="FF0070C0"/>
      </font>
    </dxf>
    <dxf>
      <font>
        <color rgb="FFFFC000"/>
      </font>
    </dxf>
    <dxf>
      <font>
        <color theme="0"/>
      </font>
    </dxf>
    <dxf>
      <font>
        <color rgb="FFFF66CC"/>
      </font>
    </dxf>
    <dxf>
      <font>
        <color rgb="FF00B0F0"/>
      </font>
    </dxf>
    <dxf>
      <font>
        <color rgb="FF00B050"/>
      </font>
    </dxf>
    <dxf>
      <font>
        <color theme="1" tint="0.499984740745262"/>
      </font>
    </dxf>
    <dxf>
      <font>
        <b/>
        <i val="0"/>
        <color rgb="FF0070C0"/>
      </font>
    </dxf>
    <dxf>
      <font>
        <b/>
        <i val="0"/>
        <color theme="7" tint="-0.24994659260841701"/>
      </font>
    </dxf>
    <dxf>
      <font>
        <b/>
        <i val="0"/>
        <color rgb="FFFF00FF"/>
      </font>
    </dxf>
    <dxf>
      <font>
        <color rgb="FFC00000"/>
      </font>
    </dxf>
    <dxf>
      <font>
        <b/>
        <i val="0"/>
        <color rgb="FF0070C0"/>
      </font>
    </dxf>
    <dxf>
      <font>
        <b/>
        <i val="0"/>
        <color theme="7" tint="-0.24994659260841701"/>
      </font>
    </dxf>
    <dxf>
      <font>
        <b/>
        <i val="0"/>
        <color rgb="FFFF00FF"/>
      </font>
    </dxf>
    <dxf>
      <font>
        <color rgb="FFC00000"/>
      </font>
    </dxf>
    <dxf>
      <font>
        <color theme="1" tint="0.34998626667073579"/>
      </font>
    </dxf>
  </dxfs>
  <tableStyles count="0" defaultTableStyle="TableStyleMedium2" defaultPivotStyle="PivotStyleLight16"/>
  <colors>
    <mruColors>
      <color rgb="FFFF00FF"/>
      <color rgb="FFFF66CC"/>
      <color rgb="FF00FF00"/>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34</xdr:col>
      <xdr:colOff>0</xdr:colOff>
      <xdr:row>33</xdr:row>
      <xdr:rowOff>138589</xdr:rowOff>
    </xdr:to>
    <xdr:pic>
      <xdr:nvPicPr>
        <xdr:cNvPr id="2" name="图片 1">
          <a:extLst>
            <a:ext uri="{FF2B5EF4-FFF2-40B4-BE49-F238E27FC236}">
              <a16:creationId xmlns:a16="http://schemas.microsoft.com/office/drawing/2014/main" id="{AC6D5466-0FC1-4799-912E-58193059982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334750" cy="485346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93</xdr:col>
      <xdr:colOff>10715</xdr:colOff>
      <xdr:row>4</xdr:row>
      <xdr:rowOff>66675</xdr:rowOff>
    </xdr:from>
    <xdr:to>
      <xdr:col>169</xdr:col>
      <xdr:colOff>48187</xdr:colOff>
      <xdr:row>46</xdr:row>
      <xdr:rowOff>28575</xdr:rowOff>
    </xdr:to>
    <xdr:grpSp>
      <xdr:nvGrpSpPr>
        <xdr:cNvPr id="12" name="组合 11">
          <a:extLst>
            <a:ext uri="{FF2B5EF4-FFF2-40B4-BE49-F238E27FC236}">
              <a16:creationId xmlns:a16="http://schemas.microsoft.com/office/drawing/2014/main" id="{00000000-0008-0000-0700-00000C000000}"/>
            </a:ext>
          </a:extLst>
        </xdr:cNvPr>
        <xdr:cNvGrpSpPr/>
      </xdr:nvGrpSpPr>
      <xdr:grpSpPr>
        <a:xfrm>
          <a:off x="9754790" y="638175"/>
          <a:ext cx="8000372" cy="5962650"/>
          <a:chOff x="9754790" y="638175"/>
          <a:chExt cx="8000372" cy="5962650"/>
        </a:xfrm>
      </xdr:grpSpPr>
      <xdr:sp macro="" textlink="">
        <xdr:nvSpPr>
          <xdr:cNvPr id="4" name="任意多边形 3">
            <a:extLst>
              <a:ext uri="{FF2B5EF4-FFF2-40B4-BE49-F238E27FC236}">
                <a16:creationId xmlns:a16="http://schemas.microsoft.com/office/drawing/2014/main" id="{00000000-0008-0000-0700-000004000000}"/>
              </a:ext>
            </a:extLst>
          </xdr:cNvPr>
          <xdr:cNvSpPr/>
        </xdr:nvSpPr>
        <xdr:spPr>
          <a:xfrm>
            <a:off x="9999806" y="2933700"/>
            <a:ext cx="477694" cy="576374"/>
          </a:xfrm>
          <a:custGeom>
            <a:avLst/>
            <a:gdLst>
              <a:gd name="connsiteX0" fmla="*/ 477694 w 477694"/>
              <a:gd name="connsiteY0" fmla="*/ 371879 h 576778"/>
              <a:gd name="connsiteX1" fmla="*/ 96694 w 477694"/>
              <a:gd name="connsiteY1" fmla="*/ 571904 h 576778"/>
              <a:gd name="connsiteX2" fmla="*/ 1444 w 477694"/>
              <a:gd name="connsiteY2" fmla="*/ 190904 h 576778"/>
              <a:gd name="connsiteX3" fmla="*/ 144319 w 477694"/>
              <a:gd name="connsiteY3" fmla="*/ 404 h 576778"/>
              <a:gd name="connsiteX4" fmla="*/ 210994 w 477694"/>
              <a:gd name="connsiteY4" fmla="*/ 143279 h 576778"/>
              <a:gd name="connsiteX0" fmla="*/ 477694 w 477694"/>
              <a:gd name="connsiteY0" fmla="*/ 371475 h 576374"/>
              <a:gd name="connsiteX1" fmla="*/ 96694 w 477694"/>
              <a:gd name="connsiteY1" fmla="*/ 571500 h 576374"/>
              <a:gd name="connsiteX2" fmla="*/ 1444 w 477694"/>
              <a:gd name="connsiteY2" fmla="*/ 190500 h 576374"/>
              <a:gd name="connsiteX3" fmla="*/ 144319 w 477694"/>
              <a:gd name="connsiteY3" fmla="*/ 0 h 576374"/>
            </a:gdLst>
            <a:ahLst/>
            <a:cxnLst>
              <a:cxn ang="0">
                <a:pos x="connsiteX0" y="connsiteY0"/>
              </a:cxn>
              <a:cxn ang="0">
                <a:pos x="connsiteX1" y="connsiteY1"/>
              </a:cxn>
              <a:cxn ang="0">
                <a:pos x="connsiteX2" y="connsiteY2"/>
              </a:cxn>
              <a:cxn ang="0">
                <a:pos x="connsiteX3" y="connsiteY3"/>
              </a:cxn>
            </a:cxnLst>
            <a:rect l="l" t="t" r="r" b="b"/>
            <a:pathLst>
              <a:path w="477694" h="576374">
                <a:moveTo>
                  <a:pt x="477694" y="371475"/>
                </a:moveTo>
                <a:cubicBezTo>
                  <a:pt x="326881" y="486569"/>
                  <a:pt x="176069" y="601663"/>
                  <a:pt x="96694" y="571500"/>
                </a:cubicBezTo>
                <a:cubicBezTo>
                  <a:pt x="17319" y="541338"/>
                  <a:pt x="-6493" y="285750"/>
                  <a:pt x="1444" y="190500"/>
                </a:cubicBezTo>
                <a:cubicBezTo>
                  <a:pt x="9381" y="95250"/>
                  <a:pt x="109394" y="7937"/>
                  <a:pt x="144319" y="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9" name="任意多边形 8">
            <a:extLst>
              <a:ext uri="{FF2B5EF4-FFF2-40B4-BE49-F238E27FC236}">
                <a16:creationId xmlns:a16="http://schemas.microsoft.com/office/drawing/2014/main" id="{00000000-0008-0000-0700-000009000000}"/>
              </a:ext>
            </a:extLst>
          </xdr:cNvPr>
          <xdr:cNvSpPr/>
        </xdr:nvSpPr>
        <xdr:spPr>
          <a:xfrm>
            <a:off x="9754790" y="4191000"/>
            <a:ext cx="865585" cy="1749185"/>
          </a:xfrm>
          <a:custGeom>
            <a:avLst/>
            <a:gdLst>
              <a:gd name="connsiteX0" fmla="*/ 865585 w 865585"/>
              <a:gd name="connsiteY0" fmla="*/ 0 h 1749185"/>
              <a:gd name="connsiteX1" fmla="*/ 494110 w 865585"/>
              <a:gd name="connsiteY1" fmla="*/ 647700 h 1749185"/>
              <a:gd name="connsiteX2" fmla="*/ 313135 w 865585"/>
              <a:gd name="connsiteY2" fmla="*/ 1609725 h 1749185"/>
              <a:gd name="connsiteX3" fmla="*/ 8335 w 865585"/>
              <a:gd name="connsiteY3" fmla="*/ 1724025 h 1749185"/>
            </a:gdLst>
            <a:ahLst/>
            <a:cxnLst>
              <a:cxn ang="0">
                <a:pos x="connsiteX0" y="connsiteY0"/>
              </a:cxn>
              <a:cxn ang="0">
                <a:pos x="connsiteX1" y="connsiteY1"/>
              </a:cxn>
              <a:cxn ang="0">
                <a:pos x="connsiteX2" y="connsiteY2"/>
              </a:cxn>
              <a:cxn ang="0">
                <a:pos x="connsiteX3" y="connsiteY3"/>
              </a:cxn>
            </a:cxnLst>
            <a:rect l="l" t="t" r="r" b="b"/>
            <a:pathLst>
              <a:path w="865585" h="1749185">
                <a:moveTo>
                  <a:pt x="865585" y="0"/>
                </a:moveTo>
                <a:cubicBezTo>
                  <a:pt x="725885" y="189706"/>
                  <a:pt x="586185" y="379413"/>
                  <a:pt x="494110" y="647700"/>
                </a:cubicBezTo>
                <a:cubicBezTo>
                  <a:pt x="402035" y="915987"/>
                  <a:pt x="394097" y="1430338"/>
                  <a:pt x="313135" y="1609725"/>
                </a:cubicBezTo>
                <a:cubicBezTo>
                  <a:pt x="232172" y="1789113"/>
                  <a:pt x="-51990" y="1755775"/>
                  <a:pt x="8335" y="1724025"/>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0" name="任意多边形 9">
            <a:extLst>
              <a:ext uri="{FF2B5EF4-FFF2-40B4-BE49-F238E27FC236}">
                <a16:creationId xmlns:a16="http://schemas.microsoft.com/office/drawing/2014/main" id="{00000000-0008-0000-0700-00000A000000}"/>
              </a:ext>
            </a:extLst>
          </xdr:cNvPr>
          <xdr:cNvSpPr/>
        </xdr:nvSpPr>
        <xdr:spPr>
          <a:xfrm>
            <a:off x="9782174" y="5715001"/>
            <a:ext cx="904876" cy="733424"/>
          </a:xfrm>
          <a:custGeom>
            <a:avLst/>
            <a:gdLst>
              <a:gd name="connsiteX0" fmla="*/ 0 w 1276350"/>
              <a:gd name="connsiteY0" fmla="*/ 714375 h 731115"/>
              <a:gd name="connsiteX1" fmla="*/ 542925 w 1276350"/>
              <a:gd name="connsiteY1" fmla="*/ 638175 h 731115"/>
              <a:gd name="connsiteX2" fmla="*/ 866775 w 1276350"/>
              <a:gd name="connsiteY2" fmla="*/ 0 h 731115"/>
              <a:gd name="connsiteX3" fmla="*/ 866775 w 1276350"/>
              <a:gd name="connsiteY3" fmla="*/ 0 h 731115"/>
              <a:gd name="connsiteX4" fmla="*/ 1276350 w 1276350"/>
              <a:gd name="connsiteY4" fmla="*/ 371475 h 731115"/>
              <a:gd name="connsiteX0" fmla="*/ 0 w 866775"/>
              <a:gd name="connsiteY0" fmla="*/ 714375 h 731115"/>
              <a:gd name="connsiteX1" fmla="*/ 542925 w 866775"/>
              <a:gd name="connsiteY1" fmla="*/ 638175 h 731115"/>
              <a:gd name="connsiteX2" fmla="*/ 866775 w 866775"/>
              <a:gd name="connsiteY2" fmla="*/ 0 h 731115"/>
              <a:gd name="connsiteX3" fmla="*/ 866775 w 866775"/>
              <a:gd name="connsiteY3" fmla="*/ 0 h 731115"/>
            </a:gdLst>
            <a:ahLst/>
            <a:cxnLst>
              <a:cxn ang="0">
                <a:pos x="connsiteX0" y="connsiteY0"/>
              </a:cxn>
              <a:cxn ang="0">
                <a:pos x="connsiteX1" y="connsiteY1"/>
              </a:cxn>
              <a:cxn ang="0">
                <a:pos x="connsiteX2" y="connsiteY2"/>
              </a:cxn>
              <a:cxn ang="0">
                <a:pos x="connsiteX3" y="connsiteY3"/>
              </a:cxn>
            </a:cxnLst>
            <a:rect l="l" t="t" r="r" b="b"/>
            <a:pathLst>
              <a:path w="866775" h="731115">
                <a:moveTo>
                  <a:pt x="0" y="714375"/>
                </a:moveTo>
                <a:cubicBezTo>
                  <a:pt x="199231" y="735806"/>
                  <a:pt x="398463" y="757237"/>
                  <a:pt x="542925" y="638175"/>
                </a:cubicBezTo>
                <a:cubicBezTo>
                  <a:pt x="687387" y="519113"/>
                  <a:pt x="866775" y="0"/>
                  <a:pt x="866775" y="0"/>
                </a:cubicBezTo>
                <a:lnTo>
                  <a:pt x="866775" y="0"/>
                </a:ln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1" name="任意多边形 10">
            <a:extLst>
              <a:ext uri="{FF2B5EF4-FFF2-40B4-BE49-F238E27FC236}">
                <a16:creationId xmlns:a16="http://schemas.microsoft.com/office/drawing/2014/main" id="{00000000-0008-0000-0700-00000B000000}"/>
              </a:ext>
            </a:extLst>
          </xdr:cNvPr>
          <xdr:cNvSpPr/>
        </xdr:nvSpPr>
        <xdr:spPr>
          <a:xfrm>
            <a:off x="10658476" y="5315615"/>
            <a:ext cx="1143000" cy="961360"/>
          </a:xfrm>
          <a:custGeom>
            <a:avLst/>
            <a:gdLst>
              <a:gd name="connsiteX0" fmla="*/ 0 w 1133475"/>
              <a:gd name="connsiteY0" fmla="*/ 427960 h 961360"/>
              <a:gd name="connsiteX1" fmla="*/ 428625 w 1133475"/>
              <a:gd name="connsiteY1" fmla="*/ 18385 h 961360"/>
              <a:gd name="connsiteX2" fmla="*/ 1133475 w 1133475"/>
              <a:gd name="connsiteY2" fmla="*/ 961360 h 961360"/>
            </a:gdLst>
            <a:ahLst/>
            <a:cxnLst>
              <a:cxn ang="0">
                <a:pos x="connsiteX0" y="connsiteY0"/>
              </a:cxn>
              <a:cxn ang="0">
                <a:pos x="connsiteX1" y="connsiteY1"/>
              </a:cxn>
              <a:cxn ang="0">
                <a:pos x="connsiteX2" y="connsiteY2"/>
              </a:cxn>
            </a:cxnLst>
            <a:rect l="l" t="t" r="r" b="b"/>
            <a:pathLst>
              <a:path w="1133475" h="961360">
                <a:moveTo>
                  <a:pt x="0" y="427960"/>
                </a:moveTo>
                <a:cubicBezTo>
                  <a:pt x="119856" y="178722"/>
                  <a:pt x="239713" y="-70515"/>
                  <a:pt x="428625" y="18385"/>
                </a:cubicBezTo>
                <a:cubicBezTo>
                  <a:pt x="617537" y="107285"/>
                  <a:pt x="909638" y="828010"/>
                  <a:pt x="1133475" y="96136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5" name="任意多边形 14">
            <a:extLst>
              <a:ext uri="{FF2B5EF4-FFF2-40B4-BE49-F238E27FC236}">
                <a16:creationId xmlns:a16="http://schemas.microsoft.com/office/drawing/2014/main" id="{00000000-0008-0000-0700-00000F000000}"/>
              </a:ext>
            </a:extLst>
          </xdr:cNvPr>
          <xdr:cNvSpPr/>
        </xdr:nvSpPr>
        <xdr:spPr>
          <a:xfrm>
            <a:off x="11801475" y="5895975"/>
            <a:ext cx="2257425" cy="381000"/>
          </a:xfrm>
          <a:custGeom>
            <a:avLst/>
            <a:gdLst>
              <a:gd name="connsiteX0" fmla="*/ 0 w 2257425"/>
              <a:gd name="connsiteY0" fmla="*/ 381000 h 381000"/>
              <a:gd name="connsiteX1" fmla="*/ 552450 w 2257425"/>
              <a:gd name="connsiteY1" fmla="*/ 190500 h 381000"/>
              <a:gd name="connsiteX2" fmla="*/ 1085850 w 2257425"/>
              <a:gd name="connsiteY2" fmla="*/ 314325 h 381000"/>
              <a:gd name="connsiteX3" fmla="*/ 1323975 w 2257425"/>
              <a:gd name="connsiteY3" fmla="*/ 200025 h 381000"/>
              <a:gd name="connsiteX4" fmla="*/ 2000250 w 2257425"/>
              <a:gd name="connsiteY4" fmla="*/ 66675 h 381000"/>
              <a:gd name="connsiteX5" fmla="*/ 2257425 w 2257425"/>
              <a:gd name="connsiteY5" fmla="*/ 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2257425" h="381000">
                <a:moveTo>
                  <a:pt x="0" y="381000"/>
                </a:moveTo>
                <a:cubicBezTo>
                  <a:pt x="185737" y="291306"/>
                  <a:pt x="371475" y="201612"/>
                  <a:pt x="552450" y="190500"/>
                </a:cubicBezTo>
                <a:cubicBezTo>
                  <a:pt x="733425" y="179388"/>
                  <a:pt x="1060450" y="258762"/>
                  <a:pt x="1085850" y="314325"/>
                </a:cubicBezTo>
                <a:cubicBezTo>
                  <a:pt x="1165225" y="276225"/>
                  <a:pt x="1171575" y="241300"/>
                  <a:pt x="1323975" y="200025"/>
                </a:cubicBezTo>
                <a:cubicBezTo>
                  <a:pt x="1476375" y="158750"/>
                  <a:pt x="1833563" y="74612"/>
                  <a:pt x="2000250" y="66675"/>
                </a:cubicBezTo>
                <a:lnTo>
                  <a:pt x="2257425" y="0"/>
                </a:ln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6" name="任意多边形 15">
            <a:extLst>
              <a:ext uri="{FF2B5EF4-FFF2-40B4-BE49-F238E27FC236}">
                <a16:creationId xmlns:a16="http://schemas.microsoft.com/office/drawing/2014/main" id="{00000000-0008-0000-0700-000010000000}"/>
              </a:ext>
            </a:extLst>
          </xdr:cNvPr>
          <xdr:cNvSpPr/>
        </xdr:nvSpPr>
        <xdr:spPr>
          <a:xfrm>
            <a:off x="14058900" y="2190750"/>
            <a:ext cx="3603533" cy="4410075"/>
          </a:xfrm>
          <a:custGeom>
            <a:avLst/>
            <a:gdLst>
              <a:gd name="connsiteX0" fmla="*/ 0 w 3603533"/>
              <a:gd name="connsiteY0" fmla="*/ 3686175 h 4505325"/>
              <a:gd name="connsiteX1" fmla="*/ 247650 w 3603533"/>
              <a:gd name="connsiteY1" fmla="*/ 3695700 h 4505325"/>
              <a:gd name="connsiteX2" fmla="*/ 533400 w 3603533"/>
              <a:gd name="connsiteY2" fmla="*/ 3876675 h 4505325"/>
              <a:gd name="connsiteX3" fmla="*/ 552450 w 3603533"/>
              <a:gd name="connsiteY3" fmla="*/ 4276725 h 4505325"/>
              <a:gd name="connsiteX4" fmla="*/ 809625 w 3603533"/>
              <a:gd name="connsiteY4" fmla="*/ 4505325 h 4505325"/>
              <a:gd name="connsiteX5" fmla="*/ 876300 w 3603533"/>
              <a:gd name="connsiteY5" fmla="*/ 4410075 h 4505325"/>
              <a:gd name="connsiteX6" fmla="*/ 1171575 w 3603533"/>
              <a:gd name="connsiteY6" fmla="*/ 4371975 h 4505325"/>
              <a:gd name="connsiteX7" fmla="*/ 1247775 w 3603533"/>
              <a:gd name="connsiteY7" fmla="*/ 4152900 h 4505325"/>
              <a:gd name="connsiteX8" fmla="*/ 1323975 w 3603533"/>
              <a:gd name="connsiteY8" fmla="*/ 4324350 h 4505325"/>
              <a:gd name="connsiteX9" fmla="*/ 1504950 w 3603533"/>
              <a:gd name="connsiteY9" fmla="*/ 4295775 h 4505325"/>
              <a:gd name="connsiteX10" fmla="*/ 1562100 w 3603533"/>
              <a:gd name="connsiteY10" fmla="*/ 4143375 h 4505325"/>
              <a:gd name="connsiteX11" fmla="*/ 1524000 w 3603533"/>
              <a:gd name="connsiteY11" fmla="*/ 3962400 h 4505325"/>
              <a:gd name="connsiteX12" fmla="*/ 1323975 w 3603533"/>
              <a:gd name="connsiteY12" fmla="*/ 3829050 h 4505325"/>
              <a:gd name="connsiteX13" fmla="*/ 1390650 w 3603533"/>
              <a:gd name="connsiteY13" fmla="*/ 3724275 h 4505325"/>
              <a:gd name="connsiteX14" fmla="*/ 1666875 w 3603533"/>
              <a:gd name="connsiteY14" fmla="*/ 3876675 h 4505325"/>
              <a:gd name="connsiteX15" fmla="*/ 1866900 w 3603533"/>
              <a:gd name="connsiteY15" fmla="*/ 3905250 h 4505325"/>
              <a:gd name="connsiteX16" fmla="*/ 2124075 w 3603533"/>
              <a:gd name="connsiteY16" fmla="*/ 4286250 h 4505325"/>
              <a:gd name="connsiteX17" fmla="*/ 2381250 w 3603533"/>
              <a:gd name="connsiteY17" fmla="*/ 4352925 h 4505325"/>
              <a:gd name="connsiteX18" fmla="*/ 2552700 w 3603533"/>
              <a:gd name="connsiteY18" fmla="*/ 4305300 h 4505325"/>
              <a:gd name="connsiteX19" fmla="*/ 2657475 w 3603533"/>
              <a:gd name="connsiteY19" fmla="*/ 4352925 h 4505325"/>
              <a:gd name="connsiteX20" fmla="*/ 2905125 w 3603533"/>
              <a:gd name="connsiteY20" fmla="*/ 4248150 h 4505325"/>
              <a:gd name="connsiteX21" fmla="*/ 3095625 w 3603533"/>
              <a:gd name="connsiteY21" fmla="*/ 4324350 h 4505325"/>
              <a:gd name="connsiteX22" fmla="*/ 3181350 w 3603533"/>
              <a:gd name="connsiteY22" fmla="*/ 4267200 h 4505325"/>
              <a:gd name="connsiteX23" fmla="*/ 3505200 w 3603533"/>
              <a:gd name="connsiteY23" fmla="*/ 4276725 h 4505325"/>
              <a:gd name="connsiteX24" fmla="*/ 3543300 w 3603533"/>
              <a:gd name="connsiteY24" fmla="*/ 3800475 h 4505325"/>
              <a:gd name="connsiteX25" fmla="*/ 3371850 w 3603533"/>
              <a:gd name="connsiteY25" fmla="*/ 3695700 h 4505325"/>
              <a:gd name="connsiteX26" fmla="*/ 3429000 w 3603533"/>
              <a:gd name="connsiteY26" fmla="*/ 3324225 h 4505325"/>
              <a:gd name="connsiteX27" fmla="*/ 3495675 w 3603533"/>
              <a:gd name="connsiteY27" fmla="*/ 3076575 h 4505325"/>
              <a:gd name="connsiteX28" fmla="*/ 3400425 w 3603533"/>
              <a:gd name="connsiteY28" fmla="*/ 2952750 h 4505325"/>
              <a:gd name="connsiteX29" fmla="*/ 3514725 w 3603533"/>
              <a:gd name="connsiteY29" fmla="*/ 2781300 h 4505325"/>
              <a:gd name="connsiteX30" fmla="*/ 3476625 w 3603533"/>
              <a:gd name="connsiteY30" fmla="*/ 2628900 h 4505325"/>
              <a:gd name="connsiteX31" fmla="*/ 3524250 w 3603533"/>
              <a:gd name="connsiteY31" fmla="*/ 2466975 h 4505325"/>
              <a:gd name="connsiteX32" fmla="*/ 3600450 w 3603533"/>
              <a:gd name="connsiteY32" fmla="*/ 2333625 h 4505325"/>
              <a:gd name="connsiteX33" fmla="*/ 3409950 w 3603533"/>
              <a:gd name="connsiteY33" fmla="*/ 2095500 h 4505325"/>
              <a:gd name="connsiteX34" fmla="*/ 3000375 w 3603533"/>
              <a:gd name="connsiteY34" fmla="*/ 1971675 h 4505325"/>
              <a:gd name="connsiteX35" fmla="*/ 2905125 w 3603533"/>
              <a:gd name="connsiteY35" fmla="*/ 1914525 h 4505325"/>
              <a:gd name="connsiteX36" fmla="*/ 2771775 w 3603533"/>
              <a:gd name="connsiteY36" fmla="*/ 1914525 h 4505325"/>
              <a:gd name="connsiteX37" fmla="*/ 2657475 w 3603533"/>
              <a:gd name="connsiteY37" fmla="*/ 1809750 h 4505325"/>
              <a:gd name="connsiteX38" fmla="*/ 2466975 w 3603533"/>
              <a:gd name="connsiteY38" fmla="*/ 1543050 h 4505325"/>
              <a:gd name="connsiteX39" fmla="*/ 2457450 w 3603533"/>
              <a:gd name="connsiteY39" fmla="*/ 1247775 h 4505325"/>
              <a:gd name="connsiteX40" fmla="*/ 2638425 w 3603533"/>
              <a:gd name="connsiteY40" fmla="*/ 838200 h 4505325"/>
              <a:gd name="connsiteX41" fmla="*/ 2809875 w 3603533"/>
              <a:gd name="connsiteY41" fmla="*/ 514350 h 4505325"/>
              <a:gd name="connsiteX42" fmla="*/ 2743200 w 3603533"/>
              <a:gd name="connsiteY42" fmla="*/ 304800 h 4505325"/>
              <a:gd name="connsiteX43" fmla="*/ 2733675 w 3603533"/>
              <a:gd name="connsiteY43" fmla="*/ 0 h 4505325"/>
              <a:gd name="connsiteX0" fmla="*/ 0 w 3603533"/>
              <a:gd name="connsiteY0" fmla="*/ 3686175 h 4410075"/>
              <a:gd name="connsiteX1" fmla="*/ 247650 w 3603533"/>
              <a:gd name="connsiteY1" fmla="*/ 3695700 h 4410075"/>
              <a:gd name="connsiteX2" fmla="*/ 533400 w 3603533"/>
              <a:gd name="connsiteY2" fmla="*/ 3876675 h 4410075"/>
              <a:gd name="connsiteX3" fmla="*/ 552450 w 3603533"/>
              <a:gd name="connsiteY3" fmla="*/ 4276725 h 4410075"/>
              <a:gd name="connsiteX4" fmla="*/ 876300 w 3603533"/>
              <a:gd name="connsiteY4" fmla="*/ 4410075 h 4410075"/>
              <a:gd name="connsiteX5" fmla="*/ 1171575 w 3603533"/>
              <a:gd name="connsiteY5" fmla="*/ 4371975 h 4410075"/>
              <a:gd name="connsiteX6" fmla="*/ 1247775 w 3603533"/>
              <a:gd name="connsiteY6" fmla="*/ 4152900 h 4410075"/>
              <a:gd name="connsiteX7" fmla="*/ 1323975 w 3603533"/>
              <a:gd name="connsiteY7" fmla="*/ 4324350 h 4410075"/>
              <a:gd name="connsiteX8" fmla="*/ 1504950 w 3603533"/>
              <a:gd name="connsiteY8" fmla="*/ 4295775 h 4410075"/>
              <a:gd name="connsiteX9" fmla="*/ 1562100 w 3603533"/>
              <a:gd name="connsiteY9" fmla="*/ 4143375 h 4410075"/>
              <a:gd name="connsiteX10" fmla="*/ 1524000 w 3603533"/>
              <a:gd name="connsiteY10" fmla="*/ 3962400 h 4410075"/>
              <a:gd name="connsiteX11" fmla="*/ 1323975 w 3603533"/>
              <a:gd name="connsiteY11" fmla="*/ 3829050 h 4410075"/>
              <a:gd name="connsiteX12" fmla="*/ 1390650 w 3603533"/>
              <a:gd name="connsiteY12" fmla="*/ 3724275 h 4410075"/>
              <a:gd name="connsiteX13" fmla="*/ 1666875 w 3603533"/>
              <a:gd name="connsiteY13" fmla="*/ 3876675 h 4410075"/>
              <a:gd name="connsiteX14" fmla="*/ 1866900 w 3603533"/>
              <a:gd name="connsiteY14" fmla="*/ 3905250 h 4410075"/>
              <a:gd name="connsiteX15" fmla="*/ 2124075 w 3603533"/>
              <a:gd name="connsiteY15" fmla="*/ 4286250 h 4410075"/>
              <a:gd name="connsiteX16" fmla="*/ 2381250 w 3603533"/>
              <a:gd name="connsiteY16" fmla="*/ 4352925 h 4410075"/>
              <a:gd name="connsiteX17" fmla="*/ 2552700 w 3603533"/>
              <a:gd name="connsiteY17" fmla="*/ 4305300 h 4410075"/>
              <a:gd name="connsiteX18" fmla="*/ 2657475 w 3603533"/>
              <a:gd name="connsiteY18" fmla="*/ 4352925 h 4410075"/>
              <a:gd name="connsiteX19" fmla="*/ 2905125 w 3603533"/>
              <a:gd name="connsiteY19" fmla="*/ 4248150 h 4410075"/>
              <a:gd name="connsiteX20" fmla="*/ 3095625 w 3603533"/>
              <a:gd name="connsiteY20" fmla="*/ 4324350 h 4410075"/>
              <a:gd name="connsiteX21" fmla="*/ 3181350 w 3603533"/>
              <a:gd name="connsiteY21" fmla="*/ 4267200 h 4410075"/>
              <a:gd name="connsiteX22" fmla="*/ 3505200 w 3603533"/>
              <a:gd name="connsiteY22" fmla="*/ 4276725 h 4410075"/>
              <a:gd name="connsiteX23" fmla="*/ 3543300 w 3603533"/>
              <a:gd name="connsiteY23" fmla="*/ 3800475 h 4410075"/>
              <a:gd name="connsiteX24" fmla="*/ 3371850 w 3603533"/>
              <a:gd name="connsiteY24" fmla="*/ 3695700 h 4410075"/>
              <a:gd name="connsiteX25" fmla="*/ 3429000 w 3603533"/>
              <a:gd name="connsiteY25" fmla="*/ 3324225 h 4410075"/>
              <a:gd name="connsiteX26" fmla="*/ 3495675 w 3603533"/>
              <a:gd name="connsiteY26" fmla="*/ 3076575 h 4410075"/>
              <a:gd name="connsiteX27" fmla="*/ 3400425 w 3603533"/>
              <a:gd name="connsiteY27" fmla="*/ 2952750 h 4410075"/>
              <a:gd name="connsiteX28" fmla="*/ 3514725 w 3603533"/>
              <a:gd name="connsiteY28" fmla="*/ 2781300 h 4410075"/>
              <a:gd name="connsiteX29" fmla="*/ 3476625 w 3603533"/>
              <a:gd name="connsiteY29" fmla="*/ 2628900 h 4410075"/>
              <a:gd name="connsiteX30" fmla="*/ 3524250 w 3603533"/>
              <a:gd name="connsiteY30" fmla="*/ 2466975 h 4410075"/>
              <a:gd name="connsiteX31" fmla="*/ 3600450 w 3603533"/>
              <a:gd name="connsiteY31" fmla="*/ 2333625 h 4410075"/>
              <a:gd name="connsiteX32" fmla="*/ 3409950 w 3603533"/>
              <a:gd name="connsiteY32" fmla="*/ 2095500 h 4410075"/>
              <a:gd name="connsiteX33" fmla="*/ 3000375 w 3603533"/>
              <a:gd name="connsiteY33" fmla="*/ 1971675 h 4410075"/>
              <a:gd name="connsiteX34" fmla="*/ 2905125 w 3603533"/>
              <a:gd name="connsiteY34" fmla="*/ 1914525 h 4410075"/>
              <a:gd name="connsiteX35" fmla="*/ 2771775 w 3603533"/>
              <a:gd name="connsiteY35" fmla="*/ 1914525 h 4410075"/>
              <a:gd name="connsiteX36" fmla="*/ 2657475 w 3603533"/>
              <a:gd name="connsiteY36" fmla="*/ 1809750 h 4410075"/>
              <a:gd name="connsiteX37" fmla="*/ 2466975 w 3603533"/>
              <a:gd name="connsiteY37" fmla="*/ 1543050 h 4410075"/>
              <a:gd name="connsiteX38" fmla="*/ 2457450 w 3603533"/>
              <a:gd name="connsiteY38" fmla="*/ 1247775 h 4410075"/>
              <a:gd name="connsiteX39" fmla="*/ 2638425 w 3603533"/>
              <a:gd name="connsiteY39" fmla="*/ 838200 h 4410075"/>
              <a:gd name="connsiteX40" fmla="*/ 2809875 w 3603533"/>
              <a:gd name="connsiteY40" fmla="*/ 514350 h 4410075"/>
              <a:gd name="connsiteX41" fmla="*/ 2743200 w 3603533"/>
              <a:gd name="connsiteY41" fmla="*/ 304800 h 4410075"/>
              <a:gd name="connsiteX42" fmla="*/ 2733675 w 3603533"/>
              <a:gd name="connsiteY42" fmla="*/ 0 h 4410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Lst>
            <a:rect l="l" t="t" r="r" b="b"/>
            <a:pathLst>
              <a:path w="3603533" h="4410075">
                <a:moveTo>
                  <a:pt x="0" y="3686175"/>
                </a:moveTo>
                <a:cubicBezTo>
                  <a:pt x="79375" y="3675062"/>
                  <a:pt x="158750" y="3663950"/>
                  <a:pt x="247650" y="3695700"/>
                </a:cubicBezTo>
                <a:cubicBezTo>
                  <a:pt x="336550" y="3727450"/>
                  <a:pt x="454025" y="3829050"/>
                  <a:pt x="533400" y="3876675"/>
                </a:cubicBezTo>
                <a:lnTo>
                  <a:pt x="552450" y="4276725"/>
                </a:lnTo>
                <a:lnTo>
                  <a:pt x="876300" y="4410075"/>
                </a:lnTo>
                <a:cubicBezTo>
                  <a:pt x="936625" y="4387850"/>
                  <a:pt x="1111250" y="4416425"/>
                  <a:pt x="1171575" y="4371975"/>
                </a:cubicBezTo>
                <a:lnTo>
                  <a:pt x="1247775" y="4152900"/>
                </a:lnTo>
                <a:cubicBezTo>
                  <a:pt x="1273175" y="4210050"/>
                  <a:pt x="1281113" y="4300538"/>
                  <a:pt x="1323975" y="4324350"/>
                </a:cubicBezTo>
                <a:cubicBezTo>
                  <a:pt x="1366838" y="4348163"/>
                  <a:pt x="1465263" y="4325938"/>
                  <a:pt x="1504950" y="4295775"/>
                </a:cubicBezTo>
                <a:cubicBezTo>
                  <a:pt x="1544638" y="4265613"/>
                  <a:pt x="1558925" y="4198937"/>
                  <a:pt x="1562100" y="4143375"/>
                </a:cubicBezTo>
                <a:cubicBezTo>
                  <a:pt x="1565275" y="4087813"/>
                  <a:pt x="1565275" y="4019550"/>
                  <a:pt x="1524000" y="3962400"/>
                </a:cubicBezTo>
                <a:cubicBezTo>
                  <a:pt x="1457325" y="3917950"/>
                  <a:pt x="1346200" y="3868737"/>
                  <a:pt x="1323975" y="3829050"/>
                </a:cubicBezTo>
                <a:cubicBezTo>
                  <a:pt x="1301750" y="3789363"/>
                  <a:pt x="1333500" y="3716338"/>
                  <a:pt x="1390650" y="3724275"/>
                </a:cubicBezTo>
                <a:cubicBezTo>
                  <a:pt x="1447800" y="3732212"/>
                  <a:pt x="1589088" y="3806825"/>
                  <a:pt x="1666875" y="3876675"/>
                </a:cubicBezTo>
                <a:cubicBezTo>
                  <a:pt x="1733550" y="3886200"/>
                  <a:pt x="1789113" y="3835400"/>
                  <a:pt x="1866900" y="3905250"/>
                </a:cubicBezTo>
                <a:cubicBezTo>
                  <a:pt x="1952625" y="4032250"/>
                  <a:pt x="2038350" y="4211637"/>
                  <a:pt x="2124075" y="4286250"/>
                </a:cubicBezTo>
                <a:cubicBezTo>
                  <a:pt x="2124075" y="4286250"/>
                  <a:pt x="2309813" y="4349750"/>
                  <a:pt x="2381250" y="4352925"/>
                </a:cubicBezTo>
                <a:cubicBezTo>
                  <a:pt x="2452687" y="4356100"/>
                  <a:pt x="2368550" y="4327525"/>
                  <a:pt x="2552700" y="4305300"/>
                </a:cubicBezTo>
                <a:lnTo>
                  <a:pt x="2657475" y="4352925"/>
                </a:lnTo>
                <a:cubicBezTo>
                  <a:pt x="2740025" y="4318000"/>
                  <a:pt x="2832100" y="4252913"/>
                  <a:pt x="2905125" y="4248150"/>
                </a:cubicBezTo>
                <a:cubicBezTo>
                  <a:pt x="2978150" y="4243387"/>
                  <a:pt x="3049588" y="4321175"/>
                  <a:pt x="3095625" y="4324350"/>
                </a:cubicBezTo>
                <a:cubicBezTo>
                  <a:pt x="3141662" y="4327525"/>
                  <a:pt x="3114675" y="4273550"/>
                  <a:pt x="3181350" y="4267200"/>
                </a:cubicBezTo>
                <a:cubicBezTo>
                  <a:pt x="3289300" y="4270375"/>
                  <a:pt x="3444875" y="4354512"/>
                  <a:pt x="3505200" y="4276725"/>
                </a:cubicBezTo>
                <a:cubicBezTo>
                  <a:pt x="3565525" y="4198938"/>
                  <a:pt x="3554412" y="3999706"/>
                  <a:pt x="3543300" y="3800475"/>
                </a:cubicBezTo>
                <a:cubicBezTo>
                  <a:pt x="3486150" y="3765550"/>
                  <a:pt x="3390900" y="3775075"/>
                  <a:pt x="3371850" y="3695700"/>
                </a:cubicBezTo>
                <a:cubicBezTo>
                  <a:pt x="3352800" y="3616325"/>
                  <a:pt x="3408363" y="3427412"/>
                  <a:pt x="3429000" y="3324225"/>
                </a:cubicBezTo>
                <a:cubicBezTo>
                  <a:pt x="3449637" y="3221038"/>
                  <a:pt x="3500438" y="3138487"/>
                  <a:pt x="3495675" y="3076575"/>
                </a:cubicBezTo>
                <a:cubicBezTo>
                  <a:pt x="3490913" y="3014662"/>
                  <a:pt x="3397250" y="3001962"/>
                  <a:pt x="3400425" y="2952750"/>
                </a:cubicBezTo>
                <a:cubicBezTo>
                  <a:pt x="3403600" y="2903538"/>
                  <a:pt x="3502025" y="2835275"/>
                  <a:pt x="3514725" y="2781300"/>
                </a:cubicBezTo>
                <a:cubicBezTo>
                  <a:pt x="3527425" y="2727325"/>
                  <a:pt x="3475038" y="2681287"/>
                  <a:pt x="3476625" y="2628900"/>
                </a:cubicBezTo>
                <a:cubicBezTo>
                  <a:pt x="3478212" y="2576513"/>
                  <a:pt x="3503613" y="2516187"/>
                  <a:pt x="3524250" y="2466975"/>
                </a:cubicBezTo>
                <a:cubicBezTo>
                  <a:pt x="3544887" y="2417763"/>
                  <a:pt x="3619500" y="2395538"/>
                  <a:pt x="3600450" y="2333625"/>
                </a:cubicBezTo>
                <a:cubicBezTo>
                  <a:pt x="3581400" y="2271712"/>
                  <a:pt x="3524250" y="2157412"/>
                  <a:pt x="3409950" y="2095500"/>
                </a:cubicBezTo>
                <a:cubicBezTo>
                  <a:pt x="3273425" y="2054225"/>
                  <a:pt x="3084512" y="2001837"/>
                  <a:pt x="3000375" y="1971675"/>
                </a:cubicBezTo>
                <a:cubicBezTo>
                  <a:pt x="2916238" y="1941513"/>
                  <a:pt x="2943225" y="1924050"/>
                  <a:pt x="2905125" y="1914525"/>
                </a:cubicBezTo>
                <a:cubicBezTo>
                  <a:pt x="2867025" y="1905000"/>
                  <a:pt x="2813050" y="1931987"/>
                  <a:pt x="2771775" y="1914525"/>
                </a:cubicBezTo>
                <a:cubicBezTo>
                  <a:pt x="2730500" y="1897062"/>
                  <a:pt x="2708275" y="1871662"/>
                  <a:pt x="2657475" y="1809750"/>
                </a:cubicBezTo>
                <a:cubicBezTo>
                  <a:pt x="2606675" y="1747837"/>
                  <a:pt x="2492375" y="1619250"/>
                  <a:pt x="2466975" y="1543050"/>
                </a:cubicBezTo>
                <a:cubicBezTo>
                  <a:pt x="2463800" y="1444625"/>
                  <a:pt x="2428875" y="1365250"/>
                  <a:pt x="2457450" y="1247775"/>
                </a:cubicBezTo>
                <a:cubicBezTo>
                  <a:pt x="2486025" y="1130300"/>
                  <a:pt x="2573338" y="960437"/>
                  <a:pt x="2638425" y="838200"/>
                </a:cubicBezTo>
                <a:cubicBezTo>
                  <a:pt x="2695575" y="730250"/>
                  <a:pt x="2792413" y="603250"/>
                  <a:pt x="2809875" y="514350"/>
                </a:cubicBezTo>
                <a:cubicBezTo>
                  <a:pt x="2809875" y="514350"/>
                  <a:pt x="2755900" y="390525"/>
                  <a:pt x="2743200" y="304800"/>
                </a:cubicBezTo>
                <a:cubicBezTo>
                  <a:pt x="2730500" y="219075"/>
                  <a:pt x="2738438" y="42862"/>
                  <a:pt x="2733675" y="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7" name="任意多边形 16">
            <a:extLst>
              <a:ext uri="{FF2B5EF4-FFF2-40B4-BE49-F238E27FC236}">
                <a16:creationId xmlns:a16="http://schemas.microsoft.com/office/drawing/2014/main" id="{00000000-0008-0000-0700-000011000000}"/>
              </a:ext>
            </a:extLst>
          </xdr:cNvPr>
          <xdr:cNvSpPr/>
        </xdr:nvSpPr>
        <xdr:spPr>
          <a:xfrm>
            <a:off x="11896725" y="4505325"/>
            <a:ext cx="2152650" cy="1381125"/>
          </a:xfrm>
          <a:custGeom>
            <a:avLst/>
            <a:gdLst>
              <a:gd name="connsiteX0" fmla="*/ 2152650 w 2152650"/>
              <a:gd name="connsiteY0" fmla="*/ 1381125 h 1381125"/>
              <a:gd name="connsiteX1" fmla="*/ 1676400 w 2152650"/>
              <a:gd name="connsiteY1" fmla="*/ 1095375 h 1381125"/>
              <a:gd name="connsiteX2" fmla="*/ 1390650 w 2152650"/>
              <a:gd name="connsiteY2" fmla="*/ 1038225 h 1381125"/>
              <a:gd name="connsiteX3" fmla="*/ 1247775 w 2152650"/>
              <a:gd name="connsiteY3" fmla="*/ 914400 h 1381125"/>
              <a:gd name="connsiteX4" fmla="*/ 942975 w 2152650"/>
              <a:gd name="connsiteY4" fmla="*/ 1133475 h 1381125"/>
              <a:gd name="connsiteX5" fmla="*/ 590550 w 2152650"/>
              <a:gd name="connsiteY5" fmla="*/ 1057275 h 1381125"/>
              <a:gd name="connsiteX6" fmla="*/ 428625 w 2152650"/>
              <a:gd name="connsiteY6" fmla="*/ 400050 h 1381125"/>
              <a:gd name="connsiteX7" fmla="*/ 0 w 2152650"/>
              <a:gd name="connsiteY7" fmla="*/ 0 h 1381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52650" h="1381125">
                <a:moveTo>
                  <a:pt x="2152650" y="1381125"/>
                </a:moveTo>
                <a:cubicBezTo>
                  <a:pt x="1983581" y="1239837"/>
                  <a:pt x="1814512" y="1098550"/>
                  <a:pt x="1676400" y="1095375"/>
                </a:cubicBezTo>
                <a:cubicBezTo>
                  <a:pt x="1581150" y="1076325"/>
                  <a:pt x="1462087" y="1068387"/>
                  <a:pt x="1390650" y="1038225"/>
                </a:cubicBezTo>
                <a:cubicBezTo>
                  <a:pt x="1319212" y="1008062"/>
                  <a:pt x="1322387" y="898525"/>
                  <a:pt x="1247775" y="914400"/>
                </a:cubicBezTo>
                <a:cubicBezTo>
                  <a:pt x="1173163" y="930275"/>
                  <a:pt x="1054100" y="1079500"/>
                  <a:pt x="942975" y="1133475"/>
                </a:cubicBezTo>
                <a:cubicBezTo>
                  <a:pt x="825500" y="1108075"/>
                  <a:pt x="750888" y="1063625"/>
                  <a:pt x="590550" y="1057275"/>
                </a:cubicBezTo>
                <a:cubicBezTo>
                  <a:pt x="536575" y="838200"/>
                  <a:pt x="527050" y="576263"/>
                  <a:pt x="428625" y="400050"/>
                </a:cubicBezTo>
                <a:cubicBezTo>
                  <a:pt x="330200" y="223837"/>
                  <a:pt x="165100" y="111918"/>
                  <a:pt x="0" y="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18" name="任意多边形 17">
            <a:extLst>
              <a:ext uri="{FF2B5EF4-FFF2-40B4-BE49-F238E27FC236}">
                <a16:creationId xmlns:a16="http://schemas.microsoft.com/office/drawing/2014/main" id="{00000000-0008-0000-0700-000012000000}"/>
              </a:ext>
            </a:extLst>
          </xdr:cNvPr>
          <xdr:cNvSpPr/>
        </xdr:nvSpPr>
        <xdr:spPr>
          <a:xfrm>
            <a:off x="11544300" y="4648200"/>
            <a:ext cx="390525" cy="1276350"/>
          </a:xfrm>
          <a:custGeom>
            <a:avLst/>
            <a:gdLst>
              <a:gd name="connsiteX0" fmla="*/ 0 w 390525"/>
              <a:gd name="connsiteY0" fmla="*/ 0 h 1276350"/>
              <a:gd name="connsiteX1" fmla="*/ 190500 w 390525"/>
              <a:gd name="connsiteY1" fmla="*/ 504825 h 1276350"/>
              <a:gd name="connsiteX2" fmla="*/ 257175 w 390525"/>
              <a:gd name="connsiteY2" fmla="*/ 828675 h 1276350"/>
              <a:gd name="connsiteX3" fmla="*/ 390525 w 390525"/>
              <a:gd name="connsiteY3" fmla="*/ 1276350 h 1276350"/>
            </a:gdLst>
            <a:ahLst/>
            <a:cxnLst>
              <a:cxn ang="0">
                <a:pos x="connsiteX0" y="connsiteY0"/>
              </a:cxn>
              <a:cxn ang="0">
                <a:pos x="connsiteX1" y="connsiteY1"/>
              </a:cxn>
              <a:cxn ang="0">
                <a:pos x="connsiteX2" y="connsiteY2"/>
              </a:cxn>
              <a:cxn ang="0">
                <a:pos x="connsiteX3" y="connsiteY3"/>
              </a:cxn>
            </a:cxnLst>
            <a:rect l="l" t="t" r="r" b="b"/>
            <a:pathLst>
              <a:path w="390525" h="1276350">
                <a:moveTo>
                  <a:pt x="0" y="0"/>
                </a:moveTo>
                <a:cubicBezTo>
                  <a:pt x="73819" y="183356"/>
                  <a:pt x="147638" y="366713"/>
                  <a:pt x="190500" y="504825"/>
                </a:cubicBezTo>
                <a:cubicBezTo>
                  <a:pt x="233362" y="642937"/>
                  <a:pt x="239713" y="695325"/>
                  <a:pt x="257175" y="828675"/>
                </a:cubicBezTo>
                <a:cubicBezTo>
                  <a:pt x="301625" y="977900"/>
                  <a:pt x="323850" y="1149350"/>
                  <a:pt x="390525" y="127635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20" name="直接连接符 19">
            <a:extLst>
              <a:ext uri="{FF2B5EF4-FFF2-40B4-BE49-F238E27FC236}">
                <a16:creationId xmlns:a16="http://schemas.microsoft.com/office/drawing/2014/main" id="{00000000-0008-0000-0700-000014000000}"/>
              </a:ext>
            </a:extLst>
          </xdr:cNvPr>
          <xdr:cNvCxnSpPr>
            <a:stCxn id="11" idx="0"/>
          </xdr:cNvCxnSpPr>
        </xdr:nvCxnSpPr>
        <xdr:spPr>
          <a:xfrm>
            <a:off x="10658476" y="5743575"/>
            <a:ext cx="447674" cy="409575"/>
          </a:xfrm>
          <a:prstGeom prst="line">
            <a:avLst/>
          </a:prstGeom>
          <a:ln w="25400">
            <a:solidFill>
              <a:srgbClr val="FF00FF"/>
            </a:solidFill>
          </a:ln>
        </xdr:spPr>
        <xdr:style>
          <a:lnRef idx="1">
            <a:schemeClr val="accent1"/>
          </a:lnRef>
          <a:fillRef idx="0">
            <a:schemeClr val="accent1"/>
          </a:fillRef>
          <a:effectRef idx="0">
            <a:schemeClr val="accent1"/>
          </a:effectRef>
          <a:fontRef idx="minor">
            <a:schemeClr val="tx1"/>
          </a:fontRef>
        </xdr:style>
      </xdr:cxnSp>
      <xdr:sp macro="" textlink="">
        <xdr:nvSpPr>
          <xdr:cNvPr id="24" name="任意多边形 23">
            <a:extLst>
              <a:ext uri="{FF2B5EF4-FFF2-40B4-BE49-F238E27FC236}">
                <a16:creationId xmlns:a16="http://schemas.microsoft.com/office/drawing/2014/main" id="{00000000-0008-0000-0700-000018000000}"/>
              </a:ext>
            </a:extLst>
          </xdr:cNvPr>
          <xdr:cNvSpPr/>
        </xdr:nvSpPr>
        <xdr:spPr>
          <a:xfrm>
            <a:off x="15448762" y="1285634"/>
            <a:ext cx="219898" cy="905116"/>
          </a:xfrm>
          <a:custGeom>
            <a:avLst/>
            <a:gdLst>
              <a:gd name="connsiteX0" fmla="*/ 191288 w 219898"/>
              <a:gd name="connsiteY0" fmla="*/ 905116 h 905116"/>
              <a:gd name="connsiteX1" fmla="*/ 788 w 219898"/>
              <a:gd name="connsiteY1" fmla="*/ 838441 h 905116"/>
              <a:gd name="connsiteX2" fmla="*/ 124613 w 219898"/>
              <a:gd name="connsiteY2" fmla="*/ 571741 h 905116"/>
              <a:gd name="connsiteX3" fmla="*/ 153188 w 219898"/>
              <a:gd name="connsiteY3" fmla="*/ 314566 h 905116"/>
              <a:gd name="connsiteX4" fmla="*/ 219863 w 219898"/>
              <a:gd name="connsiteY4" fmla="*/ 114541 h 905116"/>
              <a:gd name="connsiteX5" fmla="*/ 143663 w 219898"/>
              <a:gd name="connsiteY5" fmla="*/ 241 h 905116"/>
              <a:gd name="connsiteX6" fmla="*/ 29363 w 219898"/>
              <a:gd name="connsiteY6" fmla="*/ 143116 h 9051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219898" h="905116">
                <a:moveTo>
                  <a:pt x="191288" y="905116"/>
                </a:moveTo>
                <a:cubicBezTo>
                  <a:pt x="101594" y="899560"/>
                  <a:pt x="11901" y="894004"/>
                  <a:pt x="788" y="838441"/>
                </a:cubicBezTo>
                <a:cubicBezTo>
                  <a:pt x="-10325" y="782878"/>
                  <a:pt x="99213" y="659053"/>
                  <a:pt x="124613" y="571741"/>
                </a:cubicBezTo>
                <a:cubicBezTo>
                  <a:pt x="150013" y="484429"/>
                  <a:pt x="137313" y="390766"/>
                  <a:pt x="153188" y="314566"/>
                </a:cubicBezTo>
                <a:cubicBezTo>
                  <a:pt x="169063" y="238366"/>
                  <a:pt x="221450" y="166928"/>
                  <a:pt x="219863" y="114541"/>
                </a:cubicBezTo>
                <a:cubicBezTo>
                  <a:pt x="218276" y="62154"/>
                  <a:pt x="175413" y="-4521"/>
                  <a:pt x="143663" y="241"/>
                </a:cubicBezTo>
                <a:cubicBezTo>
                  <a:pt x="111913" y="5003"/>
                  <a:pt x="53175" y="85966"/>
                  <a:pt x="29363" y="143116"/>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5" name="任意多边形 24">
            <a:extLst>
              <a:ext uri="{FF2B5EF4-FFF2-40B4-BE49-F238E27FC236}">
                <a16:creationId xmlns:a16="http://schemas.microsoft.com/office/drawing/2014/main" id="{00000000-0008-0000-0700-000019000000}"/>
              </a:ext>
            </a:extLst>
          </xdr:cNvPr>
          <xdr:cNvSpPr/>
        </xdr:nvSpPr>
        <xdr:spPr>
          <a:xfrm>
            <a:off x="15592425" y="1400175"/>
            <a:ext cx="296512" cy="457200"/>
          </a:xfrm>
          <a:custGeom>
            <a:avLst/>
            <a:gdLst>
              <a:gd name="connsiteX0" fmla="*/ 85725 w 296512"/>
              <a:gd name="connsiteY0" fmla="*/ 0 h 457200"/>
              <a:gd name="connsiteX1" fmla="*/ 295275 w 296512"/>
              <a:gd name="connsiteY1" fmla="*/ 285750 h 457200"/>
              <a:gd name="connsiteX2" fmla="*/ 0 w 296512"/>
              <a:gd name="connsiteY2" fmla="*/ 457200 h 457200"/>
            </a:gdLst>
            <a:ahLst/>
            <a:cxnLst>
              <a:cxn ang="0">
                <a:pos x="connsiteX0" y="connsiteY0"/>
              </a:cxn>
              <a:cxn ang="0">
                <a:pos x="connsiteX1" y="connsiteY1"/>
              </a:cxn>
              <a:cxn ang="0">
                <a:pos x="connsiteX2" y="connsiteY2"/>
              </a:cxn>
            </a:cxnLst>
            <a:rect l="l" t="t" r="r" b="b"/>
            <a:pathLst>
              <a:path w="296512" h="457200">
                <a:moveTo>
                  <a:pt x="85725" y="0"/>
                </a:moveTo>
                <a:cubicBezTo>
                  <a:pt x="197644" y="104775"/>
                  <a:pt x="309563" y="209550"/>
                  <a:pt x="295275" y="285750"/>
                </a:cubicBezTo>
                <a:cubicBezTo>
                  <a:pt x="280988" y="361950"/>
                  <a:pt x="6350" y="365125"/>
                  <a:pt x="0" y="45720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6" name="任意多边形 25">
            <a:extLst>
              <a:ext uri="{FF2B5EF4-FFF2-40B4-BE49-F238E27FC236}">
                <a16:creationId xmlns:a16="http://schemas.microsoft.com/office/drawing/2014/main" id="{00000000-0008-0000-0700-00001A000000}"/>
              </a:ext>
            </a:extLst>
          </xdr:cNvPr>
          <xdr:cNvSpPr/>
        </xdr:nvSpPr>
        <xdr:spPr>
          <a:xfrm>
            <a:off x="13554075" y="2171700"/>
            <a:ext cx="1914525" cy="1571625"/>
          </a:xfrm>
          <a:custGeom>
            <a:avLst/>
            <a:gdLst>
              <a:gd name="connsiteX0" fmla="*/ 1914525 w 1914525"/>
              <a:gd name="connsiteY0" fmla="*/ 0 h 1571625"/>
              <a:gd name="connsiteX1" fmla="*/ 1066800 w 1914525"/>
              <a:gd name="connsiteY1" fmla="*/ 123825 h 1571625"/>
              <a:gd name="connsiteX2" fmla="*/ 666750 w 1914525"/>
              <a:gd name="connsiteY2" fmla="*/ 409575 h 1571625"/>
              <a:gd name="connsiteX3" fmla="*/ 85725 w 1914525"/>
              <a:gd name="connsiteY3" fmla="*/ 457200 h 1571625"/>
              <a:gd name="connsiteX4" fmla="*/ 152400 w 1914525"/>
              <a:gd name="connsiteY4" fmla="*/ 876300 h 1571625"/>
              <a:gd name="connsiteX5" fmla="*/ 0 w 1914525"/>
              <a:gd name="connsiteY5" fmla="*/ 1571625 h 15716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914525" h="1571625">
                <a:moveTo>
                  <a:pt x="1914525" y="0"/>
                </a:moveTo>
                <a:cubicBezTo>
                  <a:pt x="1612900" y="27781"/>
                  <a:pt x="1311275" y="55563"/>
                  <a:pt x="1066800" y="123825"/>
                </a:cubicBezTo>
                <a:lnTo>
                  <a:pt x="666750" y="409575"/>
                </a:lnTo>
                <a:lnTo>
                  <a:pt x="85725" y="457200"/>
                </a:lnTo>
                <a:cubicBezTo>
                  <a:pt x="107950" y="596900"/>
                  <a:pt x="166687" y="690563"/>
                  <a:pt x="152400" y="876300"/>
                </a:cubicBezTo>
                <a:cubicBezTo>
                  <a:pt x="138113" y="1062037"/>
                  <a:pt x="0" y="1571625"/>
                  <a:pt x="0" y="1571625"/>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7" name="任意多边形 26">
            <a:extLst>
              <a:ext uri="{FF2B5EF4-FFF2-40B4-BE49-F238E27FC236}">
                <a16:creationId xmlns:a16="http://schemas.microsoft.com/office/drawing/2014/main" id="{00000000-0008-0000-0700-00001B000000}"/>
              </a:ext>
            </a:extLst>
          </xdr:cNvPr>
          <xdr:cNvSpPr/>
        </xdr:nvSpPr>
        <xdr:spPr>
          <a:xfrm>
            <a:off x="14039850" y="2028825"/>
            <a:ext cx="600075" cy="266700"/>
          </a:xfrm>
          <a:custGeom>
            <a:avLst/>
            <a:gdLst>
              <a:gd name="connsiteX0" fmla="*/ 609600 w 609600"/>
              <a:gd name="connsiteY0" fmla="*/ 238125 h 238125"/>
              <a:gd name="connsiteX1" fmla="*/ 0 w 609600"/>
              <a:gd name="connsiteY1" fmla="*/ 0 h 238125"/>
            </a:gdLst>
            <a:ahLst/>
            <a:cxnLst>
              <a:cxn ang="0">
                <a:pos x="connsiteX0" y="connsiteY0"/>
              </a:cxn>
              <a:cxn ang="0">
                <a:pos x="connsiteX1" y="connsiteY1"/>
              </a:cxn>
            </a:cxnLst>
            <a:rect l="l" t="t" r="r" b="b"/>
            <a:pathLst>
              <a:path w="609600" h="238125">
                <a:moveTo>
                  <a:pt x="609600" y="238125"/>
                </a:moveTo>
                <a:lnTo>
                  <a:pt x="0" y="0"/>
                </a:ln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8" name="任意多边形 27">
            <a:extLst>
              <a:ext uri="{FF2B5EF4-FFF2-40B4-BE49-F238E27FC236}">
                <a16:creationId xmlns:a16="http://schemas.microsoft.com/office/drawing/2014/main" id="{00000000-0008-0000-0700-00001C000000}"/>
              </a:ext>
            </a:extLst>
          </xdr:cNvPr>
          <xdr:cNvSpPr/>
        </xdr:nvSpPr>
        <xdr:spPr>
          <a:xfrm>
            <a:off x="15649575" y="2200275"/>
            <a:ext cx="1013310" cy="400050"/>
          </a:xfrm>
          <a:custGeom>
            <a:avLst/>
            <a:gdLst>
              <a:gd name="connsiteX0" fmla="*/ 0 w 1013310"/>
              <a:gd name="connsiteY0" fmla="*/ 0 h 400050"/>
              <a:gd name="connsiteX1" fmla="*/ 390525 w 1013310"/>
              <a:gd name="connsiteY1" fmla="*/ 371475 h 400050"/>
              <a:gd name="connsiteX2" fmla="*/ 800100 w 1013310"/>
              <a:gd name="connsiteY2" fmla="*/ 95250 h 400050"/>
              <a:gd name="connsiteX3" fmla="*/ 1009650 w 1013310"/>
              <a:gd name="connsiteY3" fmla="*/ 333375 h 400050"/>
              <a:gd name="connsiteX4" fmla="*/ 933450 w 1013310"/>
              <a:gd name="connsiteY4" fmla="*/ 400050 h 40005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13310" h="400050">
                <a:moveTo>
                  <a:pt x="0" y="0"/>
                </a:moveTo>
                <a:cubicBezTo>
                  <a:pt x="128587" y="177800"/>
                  <a:pt x="257175" y="355600"/>
                  <a:pt x="390525" y="371475"/>
                </a:cubicBezTo>
                <a:cubicBezTo>
                  <a:pt x="523875" y="387350"/>
                  <a:pt x="696913" y="101600"/>
                  <a:pt x="800100" y="95250"/>
                </a:cubicBezTo>
                <a:cubicBezTo>
                  <a:pt x="903288" y="88900"/>
                  <a:pt x="987425" y="282575"/>
                  <a:pt x="1009650" y="333375"/>
                </a:cubicBezTo>
                <a:cubicBezTo>
                  <a:pt x="1031875" y="384175"/>
                  <a:pt x="946150" y="385763"/>
                  <a:pt x="933450" y="40005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29" name="任意多边形 28">
            <a:extLst>
              <a:ext uri="{FF2B5EF4-FFF2-40B4-BE49-F238E27FC236}">
                <a16:creationId xmlns:a16="http://schemas.microsoft.com/office/drawing/2014/main" id="{00000000-0008-0000-0700-00001D000000}"/>
              </a:ext>
            </a:extLst>
          </xdr:cNvPr>
          <xdr:cNvSpPr/>
        </xdr:nvSpPr>
        <xdr:spPr>
          <a:xfrm>
            <a:off x="14487525" y="2733675"/>
            <a:ext cx="1543050" cy="2266950"/>
          </a:xfrm>
          <a:custGeom>
            <a:avLst/>
            <a:gdLst>
              <a:gd name="connsiteX0" fmla="*/ 1543050 w 1543050"/>
              <a:gd name="connsiteY0" fmla="*/ 0 h 2266950"/>
              <a:gd name="connsiteX1" fmla="*/ 904875 w 1543050"/>
              <a:gd name="connsiteY1" fmla="*/ 619125 h 2266950"/>
              <a:gd name="connsiteX2" fmla="*/ 885825 w 1543050"/>
              <a:gd name="connsiteY2" fmla="*/ 1257300 h 2266950"/>
              <a:gd name="connsiteX3" fmla="*/ 933450 w 1543050"/>
              <a:gd name="connsiteY3" fmla="*/ 1828800 h 2266950"/>
              <a:gd name="connsiteX4" fmla="*/ 609600 w 1543050"/>
              <a:gd name="connsiteY4" fmla="*/ 1866900 h 2266950"/>
              <a:gd name="connsiteX5" fmla="*/ 333375 w 1543050"/>
              <a:gd name="connsiteY5" fmla="*/ 2133600 h 2266950"/>
              <a:gd name="connsiteX6" fmla="*/ 0 w 1543050"/>
              <a:gd name="connsiteY6" fmla="*/ 2266950 h 22669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1543050" h="2266950">
                <a:moveTo>
                  <a:pt x="1543050" y="0"/>
                </a:moveTo>
                <a:cubicBezTo>
                  <a:pt x="1278731" y="204787"/>
                  <a:pt x="1014412" y="409575"/>
                  <a:pt x="904875" y="619125"/>
                </a:cubicBezTo>
                <a:cubicBezTo>
                  <a:pt x="795338" y="828675"/>
                  <a:pt x="881063" y="1055688"/>
                  <a:pt x="885825" y="1257300"/>
                </a:cubicBezTo>
                <a:cubicBezTo>
                  <a:pt x="890587" y="1458912"/>
                  <a:pt x="920750" y="1668463"/>
                  <a:pt x="933450" y="1828800"/>
                </a:cubicBezTo>
                <a:cubicBezTo>
                  <a:pt x="825500" y="1841500"/>
                  <a:pt x="709613" y="1816100"/>
                  <a:pt x="609600" y="1866900"/>
                </a:cubicBezTo>
                <a:cubicBezTo>
                  <a:pt x="509587" y="1917700"/>
                  <a:pt x="434975" y="2066925"/>
                  <a:pt x="333375" y="2133600"/>
                </a:cubicBezTo>
                <a:cubicBezTo>
                  <a:pt x="231775" y="2200275"/>
                  <a:pt x="115887" y="2233612"/>
                  <a:pt x="0" y="226695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0" name="任意多边形 29">
            <a:extLst>
              <a:ext uri="{FF2B5EF4-FFF2-40B4-BE49-F238E27FC236}">
                <a16:creationId xmlns:a16="http://schemas.microsoft.com/office/drawing/2014/main" id="{00000000-0008-0000-0700-00001E000000}"/>
              </a:ext>
            </a:extLst>
          </xdr:cNvPr>
          <xdr:cNvSpPr/>
        </xdr:nvSpPr>
        <xdr:spPr>
          <a:xfrm>
            <a:off x="13615567" y="4019550"/>
            <a:ext cx="1005308" cy="1194374"/>
          </a:xfrm>
          <a:custGeom>
            <a:avLst/>
            <a:gdLst>
              <a:gd name="connsiteX0" fmla="*/ 1005308 w 1005308"/>
              <a:gd name="connsiteY0" fmla="*/ 942975 h 1194374"/>
              <a:gd name="connsiteX1" fmla="*/ 967208 w 1005308"/>
              <a:gd name="connsiteY1" fmla="*/ 1162050 h 1194374"/>
              <a:gd name="connsiteX2" fmla="*/ 786233 w 1005308"/>
              <a:gd name="connsiteY2" fmla="*/ 1190625 h 1194374"/>
              <a:gd name="connsiteX3" fmla="*/ 671933 w 1005308"/>
              <a:gd name="connsiteY3" fmla="*/ 1104900 h 1194374"/>
              <a:gd name="connsiteX4" fmla="*/ 62333 w 1005308"/>
              <a:gd name="connsiteY4" fmla="*/ 400050 h 1194374"/>
              <a:gd name="connsiteX5" fmla="*/ 14708 w 1005308"/>
              <a:gd name="connsiteY5" fmla="*/ 0 h 119437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005308" h="1194374">
                <a:moveTo>
                  <a:pt x="1005308" y="942975"/>
                </a:moveTo>
                <a:cubicBezTo>
                  <a:pt x="1002926" y="1027112"/>
                  <a:pt x="1000545" y="1111250"/>
                  <a:pt x="967208" y="1162050"/>
                </a:cubicBezTo>
                <a:cubicBezTo>
                  <a:pt x="906883" y="1171575"/>
                  <a:pt x="835446" y="1200150"/>
                  <a:pt x="786233" y="1190625"/>
                </a:cubicBezTo>
                <a:cubicBezTo>
                  <a:pt x="737020" y="1181100"/>
                  <a:pt x="792583" y="1236663"/>
                  <a:pt x="671933" y="1104900"/>
                </a:cubicBezTo>
                <a:cubicBezTo>
                  <a:pt x="551283" y="973137"/>
                  <a:pt x="171870" y="584200"/>
                  <a:pt x="62333" y="400050"/>
                </a:cubicBezTo>
                <a:cubicBezTo>
                  <a:pt x="-47205" y="215900"/>
                  <a:pt x="22645" y="61912"/>
                  <a:pt x="14708" y="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2" name="任意多边形 31">
            <a:extLst>
              <a:ext uri="{FF2B5EF4-FFF2-40B4-BE49-F238E27FC236}">
                <a16:creationId xmlns:a16="http://schemas.microsoft.com/office/drawing/2014/main" id="{00000000-0008-0000-0700-000020000000}"/>
              </a:ext>
            </a:extLst>
          </xdr:cNvPr>
          <xdr:cNvSpPr/>
        </xdr:nvSpPr>
        <xdr:spPr>
          <a:xfrm>
            <a:off x="14258925" y="3100621"/>
            <a:ext cx="1095375" cy="251517"/>
          </a:xfrm>
          <a:custGeom>
            <a:avLst/>
            <a:gdLst>
              <a:gd name="connsiteX0" fmla="*/ 1095375 w 1095375"/>
              <a:gd name="connsiteY0" fmla="*/ 242654 h 251517"/>
              <a:gd name="connsiteX1" fmla="*/ 866775 w 1095375"/>
              <a:gd name="connsiteY1" fmla="*/ 204554 h 251517"/>
              <a:gd name="connsiteX2" fmla="*/ 704850 w 1095375"/>
              <a:gd name="connsiteY2" fmla="*/ 242654 h 251517"/>
              <a:gd name="connsiteX3" fmla="*/ 447675 w 1095375"/>
              <a:gd name="connsiteY3" fmla="*/ 4529 h 251517"/>
              <a:gd name="connsiteX4" fmla="*/ 0 w 1095375"/>
              <a:gd name="connsiteY4" fmla="*/ 109304 h 251517"/>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095375" h="251517">
                <a:moveTo>
                  <a:pt x="1095375" y="242654"/>
                </a:moveTo>
                <a:cubicBezTo>
                  <a:pt x="1013618" y="223604"/>
                  <a:pt x="931862" y="204554"/>
                  <a:pt x="866775" y="204554"/>
                </a:cubicBezTo>
                <a:cubicBezTo>
                  <a:pt x="801688" y="204554"/>
                  <a:pt x="774700" y="275991"/>
                  <a:pt x="704850" y="242654"/>
                </a:cubicBezTo>
                <a:cubicBezTo>
                  <a:pt x="635000" y="209317"/>
                  <a:pt x="565150" y="26754"/>
                  <a:pt x="447675" y="4529"/>
                </a:cubicBezTo>
                <a:cubicBezTo>
                  <a:pt x="330200" y="-17696"/>
                  <a:pt x="165100" y="45804"/>
                  <a:pt x="0" y="109304"/>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3" name="任意多边形 32">
            <a:extLst>
              <a:ext uri="{FF2B5EF4-FFF2-40B4-BE49-F238E27FC236}">
                <a16:creationId xmlns:a16="http://schemas.microsoft.com/office/drawing/2014/main" id="{00000000-0008-0000-0700-000021000000}"/>
              </a:ext>
            </a:extLst>
          </xdr:cNvPr>
          <xdr:cNvSpPr/>
        </xdr:nvSpPr>
        <xdr:spPr>
          <a:xfrm>
            <a:off x="13935075" y="3209925"/>
            <a:ext cx="323850" cy="705489"/>
          </a:xfrm>
          <a:custGeom>
            <a:avLst/>
            <a:gdLst>
              <a:gd name="connsiteX0" fmla="*/ 323850 w 323850"/>
              <a:gd name="connsiteY0" fmla="*/ 0 h 705489"/>
              <a:gd name="connsiteX1" fmla="*/ 257175 w 323850"/>
              <a:gd name="connsiteY1" fmla="*/ 323850 h 705489"/>
              <a:gd name="connsiteX2" fmla="*/ 285750 w 323850"/>
              <a:gd name="connsiteY2" fmla="*/ 514350 h 705489"/>
              <a:gd name="connsiteX3" fmla="*/ 171450 w 323850"/>
              <a:gd name="connsiteY3" fmla="*/ 695325 h 705489"/>
              <a:gd name="connsiteX4" fmla="*/ 0 w 323850"/>
              <a:gd name="connsiteY4" fmla="*/ 666750 h 70548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323850" h="705489">
                <a:moveTo>
                  <a:pt x="323850" y="0"/>
                </a:moveTo>
                <a:cubicBezTo>
                  <a:pt x="293687" y="119062"/>
                  <a:pt x="263525" y="238125"/>
                  <a:pt x="257175" y="323850"/>
                </a:cubicBezTo>
                <a:cubicBezTo>
                  <a:pt x="250825" y="409575"/>
                  <a:pt x="300037" y="452438"/>
                  <a:pt x="285750" y="514350"/>
                </a:cubicBezTo>
                <a:cubicBezTo>
                  <a:pt x="271463" y="576262"/>
                  <a:pt x="219075" y="669925"/>
                  <a:pt x="171450" y="695325"/>
                </a:cubicBezTo>
                <a:cubicBezTo>
                  <a:pt x="123825" y="720725"/>
                  <a:pt x="61912" y="693737"/>
                  <a:pt x="0" y="666750"/>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4" name="任意多边形 33">
            <a:extLst>
              <a:ext uri="{FF2B5EF4-FFF2-40B4-BE49-F238E27FC236}">
                <a16:creationId xmlns:a16="http://schemas.microsoft.com/office/drawing/2014/main" id="{00000000-0008-0000-0700-000022000000}"/>
              </a:ext>
            </a:extLst>
          </xdr:cNvPr>
          <xdr:cNvSpPr/>
        </xdr:nvSpPr>
        <xdr:spPr>
          <a:xfrm>
            <a:off x="15440025" y="3996438"/>
            <a:ext cx="1440100" cy="908937"/>
          </a:xfrm>
          <a:custGeom>
            <a:avLst/>
            <a:gdLst>
              <a:gd name="connsiteX0" fmla="*/ 0 w 1440100"/>
              <a:gd name="connsiteY0" fmla="*/ 537462 h 908937"/>
              <a:gd name="connsiteX1" fmla="*/ 304800 w 1440100"/>
              <a:gd name="connsiteY1" fmla="*/ 32637 h 908937"/>
              <a:gd name="connsiteX2" fmla="*/ 866775 w 1440100"/>
              <a:gd name="connsiteY2" fmla="*/ 80262 h 908937"/>
              <a:gd name="connsiteX3" fmla="*/ 1076325 w 1440100"/>
              <a:gd name="connsiteY3" fmla="*/ 327912 h 908937"/>
              <a:gd name="connsiteX4" fmla="*/ 1438275 w 1440100"/>
              <a:gd name="connsiteY4" fmla="*/ 594612 h 908937"/>
              <a:gd name="connsiteX5" fmla="*/ 1190625 w 1440100"/>
              <a:gd name="connsiteY5" fmla="*/ 908937 h 9089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440100" h="908937">
                <a:moveTo>
                  <a:pt x="0" y="537462"/>
                </a:moveTo>
                <a:cubicBezTo>
                  <a:pt x="80169" y="323149"/>
                  <a:pt x="160338" y="108837"/>
                  <a:pt x="304800" y="32637"/>
                </a:cubicBezTo>
                <a:cubicBezTo>
                  <a:pt x="449263" y="-43563"/>
                  <a:pt x="738188" y="31050"/>
                  <a:pt x="866775" y="80262"/>
                </a:cubicBezTo>
                <a:cubicBezTo>
                  <a:pt x="995362" y="129474"/>
                  <a:pt x="981075" y="242187"/>
                  <a:pt x="1076325" y="327912"/>
                </a:cubicBezTo>
                <a:cubicBezTo>
                  <a:pt x="1171575" y="413637"/>
                  <a:pt x="1419225" y="497775"/>
                  <a:pt x="1438275" y="594612"/>
                </a:cubicBezTo>
                <a:cubicBezTo>
                  <a:pt x="1457325" y="691449"/>
                  <a:pt x="1323975" y="800193"/>
                  <a:pt x="1190625" y="908937"/>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5" name="任意多边形 34">
            <a:extLst>
              <a:ext uri="{FF2B5EF4-FFF2-40B4-BE49-F238E27FC236}">
                <a16:creationId xmlns:a16="http://schemas.microsoft.com/office/drawing/2014/main" id="{00000000-0008-0000-0700-000023000000}"/>
              </a:ext>
            </a:extLst>
          </xdr:cNvPr>
          <xdr:cNvSpPr/>
        </xdr:nvSpPr>
        <xdr:spPr>
          <a:xfrm>
            <a:off x="16868775" y="4476750"/>
            <a:ext cx="514350" cy="176517"/>
          </a:xfrm>
          <a:custGeom>
            <a:avLst/>
            <a:gdLst>
              <a:gd name="connsiteX0" fmla="*/ 0 w 514350"/>
              <a:gd name="connsiteY0" fmla="*/ 114300 h 176517"/>
              <a:gd name="connsiteX1" fmla="*/ 238125 w 514350"/>
              <a:gd name="connsiteY1" fmla="*/ 171450 h 176517"/>
              <a:gd name="connsiteX2" fmla="*/ 514350 w 514350"/>
              <a:gd name="connsiteY2" fmla="*/ 0 h 176517"/>
            </a:gdLst>
            <a:ahLst/>
            <a:cxnLst>
              <a:cxn ang="0">
                <a:pos x="connsiteX0" y="connsiteY0"/>
              </a:cxn>
              <a:cxn ang="0">
                <a:pos x="connsiteX1" y="connsiteY1"/>
              </a:cxn>
              <a:cxn ang="0">
                <a:pos x="connsiteX2" y="connsiteY2"/>
              </a:cxn>
            </a:cxnLst>
            <a:rect l="l" t="t" r="r" b="b"/>
            <a:pathLst>
              <a:path w="514350" h="176517">
                <a:moveTo>
                  <a:pt x="0" y="114300"/>
                </a:moveTo>
                <a:cubicBezTo>
                  <a:pt x="76200" y="152400"/>
                  <a:pt x="152400" y="190500"/>
                  <a:pt x="238125" y="171450"/>
                </a:cubicBezTo>
                <a:cubicBezTo>
                  <a:pt x="323850" y="152400"/>
                  <a:pt x="419100" y="76200"/>
                  <a:pt x="514350" y="0"/>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xnSp macro="">
        <xdr:nvCxnSpPr>
          <xdr:cNvPr id="37" name="直接连接符 36">
            <a:extLst>
              <a:ext uri="{FF2B5EF4-FFF2-40B4-BE49-F238E27FC236}">
                <a16:creationId xmlns:a16="http://schemas.microsoft.com/office/drawing/2014/main" id="{00000000-0008-0000-0700-000025000000}"/>
              </a:ext>
            </a:extLst>
          </xdr:cNvPr>
          <xdr:cNvCxnSpPr/>
        </xdr:nvCxnSpPr>
        <xdr:spPr>
          <a:xfrm>
            <a:off x="11525250" y="1990725"/>
            <a:ext cx="2124075" cy="9525"/>
          </a:xfrm>
          <a:prstGeom prst="line">
            <a:avLst/>
          </a:prstGeom>
          <a:ln w="25400">
            <a:solidFill>
              <a:srgbClr val="FF00FF"/>
            </a:solidFill>
          </a:ln>
        </xdr:spPr>
        <xdr:style>
          <a:lnRef idx="1">
            <a:schemeClr val="dk1"/>
          </a:lnRef>
          <a:fillRef idx="0">
            <a:schemeClr val="dk1"/>
          </a:fillRef>
          <a:effectRef idx="0">
            <a:schemeClr val="dk1"/>
          </a:effectRef>
          <a:fontRef idx="minor">
            <a:schemeClr val="tx1"/>
          </a:fontRef>
        </xdr:style>
      </xdr:cxnSp>
      <xdr:cxnSp macro="">
        <xdr:nvCxnSpPr>
          <xdr:cNvPr id="40" name="直接连接符 39">
            <a:extLst>
              <a:ext uri="{FF2B5EF4-FFF2-40B4-BE49-F238E27FC236}">
                <a16:creationId xmlns:a16="http://schemas.microsoft.com/office/drawing/2014/main" id="{00000000-0008-0000-0700-000028000000}"/>
              </a:ext>
            </a:extLst>
          </xdr:cNvPr>
          <xdr:cNvCxnSpPr/>
        </xdr:nvCxnSpPr>
        <xdr:spPr>
          <a:xfrm>
            <a:off x="13744575" y="2000250"/>
            <a:ext cx="276225" cy="9525"/>
          </a:xfrm>
          <a:prstGeom prst="line">
            <a:avLst/>
          </a:prstGeom>
          <a:ln w="25400">
            <a:solidFill>
              <a:srgbClr val="FF00FF"/>
            </a:solidFill>
          </a:ln>
        </xdr:spPr>
        <xdr:style>
          <a:lnRef idx="1">
            <a:schemeClr val="dk1"/>
          </a:lnRef>
          <a:fillRef idx="0">
            <a:schemeClr val="dk1"/>
          </a:fillRef>
          <a:effectRef idx="0">
            <a:schemeClr val="dk1"/>
          </a:effectRef>
          <a:fontRef idx="minor">
            <a:schemeClr val="tx1"/>
          </a:fontRef>
        </xdr:style>
      </xdr:cxnSp>
      <xdr:sp macro="" textlink="">
        <xdr:nvSpPr>
          <xdr:cNvPr id="48" name="任意多边形 47">
            <a:extLst>
              <a:ext uri="{FF2B5EF4-FFF2-40B4-BE49-F238E27FC236}">
                <a16:creationId xmlns:a16="http://schemas.microsoft.com/office/drawing/2014/main" id="{00000000-0008-0000-0700-000030000000}"/>
              </a:ext>
            </a:extLst>
          </xdr:cNvPr>
          <xdr:cNvSpPr/>
        </xdr:nvSpPr>
        <xdr:spPr>
          <a:xfrm>
            <a:off x="11496675" y="1190624"/>
            <a:ext cx="1104900" cy="860315"/>
          </a:xfrm>
          <a:custGeom>
            <a:avLst/>
            <a:gdLst>
              <a:gd name="connsiteX0" fmla="*/ 762000 w 762000"/>
              <a:gd name="connsiteY0" fmla="*/ 0 h 953647"/>
              <a:gd name="connsiteX1" fmla="*/ 504825 w 762000"/>
              <a:gd name="connsiteY1" fmla="*/ 19050 h 953647"/>
              <a:gd name="connsiteX2" fmla="*/ 333375 w 762000"/>
              <a:gd name="connsiteY2" fmla="*/ 895350 h 953647"/>
              <a:gd name="connsiteX3" fmla="*/ 0 w 762000"/>
              <a:gd name="connsiteY3" fmla="*/ 876300 h 953647"/>
              <a:gd name="connsiteX0" fmla="*/ 762000 w 762000"/>
              <a:gd name="connsiteY0" fmla="*/ 0 h 879500"/>
              <a:gd name="connsiteX1" fmla="*/ 504825 w 762000"/>
              <a:gd name="connsiteY1" fmla="*/ 19050 h 879500"/>
              <a:gd name="connsiteX2" fmla="*/ 333375 w 762000"/>
              <a:gd name="connsiteY2" fmla="*/ 771525 h 879500"/>
              <a:gd name="connsiteX3" fmla="*/ 0 w 762000"/>
              <a:gd name="connsiteY3" fmla="*/ 876300 h 879500"/>
              <a:gd name="connsiteX0" fmla="*/ 762000 w 762000"/>
              <a:gd name="connsiteY0" fmla="*/ 0 h 877247"/>
              <a:gd name="connsiteX1" fmla="*/ 504825 w 762000"/>
              <a:gd name="connsiteY1" fmla="*/ 19050 h 877247"/>
              <a:gd name="connsiteX2" fmla="*/ 361950 w 762000"/>
              <a:gd name="connsiteY2" fmla="*/ 762000 h 877247"/>
              <a:gd name="connsiteX3" fmla="*/ 0 w 762000"/>
              <a:gd name="connsiteY3" fmla="*/ 876300 h 877247"/>
              <a:gd name="connsiteX0" fmla="*/ 876300 w 876300"/>
              <a:gd name="connsiteY0" fmla="*/ 0 h 869603"/>
              <a:gd name="connsiteX1" fmla="*/ 619125 w 876300"/>
              <a:gd name="connsiteY1" fmla="*/ 19050 h 869603"/>
              <a:gd name="connsiteX2" fmla="*/ 476250 w 876300"/>
              <a:gd name="connsiteY2" fmla="*/ 762000 h 869603"/>
              <a:gd name="connsiteX3" fmla="*/ 0 w 876300"/>
              <a:gd name="connsiteY3" fmla="*/ 866775 h 869603"/>
              <a:gd name="connsiteX0" fmla="*/ 1104900 w 1104900"/>
              <a:gd name="connsiteY0" fmla="*/ 0 h 856149"/>
              <a:gd name="connsiteX1" fmla="*/ 847725 w 1104900"/>
              <a:gd name="connsiteY1" fmla="*/ 19050 h 856149"/>
              <a:gd name="connsiteX2" fmla="*/ 704850 w 1104900"/>
              <a:gd name="connsiteY2" fmla="*/ 762000 h 856149"/>
              <a:gd name="connsiteX3" fmla="*/ 0 w 1104900"/>
              <a:gd name="connsiteY3" fmla="*/ 847725 h 856149"/>
              <a:gd name="connsiteX0" fmla="*/ 1104900 w 1104900"/>
              <a:gd name="connsiteY0" fmla="*/ 0 h 847725"/>
              <a:gd name="connsiteX1" fmla="*/ 847725 w 1104900"/>
              <a:gd name="connsiteY1" fmla="*/ 19050 h 847725"/>
              <a:gd name="connsiteX2" fmla="*/ 657225 w 1104900"/>
              <a:gd name="connsiteY2" fmla="*/ 685800 h 847725"/>
              <a:gd name="connsiteX3" fmla="*/ 0 w 1104900"/>
              <a:gd name="connsiteY3" fmla="*/ 847725 h 847725"/>
              <a:gd name="connsiteX0" fmla="*/ 1104900 w 1104900"/>
              <a:gd name="connsiteY0" fmla="*/ 0 h 860315"/>
              <a:gd name="connsiteX1" fmla="*/ 847725 w 1104900"/>
              <a:gd name="connsiteY1" fmla="*/ 19050 h 860315"/>
              <a:gd name="connsiteX2" fmla="*/ 704850 w 1104900"/>
              <a:gd name="connsiteY2" fmla="*/ 771525 h 860315"/>
              <a:gd name="connsiteX3" fmla="*/ 0 w 1104900"/>
              <a:gd name="connsiteY3" fmla="*/ 847725 h 860315"/>
            </a:gdLst>
            <a:ahLst/>
            <a:cxnLst>
              <a:cxn ang="0">
                <a:pos x="connsiteX0" y="connsiteY0"/>
              </a:cxn>
              <a:cxn ang="0">
                <a:pos x="connsiteX1" y="connsiteY1"/>
              </a:cxn>
              <a:cxn ang="0">
                <a:pos x="connsiteX2" y="connsiteY2"/>
              </a:cxn>
              <a:cxn ang="0">
                <a:pos x="connsiteX3" y="connsiteY3"/>
              </a:cxn>
            </a:cxnLst>
            <a:rect l="l" t="t" r="r" b="b"/>
            <a:pathLst>
              <a:path w="1104900" h="860315">
                <a:moveTo>
                  <a:pt x="1104900" y="0"/>
                </a:moveTo>
                <a:cubicBezTo>
                  <a:pt x="1021556" y="2381"/>
                  <a:pt x="938212" y="4763"/>
                  <a:pt x="847725" y="19050"/>
                </a:cubicBezTo>
                <a:cubicBezTo>
                  <a:pt x="790575" y="311150"/>
                  <a:pt x="846138" y="633412"/>
                  <a:pt x="704850" y="771525"/>
                </a:cubicBezTo>
                <a:cubicBezTo>
                  <a:pt x="563562" y="909638"/>
                  <a:pt x="20637" y="844550"/>
                  <a:pt x="0" y="847725"/>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49" name="任意多边形 48">
            <a:extLst>
              <a:ext uri="{FF2B5EF4-FFF2-40B4-BE49-F238E27FC236}">
                <a16:creationId xmlns:a16="http://schemas.microsoft.com/office/drawing/2014/main" id="{00000000-0008-0000-0700-000031000000}"/>
              </a:ext>
            </a:extLst>
          </xdr:cNvPr>
          <xdr:cNvSpPr/>
        </xdr:nvSpPr>
        <xdr:spPr>
          <a:xfrm>
            <a:off x="15754350" y="2971800"/>
            <a:ext cx="666750" cy="95250"/>
          </a:xfrm>
          <a:custGeom>
            <a:avLst/>
            <a:gdLst>
              <a:gd name="connsiteX0" fmla="*/ 0 w 666750"/>
              <a:gd name="connsiteY0" fmla="*/ 0 h 95250"/>
              <a:gd name="connsiteX1" fmla="*/ 666750 w 666750"/>
              <a:gd name="connsiteY1" fmla="*/ 95250 h 95250"/>
            </a:gdLst>
            <a:ahLst/>
            <a:cxnLst>
              <a:cxn ang="0">
                <a:pos x="connsiteX0" y="connsiteY0"/>
              </a:cxn>
              <a:cxn ang="0">
                <a:pos x="connsiteX1" y="connsiteY1"/>
              </a:cxn>
            </a:cxnLst>
            <a:rect l="l" t="t" r="r" b="b"/>
            <a:pathLst>
              <a:path w="666750" h="95250">
                <a:moveTo>
                  <a:pt x="0" y="0"/>
                </a:moveTo>
                <a:lnTo>
                  <a:pt x="666750" y="95250"/>
                </a:ln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0" name="任意多边形 49">
            <a:extLst>
              <a:ext uri="{FF2B5EF4-FFF2-40B4-BE49-F238E27FC236}">
                <a16:creationId xmlns:a16="http://schemas.microsoft.com/office/drawing/2014/main" id="{00000000-0008-0000-0700-000032000000}"/>
              </a:ext>
            </a:extLst>
          </xdr:cNvPr>
          <xdr:cNvSpPr/>
        </xdr:nvSpPr>
        <xdr:spPr>
          <a:xfrm>
            <a:off x="16739180" y="844797"/>
            <a:ext cx="434395" cy="707778"/>
          </a:xfrm>
          <a:custGeom>
            <a:avLst/>
            <a:gdLst>
              <a:gd name="connsiteX0" fmla="*/ 224845 w 434395"/>
              <a:gd name="connsiteY0" fmla="*/ 50553 h 707778"/>
              <a:gd name="connsiteX1" fmla="*/ 5770 w 434395"/>
              <a:gd name="connsiteY1" fmla="*/ 12453 h 707778"/>
              <a:gd name="connsiteX2" fmla="*/ 72445 w 434395"/>
              <a:gd name="connsiteY2" fmla="*/ 241053 h 707778"/>
              <a:gd name="connsiteX3" fmla="*/ 167695 w 434395"/>
              <a:gd name="connsiteY3" fmla="*/ 526803 h 707778"/>
              <a:gd name="connsiteX4" fmla="*/ 434395 w 434395"/>
              <a:gd name="connsiteY4" fmla="*/ 707778 h 707778"/>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434395" h="707778">
                <a:moveTo>
                  <a:pt x="224845" y="50553"/>
                </a:moveTo>
                <a:cubicBezTo>
                  <a:pt x="128007" y="15628"/>
                  <a:pt x="31170" y="-19297"/>
                  <a:pt x="5770" y="12453"/>
                </a:cubicBezTo>
                <a:cubicBezTo>
                  <a:pt x="-19630" y="44203"/>
                  <a:pt x="45457" y="155328"/>
                  <a:pt x="72445" y="241053"/>
                </a:cubicBezTo>
                <a:cubicBezTo>
                  <a:pt x="99432" y="326778"/>
                  <a:pt x="107370" y="449016"/>
                  <a:pt x="167695" y="526803"/>
                </a:cubicBezTo>
                <a:cubicBezTo>
                  <a:pt x="228020" y="604590"/>
                  <a:pt x="331207" y="656184"/>
                  <a:pt x="434395" y="707778"/>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1" name="任意多边形 50">
            <a:extLst>
              <a:ext uri="{FF2B5EF4-FFF2-40B4-BE49-F238E27FC236}">
                <a16:creationId xmlns:a16="http://schemas.microsoft.com/office/drawing/2014/main" id="{00000000-0008-0000-0700-000033000000}"/>
              </a:ext>
            </a:extLst>
          </xdr:cNvPr>
          <xdr:cNvSpPr/>
        </xdr:nvSpPr>
        <xdr:spPr>
          <a:xfrm>
            <a:off x="16810976" y="1400175"/>
            <a:ext cx="114949" cy="381000"/>
          </a:xfrm>
          <a:custGeom>
            <a:avLst/>
            <a:gdLst>
              <a:gd name="connsiteX0" fmla="*/ 114949 w 114949"/>
              <a:gd name="connsiteY0" fmla="*/ 0 h 381000"/>
              <a:gd name="connsiteX1" fmla="*/ 649 w 114949"/>
              <a:gd name="connsiteY1" fmla="*/ 314325 h 381000"/>
              <a:gd name="connsiteX2" fmla="*/ 76849 w 114949"/>
              <a:gd name="connsiteY2" fmla="*/ 381000 h 381000"/>
            </a:gdLst>
            <a:ahLst/>
            <a:cxnLst>
              <a:cxn ang="0">
                <a:pos x="connsiteX0" y="connsiteY0"/>
              </a:cxn>
              <a:cxn ang="0">
                <a:pos x="connsiteX1" y="connsiteY1"/>
              </a:cxn>
              <a:cxn ang="0">
                <a:pos x="connsiteX2" y="connsiteY2"/>
              </a:cxn>
            </a:cxnLst>
            <a:rect l="l" t="t" r="r" b="b"/>
            <a:pathLst>
              <a:path w="114949" h="381000">
                <a:moveTo>
                  <a:pt x="114949" y="0"/>
                </a:moveTo>
                <a:cubicBezTo>
                  <a:pt x="60974" y="125412"/>
                  <a:pt x="6999" y="250825"/>
                  <a:pt x="649" y="314325"/>
                </a:cubicBezTo>
                <a:cubicBezTo>
                  <a:pt x="-5701" y="377825"/>
                  <a:pt x="35574" y="379412"/>
                  <a:pt x="76849" y="38100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3" name="任意多边形 52">
            <a:extLst>
              <a:ext uri="{FF2B5EF4-FFF2-40B4-BE49-F238E27FC236}">
                <a16:creationId xmlns:a16="http://schemas.microsoft.com/office/drawing/2014/main" id="{00000000-0008-0000-0700-000035000000}"/>
              </a:ext>
            </a:extLst>
          </xdr:cNvPr>
          <xdr:cNvSpPr/>
        </xdr:nvSpPr>
        <xdr:spPr>
          <a:xfrm>
            <a:off x="14830425" y="723900"/>
            <a:ext cx="657225" cy="1295400"/>
          </a:xfrm>
          <a:custGeom>
            <a:avLst/>
            <a:gdLst>
              <a:gd name="connsiteX0" fmla="*/ 657225 w 657225"/>
              <a:gd name="connsiteY0" fmla="*/ 1295400 h 1295400"/>
              <a:gd name="connsiteX1" fmla="*/ 123825 w 657225"/>
              <a:gd name="connsiteY1" fmla="*/ 1019175 h 1295400"/>
              <a:gd name="connsiteX2" fmla="*/ 209550 w 657225"/>
              <a:gd name="connsiteY2" fmla="*/ 809625 h 1295400"/>
              <a:gd name="connsiteX3" fmla="*/ 161925 w 657225"/>
              <a:gd name="connsiteY3" fmla="*/ 581025 h 1295400"/>
              <a:gd name="connsiteX4" fmla="*/ 9525 w 657225"/>
              <a:gd name="connsiteY4" fmla="*/ 466725 h 1295400"/>
              <a:gd name="connsiteX5" fmla="*/ 0 w 657225"/>
              <a:gd name="connsiteY5" fmla="*/ 0 h 1295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657225" h="1295400">
                <a:moveTo>
                  <a:pt x="657225" y="1295400"/>
                </a:moveTo>
                <a:cubicBezTo>
                  <a:pt x="427831" y="1197768"/>
                  <a:pt x="198437" y="1100137"/>
                  <a:pt x="123825" y="1019175"/>
                </a:cubicBezTo>
                <a:cubicBezTo>
                  <a:pt x="49213" y="938213"/>
                  <a:pt x="203200" y="882650"/>
                  <a:pt x="209550" y="809625"/>
                </a:cubicBezTo>
                <a:cubicBezTo>
                  <a:pt x="215900" y="736600"/>
                  <a:pt x="195262" y="638175"/>
                  <a:pt x="161925" y="581025"/>
                </a:cubicBezTo>
                <a:cubicBezTo>
                  <a:pt x="128587" y="523875"/>
                  <a:pt x="55562" y="525462"/>
                  <a:pt x="9525" y="466725"/>
                </a:cubicBezTo>
                <a:lnTo>
                  <a:pt x="0" y="0"/>
                </a:ln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4" name="任意多边形 53">
            <a:extLst>
              <a:ext uri="{FF2B5EF4-FFF2-40B4-BE49-F238E27FC236}">
                <a16:creationId xmlns:a16="http://schemas.microsoft.com/office/drawing/2014/main" id="{00000000-0008-0000-0700-000036000000}"/>
              </a:ext>
            </a:extLst>
          </xdr:cNvPr>
          <xdr:cNvSpPr/>
        </xdr:nvSpPr>
        <xdr:spPr>
          <a:xfrm>
            <a:off x="14859000" y="638175"/>
            <a:ext cx="590550" cy="330296"/>
          </a:xfrm>
          <a:custGeom>
            <a:avLst/>
            <a:gdLst>
              <a:gd name="connsiteX0" fmla="*/ 0 w 590550"/>
              <a:gd name="connsiteY0" fmla="*/ 295275 h 372816"/>
              <a:gd name="connsiteX1" fmla="*/ 161925 w 590550"/>
              <a:gd name="connsiteY1" fmla="*/ 371475 h 372816"/>
              <a:gd name="connsiteX2" fmla="*/ 276225 w 590550"/>
              <a:gd name="connsiteY2" fmla="*/ 238125 h 372816"/>
              <a:gd name="connsiteX3" fmla="*/ 466725 w 590550"/>
              <a:gd name="connsiteY3" fmla="*/ 228600 h 372816"/>
              <a:gd name="connsiteX4" fmla="*/ 590550 w 590550"/>
              <a:gd name="connsiteY4" fmla="*/ 0 h 372816"/>
              <a:gd name="connsiteX0" fmla="*/ 0 w 590550"/>
              <a:gd name="connsiteY0" fmla="*/ 295275 h 330296"/>
              <a:gd name="connsiteX1" fmla="*/ 161925 w 590550"/>
              <a:gd name="connsiteY1" fmla="*/ 323850 h 330296"/>
              <a:gd name="connsiteX2" fmla="*/ 276225 w 590550"/>
              <a:gd name="connsiteY2" fmla="*/ 238125 h 330296"/>
              <a:gd name="connsiteX3" fmla="*/ 466725 w 590550"/>
              <a:gd name="connsiteY3" fmla="*/ 228600 h 330296"/>
              <a:gd name="connsiteX4" fmla="*/ 590550 w 590550"/>
              <a:gd name="connsiteY4" fmla="*/ 0 h 33029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90550" h="330296">
                <a:moveTo>
                  <a:pt x="0" y="295275"/>
                </a:moveTo>
                <a:cubicBezTo>
                  <a:pt x="57944" y="338137"/>
                  <a:pt x="115888" y="333375"/>
                  <a:pt x="161925" y="323850"/>
                </a:cubicBezTo>
                <a:cubicBezTo>
                  <a:pt x="207963" y="314325"/>
                  <a:pt x="225425" y="254000"/>
                  <a:pt x="276225" y="238125"/>
                </a:cubicBezTo>
                <a:cubicBezTo>
                  <a:pt x="327025" y="222250"/>
                  <a:pt x="414338" y="268287"/>
                  <a:pt x="466725" y="228600"/>
                </a:cubicBezTo>
                <a:cubicBezTo>
                  <a:pt x="519113" y="188912"/>
                  <a:pt x="554831" y="94456"/>
                  <a:pt x="590550" y="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5" name="任意多边形 54">
            <a:extLst>
              <a:ext uri="{FF2B5EF4-FFF2-40B4-BE49-F238E27FC236}">
                <a16:creationId xmlns:a16="http://schemas.microsoft.com/office/drawing/2014/main" id="{00000000-0008-0000-0700-000037000000}"/>
              </a:ext>
            </a:extLst>
          </xdr:cNvPr>
          <xdr:cNvSpPr/>
        </xdr:nvSpPr>
        <xdr:spPr>
          <a:xfrm>
            <a:off x="13620750" y="988131"/>
            <a:ext cx="1219200" cy="203396"/>
          </a:xfrm>
          <a:custGeom>
            <a:avLst/>
            <a:gdLst>
              <a:gd name="connsiteX0" fmla="*/ 1219200 w 1219200"/>
              <a:gd name="connsiteY0" fmla="*/ 192969 h 203396"/>
              <a:gd name="connsiteX1" fmla="*/ 1095375 w 1219200"/>
              <a:gd name="connsiteY1" fmla="*/ 135819 h 203396"/>
              <a:gd name="connsiteX2" fmla="*/ 971550 w 1219200"/>
              <a:gd name="connsiteY2" fmla="*/ 202494 h 203396"/>
              <a:gd name="connsiteX3" fmla="*/ 819150 w 1219200"/>
              <a:gd name="connsiteY3" fmla="*/ 164394 h 203396"/>
              <a:gd name="connsiteX4" fmla="*/ 800100 w 1219200"/>
              <a:gd name="connsiteY4" fmla="*/ 31044 h 203396"/>
              <a:gd name="connsiteX5" fmla="*/ 657225 w 1219200"/>
              <a:gd name="connsiteY5" fmla="*/ 11994 h 203396"/>
              <a:gd name="connsiteX6" fmla="*/ 504825 w 1219200"/>
              <a:gd name="connsiteY6" fmla="*/ 183444 h 203396"/>
              <a:gd name="connsiteX7" fmla="*/ 247650 w 1219200"/>
              <a:gd name="connsiteY7" fmla="*/ 78669 h 203396"/>
              <a:gd name="connsiteX8" fmla="*/ 0 w 1219200"/>
              <a:gd name="connsiteY8" fmla="*/ 59619 h 20339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219200" h="203396">
                <a:moveTo>
                  <a:pt x="1219200" y="192969"/>
                </a:moveTo>
                <a:cubicBezTo>
                  <a:pt x="1177925" y="163600"/>
                  <a:pt x="1136650" y="134232"/>
                  <a:pt x="1095375" y="135819"/>
                </a:cubicBezTo>
                <a:cubicBezTo>
                  <a:pt x="1054100" y="137406"/>
                  <a:pt x="1017587" y="197732"/>
                  <a:pt x="971550" y="202494"/>
                </a:cubicBezTo>
                <a:cubicBezTo>
                  <a:pt x="925512" y="207257"/>
                  <a:pt x="847725" y="192969"/>
                  <a:pt x="819150" y="164394"/>
                </a:cubicBezTo>
                <a:cubicBezTo>
                  <a:pt x="790575" y="135819"/>
                  <a:pt x="827087" y="56444"/>
                  <a:pt x="800100" y="31044"/>
                </a:cubicBezTo>
                <a:cubicBezTo>
                  <a:pt x="773112" y="5644"/>
                  <a:pt x="706437" y="-13406"/>
                  <a:pt x="657225" y="11994"/>
                </a:cubicBezTo>
                <a:cubicBezTo>
                  <a:pt x="608013" y="37394"/>
                  <a:pt x="573087" y="172332"/>
                  <a:pt x="504825" y="183444"/>
                </a:cubicBezTo>
                <a:cubicBezTo>
                  <a:pt x="436563" y="194556"/>
                  <a:pt x="331787" y="99306"/>
                  <a:pt x="247650" y="78669"/>
                </a:cubicBezTo>
                <a:cubicBezTo>
                  <a:pt x="163513" y="58032"/>
                  <a:pt x="81756" y="58825"/>
                  <a:pt x="0" y="59619"/>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6" name="任意多边形 55">
            <a:extLst>
              <a:ext uri="{FF2B5EF4-FFF2-40B4-BE49-F238E27FC236}">
                <a16:creationId xmlns:a16="http://schemas.microsoft.com/office/drawing/2014/main" id="{00000000-0008-0000-0700-000038000000}"/>
              </a:ext>
            </a:extLst>
          </xdr:cNvPr>
          <xdr:cNvSpPr/>
        </xdr:nvSpPr>
        <xdr:spPr>
          <a:xfrm>
            <a:off x="12639675" y="785201"/>
            <a:ext cx="1829439" cy="405424"/>
          </a:xfrm>
          <a:custGeom>
            <a:avLst/>
            <a:gdLst>
              <a:gd name="connsiteX0" fmla="*/ 1790700 w 1829439"/>
              <a:gd name="connsiteY0" fmla="*/ 224449 h 405424"/>
              <a:gd name="connsiteX1" fmla="*/ 1819275 w 1829439"/>
              <a:gd name="connsiteY1" fmla="*/ 138724 h 405424"/>
              <a:gd name="connsiteX2" fmla="*/ 1638300 w 1829439"/>
              <a:gd name="connsiteY2" fmla="*/ 33949 h 405424"/>
              <a:gd name="connsiteX3" fmla="*/ 1209675 w 1829439"/>
              <a:gd name="connsiteY3" fmla="*/ 5374 h 405424"/>
              <a:gd name="connsiteX4" fmla="*/ 228600 w 1829439"/>
              <a:gd name="connsiteY4" fmla="*/ 129199 h 405424"/>
              <a:gd name="connsiteX5" fmla="*/ 0 w 1829439"/>
              <a:gd name="connsiteY5" fmla="*/ 405424 h 40542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829439" h="405424">
                <a:moveTo>
                  <a:pt x="1790700" y="224449"/>
                </a:moveTo>
                <a:cubicBezTo>
                  <a:pt x="1817687" y="197461"/>
                  <a:pt x="1844675" y="170474"/>
                  <a:pt x="1819275" y="138724"/>
                </a:cubicBezTo>
                <a:cubicBezTo>
                  <a:pt x="1793875" y="106974"/>
                  <a:pt x="1739900" y="56174"/>
                  <a:pt x="1638300" y="33949"/>
                </a:cubicBezTo>
                <a:cubicBezTo>
                  <a:pt x="1536700" y="11724"/>
                  <a:pt x="1444625" y="-10501"/>
                  <a:pt x="1209675" y="5374"/>
                </a:cubicBezTo>
                <a:cubicBezTo>
                  <a:pt x="974725" y="21249"/>
                  <a:pt x="490537" y="8549"/>
                  <a:pt x="228600" y="129199"/>
                </a:cubicBezTo>
                <a:lnTo>
                  <a:pt x="0" y="405424"/>
                </a:ln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7" name="任意多边形 56">
            <a:extLst>
              <a:ext uri="{FF2B5EF4-FFF2-40B4-BE49-F238E27FC236}">
                <a16:creationId xmlns:a16="http://schemas.microsoft.com/office/drawing/2014/main" id="{00000000-0008-0000-0700-000039000000}"/>
              </a:ext>
            </a:extLst>
          </xdr:cNvPr>
          <xdr:cNvSpPr/>
        </xdr:nvSpPr>
        <xdr:spPr>
          <a:xfrm>
            <a:off x="15344775" y="819150"/>
            <a:ext cx="438150" cy="57150"/>
          </a:xfrm>
          <a:custGeom>
            <a:avLst/>
            <a:gdLst>
              <a:gd name="connsiteX0" fmla="*/ 0 w 438150"/>
              <a:gd name="connsiteY0" fmla="*/ 57150 h 57150"/>
              <a:gd name="connsiteX1" fmla="*/ 161925 w 438150"/>
              <a:gd name="connsiteY1" fmla="*/ 0 h 57150"/>
              <a:gd name="connsiteX2" fmla="*/ 381000 w 438150"/>
              <a:gd name="connsiteY2" fmla="*/ 28575 h 57150"/>
              <a:gd name="connsiteX3" fmla="*/ 438150 w 438150"/>
              <a:gd name="connsiteY3" fmla="*/ 57150 h 57150"/>
            </a:gdLst>
            <a:ahLst/>
            <a:cxnLst>
              <a:cxn ang="0">
                <a:pos x="connsiteX0" y="connsiteY0"/>
              </a:cxn>
              <a:cxn ang="0">
                <a:pos x="connsiteX1" y="connsiteY1"/>
              </a:cxn>
              <a:cxn ang="0">
                <a:pos x="connsiteX2" y="connsiteY2"/>
              </a:cxn>
              <a:cxn ang="0">
                <a:pos x="connsiteX3" y="connsiteY3"/>
              </a:cxn>
            </a:cxnLst>
            <a:rect l="l" t="t" r="r" b="b"/>
            <a:pathLst>
              <a:path w="438150" h="57150">
                <a:moveTo>
                  <a:pt x="0" y="57150"/>
                </a:moveTo>
                <a:cubicBezTo>
                  <a:pt x="48419" y="32543"/>
                  <a:pt x="96838" y="7937"/>
                  <a:pt x="161925" y="0"/>
                </a:cubicBezTo>
                <a:cubicBezTo>
                  <a:pt x="234950" y="9525"/>
                  <a:pt x="334963" y="19050"/>
                  <a:pt x="381000" y="28575"/>
                </a:cubicBezTo>
                <a:cubicBezTo>
                  <a:pt x="427038" y="38100"/>
                  <a:pt x="432594" y="47625"/>
                  <a:pt x="438150" y="57150"/>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8" name="任意多边形 57">
            <a:extLst>
              <a:ext uri="{FF2B5EF4-FFF2-40B4-BE49-F238E27FC236}">
                <a16:creationId xmlns:a16="http://schemas.microsoft.com/office/drawing/2014/main" id="{00000000-0008-0000-0700-00003A000000}"/>
              </a:ext>
            </a:extLst>
          </xdr:cNvPr>
          <xdr:cNvSpPr/>
        </xdr:nvSpPr>
        <xdr:spPr>
          <a:xfrm>
            <a:off x="15773400" y="862393"/>
            <a:ext cx="390525" cy="185357"/>
          </a:xfrm>
          <a:custGeom>
            <a:avLst/>
            <a:gdLst>
              <a:gd name="connsiteX0" fmla="*/ 0 w 390525"/>
              <a:gd name="connsiteY0" fmla="*/ 4382 h 185357"/>
              <a:gd name="connsiteX1" fmla="*/ 266700 w 390525"/>
              <a:gd name="connsiteY1" fmla="*/ 23432 h 185357"/>
              <a:gd name="connsiteX2" fmla="*/ 390525 w 390525"/>
              <a:gd name="connsiteY2" fmla="*/ 185357 h 185357"/>
            </a:gdLst>
            <a:ahLst/>
            <a:cxnLst>
              <a:cxn ang="0">
                <a:pos x="connsiteX0" y="connsiteY0"/>
              </a:cxn>
              <a:cxn ang="0">
                <a:pos x="connsiteX1" y="connsiteY1"/>
              </a:cxn>
              <a:cxn ang="0">
                <a:pos x="connsiteX2" y="connsiteY2"/>
              </a:cxn>
            </a:cxnLst>
            <a:rect l="l" t="t" r="r" b="b"/>
            <a:pathLst>
              <a:path w="390525" h="185357">
                <a:moveTo>
                  <a:pt x="0" y="4382"/>
                </a:moveTo>
                <a:cubicBezTo>
                  <a:pt x="100806" y="-1174"/>
                  <a:pt x="201613" y="-6730"/>
                  <a:pt x="266700" y="23432"/>
                </a:cubicBezTo>
                <a:cubicBezTo>
                  <a:pt x="331787" y="53594"/>
                  <a:pt x="361156" y="119475"/>
                  <a:pt x="390525" y="185357"/>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9" name="任意多边形 58">
            <a:extLst>
              <a:ext uri="{FF2B5EF4-FFF2-40B4-BE49-F238E27FC236}">
                <a16:creationId xmlns:a16="http://schemas.microsoft.com/office/drawing/2014/main" id="{00000000-0008-0000-0700-00003B000000}"/>
              </a:ext>
            </a:extLst>
          </xdr:cNvPr>
          <xdr:cNvSpPr/>
        </xdr:nvSpPr>
        <xdr:spPr>
          <a:xfrm>
            <a:off x="14982825" y="981075"/>
            <a:ext cx="1371744" cy="582608"/>
          </a:xfrm>
          <a:custGeom>
            <a:avLst/>
            <a:gdLst>
              <a:gd name="connsiteX0" fmla="*/ 0 w 1371658"/>
              <a:gd name="connsiteY0" fmla="*/ 0 h 582608"/>
              <a:gd name="connsiteX1" fmla="*/ 161925 w 1371658"/>
              <a:gd name="connsiteY1" fmla="*/ 161925 h 582608"/>
              <a:gd name="connsiteX2" fmla="*/ 266700 w 1371658"/>
              <a:gd name="connsiteY2" fmla="*/ 133350 h 582608"/>
              <a:gd name="connsiteX3" fmla="*/ 495300 w 1371658"/>
              <a:gd name="connsiteY3" fmla="*/ 200025 h 582608"/>
              <a:gd name="connsiteX4" fmla="*/ 800100 w 1371658"/>
              <a:gd name="connsiteY4" fmla="*/ 161925 h 582608"/>
              <a:gd name="connsiteX5" fmla="*/ 885825 w 1371658"/>
              <a:gd name="connsiteY5" fmla="*/ 495300 h 582608"/>
              <a:gd name="connsiteX6" fmla="*/ 1181100 w 1371658"/>
              <a:gd name="connsiteY6" fmla="*/ 571500 h 582608"/>
              <a:gd name="connsiteX7" fmla="*/ 1371600 w 1371658"/>
              <a:gd name="connsiteY7" fmla="*/ 304800 h 582608"/>
              <a:gd name="connsiteX8" fmla="*/ 1200150 w 1371658"/>
              <a:gd name="connsiteY8" fmla="*/ 95250 h 582608"/>
              <a:gd name="connsiteX0" fmla="*/ 0 w 1371744"/>
              <a:gd name="connsiteY0" fmla="*/ 0 h 582608"/>
              <a:gd name="connsiteX1" fmla="*/ 161925 w 1371744"/>
              <a:gd name="connsiteY1" fmla="*/ 161925 h 582608"/>
              <a:gd name="connsiteX2" fmla="*/ 266700 w 1371744"/>
              <a:gd name="connsiteY2" fmla="*/ 133350 h 582608"/>
              <a:gd name="connsiteX3" fmla="*/ 495300 w 1371744"/>
              <a:gd name="connsiteY3" fmla="*/ 200025 h 582608"/>
              <a:gd name="connsiteX4" fmla="*/ 800100 w 1371744"/>
              <a:gd name="connsiteY4" fmla="*/ 161925 h 582608"/>
              <a:gd name="connsiteX5" fmla="*/ 885825 w 1371744"/>
              <a:gd name="connsiteY5" fmla="*/ 495300 h 582608"/>
              <a:gd name="connsiteX6" fmla="*/ 1181100 w 1371744"/>
              <a:gd name="connsiteY6" fmla="*/ 571500 h 582608"/>
              <a:gd name="connsiteX7" fmla="*/ 1371600 w 1371744"/>
              <a:gd name="connsiteY7" fmla="*/ 304800 h 582608"/>
              <a:gd name="connsiteX8" fmla="*/ 1152525 w 1371744"/>
              <a:gd name="connsiteY8" fmla="*/ 66675 h 58260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371744" h="582608">
                <a:moveTo>
                  <a:pt x="0" y="0"/>
                </a:moveTo>
                <a:cubicBezTo>
                  <a:pt x="18256" y="30956"/>
                  <a:pt x="36512" y="61912"/>
                  <a:pt x="161925" y="161925"/>
                </a:cubicBezTo>
                <a:lnTo>
                  <a:pt x="266700" y="133350"/>
                </a:lnTo>
                <a:cubicBezTo>
                  <a:pt x="342900" y="155575"/>
                  <a:pt x="406400" y="195263"/>
                  <a:pt x="495300" y="200025"/>
                </a:cubicBezTo>
                <a:cubicBezTo>
                  <a:pt x="584200" y="204788"/>
                  <a:pt x="735013" y="112713"/>
                  <a:pt x="800100" y="161925"/>
                </a:cubicBezTo>
                <a:cubicBezTo>
                  <a:pt x="865187" y="211137"/>
                  <a:pt x="822325" y="427038"/>
                  <a:pt x="885825" y="495300"/>
                </a:cubicBezTo>
                <a:cubicBezTo>
                  <a:pt x="949325" y="563562"/>
                  <a:pt x="1100138" y="603250"/>
                  <a:pt x="1181100" y="571500"/>
                </a:cubicBezTo>
                <a:cubicBezTo>
                  <a:pt x="1262063" y="539750"/>
                  <a:pt x="1376362" y="388937"/>
                  <a:pt x="1371600" y="304800"/>
                </a:cubicBezTo>
                <a:cubicBezTo>
                  <a:pt x="1366838" y="220663"/>
                  <a:pt x="1200150" y="104775"/>
                  <a:pt x="1152525" y="66675"/>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0" name="任意多边形 59">
            <a:extLst>
              <a:ext uri="{FF2B5EF4-FFF2-40B4-BE49-F238E27FC236}">
                <a16:creationId xmlns:a16="http://schemas.microsoft.com/office/drawing/2014/main" id="{00000000-0008-0000-0700-00003C000000}"/>
              </a:ext>
            </a:extLst>
          </xdr:cNvPr>
          <xdr:cNvSpPr/>
        </xdr:nvSpPr>
        <xdr:spPr>
          <a:xfrm>
            <a:off x="16135349" y="5543550"/>
            <a:ext cx="847725" cy="885825"/>
          </a:xfrm>
          <a:custGeom>
            <a:avLst/>
            <a:gdLst>
              <a:gd name="connsiteX0" fmla="*/ 0 w 819150"/>
              <a:gd name="connsiteY0" fmla="*/ 0 h 857250"/>
              <a:gd name="connsiteX1" fmla="*/ 400050 w 819150"/>
              <a:gd name="connsiteY1" fmla="*/ 504825 h 857250"/>
              <a:gd name="connsiteX2" fmla="*/ 819150 w 819150"/>
              <a:gd name="connsiteY2" fmla="*/ 857250 h 857250"/>
            </a:gdLst>
            <a:ahLst/>
            <a:cxnLst>
              <a:cxn ang="0">
                <a:pos x="connsiteX0" y="connsiteY0"/>
              </a:cxn>
              <a:cxn ang="0">
                <a:pos x="connsiteX1" y="connsiteY1"/>
              </a:cxn>
              <a:cxn ang="0">
                <a:pos x="connsiteX2" y="connsiteY2"/>
              </a:cxn>
            </a:cxnLst>
            <a:rect l="l" t="t" r="r" b="b"/>
            <a:pathLst>
              <a:path w="819150" h="857250">
                <a:moveTo>
                  <a:pt x="0" y="0"/>
                </a:moveTo>
                <a:cubicBezTo>
                  <a:pt x="131762" y="180975"/>
                  <a:pt x="263525" y="361950"/>
                  <a:pt x="400050" y="504825"/>
                </a:cubicBezTo>
                <a:cubicBezTo>
                  <a:pt x="536575" y="647700"/>
                  <a:pt x="733425" y="776288"/>
                  <a:pt x="819150" y="85725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1" name="任意多边形 60">
            <a:extLst>
              <a:ext uri="{FF2B5EF4-FFF2-40B4-BE49-F238E27FC236}">
                <a16:creationId xmlns:a16="http://schemas.microsoft.com/office/drawing/2014/main" id="{00000000-0008-0000-0700-00003D000000}"/>
              </a:ext>
            </a:extLst>
          </xdr:cNvPr>
          <xdr:cNvSpPr/>
        </xdr:nvSpPr>
        <xdr:spPr>
          <a:xfrm>
            <a:off x="16640175" y="6010275"/>
            <a:ext cx="247650" cy="95250"/>
          </a:xfrm>
          <a:custGeom>
            <a:avLst/>
            <a:gdLst>
              <a:gd name="connsiteX0" fmla="*/ 0 w 247650"/>
              <a:gd name="connsiteY0" fmla="*/ 95250 h 95250"/>
              <a:gd name="connsiteX1" fmla="*/ 247650 w 247650"/>
              <a:gd name="connsiteY1" fmla="*/ 0 h 95250"/>
            </a:gdLst>
            <a:ahLst/>
            <a:cxnLst>
              <a:cxn ang="0">
                <a:pos x="connsiteX0" y="connsiteY0"/>
              </a:cxn>
              <a:cxn ang="0">
                <a:pos x="connsiteX1" y="connsiteY1"/>
              </a:cxn>
            </a:cxnLst>
            <a:rect l="l" t="t" r="r" b="b"/>
            <a:pathLst>
              <a:path w="247650" h="95250">
                <a:moveTo>
                  <a:pt x="0" y="95250"/>
                </a:moveTo>
                <a:lnTo>
                  <a:pt x="247650" y="0"/>
                </a:ln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2" name="任意多边形 61">
            <a:extLst>
              <a:ext uri="{FF2B5EF4-FFF2-40B4-BE49-F238E27FC236}">
                <a16:creationId xmlns:a16="http://schemas.microsoft.com/office/drawing/2014/main" id="{00000000-0008-0000-0700-00003E000000}"/>
              </a:ext>
            </a:extLst>
          </xdr:cNvPr>
          <xdr:cNvSpPr/>
        </xdr:nvSpPr>
        <xdr:spPr>
          <a:xfrm>
            <a:off x="16173450" y="4846895"/>
            <a:ext cx="1200150" cy="751804"/>
          </a:xfrm>
          <a:custGeom>
            <a:avLst/>
            <a:gdLst>
              <a:gd name="connsiteX0" fmla="*/ 0 w 1200150"/>
              <a:gd name="connsiteY0" fmla="*/ 725230 h 751804"/>
              <a:gd name="connsiteX1" fmla="*/ 485775 w 1200150"/>
              <a:gd name="connsiteY1" fmla="*/ 687130 h 751804"/>
              <a:gd name="connsiteX2" fmla="*/ 942975 w 1200150"/>
              <a:gd name="connsiteY2" fmla="*/ 163255 h 751804"/>
              <a:gd name="connsiteX3" fmla="*/ 1152525 w 1200150"/>
              <a:gd name="connsiteY3" fmla="*/ 96580 h 751804"/>
              <a:gd name="connsiteX4" fmla="*/ 1200150 w 1200150"/>
              <a:gd name="connsiteY4" fmla="*/ 10855 h 751804"/>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200150" h="751804">
                <a:moveTo>
                  <a:pt x="0" y="725230"/>
                </a:moveTo>
                <a:cubicBezTo>
                  <a:pt x="164306" y="753011"/>
                  <a:pt x="328613" y="780792"/>
                  <a:pt x="485775" y="687130"/>
                </a:cubicBezTo>
                <a:cubicBezTo>
                  <a:pt x="642937" y="593468"/>
                  <a:pt x="831850" y="261680"/>
                  <a:pt x="942975" y="163255"/>
                </a:cubicBezTo>
                <a:cubicBezTo>
                  <a:pt x="1054100" y="64830"/>
                  <a:pt x="1109663" y="121980"/>
                  <a:pt x="1152525" y="96580"/>
                </a:cubicBezTo>
                <a:cubicBezTo>
                  <a:pt x="1195387" y="71180"/>
                  <a:pt x="1190625" y="-33595"/>
                  <a:pt x="1200150" y="10855"/>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3" name="任意多边形 62">
            <a:extLst>
              <a:ext uri="{FF2B5EF4-FFF2-40B4-BE49-F238E27FC236}">
                <a16:creationId xmlns:a16="http://schemas.microsoft.com/office/drawing/2014/main" id="{00000000-0008-0000-0700-00003F000000}"/>
              </a:ext>
            </a:extLst>
          </xdr:cNvPr>
          <xdr:cNvSpPr/>
        </xdr:nvSpPr>
        <xdr:spPr>
          <a:xfrm>
            <a:off x="17398950" y="2981325"/>
            <a:ext cx="153873" cy="1285875"/>
          </a:xfrm>
          <a:custGeom>
            <a:avLst/>
            <a:gdLst>
              <a:gd name="connsiteX0" fmla="*/ 60375 w 153873"/>
              <a:gd name="connsiteY0" fmla="*/ 1285875 h 1285875"/>
              <a:gd name="connsiteX1" fmla="*/ 127050 w 153873"/>
              <a:gd name="connsiteY1" fmla="*/ 1190625 h 1285875"/>
              <a:gd name="connsiteX2" fmla="*/ 146100 w 153873"/>
              <a:gd name="connsiteY2" fmla="*/ 781050 h 1285875"/>
              <a:gd name="connsiteX3" fmla="*/ 3225 w 153873"/>
              <a:gd name="connsiteY3" fmla="*/ 542925 h 1285875"/>
              <a:gd name="connsiteX4" fmla="*/ 60375 w 153873"/>
              <a:gd name="connsiteY4" fmla="*/ 0 h 1285875"/>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53873" h="1285875">
                <a:moveTo>
                  <a:pt x="60375" y="1285875"/>
                </a:moveTo>
                <a:cubicBezTo>
                  <a:pt x="86569" y="1280318"/>
                  <a:pt x="112763" y="1274762"/>
                  <a:pt x="127050" y="1190625"/>
                </a:cubicBezTo>
                <a:cubicBezTo>
                  <a:pt x="141337" y="1106488"/>
                  <a:pt x="166738" y="889000"/>
                  <a:pt x="146100" y="781050"/>
                </a:cubicBezTo>
                <a:cubicBezTo>
                  <a:pt x="125462" y="673100"/>
                  <a:pt x="17513" y="673100"/>
                  <a:pt x="3225" y="542925"/>
                </a:cubicBezTo>
                <a:cubicBezTo>
                  <a:pt x="-11063" y="412750"/>
                  <a:pt x="24656" y="206375"/>
                  <a:pt x="60375" y="0"/>
                </a:cubicBezTo>
              </a:path>
            </a:pathLst>
          </a:custGeom>
          <a:noFill/>
          <a:ln w="25400">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4" name="任意多边形 63">
            <a:extLst>
              <a:ext uri="{FF2B5EF4-FFF2-40B4-BE49-F238E27FC236}">
                <a16:creationId xmlns:a16="http://schemas.microsoft.com/office/drawing/2014/main" id="{00000000-0008-0000-0700-000040000000}"/>
              </a:ext>
            </a:extLst>
          </xdr:cNvPr>
          <xdr:cNvSpPr/>
        </xdr:nvSpPr>
        <xdr:spPr>
          <a:xfrm>
            <a:off x="15382875" y="3705225"/>
            <a:ext cx="1276350" cy="266700"/>
          </a:xfrm>
          <a:custGeom>
            <a:avLst/>
            <a:gdLst>
              <a:gd name="connsiteX0" fmla="*/ 1238250 w 1238250"/>
              <a:gd name="connsiteY0" fmla="*/ 0 h 228600"/>
              <a:gd name="connsiteX1" fmla="*/ 0 w 1238250"/>
              <a:gd name="connsiteY1" fmla="*/ 228600 h 228600"/>
            </a:gdLst>
            <a:ahLst/>
            <a:cxnLst>
              <a:cxn ang="0">
                <a:pos x="connsiteX0" y="connsiteY0"/>
              </a:cxn>
              <a:cxn ang="0">
                <a:pos x="connsiteX1" y="connsiteY1"/>
              </a:cxn>
            </a:cxnLst>
            <a:rect l="l" t="t" r="r" b="b"/>
            <a:pathLst>
              <a:path w="1238250" h="228600">
                <a:moveTo>
                  <a:pt x="1238250" y="0"/>
                </a:moveTo>
                <a:lnTo>
                  <a:pt x="0" y="228600"/>
                </a:lnTo>
              </a:path>
            </a:pathLst>
          </a:custGeom>
          <a:noFill/>
          <a:ln w="25400">
            <a:solidFill>
              <a:srgbClr val="FF66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5" name="任意多边形 64">
            <a:extLst>
              <a:ext uri="{FF2B5EF4-FFF2-40B4-BE49-F238E27FC236}">
                <a16:creationId xmlns:a16="http://schemas.microsoft.com/office/drawing/2014/main" id="{00000000-0008-0000-0700-000041000000}"/>
              </a:ext>
            </a:extLst>
          </xdr:cNvPr>
          <xdr:cNvSpPr/>
        </xdr:nvSpPr>
        <xdr:spPr>
          <a:xfrm>
            <a:off x="17478375" y="2276475"/>
            <a:ext cx="85725" cy="676275"/>
          </a:xfrm>
          <a:custGeom>
            <a:avLst/>
            <a:gdLst>
              <a:gd name="connsiteX0" fmla="*/ 0 w 85725"/>
              <a:gd name="connsiteY0" fmla="*/ 676275 h 676275"/>
              <a:gd name="connsiteX1" fmla="*/ 85725 w 85725"/>
              <a:gd name="connsiteY1" fmla="*/ 0 h 676275"/>
            </a:gdLst>
            <a:ahLst/>
            <a:cxnLst>
              <a:cxn ang="0">
                <a:pos x="connsiteX0" y="connsiteY0"/>
              </a:cxn>
              <a:cxn ang="0">
                <a:pos x="connsiteX1" y="connsiteY1"/>
              </a:cxn>
            </a:cxnLst>
            <a:rect l="l" t="t" r="r" b="b"/>
            <a:pathLst>
              <a:path w="85725" h="676275">
                <a:moveTo>
                  <a:pt x="0" y="676275"/>
                </a:moveTo>
                <a:cubicBezTo>
                  <a:pt x="33337" y="363537"/>
                  <a:pt x="66675" y="50800"/>
                  <a:pt x="85725" y="0"/>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6" name="任意多边形 65">
            <a:extLst>
              <a:ext uri="{FF2B5EF4-FFF2-40B4-BE49-F238E27FC236}">
                <a16:creationId xmlns:a16="http://schemas.microsoft.com/office/drawing/2014/main" id="{00000000-0008-0000-0700-000042000000}"/>
              </a:ext>
            </a:extLst>
          </xdr:cNvPr>
          <xdr:cNvSpPr/>
        </xdr:nvSpPr>
        <xdr:spPr>
          <a:xfrm>
            <a:off x="17655528" y="771525"/>
            <a:ext cx="99634" cy="1123950"/>
          </a:xfrm>
          <a:custGeom>
            <a:avLst/>
            <a:gdLst>
              <a:gd name="connsiteX0" fmla="*/ 13347 w 99634"/>
              <a:gd name="connsiteY0" fmla="*/ 0 h 1123950"/>
              <a:gd name="connsiteX1" fmla="*/ 41922 w 99634"/>
              <a:gd name="connsiteY1" fmla="*/ 314325 h 1123950"/>
              <a:gd name="connsiteX2" fmla="*/ 99072 w 99634"/>
              <a:gd name="connsiteY2" fmla="*/ 514350 h 1123950"/>
              <a:gd name="connsiteX3" fmla="*/ 3822 w 99634"/>
              <a:gd name="connsiteY3" fmla="*/ 857250 h 1123950"/>
              <a:gd name="connsiteX4" fmla="*/ 22872 w 99634"/>
              <a:gd name="connsiteY4" fmla="*/ 1076325 h 1123950"/>
              <a:gd name="connsiteX5" fmla="*/ 60972 w 99634"/>
              <a:gd name="connsiteY5" fmla="*/ 1123950 h 11239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99634" h="1123950">
                <a:moveTo>
                  <a:pt x="13347" y="0"/>
                </a:moveTo>
                <a:cubicBezTo>
                  <a:pt x="20490" y="114300"/>
                  <a:pt x="27634" y="228600"/>
                  <a:pt x="41922" y="314325"/>
                </a:cubicBezTo>
                <a:cubicBezTo>
                  <a:pt x="56210" y="400050"/>
                  <a:pt x="105422" y="423863"/>
                  <a:pt x="99072" y="514350"/>
                </a:cubicBezTo>
                <a:cubicBezTo>
                  <a:pt x="92722" y="604837"/>
                  <a:pt x="16522" y="763588"/>
                  <a:pt x="3822" y="857250"/>
                </a:cubicBezTo>
                <a:cubicBezTo>
                  <a:pt x="-8878" y="950912"/>
                  <a:pt x="13347" y="1031875"/>
                  <a:pt x="22872" y="1076325"/>
                </a:cubicBezTo>
                <a:cubicBezTo>
                  <a:pt x="32397" y="1120775"/>
                  <a:pt x="46684" y="1122362"/>
                  <a:pt x="60972" y="1123950"/>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7" name="任意多边形 66">
            <a:extLst>
              <a:ext uri="{FF2B5EF4-FFF2-40B4-BE49-F238E27FC236}">
                <a16:creationId xmlns:a16="http://schemas.microsoft.com/office/drawing/2014/main" id="{00000000-0008-0000-0700-000043000000}"/>
              </a:ext>
            </a:extLst>
          </xdr:cNvPr>
          <xdr:cNvSpPr/>
        </xdr:nvSpPr>
        <xdr:spPr>
          <a:xfrm>
            <a:off x="16859250" y="876300"/>
            <a:ext cx="353428" cy="419100"/>
          </a:xfrm>
          <a:custGeom>
            <a:avLst/>
            <a:gdLst>
              <a:gd name="connsiteX0" fmla="*/ 0 w 359809"/>
              <a:gd name="connsiteY0" fmla="*/ 419100 h 419100"/>
              <a:gd name="connsiteX1" fmla="*/ 333375 w 359809"/>
              <a:gd name="connsiteY1" fmla="*/ 152400 h 419100"/>
              <a:gd name="connsiteX2" fmla="*/ 314325 w 359809"/>
              <a:gd name="connsiteY2" fmla="*/ 0 h 419100"/>
              <a:gd name="connsiteX0" fmla="*/ 0 w 333771"/>
              <a:gd name="connsiteY0" fmla="*/ 419100 h 419100"/>
              <a:gd name="connsiteX1" fmla="*/ 333375 w 333771"/>
              <a:gd name="connsiteY1" fmla="*/ 152400 h 419100"/>
              <a:gd name="connsiteX2" fmla="*/ 314325 w 333771"/>
              <a:gd name="connsiteY2" fmla="*/ 0 h 419100"/>
            </a:gdLst>
            <a:ahLst/>
            <a:cxnLst>
              <a:cxn ang="0">
                <a:pos x="connsiteX0" y="connsiteY0"/>
              </a:cxn>
              <a:cxn ang="0">
                <a:pos x="connsiteX1" y="connsiteY1"/>
              </a:cxn>
              <a:cxn ang="0">
                <a:pos x="connsiteX2" y="connsiteY2"/>
              </a:cxn>
            </a:cxnLst>
            <a:rect l="l" t="t" r="r" b="b"/>
            <a:pathLst>
              <a:path w="333771" h="419100">
                <a:moveTo>
                  <a:pt x="0" y="419100"/>
                </a:moveTo>
                <a:cubicBezTo>
                  <a:pt x="140494" y="320675"/>
                  <a:pt x="343954" y="231775"/>
                  <a:pt x="333375" y="152400"/>
                </a:cubicBezTo>
                <a:cubicBezTo>
                  <a:pt x="322796" y="73025"/>
                  <a:pt x="350043" y="41275"/>
                  <a:pt x="314325" y="0"/>
                </a:cubicBezTo>
              </a:path>
            </a:pathLst>
          </a:custGeom>
          <a:noFill/>
          <a:ln w="25400">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3" name="任意多边形 2">
            <a:extLst>
              <a:ext uri="{FF2B5EF4-FFF2-40B4-BE49-F238E27FC236}">
                <a16:creationId xmlns:a16="http://schemas.microsoft.com/office/drawing/2014/main" id="{00000000-0008-0000-0700-000003000000}"/>
              </a:ext>
            </a:extLst>
          </xdr:cNvPr>
          <xdr:cNvSpPr/>
        </xdr:nvSpPr>
        <xdr:spPr>
          <a:xfrm>
            <a:off x="15125502" y="4600575"/>
            <a:ext cx="466923" cy="1000125"/>
          </a:xfrm>
          <a:custGeom>
            <a:avLst/>
            <a:gdLst>
              <a:gd name="connsiteX0" fmla="*/ 257373 w 466923"/>
              <a:gd name="connsiteY0" fmla="*/ 0 h 1000125"/>
              <a:gd name="connsiteX1" fmla="*/ 198 w 466923"/>
              <a:gd name="connsiteY1" fmla="*/ 476250 h 1000125"/>
              <a:gd name="connsiteX2" fmla="*/ 219273 w 466923"/>
              <a:gd name="connsiteY2" fmla="*/ 714375 h 1000125"/>
              <a:gd name="connsiteX3" fmla="*/ 466923 w 466923"/>
              <a:gd name="connsiteY3" fmla="*/ 1000125 h 1000125"/>
            </a:gdLst>
            <a:ahLst/>
            <a:cxnLst>
              <a:cxn ang="0">
                <a:pos x="connsiteX0" y="connsiteY0"/>
              </a:cxn>
              <a:cxn ang="0">
                <a:pos x="connsiteX1" y="connsiteY1"/>
              </a:cxn>
              <a:cxn ang="0">
                <a:pos x="connsiteX2" y="connsiteY2"/>
              </a:cxn>
              <a:cxn ang="0">
                <a:pos x="connsiteX3" y="connsiteY3"/>
              </a:cxn>
            </a:cxnLst>
            <a:rect l="l" t="t" r="r" b="b"/>
            <a:pathLst>
              <a:path w="466923" h="1000125">
                <a:moveTo>
                  <a:pt x="257373" y="0"/>
                </a:moveTo>
                <a:cubicBezTo>
                  <a:pt x="131960" y="178594"/>
                  <a:pt x="6548" y="357188"/>
                  <a:pt x="198" y="476250"/>
                </a:cubicBezTo>
                <a:cubicBezTo>
                  <a:pt x="-6152" y="595312"/>
                  <a:pt x="141486" y="627063"/>
                  <a:pt x="219273" y="714375"/>
                </a:cubicBezTo>
                <a:cubicBezTo>
                  <a:pt x="297060" y="801687"/>
                  <a:pt x="381991" y="900906"/>
                  <a:pt x="466923" y="1000125"/>
                </a:cubicBezTo>
              </a:path>
            </a:pathLst>
          </a:custGeom>
          <a:noFill/>
          <a:ln w="2857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5" name="任意多边形 4">
            <a:extLst>
              <a:ext uri="{FF2B5EF4-FFF2-40B4-BE49-F238E27FC236}">
                <a16:creationId xmlns:a16="http://schemas.microsoft.com/office/drawing/2014/main" id="{00000000-0008-0000-0700-000005000000}"/>
              </a:ext>
            </a:extLst>
          </xdr:cNvPr>
          <xdr:cNvSpPr/>
        </xdr:nvSpPr>
        <xdr:spPr>
          <a:xfrm>
            <a:off x="15287625" y="5048250"/>
            <a:ext cx="104775" cy="219075"/>
          </a:xfrm>
          <a:custGeom>
            <a:avLst/>
            <a:gdLst>
              <a:gd name="connsiteX0" fmla="*/ 0 w 104775"/>
              <a:gd name="connsiteY0" fmla="*/ 219075 h 219075"/>
              <a:gd name="connsiteX1" fmla="*/ 76200 w 104775"/>
              <a:gd name="connsiteY1" fmla="*/ 142875 h 219075"/>
              <a:gd name="connsiteX2" fmla="*/ 104775 w 104775"/>
              <a:gd name="connsiteY2" fmla="*/ 0 h 219075"/>
            </a:gdLst>
            <a:ahLst/>
            <a:cxnLst>
              <a:cxn ang="0">
                <a:pos x="connsiteX0" y="connsiteY0"/>
              </a:cxn>
              <a:cxn ang="0">
                <a:pos x="connsiteX1" y="connsiteY1"/>
              </a:cxn>
              <a:cxn ang="0">
                <a:pos x="connsiteX2" y="connsiteY2"/>
              </a:cxn>
            </a:cxnLst>
            <a:rect l="l" t="t" r="r" b="b"/>
            <a:pathLst>
              <a:path w="104775" h="219075">
                <a:moveTo>
                  <a:pt x="0" y="219075"/>
                </a:moveTo>
                <a:cubicBezTo>
                  <a:pt x="29369" y="199231"/>
                  <a:pt x="58738" y="179387"/>
                  <a:pt x="76200" y="142875"/>
                </a:cubicBezTo>
                <a:cubicBezTo>
                  <a:pt x="93662" y="106363"/>
                  <a:pt x="99218" y="53181"/>
                  <a:pt x="104775" y="0"/>
                </a:cubicBezTo>
              </a:path>
            </a:pathLst>
          </a:custGeom>
          <a:noFill/>
          <a:ln w="2857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6" name="任意多边形 5">
            <a:extLst>
              <a:ext uri="{FF2B5EF4-FFF2-40B4-BE49-F238E27FC236}">
                <a16:creationId xmlns:a16="http://schemas.microsoft.com/office/drawing/2014/main" id="{00000000-0008-0000-0700-000006000000}"/>
              </a:ext>
            </a:extLst>
          </xdr:cNvPr>
          <xdr:cNvSpPr/>
        </xdr:nvSpPr>
        <xdr:spPr>
          <a:xfrm>
            <a:off x="15211425" y="2733675"/>
            <a:ext cx="152400" cy="581025"/>
          </a:xfrm>
          <a:custGeom>
            <a:avLst/>
            <a:gdLst>
              <a:gd name="connsiteX0" fmla="*/ 152400 w 152400"/>
              <a:gd name="connsiteY0" fmla="*/ 581025 h 581025"/>
              <a:gd name="connsiteX1" fmla="*/ 0 w 152400"/>
              <a:gd name="connsiteY1" fmla="*/ 0 h 581025"/>
            </a:gdLst>
            <a:ahLst/>
            <a:cxnLst>
              <a:cxn ang="0">
                <a:pos x="connsiteX0" y="connsiteY0"/>
              </a:cxn>
              <a:cxn ang="0">
                <a:pos x="connsiteX1" y="connsiteY1"/>
              </a:cxn>
            </a:cxnLst>
            <a:rect l="l" t="t" r="r" b="b"/>
            <a:pathLst>
              <a:path w="152400" h="581025">
                <a:moveTo>
                  <a:pt x="152400" y="581025"/>
                </a:moveTo>
                <a:lnTo>
                  <a:pt x="0" y="0"/>
                </a:lnTo>
              </a:path>
            </a:pathLst>
          </a:custGeom>
          <a:noFill/>
          <a:ln w="2857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7" name="任意多边形 6">
            <a:extLst>
              <a:ext uri="{FF2B5EF4-FFF2-40B4-BE49-F238E27FC236}">
                <a16:creationId xmlns:a16="http://schemas.microsoft.com/office/drawing/2014/main" id="{00000000-0008-0000-0700-000007000000}"/>
              </a:ext>
            </a:extLst>
          </xdr:cNvPr>
          <xdr:cNvSpPr/>
        </xdr:nvSpPr>
        <xdr:spPr>
          <a:xfrm>
            <a:off x="10610497" y="4448175"/>
            <a:ext cx="181328" cy="1000125"/>
          </a:xfrm>
          <a:custGeom>
            <a:avLst/>
            <a:gdLst>
              <a:gd name="connsiteX0" fmla="*/ 181328 w 181328"/>
              <a:gd name="connsiteY0" fmla="*/ 1000125 h 1000125"/>
              <a:gd name="connsiteX1" fmla="*/ 105128 w 181328"/>
              <a:gd name="connsiteY1" fmla="*/ 485775 h 1000125"/>
              <a:gd name="connsiteX2" fmla="*/ 353 w 181328"/>
              <a:gd name="connsiteY2" fmla="*/ 314325 h 1000125"/>
              <a:gd name="connsiteX3" fmla="*/ 143228 w 181328"/>
              <a:gd name="connsiteY3" fmla="*/ 0 h 1000125"/>
            </a:gdLst>
            <a:ahLst/>
            <a:cxnLst>
              <a:cxn ang="0">
                <a:pos x="connsiteX0" y="connsiteY0"/>
              </a:cxn>
              <a:cxn ang="0">
                <a:pos x="connsiteX1" y="connsiteY1"/>
              </a:cxn>
              <a:cxn ang="0">
                <a:pos x="connsiteX2" y="connsiteY2"/>
              </a:cxn>
              <a:cxn ang="0">
                <a:pos x="connsiteX3" y="connsiteY3"/>
              </a:cxn>
            </a:cxnLst>
            <a:rect l="l" t="t" r="r" b="b"/>
            <a:pathLst>
              <a:path w="181328" h="1000125">
                <a:moveTo>
                  <a:pt x="181328" y="1000125"/>
                </a:moveTo>
                <a:cubicBezTo>
                  <a:pt x="158309" y="800100"/>
                  <a:pt x="135290" y="600075"/>
                  <a:pt x="105128" y="485775"/>
                </a:cubicBezTo>
                <a:cubicBezTo>
                  <a:pt x="74966" y="371475"/>
                  <a:pt x="-5997" y="395287"/>
                  <a:pt x="353" y="314325"/>
                </a:cubicBezTo>
                <a:cubicBezTo>
                  <a:pt x="6703" y="233363"/>
                  <a:pt x="74965" y="116681"/>
                  <a:pt x="143228" y="0"/>
                </a:cubicBezTo>
              </a:path>
            </a:pathLst>
          </a:custGeom>
          <a:noFill/>
          <a:ln w="2857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sp macro="" textlink="">
        <xdr:nvSpPr>
          <xdr:cNvPr id="8" name="任意多边形 7">
            <a:extLst>
              <a:ext uri="{FF2B5EF4-FFF2-40B4-BE49-F238E27FC236}">
                <a16:creationId xmlns:a16="http://schemas.microsoft.com/office/drawing/2014/main" id="{00000000-0008-0000-0700-000008000000}"/>
              </a:ext>
            </a:extLst>
          </xdr:cNvPr>
          <xdr:cNvSpPr/>
        </xdr:nvSpPr>
        <xdr:spPr>
          <a:xfrm>
            <a:off x="10868025" y="4371975"/>
            <a:ext cx="190500" cy="293527"/>
          </a:xfrm>
          <a:custGeom>
            <a:avLst/>
            <a:gdLst>
              <a:gd name="connsiteX0" fmla="*/ 190500 w 190500"/>
              <a:gd name="connsiteY0" fmla="*/ 0 h 293527"/>
              <a:gd name="connsiteX1" fmla="*/ 152400 w 190500"/>
              <a:gd name="connsiteY1" fmla="*/ 257175 h 293527"/>
              <a:gd name="connsiteX2" fmla="*/ 0 w 190500"/>
              <a:gd name="connsiteY2" fmla="*/ 285750 h 293527"/>
            </a:gdLst>
            <a:ahLst/>
            <a:cxnLst>
              <a:cxn ang="0">
                <a:pos x="connsiteX0" y="connsiteY0"/>
              </a:cxn>
              <a:cxn ang="0">
                <a:pos x="connsiteX1" y="connsiteY1"/>
              </a:cxn>
              <a:cxn ang="0">
                <a:pos x="connsiteX2" y="connsiteY2"/>
              </a:cxn>
            </a:cxnLst>
            <a:rect l="l" t="t" r="r" b="b"/>
            <a:pathLst>
              <a:path w="190500" h="293527">
                <a:moveTo>
                  <a:pt x="190500" y="0"/>
                </a:moveTo>
                <a:cubicBezTo>
                  <a:pt x="187325" y="104775"/>
                  <a:pt x="184150" y="209550"/>
                  <a:pt x="152400" y="257175"/>
                </a:cubicBezTo>
                <a:cubicBezTo>
                  <a:pt x="120650" y="304800"/>
                  <a:pt x="60325" y="295275"/>
                  <a:pt x="0" y="285750"/>
                </a:cubicBezTo>
              </a:path>
            </a:pathLst>
          </a:custGeom>
          <a:noFill/>
          <a:ln w="28575">
            <a:solidFill>
              <a:srgbClr val="FF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17</xdr:col>
      <xdr:colOff>56011</xdr:colOff>
      <xdr:row>50</xdr:row>
      <xdr:rowOff>141964</xdr:rowOff>
    </xdr:to>
    <xdr:pic>
      <xdr:nvPicPr>
        <xdr:cNvPr id="3" name="图片 2">
          <a:extLst>
            <a:ext uri="{FF2B5EF4-FFF2-40B4-BE49-F238E27FC236}">
              <a16:creationId xmlns:a16="http://schemas.microsoft.com/office/drawing/2014/main" id="{02A902C6-A7F6-4BB0-ACEF-797F9C47533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 y="0"/>
          <a:ext cx="9114286" cy="7285714"/>
        </a:xfrm>
        <a:prstGeom prst="rect">
          <a:avLst/>
        </a:prstGeom>
      </xdr:spPr>
    </xdr:pic>
    <xdr:clientData/>
  </xdr:twoCellAnchor>
  <xdr:twoCellAnchor editAs="oneCell">
    <xdr:from>
      <xdr:col>0</xdr:col>
      <xdr:colOff>9525</xdr:colOff>
      <xdr:row>50</xdr:row>
      <xdr:rowOff>133350</xdr:rowOff>
    </xdr:from>
    <xdr:to>
      <xdr:col>17</xdr:col>
      <xdr:colOff>56011</xdr:colOff>
      <xdr:row>101</xdr:row>
      <xdr:rowOff>132439</xdr:rowOff>
    </xdr:to>
    <xdr:pic>
      <xdr:nvPicPr>
        <xdr:cNvPr id="5" name="图片 4">
          <a:extLst>
            <a:ext uri="{FF2B5EF4-FFF2-40B4-BE49-F238E27FC236}">
              <a16:creationId xmlns:a16="http://schemas.microsoft.com/office/drawing/2014/main" id="{47451C88-D2F4-4A7D-8C0C-313CACC57EE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525" y="7277100"/>
          <a:ext cx="9114286" cy="728571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26</xdr:col>
      <xdr:colOff>0</xdr:colOff>
      <xdr:row>1</xdr:row>
      <xdr:rowOff>142874</xdr:rowOff>
    </xdr:from>
    <xdr:to>
      <xdr:col>38</xdr:col>
      <xdr:colOff>994</xdr:colOff>
      <xdr:row>9</xdr:row>
      <xdr:rowOff>114299</xdr:rowOff>
    </xdr:to>
    <xdr:pic>
      <xdr:nvPicPr>
        <xdr:cNvPr id="4" name="图片 3">
          <a:extLst>
            <a:ext uri="{FF2B5EF4-FFF2-40B4-BE49-F238E27FC236}">
              <a16:creationId xmlns:a16="http://schemas.microsoft.com/office/drawing/2014/main" id="{865447E9-AD16-4A7F-A8EF-4AF5F3F0032E}"/>
            </a:ext>
          </a:extLst>
        </xdr:cNvPr>
        <xdr:cNvPicPr>
          <a:picLocks noChangeAspect="1"/>
        </xdr:cNvPicPr>
      </xdr:nvPicPr>
      <xdr:blipFill>
        <a:blip xmlns:r="http://schemas.openxmlformats.org/officeDocument/2006/relationships" r:embed="rId1"/>
        <a:stretch>
          <a:fillRect/>
        </a:stretch>
      </xdr:blipFill>
      <xdr:spPr>
        <a:xfrm>
          <a:off x="190500" y="285749"/>
          <a:ext cx="2286994" cy="111442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ftp://mm@s.es-geom.com/" TargetMode="External"/><Relationship Id="rId1" Type="http://schemas.openxmlformats.org/officeDocument/2006/relationships/hyperlink" Target="http://mm.es-geo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7.bin"/><Relationship Id="rId5" Type="http://schemas.openxmlformats.org/officeDocument/2006/relationships/comments" Target="../comments4.xml"/><Relationship Id="rId4" Type="http://schemas.openxmlformats.org/officeDocument/2006/relationships/image" Target="../media/image2.png"/></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4.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fo">
    <tabColor rgb="FF00FF00"/>
  </sheetPr>
  <dimension ref="A1:AH108"/>
  <sheetViews>
    <sheetView showGridLines="0" tabSelected="1" workbookViewId="0">
      <selection activeCell="H46" sqref="H46"/>
    </sheetView>
  </sheetViews>
  <sheetFormatPr defaultRowHeight="11.25"/>
  <cols>
    <col min="1" max="34" width="5.83203125" style="13" customWidth="1"/>
    <col min="35" max="16384" width="9.33203125" style="13"/>
  </cols>
  <sheetData>
    <row r="1" spans="1:34">
      <c r="A1" s="706"/>
      <c r="B1" s="706"/>
      <c r="C1" s="706"/>
      <c r="D1" s="706"/>
      <c r="E1" s="706"/>
      <c r="F1" s="706"/>
      <c r="G1" s="706"/>
      <c r="H1" s="706"/>
      <c r="I1" s="706"/>
      <c r="J1" s="706"/>
      <c r="K1" s="706"/>
      <c r="L1" s="706"/>
      <c r="M1" s="706"/>
      <c r="N1" s="706"/>
      <c r="O1" s="706"/>
      <c r="P1" s="706"/>
      <c r="Q1" s="706"/>
      <c r="R1" s="706"/>
      <c r="S1" s="706"/>
      <c r="T1" s="706"/>
      <c r="U1" s="706"/>
      <c r="V1" s="706"/>
      <c r="W1" s="706"/>
      <c r="X1" s="706"/>
      <c r="Y1" s="706"/>
      <c r="Z1" s="706"/>
      <c r="AA1" s="706"/>
      <c r="AB1" s="706"/>
      <c r="AC1" s="706"/>
      <c r="AD1" s="706"/>
      <c r="AE1" s="706"/>
      <c r="AF1" s="706"/>
      <c r="AG1" s="706"/>
      <c r="AH1" s="706"/>
    </row>
    <row r="2" spans="1:34">
      <c r="A2" s="706"/>
      <c r="B2" s="706"/>
      <c r="C2" s="706"/>
      <c r="D2" s="706"/>
      <c r="E2" s="706"/>
      <c r="F2" s="706"/>
      <c r="G2" s="706"/>
      <c r="H2" s="706"/>
      <c r="I2" s="706"/>
      <c r="J2" s="706"/>
      <c r="K2" s="706"/>
      <c r="L2" s="706"/>
      <c r="M2" s="706"/>
      <c r="N2" s="706"/>
      <c r="O2" s="706"/>
      <c r="P2" s="706"/>
      <c r="Q2" s="706"/>
      <c r="R2" s="706"/>
      <c r="S2" s="706"/>
      <c r="T2" s="706"/>
      <c r="U2" s="706"/>
      <c r="V2" s="706"/>
      <c r="W2" s="706"/>
      <c r="X2" s="706"/>
      <c r="Y2" s="706"/>
      <c r="Z2" s="706"/>
      <c r="AA2" s="706"/>
      <c r="AB2" s="706"/>
      <c r="AC2" s="706"/>
      <c r="AD2" s="706"/>
      <c r="AE2" s="706"/>
      <c r="AF2" s="706"/>
      <c r="AG2" s="706"/>
      <c r="AH2" s="706"/>
    </row>
    <row r="3" spans="1:34">
      <c r="A3" s="706"/>
      <c r="B3" s="706"/>
      <c r="C3" s="706"/>
      <c r="D3" s="706"/>
      <c r="E3" s="706"/>
      <c r="F3" s="706"/>
      <c r="G3" s="706"/>
      <c r="H3" s="706"/>
      <c r="I3" s="706"/>
      <c r="J3" s="706"/>
      <c r="K3" s="706"/>
      <c r="L3" s="706"/>
      <c r="M3" s="706"/>
      <c r="N3" s="706"/>
      <c r="O3" s="706"/>
      <c r="P3" s="706"/>
      <c r="Q3" s="706"/>
      <c r="R3" s="706"/>
      <c r="S3" s="706"/>
      <c r="T3" s="706"/>
      <c r="U3" s="706"/>
      <c r="V3" s="706"/>
      <c r="W3" s="706"/>
      <c r="X3" s="706"/>
      <c r="Y3" s="706"/>
      <c r="Z3" s="706"/>
      <c r="AA3" s="706"/>
      <c r="AB3" s="706"/>
      <c r="AC3" s="706"/>
      <c r="AD3" s="706"/>
      <c r="AE3" s="706"/>
      <c r="AF3" s="706"/>
      <c r="AG3" s="706"/>
      <c r="AH3" s="706"/>
    </row>
    <row r="4" spans="1:34">
      <c r="A4" s="706"/>
      <c r="B4" s="706"/>
      <c r="C4" s="706"/>
      <c r="D4" s="706"/>
      <c r="E4" s="706"/>
      <c r="F4" s="706"/>
      <c r="G4" s="706"/>
      <c r="H4" s="706"/>
      <c r="I4" s="706"/>
      <c r="J4" s="706"/>
      <c r="K4" s="706"/>
      <c r="L4" s="706"/>
      <c r="M4" s="706"/>
      <c r="N4" s="706"/>
      <c r="O4" s="706"/>
      <c r="P4" s="706"/>
      <c r="Q4" s="706"/>
      <c r="R4" s="706"/>
      <c r="S4" s="706"/>
      <c r="T4" s="706"/>
      <c r="U4" s="706"/>
      <c r="V4" s="706"/>
      <c r="W4" s="706"/>
      <c r="X4" s="706"/>
      <c r="Y4" s="706"/>
      <c r="Z4" s="706"/>
      <c r="AA4" s="706"/>
      <c r="AB4" s="706"/>
      <c r="AC4" s="706"/>
      <c r="AD4" s="706"/>
      <c r="AE4" s="706"/>
      <c r="AF4" s="706"/>
      <c r="AG4" s="706"/>
      <c r="AH4" s="706"/>
    </row>
    <row r="5" spans="1:34">
      <c r="A5" s="706"/>
      <c r="B5" s="706"/>
      <c r="C5" s="706"/>
      <c r="D5" s="706"/>
      <c r="E5" s="706"/>
      <c r="F5" s="706"/>
      <c r="G5" s="706"/>
      <c r="H5" s="706"/>
      <c r="I5" s="706"/>
      <c r="J5" s="706"/>
      <c r="K5" s="706"/>
      <c r="L5" s="706"/>
      <c r="M5" s="706"/>
      <c r="N5" s="706"/>
      <c r="O5" s="706"/>
      <c r="P5" s="706"/>
      <c r="Q5" s="706"/>
      <c r="R5" s="706"/>
      <c r="S5" s="706"/>
      <c r="T5" s="706"/>
      <c r="U5" s="706"/>
      <c r="V5" s="706"/>
      <c r="W5" s="706"/>
      <c r="X5" s="706"/>
      <c r="Y5" s="706"/>
      <c r="Z5" s="706"/>
      <c r="AA5" s="706"/>
      <c r="AB5" s="706"/>
      <c r="AC5" s="706"/>
      <c r="AD5" s="706"/>
      <c r="AE5" s="706"/>
      <c r="AF5" s="706"/>
      <c r="AG5" s="706"/>
      <c r="AH5" s="706"/>
    </row>
    <row r="6" spans="1:34">
      <c r="A6" s="706"/>
      <c r="B6" s="706"/>
      <c r="C6" s="706"/>
      <c r="D6" s="706"/>
      <c r="E6" s="706"/>
      <c r="F6" s="706"/>
      <c r="G6" s="706"/>
      <c r="H6" s="706"/>
      <c r="I6" s="706"/>
      <c r="J6" s="706"/>
      <c r="K6" s="706"/>
      <c r="L6" s="706"/>
      <c r="M6" s="706"/>
      <c r="N6" s="706"/>
      <c r="O6" s="706"/>
      <c r="P6" s="706"/>
      <c r="Q6" s="706"/>
      <c r="R6" s="706"/>
      <c r="S6" s="706"/>
      <c r="T6" s="706"/>
      <c r="U6" s="706"/>
      <c r="V6" s="706"/>
      <c r="W6" s="706"/>
      <c r="X6" s="706"/>
      <c r="Y6" s="706"/>
      <c r="Z6" s="706"/>
      <c r="AA6" s="706"/>
      <c r="AB6" s="706"/>
      <c r="AC6" s="706"/>
      <c r="AD6" s="706"/>
      <c r="AE6" s="706"/>
      <c r="AF6" s="706"/>
      <c r="AG6" s="706"/>
      <c r="AH6" s="706"/>
    </row>
    <row r="7" spans="1:34" ht="11.25" customHeight="1">
      <c r="A7" s="706"/>
      <c r="B7" s="706"/>
      <c r="C7" s="706"/>
      <c r="D7" s="706"/>
      <c r="E7" s="706"/>
      <c r="F7" s="706"/>
      <c r="G7" s="706"/>
      <c r="H7" s="706"/>
      <c r="I7" s="706"/>
      <c r="J7" s="706"/>
      <c r="K7" s="706"/>
      <c r="L7" s="706"/>
      <c r="M7" s="706"/>
      <c r="N7" s="706"/>
      <c r="O7" s="706"/>
      <c r="P7" s="706"/>
      <c r="Q7" s="706"/>
      <c r="R7" s="706"/>
      <c r="S7" s="706"/>
      <c r="T7" s="706"/>
      <c r="U7" s="706"/>
      <c r="V7" s="706"/>
      <c r="W7" s="706"/>
      <c r="X7" s="706"/>
      <c r="Y7" s="706"/>
      <c r="Z7" s="706"/>
      <c r="AA7" s="706"/>
      <c r="AB7" s="706"/>
      <c r="AC7" s="706"/>
      <c r="AD7" s="706"/>
      <c r="AE7" s="706"/>
      <c r="AF7" s="706"/>
      <c r="AG7" s="706"/>
      <c r="AH7" s="706"/>
    </row>
    <row r="8" spans="1:34">
      <c r="A8" s="706"/>
      <c r="B8" s="706"/>
      <c r="C8" s="706"/>
      <c r="D8" s="706"/>
      <c r="E8" s="706"/>
      <c r="F8" s="706"/>
      <c r="G8" s="706"/>
      <c r="H8" s="706"/>
      <c r="I8" s="706"/>
      <c r="J8" s="706"/>
      <c r="K8" s="706"/>
      <c r="L8" s="706"/>
      <c r="M8" s="706"/>
      <c r="N8" s="706"/>
      <c r="O8" s="706"/>
      <c r="P8" s="706"/>
      <c r="Q8" s="706"/>
      <c r="R8" s="706"/>
      <c r="S8" s="706"/>
      <c r="T8" s="706"/>
      <c r="U8" s="706"/>
      <c r="V8" s="706"/>
      <c r="W8" s="706"/>
      <c r="X8" s="706"/>
      <c r="Y8" s="706"/>
      <c r="Z8" s="706"/>
      <c r="AA8" s="706"/>
      <c r="AB8" s="706"/>
      <c r="AC8" s="706"/>
      <c r="AD8" s="706"/>
      <c r="AE8" s="706"/>
      <c r="AF8" s="706"/>
      <c r="AG8" s="706"/>
      <c r="AH8" s="706"/>
    </row>
    <row r="9" spans="1:34">
      <c r="A9" s="706"/>
      <c r="B9" s="706"/>
      <c r="C9" s="706"/>
      <c r="D9" s="706"/>
      <c r="E9" s="706"/>
      <c r="F9" s="706"/>
      <c r="G9" s="706"/>
      <c r="H9" s="706"/>
      <c r="I9" s="706"/>
      <c r="J9" s="706"/>
      <c r="K9" s="706"/>
      <c r="L9" s="706"/>
      <c r="M9" s="706"/>
      <c r="N9" s="706"/>
      <c r="O9" s="706"/>
      <c r="P9" s="706"/>
      <c r="Q9" s="706"/>
      <c r="R9" s="706"/>
      <c r="S9" s="706"/>
      <c r="T9" s="706"/>
      <c r="U9" s="706"/>
      <c r="V9" s="706"/>
      <c r="W9" s="706"/>
      <c r="X9" s="706"/>
      <c r="Y9" s="706"/>
      <c r="Z9" s="706"/>
      <c r="AA9" s="706"/>
      <c r="AB9" s="706"/>
      <c r="AC9" s="706"/>
      <c r="AD9" s="706"/>
      <c r="AE9" s="706"/>
      <c r="AF9" s="706"/>
      <c r="AG9" s="706"/>
      <c r="AH9" s="706"/>
    </row>
    <row r="10" spans="1:34">
      <c r="A10" s="706"/>
      <c r="B10" s="706"/>
      <c r="C10" s="706"/>
      <c r="D10" s="706"/>
      <c r="E10" s="706"/>
      <c r="F10" s="706"/>
      <c r="G10" s="706"/>
      <c r="H10" s="706"/>
      <c r="I10" s="706"/>
      <c r="J10" s="706"/>
      <c r="K10" s="706"/>
      <c r="L10" s="706"/>
      <c r="M10" s="706"/>
      <c r="N10" s="706"/>
      <c r="O10" s="706"/>
      <c r="P10" s="706"/>
      <c r="Q10" s="706"/>
      <c r="R10" s="706"/>
      <c r="S10" s="706"/>
      <c r="T10" s="706"/>
      <c r="U10" s="706"/>
      <c r="V10" s="706"/>
      <c r="W10" s="706"/>
      <c r="X10" s="706"/>
      <c r="Y10" s="706"/>
      <c r="Z10" s="706"/>
      <c r="AA10" s="706"/>
      <c r="AB10" s="706"/>
      <c r="AC10" s="706"/>
      <c r="AD10" s="706"/>
      <c r="AE10" s="706"/>
      <c r="AF10" s="706"/>
      <c r="AG10" s="706"/>
      <c r="AH10" s="706"/>
    </row>
    <row r="11" spans="1:34">
      <c r="A11" s="706"/>
      <c r="B11" s="706"/>
      <c r="C11" s="706"/>
      <c r="D11" s="706"/>
      <c r="E11" s="706"/>
      <c r="F11" s="706"/>
      <c r="G11" s="706"/>
      <c r="H11" s="706"/>
      <c r="I11" s="706"/>
      <c r="J11" s="706"/>
      <c r="K11" s="706"/>
      <c r="L11" s="706"/>
      <c r="M11" s="706"/>
      <c r="N11" s="706"/>
      <c r="O11" s="706"/>
      <c r="P11" s="706"/>
      <c r="Q11" s="706"/>
      <c r="R11" s="706"/>
      <c r="S11" s="706"/>
      <c r="T11" s="706"/>
      <c r="U11" s="706"/>
      <c r="V11" s="706"/>
      <c r="W11" s="706"/>
      <c r="X11" s="706"/>
      <c r="Y11" s="706"/>
      <c r="Z11" s="706"/>
      <c r="AA11" s="706"/>
      <c r="AB11" s="706"/>
      <c r="AC11" s="706"/>
      <c r="AD11" s="706"/>
      <c r="AE11" s="706"/>
      <c r="AF11" s="706"/>
      <c r="AG11" s="706"/>
      <c r="AH11" s="706"/>
    </row>
    <row r="12" spans="1:34">
      <c r="A12" s="706"/>
      <c r="B12" s="706"/>
      <c r="C12" s="706"/>
      <c r="D12" s="706"/>
      <c r="E12" s="706"/>
      <c r="F12" s="706"/>
      <c r="G12" s="706"/>
      <c r="H12" s="706"/>
      <c r="I12" s="706"/>
      <c r="J12" s="706"/>
      <c r="K12" s="706"/>
      <c r="L12" s="706"/>
      <c r="M12" s="706"/>
      <c r="N12" s="706"/>
      <c r="O12" s="706"/>
      <c r="P12" s="706"/>
      <c r="Q12" s="706"/>
      <c r="R12" s="706"/>
      <c r="S12" s="706"/>
      <c r="T12" s="706"/>
      <c r="U12" s="706"/>
      <c r="V12" s="706"/>
      <c r="W12" s="706"/>
      <c r="X12" s="706"/>
      <c r="Y12" s="706"/>
      <c r="Z12" s="706"/>
      <c r="AA12" s="706"/>
      <c r="AB12" s="706"/>
      <c r="AC12" s="706"/>
      <c r="AD12" s="706"/>
      <c r="AE12" s="706"/>
      <c r="AF12" s="706"/>
      <c r="AG12" s="706"/>
      <c r="AH12" s="706"/>
    </row>
    <row r="13" spans="1:34">
      <c r="A13" s="706"/>
      <c r="B13" s="706"/>
      <c r="C13" s="706"/>
      <c r="D13" s="706"/>
      <c r="E13" s="706"/>
      <c r="F13" s="706"/>
      <c r="G13" s="706"/>
      <c r="H13" s="706"/>
      <c r="I13" s="706"/>
      <c r="J13" s="706"/>
      <c r="K13" s="706"/>
      <c r="L13" s="706"/>
      <c r="M13" s="706"/>
      <c r="N13" s="706"/>
      <c r="O13" s="706"/>
      <c r="P13" s="706"/>
      <c r="Q13" s="706"/>
      <c r="R13" s="706"/>
      <c r="S13" s="706"/>
      <c r="T13" s="706"/>
      <c r="U13" s="706"/>
      <c r="V13" s="706"/>
      <c r="W13" s="706"/>
      <c r="X13" s="706"/>
      <c r="Y13" s="706"/>
      <c r="Z13" s="706"/>
      <c r="AA13" s="706"/>
      <c r="AB13" s="706"/>
      <c r="AC13" s="706"/>
      <c r="AD13" s="706"/>
      <c r="AE13" s="706"/>
      <c r="AF13" s="706"/>
      <c r="AG13" s="706"/>
      <c r="AH13" s="706"/>
    </row>
    <row r="14" spans="1:34">
      <c r="A14" s="706"/>
      <c r="B14" s="706"/>
      <c r="C14" s="706"/>
      <c r="D14" s="706"/>
      <c r="E14" s="706"/>
      <c r="F14" s="706"/>
      <c r="G14" s="706"/>
      <c r="H14" s="706"/>
      <c r="I14" s="706"/>
      <c r="J14" s="706"/>
      <c r="K14" s="706"/>
      <c r="L14" s="706"/>
      <c r="M14" s="706"/>
      <c r="N14" s="706"/>
      <c r="O14" s="706"/>
      <c r="P14" s="706"/>
      <c r="Q14" s="706"/>
      <c r="R14" s="706"/>
      <c r="S14" s="706"/>
      <c r="T14" s="706"/>
      <c r="U14" s="706"/>
      <c r="V14" s="706"/>
      <c r="W14" s="706"/>
      <c r="X14" s="706"/>
      <c r="Y14" s="706"/>
      <c r="Z14" s="706"/>
      <c r="AA14" s="706"/>
      <c r="AB14" s="706"/>
      <c r="AC14" s="706"/>
      <c r="AD14" s="706"/>
      <c r="AE14" s="706"/>
      <c r="AF14" s="706"/>
      <c r="AG14" s="706"/>
      <c r="AH14" s="706"/>
    </row>
    <row r="15" spans="1:34">
      <c r="A15" s="706"/>
      <c r="B15" s="706"/>
      <c r="C15" s="706"/>
      <c r="D15" s="706"/>
      <c r="E15" s="706"/>
      <c r="F15" s="706"/>
      <c r="G15" s="706"/>
      <c r="H15" s="706"/>
      <c r="I15" s="706"/>
      <c r="J15" s="706"/>
      <c r="K15" s="706"/>
      <c r="L15" s="706"/>
      <c r="M15" s="706"/>
      <c r="N15" s="706"/>
      <c r="O15" s="706"/>
      <c r="P15" s="706"/>
      <c r="Q15" s="706"/>
      <c r="R15" s="706"/>
      <c r="S15" s="706"/>
      <c r="T15" s="706"/>
      <c r="U15" s="706"/>
      <c r="V15" s="706"/>
      <c r="W15" s="706"/>
      <c r="X15" s="706"/>
      <c r="Y15" s="706"/>
      <c r="Z15" s="706"/>
      <c r="AA15" s="706"/>
      <c r="AB15" s="706"/>
      <c r="AC15" s="706"/>
      <c r="AD15" s="706"/>
      <c r="AE15" s="706"/>
      <c r="AF15" s="706"/>
      <c r="AG15" s="706"/>
      <c r="AH15" s="706"/>
    </row>
    <row r="16" spans="1:34">
      <c r="A16" s="706"/>
      <c r="B16" s="706"/>
      <c r="C16" s="706"/>
      <c r="D16" s="706"/>
      <c r="E16" s="706"/>
      <c r="F16" s="706"/>
      <c r="G16" s="706"/>
      <c r="H16" s="706"/>
      <c r="I16" s="706"/>
      <c r="J16" s="706"/>
      <c r="K16" s="706"/>
      <c r="L16" s="706"/>
      <c r="M16" s="706"/>
      <c r="N16" s="706"/>
      <c r="O16" s="706"/>
      <c r="P16" s="706"/>
      <c r="Q16" s="706"/>
      <c r="R16" s="706"/>
      <c r="S16" s="706"/>
      <c r="T16" s="706"/>
      <c r="U16" s="706"/>
      <c r="V16" s="706"/>
      <c r="W16" s="706"/>
      <c r="X16" s="706"/>
      <c r="Y16" s="706"/>
      <c r="Z16" s="706"/>
      <c r="AA16" s="706"/>
      <c r="AB16" s="706"/>
      <c r="AC16" s="706"/>
      <c r="AD16" s="706"/>
      <c r="AE16" s="706"/>
      <c r="AF16" s="706"/>
      <c r="AG16" s="706"/>
      <c r="AH16" s="706"/>
    </row>
    <row r="17" spans="1:34">
      <c r="A17" s="706"/>
      <c r="B17" s="706"/>
      <c r="C17" s="706"/>
      <c r="D17" s="706"/>
      <c r="E17" s="706"/>
      <c r="F17" s="706"/>
      <c r="G17" s="706"/>
      <c r="H17" s="706"/>
      <c r="I17" s="706"/>
      <c r="J17" s="706"/>
      <c r="K17" s="706"/>
      <c r="L17" s="706"/>
      <c r="M17" s="706"/>
      <c r="N17" s="706"/>
      <c r="O17" s="706"/>
      <c r="P17" s="706"/>
      <c r="Q17" s="706"/>
      <c r="R17" s="706"/>
      <c r="S17" s="706"/>
      <c r="T17" s="706"/>
      <c r="U17" s="706"/>
      <c r="V17" s="706"/>
      <c r="W17" s="706"/>
      <c r="X17" s="706"/>
      <c r="Y17" s="706"/>
      <c r="Z17" s="706"/>
      <c r="AA17" s="706"/>
      <c r="AB17" s="706"/>
      <c r="AC17" s="706"/>
      <c r="AD17" s="706"/>
      <c r="AE17" s="706"/>
      <c r="AF17" s="706"/>
      <c r="AG17" s="706"/>
      <c r="AH17" s="706"/>
    </row>
    <row r="18" spans="1:34">
      <c r="A18" s="706"/>
      <c r="B18" s="706"/>
      <c r="C18" s="706"/>
      <c r="D18" s="706"/>
      <c r="E18" s="706"/>
      <c r="F18" s="706"/>
      <c r="G18" s="706"/>
      <c r="H18" s="706"/>
      <c r="I18" s="706"/>
      <c r="J18" s="706"/>
      <c r="K18" s="706"/>
      <c r="L18" s="706"/>
      <c r="M18" s="706"/>
      <c r="N18" s="706"/>
      <c r="O18" s="706"/>
      <c r="P18" s="706"/>
      <c r="Q18" s="706"/>
      <c r="R18" s="706"/>
      <c r="S18" s="706"/>
      <c r="T18" s="706"/>
      <c r="U18" s="706"/>
      <c r="V18" s="706"/>
      <c r="W18" s="706"/>
      <c r="X18" s="706"/>
      <c r="Y18" s="706"/>
      <c r="Z18" s="706"/>
      <c r="AA18" s="706"/>
      <c r="AB18" s="706"/>
      <c r="AC18" s="706"/>
      <c r="AD18" s="706"/>
      <c r="AE18" s="706"/>
      <c r="AF18" s="706"/>
      <c r="AG18" s="706"/>
      <c r="AH18" s="706"/>
    </row>
    <row r="19" spans="1:34">
      <c r="A19" s="706"/>
      <c r="B19" s="706"/>
      <c r="C19" s="706"/>
      <c r="D19" s="706"/>
      <c r="E19" s="706"/>
      <c r="F19" s="706"/>
      <c r="G19" s="706"/>
      <c r="H19" s="706"/>
      <c r="I19" s="706"/>
      <c r="J19" s="706"/>
      <c r="K19" s="706"/>
      <c r="L19" s="706"/>
      <c r="M19" s="706"/>
      <c r="N19" s="706"/>
      <c r="O19" s="706"/>
      <c r="P19" s="706"/>
      <c r="Q19" s="706"/>
      <c r="R19" s="706"/>
      <c r="S19" s="706"/>
      <c r="T19" s="706"/>
      <c r="U19" s="706"/>
      <c r="V19" s="706"/>
      <c r="W19" s="706"/>
      <c r="X19" s="706"/>
      <c r="Y19" s="706"/>
      <c r="Z19" s="706"/>
      <c r="AA19" s="706"/>
      <c r="AB19" s="706"/>
      <c r="AC19" s="706"/>
      <c r="AD19" s="706"/>
      <c r="AE19" s="706"/>
      <c r="AF19" s="706"/>
      <c r="AG19" s="706"/>
      <c r="AH19" s="706"/>
    </row>
    <row r="20" spans="1:34">
      <c r="A20" s="706"/>
      <c r="B20" s="706"/>
      <c r="C20" s="706"/>
      <c r="D20" s="706"/>
      <c r="E20" s="706"/>
      <c r="F20" s="706"/>
      <c r="G20" s="706"/>
      <c r="H20" s="706"/>
      <c r="I20" s="706"/>
      <c r="J20" s="706"/>
      <c r="K20" s="706"/>
      <c r="L20" s="706"/>
      <c r="M20" s="706"/>
      <c r="N20" s="706"/>
      <c r="O20" s="706"/>
      <c r="P20" s="706"/>
      <c r="Q20" s="706"/>
      <c r="R20" s="706"/>
      <c r="S20" s="706"/>
      <c r="T20" s="706"/>
      <c r="U20" s="706"/>
      <c r="V20" s="706"/>
      <c r="W20" s="706"/>
      <c r="X20" s="706"/>
      <c r="Y20" s="706"/>
      <c r="Z20" s="706"/>
      <c r="AA20" s="706"/>
      <c r="AB20" s="706"/>
      <c r="AC20" s="706"/>
      <c r="AD20" s="706"/>
      <c r="AE20" s="706"/>
      <c r="AF20" s="706"/>
      <c r="AG20" s="706"/>
      <c r="AH20" s="706"/>
    </row>
    <row r="21" spans="1:34">
      <c r="A21" s="706"/>
      <c r="B21" s="706"/>
      <c r="C21" s="706"/>
      <c r="D21" s="706"/>
      <c r="E21" s="706"/>
      <c r="F21" s="706"/>
      <c r="G21" s="706"/>
      <c r="H21" s="706"/>
      <c r="I21" s="706"/>
      <c r="J21" s="706"/>
      <c r="K21" s="706"/>
      <c r="L21" s="706"/>
      <c r="M21" s="706"/>
      <c r="N21" s="706"/>
      <c r="O21" s="706"/>
      <c r="P21" s="706"/>
      <c r="Q21" s="706"/>
      <c r="R21" s="706"/>
      <c r="S21" s="706"/>
      <c r="T21" s="706"/>
      <c r="U21" s="706"/>
      <c r="V21" s="706"/>
      <c r="W21" s="706"/>
      <c r="X21" s="706"/>
      <c r="Y21" s="706"/>
      <c r="Z21" s="706"/>
      <c r="AA21" s="706"/>
      <c r="AB21" s="706"/>
      <c r="AC21" s="706"/>
      <c r="AD21" s="706"/>
      <c r="AE21" s="706"/>
      <c r="AF21" s="706"/>
      <c r="AG21" s="706"/>
      <c r="AH21" s="706"/>
    </row>
    <row r="22" spans="1:34">
      <c r="A22" s="706"/>
      <c r="B22" s="706"/>
      <c r="C22" s="706"/>
      <c r="D22" s="706"/>
      <c r="E22" s="706"/>
      <c r="F22" s="706"/>
      <c r="G22" s="706"/>
      <c r="H22" s="706"/>
      <c r="I22" s="706"/>
      <c r="J22" s="706"/>
      <c r="K22" s="706"/>
      <c r="L22" s="706"/>
      <c r="M22" s="706"/>
      <c r="N22" s="706"/>
      <c r="O22" s="706"/>
      <c r="P22" s="706"/>
      <c r="Q22" s="706"/>
      <c r="R22" s="706"/>
      <c r="S22" s="706"/>
      <c r="T22" s="706"/>
      <c r="U22" s="706"/>
      <c r="V22" s="706"/>
      <c r="W22" s="706"/>
      <c r="X22" s="706"/>
      <c r="Y22" s="706"/>
      <c r="Z22" s="706"/>
      <c r="AA22" s="706"/>
      <c r="AB22" s="706"/>
      <c r="AC22" s="706"/>
      <c r="AD22" s="706"/>
      <c r="AE22" s="706"/>
      <c r="AF22" s="706"/>
      <c r="AG22" s="706"/>
      <c r="AH22" s="706"/>
    </row>
    <row r="23" spans="1:34">
      <c r="A23" s="706"/>
      <c r="B23" s="706"/>
      <c r="C23" s="706"/>
      <c r="D23" s="706"/>
      <c r="E23" s="706"/>
      <c r="F23" s="706"/>
      <c r="G23" s="706"/>
      <c r="H23" s="706"/>
      <c r="I23" s="706"/>
      <c r="J23" s="706"/>
      <c r="K23" s="706"/>
      <c r="L23" s="706"/>
      <c r="M23" s="706"/>
      <c r="N23" s="706"/>
      <c r="O23" s="706"/>
      <c r="P23" s="706"/>
      <c r="Q23" s="706"/>
      <c r="R23" s="706"/>
      <c r="S23" s="706"/>
      <c r="T23" s="706"/>
      <c r="U23" s="706"/>
      <c r="V23" s="706"/>
      <c r="W23" s="706"/>
      <c r="X23" s="706"/>
      <c r="Y23" s="706"/>
      <c r="Z23" s="706"/>
      <c r="AA23" s="706"/>
      <c r="AB23" s="706"/>
      <c r="AC23" s="706"/>
      <c r="AD23" s="706"/>
      <c r="AE23" s="706"/>
      <c r="AF23" s="706"/>
      <c r="AG23" s="706"/>
      <c r="AH23" s="706"/>
    </row>
    <row r="24" spans="1:34">
      <c r="A24" s="706"/>
      <c r="B24" s="706"/>
      <c r="C24" s="706"/>
      <c r="D24" s="706"/>
      <c r="E24" s="706"/>
      <c r="F24" s="706"/>
      <c r="G24" s="706"/>
      <c r="H24" s="706"/>
      <c r="I24" s="706"/>
      <c r="J24" s="706"/>
      <c r="K24" s="706"/>
      <c r="L24" s="706"/>
      <c r="M24" s="706"/>
      <c r="N24" s="706"/>
      <c r="O24" s="706"/>
      <c r="P24" s="706"/>
      <c r="Q24" s="706"/>
      <c r="R24" s="706"/>
      <c r="S24" s="706"/>
      <c r="T24" s="706"/>
      <c r="U24" s="706"/>
      <c r="V24" s="706"/>
      <c r="W24" s="706"/>
      <c r="X24" s="706"/>
      <c r="Y24" s="706"/>
      <c r="Z24" s="706"/>
      <c r="AA24" s="706"/>
      <c r="AB24" s="706"/>
      <c r="AC24" s="706"/>
      <c r="AD24" s="706"/>
      <c r="AE24" s="706"/>
      <c r="AF24" s="706"/>
      <c r="AG24" s="706"/>
      <c r="AH24" s="706"/>
    </row>
    <row r="25" spans="1:34">
      <c r="A25" s="706"/>
      <c r="B25" s="706"/>
      <c r="C25" s="706"/>
      <c r="D25" s="706"/>
      <c r="E25" s="706"/>
      <c r="F25" s="706"/>
      <c r="G25" s="706"/>
      <c r="H25" s="706"/>
      <c r="I25" s="706"/>
      <c r="J25" s="706"/>
      <c r="K25" s="706"/>
      <c r="L25" s="706"/>
      <c r="M25" s="706"/>
      <c r="N25" s="706"/>
      <c r="O25" s="706"/>
      <c r="P25" s="706"/>
      <c r="Q25" s="706"/>
      <c r="R25" s="706"/>
      <c r="S25" s="706"/>
      <c r="T25" s="706"/>
      <c r="U25" s="706"/>
      <c r="V25" s="706"/>
      <c r="W25" s="706"/>
      <c r="X25" s="706"/>
      <c r="Y25" s="706"/>
      <c r="Z25" s="706"/>
      <c r="AA25" s="706"/>
      <c r="AB25" s="706"/>
      <c r="AC25" s="706"/>
      <c r="AD25" s="706"/>
      <c r="AE25" s="706"/>
      <c r="AF25" s="706"/>
      <c r="AG25" s="706"/>
      <c r="AH25" s="706"/>
    </row>
    <row r="26" spans="1:34">
      <c r="A26" s="706"/>
      <c r="B26" s="706"/>
      <c r="C26" s="706"/>
      <c r="D26" s="706"/>
      <c r="E26" s="706"/>
      <c r="F26" s="706"/>
      <c r="G26" s="706"/>
      <c r="H26" s="706"/>
      <c r="I26" s="706"/>
      <c r="J26" s="706"/>
      <c r="K26" s="706"/>
      <c r="L26" s="706"/>
      <c r="M26" s="706"/>
      <c r="N26" s="706"/>
      <c r="O26" s="706"/>
      <c r="P26" s="706"/>
      <c r="Q26" s="706"/>
      <c r="R26" s="706"/>
      <c r="S26" s="706"/>
      <c r="T26" s="706"/>
      <c r="U26" s="706"/>
      <c r="V26" s="706"/>
      <c r="W26" s="706"/>
      <c r="X26" s="706"/>
      <c r="Y26" s="706"/>
      <c r="Z26" s="706"/>
      <c r="AA26" s="706"/>
      <c r="AB26" s="706"/>
      <c r="AC26" s="706"/>
      <c r="AD26" s="706"/>
      <c r="AE26" s="706"/>
      <c r="AF26" s="706"/>
      <c r="AG26" s="706"/>
      <c r="AH26" s="706"/>
    </row>
    <row r="27" spans="1:34">
      <c r="A27" s="706"/>
      <c r="B27" s="706"/>
      <c r="C27" s="706"/>
      <c r="D27" s="706"/>
      <c r="E27" s="706"/>
      <c r="F27" s="706"/>
      <c r="G27" s="706"/>
      <c r="H27" s="706"/>
      <c r="I27" s="706"/>
      <c r="J27" s="706"/>
      <c r="K27" s="706"/>
      <c r="L27" s="706"/>
      <c r="M27" s="706"/>
      <c r="N27" s="706"/>
      <c r="O27" s="706"/>
      <c r="P27" s="706"/>
      <c r="Q27" s="706"/>
      <c r="R27" s="706"/>
      <c r="S27" s="706"/>
      <c r="T27" s="706"/>
      <c r="U27" s="706"/>
      <c r="V27" s="706"/>
      <c r="W27" s="706"/>
      <c r="X27" s="706"/>
      <c r="Y27" s="706"/>
      <c r="Z27" s="706"/>
      <c r="AA27" s="706"/>
      <c r="AB27" s="706"/>
      <c r="AC27" s="706"/>
      <c r="AD27" s="706"/>
      <c r="AE27" s="706"/>
      <c r="AF27" s="706"/>
      <c r="AG27" s="706"/>
      <c r="AH27" s="706"/>
    </row>
    <row r="28" spans="1:34">
      <c r="A28" s="706"/>
      <c r="B28" s="706"/>
      <c r="C28" s="706"/>
      <c r="D28" s="706"/>
      <c r="E28" s="706"/>
      <c r="F28" s="706"/>
      <c r="G28" s="706"/>
      <c r="H28" s="706"/>
      <c r="I28" s="706"/>
      <c r="J28" s="706"/>
      <c r="K28" s="706"/>
      <c r="L28" s="706"/>
      <c r="M28" s="706"/>
      <c r="N28" s="706"/>
      <c r="O28" s="706"/>
      <c r="P28" s="706"/>
      <c r="Q28" s="706"/>
      <c r="R28" s="706"/>
      <c r="S28" s="706"/>
      <c r="T28" s="706"/>
      <c r="U28" s="706"/>
      <c r="V28" s="706"/>
      <c r="W28" s="706"/>
      <c r="X28" s="706"/>
      <c r="Y28" s="706"/>
      <c r="Z28" s="706"/>
      <c r="AA28" s="706"/>
      <c r="AB28" s="706"/>
      <c r="AC28" s="706"/>
      <c r="AD28" s="706"/>
      <c r="AE28" s="706"/>
      <c r="AF28" s="706"/>
      <c r="AG28" s="706"/>
      <c r="AH28" s="706"/>
    </row>
    <row r="29" spans="1:34">
      <c r="A29" s="706"/>
      <c r="B29" s="706"/>
      <c r="C29" s="706"/>
      <c r="D29" s="706"/>
      <c r="E29" s="706"/>
      <c r="F29" s="706"/>
      <c r="G29" s="706"/>
      <c r="H29" s="706"/>
      <c r="I29" s="706"/>
      <c r="J29" s="706"/>
      <c r="K29" s="706"/>
      <c r="L29" s="706"/>
      <c r="M29" s="706"/>
      <c r="N29" s="706"/>
      <c r="O29" s="706"/>
      <c r="P29" s="706"/>
      <c r="Q29" s="706"/>
      <c r="R29" s="706"/>
      <c r="S29" s="706"/>
      <c r="T29" s="706"/>
      <c r="U29" s="706"/>
      <c r="V29" s="706"/>
      <c r="W29" s="706"/>
      <c r="X29" s="706"/>
      <c r="Y29" s="706"/>
      <c r="Z29" s="706"/>
      <c r="AA29" s="706"/>
      <c r="AB29" s="706"/>
      <c r="AC29" s="706"/>
      <c r="AD29" s="706"/>
      <c r="AE29" s="706"/>
      <c r="AF29" s="706"/>
      <c r="AG29" s="706"/>
      <c r="AH29" s="706"/>
    </row>
    <row r="30" spans="1:34">
      <c r="A30" s="706"/>
      <c r="B30" s="706"/>
      <c r="C30" s="706"/>
      <c r="D30" s="706"/>
      <c r="E30" s="706"/>
      <c r="F30" s="706"/>
      <c r="G30" s="706"/>
      <c r="H30" s="706"/>
      <c r="I30" s="706"/>
      <c r="J30" s="706"/>
      <c r="K30" s="706"/>
      <c r="L30" s="706"/>
      <c r="M30" s="706"/>
      <c r="N30" s="706"/>
      <c r="O30" s="706"/>
      <c r="P30" s="706"/>
      <c r="Q30" s="706"/>
      <c r="R30" s="706"/>
      <c r="S30" s="706"/>
      <c r="T30" s="706"/>
      <c r="U30" s="706"/>
      <c r="V30" s="706"/>
      <c r="W30" s="706"/>
      <c r="X30" s="706"/>
      <c r="Y30" s="706"/>
      <c r="Z30" s="706"/>
      <c r="AA30" s="706"/>
      <c r="AB30" s="706"/>
      <c r="AC30" s="706"/>
      <c r="AD30" s="706"/>
      <c r="AE30" s="706"/>
      <c r="AF30" s="706"/>
      <c r="AG30" s="706"/>
      <c r="AH30" s="706"/>
    </row>
    <row r="31" spans="1:34">
      <c r="A31" s="706"/>
      <c r="B31" s="706"/>
      <c r="C31" s="706"/>
      <c r="D31" s="706"/>
      <c r="E31" s="706"/>
      <c r="F31" s="706"/>
      <c r="G31" s="706"/>
      <c r="H31" s="706"/>
      <c r="I31" s="706"/>
      <c r="J31" s="706"/>
      <c r="K31" s="706"/>
      <c r="L31" s="706"/>
      <c r="M31" s="706"/>
      <c r="N31" s="706"/>
      <c r="O31" s="706"/>
      <c r="P31" s="706"/>
      <c r="Q31" s="706"/>
      <c r="R31" s="706"/>
      <c r="S31" s="706"/>
      <c r="T31" s="706"/>
      <c r="U31" s="706"/>
      <c r="V31" s="706"/>
      <c r="W31" s="706"/>
      <c r="X31" s="706"/>
      <c r="Y31" s="706"/>
      <c r="Z31" s="706"/>
      <c r="AA31" s="706"/>
      <c r="AB31" s="706"/>
      <c r="AC31" s="706"/>
      <c r="AD31" s="706"/>
      <c r="AE31" s="706"/>
      <c r="AF31" s="706"/>
      <c r="AG31" s="706"/>
      <c r="AH31" s="706"/>
    </row>
    <row r="32" spans="1:34">
      <c r="A32" s="706"/>
      <c r="B32" s="706"/>
      <c r="C32" s="706"/>
      <c r="D32" s="706"/>
      <c r="E32" s="706"/>
      <c r="F32" s="706"/>
      <c r="G32" s="706"/>
      <c r="H32" s="706"/>
      <c r="I32" s="706"/>
      <c r="J32" s="706"/>
      <c r="K32" s="706"/>
      <c r="L32" s="706"/>
      <c r="M32" s="706"/>
      <c r="N32" s="706"/>
      <c r="O32" s="706"/>
      <c r="P32" s="706"/>
      <c r="Q32" s="706"/>
      <c r="R32" s="706"/>
      <c r="S32" s="706"/>
      <c r="T32" s="706"/>
      <c r="U32" s="706"/>
      <c r="V32" s="706"/>
      <c r="W32" s="706"/>
      <c r="X32" s="706"/>
      <c r="Y32" s="706"/>
      <c r="Z32" s="706"/>
      <c r="AA32" s="706"/>
      <c r="AB32" s="706"/>
      <c r="AC32" s="706"/>
      <c r="AD32" s="706"/>
      <c r="AE32" s="706"/>
      <c r="AF32" s="706"/>
      <c r="AG32" s="706"/>
      <c r="AH32" s="706"/>
    </row>
    <row r="33" spans="1:34">
      <c r="A33" s="706"/>
      <c r="B33" s="706"/>
      <c r="C33" s="706"/>
      <c r="D33" s="706"/>
      <c r="E33" s="706"/>
      <c r="F33" s="706"/>
      <c r="G33" s="706"/>
      <c r="H33" s="706"/>
      <c r="I33" s="706"/>
      <c r="J33" s="706"/>
      <c r="K33" s="706"/>
      <c r="L33" s="706"/>
      <c r="M33" s="706"/>
      <c r="N33" s="706"/>
      <c r="O33" s="706"/>
      <c r="P33" s="706"/>
      <c r="Q33" s="706"/>
      <c r="R33" s="706"/>
      <c r="S33" s="706"/>
      <c r="T33" s="706"/>
      <c r="U33" s="706"/>
      <c r="V33" s="706"/>
      <c r="W33" s="706"/>
      <c r="X33" s="706"/>
      <c r="Y33" s="706"/>
      <c r="Z33" s="706"/>
      <c r="AA33" s="706"/>
      <c r="AB33" s="706"/>
      <c r="AC33" s="706"/>
      <c r="AD33" s="706"/>
      <c r="AE33" s="706"/>
      <c r="AF33" s="706"/>
      <c r="AG33" s="706"/>
      <c r="AH33" s="706"/>
    </row>
    <row r="34" spans="1:34">
      <c r="A34" s="706"/>
      <c r="B34" s="706"/>
      <c r="C34" s="706"/>
      <c r="D34" s="706"/>
      <c r="E34" s="706"/>
      <c r="F34" s="706"/>
      <c r="G34" s="706"/>
      <c r="H34" s="706"/>
      <c r="I34" s="706"/>
      <c r="J34" s="706"/>
      <c r="K34" s="706"/>
      <c r="L34" s="706"/>
      <c r="M34" s="706"/>
      <c r="N34" s="706"/>
      <c r="O34" s="706"/>
      <c r="P34" s="706"/>
      <c r="Q34" s="706"/>
      <c r="R34" s="706"/>
      <c r="S34" s="706"/>
      <c r="T34" s="706"/>
      <c r="U34" s="706"/>
      <c r="V34" s="706"/>
      <c r="W34" s="706"/>
      <c r="X34" s="706"/>
      <c r="Y34" s="706"/>
      <c r="Z34" s="706"/>
      <c r="AA34" s="706"/>
      <c r="AB34" s="706"/>
      <c r="AC34" s="706"/>
      <c r="AD34" s="706"/>
      <c r="AE34" s="706"/>
      <c r="AF34" s="706"/>
      <c r="AG34" s="706"/>
      <c r="AH34" s="706"/>
    </row>
    <row r="35" spans="1:34" ht="12" thickBot="1"/>
    <row r="36" spans="1:34" ht="11.25" customHeight="1" thickBot="1">
      <c r="A36" s="713" t="s">
        <v>5901</v>
      </c>
      <c r="B36" s="713"/>
      <c r="C36" s="712" t="s">
        <v>5902</v>
      </c>
      <c r="D36" s="712"/>
      <c r="E36" s="712" t="s">
        <v>5903</v>
      </c>
      <c r="F36" s="712"/>
      <c r="G36" s="712"/>
      <c r="I36" s="715" t="s">
        <v>5904</v>
      </c>
      <c r="J36" s="716"/>
      <c r="K36" s="716"/>
      <c r="L36" s="716"/>
      <c r="M36" s="716"/>
      <c r="N36" s="716"/>
      <c r="O36" s="716"/>
      <c r="P36" s="716"/>
      <c r="Q36" s="716"/>
      <c r="R36" s="716"/>
      <c r="S36" s="716"/>
      <c r="T36" s="716"/>
      <c r="U36" s="716"/>
      <c r="V36" s="716"/>
      <c r="W36" s="716"/>
      <c r="X36" s="716"/>
      <c r="Y36" s="716"/>
      <c r="Z36" s="716"/>
      <c r="AA36" s="716"/>
      <c r="AB36" s="716"/>
      <c r="AC36" s="716"/>
      <c r="AD36" s="716"/>
      <c r="AE36" s="716"/>
      <c r="AF36" s="716"/>
      <c r="AG36" s="716"/>
      <c r="AH36" s="717"/>
    </row>
    <row r="37" spans="1:34" ht="11.25" customHeight="1" thickBot="1">
      <c r="A37" s="711" t="s">
        <v>3553</v>
      </c>
      <c r="B37" s="711"/>
      <c r="C37" s="711" t="s">
        <v>5905</v>
      </c>
      <c r="D37" s="711"/>
      <c r="E37" s="711"/>
      <c r="F37" s="711"/>
      <c r="G37" s="711"/>
      <c r="I37" s="718" t="s">
        <v>5906</v>
      </c>
      <c r="J37" s="719"/>
      <c r="K37" s="719"/>
      <c r="L37" s="719"/>
      <c r="M37" s="719"/>
      <c r="N37" s="719"/>
      <c r="O37" s="719"/>
      <c r="P37" s="719"/>
      <c r="Q37" s="719"/>
      <c r="R37" s="719"/>
      <c r="S37" s="719"/>
      <c r="T37" s="719"/>
      <c r="U37" s="719"/>
      <c r="V37" s="719"/>
      <c r="W37" s="719"/>
      <c r="X37" s="719"/>
      <c r="Y37" s="719"/>
      <c r="Z37" s="719"/>
      <c r="AA37" s="719"/>
      <c r="AB37" s="719"/>
      <c r="AC37" s="719"/>
      <c r="AD37" s="719"/>
      <c r="AE37" s="719"/>
      <c r="AF37" s="719"/>
      <c r="AG37" s="719"/>
      <c r="AH37" s="720"/>
    </row>
    <row r="38" spans="1:34" ht="12" thickBot="1">
      <c r="A38" s="709" t="s">
        <v>3555</v>
      </c>
      <c r="B38" s="709"/>
      <c r="C38" s="714" t="s">
        <v>3554</v>
      </c>
      <c r="D38" s="714"/>
      <c r="E38" s="714"/>
      <c r="F38" s="714"/>
      <c r="G38" s="714"/>
      <c r="I38" s="718"/>
      <c r="J38" s="719"/>
      <c r="K38" s="719"/>
      <c r="L38" s="719"/>
      <c r="M38" s="719"/>
      <c r="N38" s="719"/>
      <c r="O38" s="719"/>
      <c r="P38" s="719"/>
      <c r="Q38" s="719"/>
      <c r="R38" s="719"/>
      <c r="S38" s="719"/>
      <c r="T38" s="719"/>
      <c r="U38" s="719"/>
      <c r="V38" s="719"/>
      <c r="W38" s="719"/>
      <c r="X38" s="719"/>
      <c r="Y38" s="719"/>
      <c r="Z38" s="719"/>
      <c r="AA38" s="719"/>
      <c r="AB38" s="719"/>
      <c r="AC38" s="719"/>
      <c r="AD38" s="719"/>
      <c r="AE38" s="719"/>
      <c r="AF38" s="719"/>
      <c r="AG38" s="719"/>
      <c r="AH38" s="720"/>
    </row>
    <row r="39" spans="1:34" ht="11.25" customHeight="1" thickBot="1">
      <c r="A39" s="710"/>
      <c r="B39" s="710"/>
      <c r="C39" s="721" t="s">
        <v>5907</v>
      </c>
      <c r="D39" s="721"/>
      <c r="E39" s="721"/>
      <c r="F39" s="721"/>
      <c r="G39" s="721"/>
      <c r="I39" s="718" t="s">
        <v>3568</v>
      </c>
      <c r="J39" s="719"/>
      <c r="K39" s="719"/>
      <c r="L39" s="719"/>
      <c r="M39" s="719"/>
      <c r="N39" s="719"/>
      <c r="O39" s="719"/>
      <c r="P39" s="719"/>
      <c r="Q39" s="719"/>
      <c r="R39" s="719"/>
      <c r="S39" s="719"/>
      <c r="T39" s="719"/>
      <c r="U39" s="719"/>
      <c r="V39" s="719"/>
      <c r="W39" s="719"/>
      <c r="X39" s="719"/>
      <c r="Y39" s="719"/>
      <c r="Z39" s="719"/>
      <c r="AA39" s="719"/>
      <c r="AB39" s="719"/>
      <c r="AC39" s="719"/>
      <c r="AD39" s="719"/>
      <c r="AE39" s="719"/>
      <c r="AF39" s="719"/>
      <c r="AG39" s="719"/>
      <c r="AH39" s="720"/>
    </row>
    <row r="40" spans="1:34" ht="12" thickBot="1">
      <c r="A40" s="709" t="s">
        <v>3567</v>
      </c>
      <c r="B40" s="709"/>
      <c r="C40" s="714" t="s">
        <v>5942</v>
      </c>
      <c r="D40" s="714"/>
      <c r="E40" s="714"/>
      <c r="F40" s="714"/>
      <c r="G40" s="714"/>
      <c r="I40" s="718"/>
      <c r="J40" s="719"/>
      <c r="K40" s="719"/>
      <c r="L40" s="719"/>
      <c r="M40" s="719"/>
      <c r="N40" s="719"/>
      <c r="O40" s="719"/>
      <c r="P40" s="719"/>
      <c r="Q40" s="719"/>
      <c r="R40" s="719"/>
      <c r="S40" s="719"/>
      <c r="T40" s="719"/>
      <c r="U40" s="719"/>
      <c r="V40" s="719"/>
      <c r="W40" s="719"/>
      <c r="X40" s="719"/>
      <c r="Y40" s="719"/>
      <c r="Z40" s="719"/>
      <c r="AA40" s="719"/>
      <c r="AB40" s="719"/>
      <c r="AC40" s="719"/>
      <c r="AD40" s="719"/>
      <c r="AE40" s="719"/>
      <c r="AF40" s="719"/>
      <c r="AG40" s="719"/>
      <c r="AH40" s="720"/>
    </row>
    <row r="41" spans="1:34" ht="11.25" customHeight="1" thickBot="1">
      <c r="A41" s="729" t="s">
        <v>7494</v>
      </c>
      <c r="B41" s="729"/>
      <c r="C41" s="729" t="s">
        <v>7496</v>
      </c>
      <c r="D41" s="729"/>
      <c r="E41" s="729"/>
      <c r="F41" s="729"/>
      <c r="G41" s="729"/>
      <c r="H41" s="244"/>
      <c r="I41" s="346"/>
      <c r="J41" s="347"/>
      <c r="K41" s="347"/>
      <c r="L41" s="347"/>
      <c r="M41" s="347"/>
      <c r="N41" s="347"/>
      <c r="O41" s="347"/>
      <c r="P41" s="347"/>
      <c r="Q41" s="347"/>
      <c r="R41" s="347"/>
      <c r="S41" s="347"/>
      <c r="T41" s="347"/>
      <c r="U41" s="347"/>
      <c r="V41" s="347"/>
      <c r="W41" s="347"/>
      <c r="X41" s="347"/>
      <c r="Y41" s="347"/>
      <c r="Z41" s="347"/>
      <c r="AA41" s="347"/>
      <c r="AB41" s="347"/>
      <c r="AC41" s="347"/>
      <c r="AD41" s="347"/>
      <c r="AE41" s="347"/>
      <c r="AF41" s="347"/>
      <c r="AG41" s="347"/>
      <c r="AH41" s="348"/>
    </row>
    <row r="42" spans="1:34" ht="12" thickBot="1">
      <c r="A42" s="729" t="s">
        <v>7493</v>
      </c>
      <c r="B42" s="729"/>
      <c r="C42" s="730" t="s">
        <v>7503</v>
      </c>
      <c r="D42" s="731"/>
      <c r="E42" s="731"/>
      <c r="F42" s="731"/>
      <c r="G42" s="731"/>
      <c r="H42" s="244"/>
      <c r="I42" s="346"/>
      <c r="J42" s="347"/>
      <c r="K42" s="347"/>
      <c r="L42" s="347"/>
      <c r="M42" s="347"/>
      <c r="N42" s="347"/>
      <c r="O42" s="347"/>
      <c r="P42" s="347"/>
      <c r="Q42" s="347"/>
      <c r="R42" s="347"/>
      <c r="S42" s="347"/>
      <c r="T42" s="347"/>
      <c r="U42" s="347"/>
      <c r="V42" s="347"/>
      <c r="W42" s="347"/>
      <c r="X42" s="347"/>
      <c r="Y42" s="347"/>
      <c r="Z42" s="347"/>
      <c r="AA42" s="347"/>
      <c r="AB42" s="347"/>
      <c r="AC42" s="347"/>
      <c r="AD42" s="347"/>
      <c r="AE42" s="347"/>
      <c r="AF42" s="347"/>
      <c r="AG42" s="347"/>
      <c r="AH42" s="348"/>
    </row>
    <row r="43" spans="1:34" ht="12" thickBot="1">
      <c r="A43" s="729" t="s">
        <v>7492</v>
      </c>
      <c r="B43" s="729"/>
      <c r="C43" s="730" t="s">
        <v>7495</v>
      </c>
      <c r="D43" s="731"/>
      <c r="E43" s="731"/>
      <c r="F43" s="731"/>
      <c r="G43" s="731"/>
      <c r="H43" s="244"/>
      <c r="I43" s="346"/>
      <c r="J43" s="347"/>
      <c r="K43" s="347"/>
      <c r="L43" s="347"/>
      <c r="M43" s="347"/>
      <c r="N43" s="347"/>
      <c r="O43" s="347"/>
      <c r="P43" s="347"/>
      <c r="Q43" s="347"/>
      <c r="R43" s="347"/>
      <c r="S43" s="347"/>
      <c r="T43" s="347"/>
      <c r="U43" s="347"/>
      <c r="V43" s="347"/>
      <c r="W43" s="347"/>
      <c r="X43" s="347"/>
      <c r="Y43" s="347"/>
      <c r="Z43" s="347"/>
      <c r="AA43" s="347"/>
      <c r="AB43" s="347"/>
      <c r="AC43" s="347"/>
      <c r="AD43" s="347"/>
      <c r="AE43" s="347"/>
      <c r="AF43" s="347"/>
      <c r="AG43" s="347"/>
      <c r="AH43" s="348"/>
    </row>
    <row r="44" spans="1:34" ht="12" thickBot="1">
      <c r="G44" s="244"/>
      <c r="H44" s="244"/>
      <c r="I44" s="244"/>
      <c r="J44" s="244"/>
      <c r="K44" s="244"/>
      <c r="L44" s="244"/>
      <c r="M44" s="244"/>
      <c r="N44" s="244"/>
      <c r="O44" s="244"/>
      <c r="P44" s="244"/>
      <c r="Q44" s="244"/>
      <c r="R44" s="244"/>
      <c r="S44" s="244"/>
      <c r="T44" s="244"/>
      <c r="U44" s="244"/>
      <c r="V44" s="244"/>
      <c r="W44" s="244"/>
      <c r="X44" s="244"/>
      <c r="Y44" s="244"/>
    </row>
    <row r="45" spans="1:34" ht="12" thickBot="1">
      <c r="A45" s="726" t="s">
        <v>5908</v>
      </c>
      <c r="B45" s="726"/>
      <c r="C45" s="726"/>
      <c r="D45" s="726"/>
      <c r="E45" s="726"/>
      <c r="F45" s="726"/>
      <c r="G45" s="726"/>
      <c r="I45" s="723" t="s">
        <v>3556</v>
      </c>
      <c r="J45" s="723"/>
      <c r="K45" s="723"/>
      <c r="L45" s="723"/>
      <c r="M45" s="723"/>
      <c r="N45" s="723"/>
      <c r="O45" s="723"/>
      <c r="P45" s="723"/>
      <c r="Q45" s="723"/>
      <c r="R45" s="723"/>
      <c r="S45" s="723"/>
      <c r="T45" s="723"/>
      <c r="U45" s="723"/>
      <c r="W45" s="700" t="s">
        <v>5909</v>
      </c>
      <c r="X45" s="701"/>
      <c r="Y45" s="701"/>
      <c r="Z45" s="701"/>
      <c r="AA45" s="701"/>
      <c r="AB45" s="701"/>
      <c r="AC45" s="701"/>
      <c r="AD45" s="701"/>
      <c r="AE45" s="701"/>
      <c r="AF45" s="701"/>
      <c r="AG45" s="701"/>
      <c r="AH45" s="702"/>
    </row>
    <row r="46" spans="1:34" ht="12" thickBot="1">
      <c r="A46" s="727" t="s">
        <v>5910</v>
      </c>
      <c r="B46" s="727"/>
      <c r="C46" s="727"/>
      <c r="D46" s="349"/>
      <c r="E46" s="728" t="s">
        <v>5911</v>
      </c>
      <c r="F46" s="728"/>
      <c r="G46" s="728"/>
      <c r="I46" s="707" t="s">
        <v>5912</v>
      </c>
      <c r="J46" s="707"/>
      <c r="K46" s="724" t="s">
        <v>3557</v>
      </c>
      <c r="L46" s="724"/>
      <c r="M46" s="724"/>
      <c r="N46" s="724"/>
      <c r="O46" s="724"/>
      <c r="P46" s="724"/>
      <c r="Q46" s="724"/>
      <c r="R46" s="724"/>
      <c r="S46" s="724"/>
      <c r="T46" s="724"/>
      <c r="U46" s="724"/>
      <c r="V46" s="300"/>
      <c r="W46" s="703" t="s">
        <v>5221</v>
      </c>
      <c r="X46" s="704"/>
      <c r="Y46" s="704"/>
      <c r="Z46" s="704"/>
      <c r="AA46" s="704"/>
      <c r="AB46" s="704"/>
      <c r="AC46" s="704"/>
      <c r="AD46" s="704"/>
      <c r="AE46" s="704"/>
      <c r="AF46" s="704"/>
      <c r="AG46" s="704"/>
      <c r="AH46" s="705"/>
    </row>
    <row r="47" spans="1:34" ht="12" thickBot="1">
      <c r="A47" s="708" t="s">
        <v>5913</v>
      </c>
      <c r="B47" s="708"/>
      <c r="C47" s="708"/>
      <c r="D47" s="350"/>
      <c r="E47" s="722" t="s">
        <v>5939</v>
      </c>
      <c r="F47" s="722"/>
      <c r="G47" s="722"/>
      <c r="I47" s="695">
        <v>42324</v>
      </c>
      <c r="J47" s="695"/>
      <c r="K47" s="696" t="s">
        <v>5914</v>
      </c>
      <c r="L47" s="696"/>
      <c r="M47" s="696"/>
      <c r="N47" s="696"/>
      <c r="O47" s="696"/>
      <c r="P47" s="696"/>
      <c r="Q47" s="696"/>
      <c r="R47" s="696"/>
      <c r="S47" s="696"/>
      <c r="T47" s="696"/>
      <c r="U47" s="696"/>
      <c r="W47" s="697" t="s">
        <v>5915</v>
      </c>
      <c r="X47" s="698"/>
      <c r="Y47" s="698"/>
      <c r="Z47" s="698"/>
      <c r="AA47" s="698"/>
      <c r="AB47" s="698"/>
      <c r="AC47" s="698"/>
      <c r="AD47" s="698"/>
      <c r="AE47" s="698"/>
      <c r="AF47" s="698"/>
      <c r="AG47" s="698"/>
      <c r="AH47" s="699"/>
    </row>
    <row r="48" spans="1:34" ht="12" thickBot="1">
      <c r="A48" s="708" t="s">
        <v>5916</v>
      </c>
      <c r="B48" s="708"/>
      <c r="C48" s="708"/>
      <c r="D48" s="350"/>
      <c r="E48" s="722" t="s">
        <v>5917</v>
      </c>
      <c r="F48" s="722"/>
      <c r="G48" s="722"/>
      <c r="I48" s="695"/>
      <c r="J48" s="695"/>
      <c r="K48" s="696" t="s">
        <v>3558</v>
      </c>
      <c r="L48" s="696"/>
      <c r="M48" s="696"/>
      <c r="N48" s="696"/>
      <c r="O48" s="696"/>
      <c r="P48" s="696"/>
      <c r="Q48" s="696"/>
      <c r="R48" s="696"/>
      <c r="S48" s="696"/>
      <c r="T48" s="696"/>
      <c r="U48" s="696"/>
      <c r="W48" s="697" t="s">
        <v>5918</v>
      </c>
      <c r="X48" s="698"/>
      <c r="Y48" s="698"/>
      <c r="Z48" s="698"/>
      <c r="AA48" s="698"/>
      <c r="AB48" s="698"/>
      <c r="AC48" s="698"/>
      <c r="AD48" s="698"/>
      <c r="AE48" s="698"/>
      <c r="AF48" s="698"/>
      <c r="AG48" s="698"/>
      <c r="AH48" s="699"/>
    </row>
    <row r="49" spans="1:34" ht="12" thickBot="1">
      <c r="A49" s="708" t="s">
        <v>5919</v>
      </c>
      <c r="B49" s="708"/>
      <c r="C49" s="708"/>
      <c r="D49" s="350"/>
      <c r="E49" s="722" t="s">
        <v>5917</v>
      </c>
      <c r="F49" s="722"/>
      <c r="G49" s="722"/>
      <c r="I49" s="695"/>
      <c r="J49" s="695"/>
      <c r="K49" s="696" t="s">
        <v>5921</v>
      </c>
      <c r="L49" s="696"/>
      <c r="M49" s="696"/>
      <c r="N49" s="696"/>
      <c r="O49" s="696"/>
      <c r="P49" s="696"/>
      <c r="Q49" s="696"/>
      <c r="R49" s="696"/>
      <c r="S49" s="696"/>
      <c r="T49" s="696"/>
      <c r="U49" s="696"/>
      <c r="W49" s="697" t="s">
        <v>5922</v>
      </c>
      <c r="X49" s="698"/>
      <c r="Y49" s="698"/>
      <c r="Z49" s="698"/>
      <c r="AA49" s="698"/>
      <c r="AB49" s="698"/>
      <c r="AC49" s="698"/>
      <c r="AD49" s="698"/>
      <c r="AE49" s="698"/>
      <c r="AF49" s="698"/>
      <c r="AG49" s="698"/>
      <c r="AH49" s="699"/>
    </row>
    <row r="50" spans="1:34" ht="12" thickBot="1">
      <c r="A50" s="708" t="s">
        <v>5510</v>
      </c>
      <c r="B50" s="708"/>
      <c r="C50" s="708"/>
      <c r="D50" s="350"/>
      <c r="E50" s="722" t="s">
        <v>5920</v>
      </c>
      <c r="F50" s="722"/>
      <c r="G50" s="722"/>
      <c r="I50" s="695"/>
      <c r="J50" s="695"/>
      <c r="K50" s="696" t="s">
        <v>3559</v>
      </c>
      <c r="L50" s="696"/>
      <c r="M50" s="696"/>
      <c r="N50" s="696"/>
      <c r="O50" s="696"/>
      <c r="P50" s="696"/>
      <c r="Q50" s="696"/>
      <c r="R50" s="696"/>
      <c r="S50" s="696"/>
      <c r="T50" s="696"/>
      <c r="U50" s="696"/>
      <c r="W50" s="697" t="s">
        <v>5923</v>
      </c>
      <c r="X50" s="698"/>
      <c r="Y50" s="698"/>
      <c r="Z50" s="698"/>
      <c r="AA50" s="698"/>
      <c r="AB50" s="698"/>
      <c r="AC50" s="698"/>
      <c r="AD50" s="698"/>
      <c r="AE50" s="698"/>
      <c r="AF50" s="698"/>
      <c r="AG50" s="698"/>
      <c r="AH50" s="699"/>
    </row>
    <row r="51" spans="1:34" ht="12" thickBot="1">
      <c r="A51" s="708" t="s">
        <v>5941</v>
      </c>
      <c r="B51" s="708"/>
      <c r="C51" s="708"/>
      <c r="D51" s="350"/>
      <c r="E51" s="722" t="s">
        <v>5940</v>
      </c>
      <c r="F51" s="722"/>
      <c r="G51" s="722"/>
      <c r="I51" s="695"/>
      <c r="J51" s="695"/>
      <c r="K51" s="696" t="s">
        <v>3563</v>
      </c>
      <c r="L51" s="696"/>
      <c r="M51" s="696"/>
      <c r="N51" s="696"/>
      <c r="O51" s="696"/>
      <c r="P51" s="696"/>
      <c r="Q51" s="696"/>
      <c r="R51" s="696"/>
      <c r="S51" s="696"/>
      <c r="T51" s="696"/>
      <c r="U51" s="696"/>
      <c r="W51" s="697" t="s">
        <v>5222</v>
      </c>
      <c r="X51" s="698"/>
      <c r="Y51" s="698"/>
      <c r="Z51" s="698"/>
      <c r="AA51" s="698"/>
      <c r="AB51" s="698"/>
      <c r="AC51" s="698"/>
      <c r="AD51" s="698"/>
      <c r="AE51" s="698"/>
      <c r="AF51" s="698"/>
      <c r="AG51" s="698"/>
      <c r="AH51" s="699"/>
    </row>
    <row r="52" spans="1:34" ht="12" thickBot="1">
      <c r="A52" s="708"/>
      <c r="B52" s="708"/>
      <c r="C52" s="708"/>
      <c r="D52" s="350"/>
      <c r="E52" s="722"/>
      <c r="F52" s="722"/>
      <c r="G52" s="722"/>
      <c r="I52" s="695"/>
      <c r="J52" s="695"/>
      <c r="K52" s="696" t="s">
        <v>5924</v>
      </c>
      <c r="L52" s="696"/>
      <c r="M52" s="696"/>
      <c r="N52" s="696"/>
      <c r="O52" s="696"/>
      <c r="P52" s="696"/>
      <c r="Q52" s="696"/>
      <c r="R52" s="696"/>
      <c r="S52" s="696"/>
      <c r="T52" s="696"/>
      <c r="U52" s="696"/>
      <c r="W52" s="697" t="s">
        <v>5925</v>
      </c>
      <c r="X52" s="698"/>
      <c r="Y52" s="698"/>
      <c r="Z52" s="698"/>
      <c r="AA52" s="698"/>
      <c r="AB52" s="698"/>
      <c r="AC52" s="698"/>
      <c r="AD52" s="698"/>
      <c r="AE52" s="698"/>
      <c r="AF52" s="698"/>
      <c r="AG52" s="698"/>
      <c r="AH52" s="699"/>
    </row>
    <row r="53" spans="1:34" ht="12" thickBot="1">
      <c r="A53" s="708"/>
      <c r="B53" s="708"/>
      <c r="C53" s="708"/>
      <c r="D53" s="350"/>
      <c r="E53" s="722"/>
      <c r="F53" s="722"/>
      <c r="G53" s="722"/>
      <c r="I53" s="695"/>
      <c r="J53" s="695"/>
      <c r="K53" s="696" t="s">
        <v>5926</v>
      </c>
      <c r="L53" s="696"/>
      <c r="M53" s="696"/>
      <c r="N53" s="696"/>
      <c r="O53" s="696"/>
      <c r="P53" s="696"/>
      <c r="Q53" s="696"/>
      <c r="R53" s="696"/>
      <c r="S53" s="696"/>
      <c r="T53" s="696"/>
      <c r="U53" s="696"/>
      <c r="W53" s="697"/>
      <c r="X53" s="698"/>
      <c r="Y53" s="698"/>
      <c r="Z53" s="698"/>
      <c r="AA53" s="698"/>
      <c r="AB53" s="698"/>
      <c r="AC53" s="698"/>
      <c r="AD53" s="698"/>
      <c r="AE53" s="698"/>
      <c r="AF53" s="698"/>
      <c r="AG53" s="698"/>
      <c r="AH53" s="699"/>
    </row>
    <row r="54" spans="1:34" ht="12" thickBot="1">
      <c r="A54" s="708"/>
      <c r="B54" s="708"/>
      <c r="C54" s="708"/>
      <c r="D54" s="350"/>
      <c r="E54" s="722"/>
      <c r="F54" s="722"/>
      <c r="G54" s="722"/>
      <c r="I54" s="695">
        <v>42339</v>
      </c>
      <c r="J54" s="695"/>
      <c r="K54" s="696" t="s">
        <v>5927</v>
      </c>
      <c r="L54" s="696"/>
      <c r="M54" s="696"/>
      <c r="N54" s="696"/>
      <c r="O54" s="696"/>
      <c r="P54" s="696"/>
      <c r="Q54" s="696"/>
      <c r="R54" s="696"/>
      <c r="S54" s="696"/>
      <c r="T54" s="696"/>
      <c r="U54" s="696"/>
      <c r="W54" s="697" t="s">
        <v>5219</v>
      </c>
      <c r="X54" s="698"/>
      <c r="Y54" s="698"/>
      <c r="Z54" s="698"/>
      <c r="AA54" s="698"/>
      <c r="AB54" s="698"/>
      <c r="AC54" s="698"/>
      <c r="AD54" s="698"/>
      <c r="AE54" s="698"/>
      <c r="AF54" s="698"/>
      <c r="AG54" s="698"/>
      <c r="AH54" s="699"/>
    </row>
    <row r="55" spans="1:34" ht="12" thickBot="1">
      <c r="A55" s="708"/>
      <c r="B55" s="708"/>
      <c r="C55" s="708"/>
      <c r="D55" s="350"/>
      <c r="E55" s="722"/>
      <c r="F55" s="722"/>
      <c r="G55" s="722"/>
      <c r="I55" s="695"/>
      <c r="J55" s="695"/>
      <c r="K55" s="696" t="s">
        <v>3657</v>
      </c>
      <c r="L55" s="696"/>
      <c r="M55" s="696"/>
      <c r="N55" s="696"/>
      <c r="O55" s="696"/>
      <c r="P55" s="696"/>
      <c r="Q55" s="696"/>
      <c r="R55" s="696"/>
      <c r="S55" s="696"/>
      <c r="T55" s="696"/>
      <c r="U55" s="696"/>
      <c r="W55" s="697" t="s">
        <v>5220</v>
      </c>
      <c r="X55" s="698"/>
      <c r="Y55" s="698"/>
      <c r="Z55" s="698"/>
      <c r="AA55" s="698"/>
      <c r="AB55" s="698"/>
      <c r="AC55" s="698"/>
      <c r="AD55" s="698"/>
      <c r="AE55" s="698"/>
      <c r="AF55" s="698"/>
      <c r="AG55" s="698"/>
      <c r="AH55" s="699"/>
    </row>
    <row r="56" spans="1:34" ht="12" thickBot="1">
      <c r="A56" s="708"/>
      <c r="B56" s="708"/>
      <c r="C56" s="708"/>
      <c r="D56" s="350"/>
      <c r="E56" s="722"/>
      <c r="F56" s="722"/>
      <c r="G56" s="722"/>
      <c r="I56" s="695"/>
      <c r="J56" s="695"/>
      <c r="K56" s="696" t="s">
        <v>5926</v>
      </c>
      <c r="L56" s="696"/>
      <c r="M56" s="696"/>
      <c r="N56" s="696"/>
      <c r="O56" s="696"/>
      <c r="P56" s="696"/>
      <c r="Q56" s="696"/>
      <c r="R56" s="696"/>
      <c r="S56" s="696"/>
      <c r="T56" s="696"/>
      <c r="U56" s="696"/>
    </row>
    <row r="57" spans="1:34" ht="12" thickBot="1">
      <c r="A57" s="708"/>
      <c r="B57" s="708"/>
      <c r="C57" s="708"/>
      <c r="D57" s="350"/>
      <c r="E57" s="722"/>
      <c r="F57" s="722"/>
      <c r="G57" s="722"/>
      <c r="I57" s="695">
        <v>42347</v>
      </c>
      <c r="J57" s="695"/>
      <c r="K57" s="725" t="s">
        <v>3685</v>
      </c>
      <c r="L57" s="725"/>
      <c r="M57" s="725"/>
      <c r="N57" s="725"/>
      <c r="O57" s="725"/>
      <c r="P57" s="725"/>
      <c r="Q57" s="725"/>
      <c r="R57" s="725"/>
      <c r="S57" s="725"/>
      <c r="T57" s="725"/>
      <c r="U57" s="725"/>
    </row>
    <row r="58" spans="1:34" ht="12" thickBot="1">
      <c r="A58" s="708"/>
      <c r="B58" s="708"/>
      <c r="C58" s="708"/>
      <c r="D58" s="350"/>
      <c r="E58" s="722"/>
      <c r="F58" s="722"/>
      <c r="G58" s="722"/>
      <c r="I58" s="695"/>
      <c r="J58" s="695"/>
      <c r="K58" s="696" t="s">
        <v>5926</v>
      </c>
      <c r="L58" s="696"/>
      <c r="M58" s="696"/>
      <c r="N58" s="696"/>
      <c r="O58" s="696"/>
      <c r="P58" s="696"/>
      <c r="Q58" s="696"/>
      <c r="R58" s="696"/>
      <c r="S58" s="696"/>
      <c r="T58" s="696"/>
      <c r="U58" s="696"/>
    </row>
    <row r="59" spans="1:34" ht="12" thickBot="1">
      <c r="A59" s="708"/>
      <c r="B59" s="708"/>
      <c r="C59" s="708"/>
      <c r="D59" s="350"/>
      <c r="E59" s="722"/>
      <c r="F59" s="722"/>
      <c r="G59" s="722"/>
      <c r="I59" s="695">
        <v>42380</v>
      </c>
      <c r="J59" s="695"/>
      <c r="K59" s="696" t="s">
        <v>5928</v>
      </c>
      <c r="L59" s="696"/>
      <c r="M59" s="696"/>
      <c r="N59" s="696"/>
      <c r="O59" s="696"/>
      <c r="P59" s="696"/>
      <c r="Q59" s="696"/>
      <c r="R59" s="696"/>
      <c r="S59" s="696"/>
      <c r="T59" s="696"/>
      <c r="U59" s="696"/>
    </row>
    <row r="60" spans="1:34" ht="12" thickBot="1">
      <c r="A60" s="708"/>
      <c r="B60" s="708"/>
      <c r="C60" s="708"/>
      <c r="D60" s="350"/>
      <c r="E60" s="722"/>
      <c r="F60" s="722"/>
      <c r="G60" s="722"/>
      <c r="I60" s="695"/>
      <c r="J60" s="695"/>
      <c r="K60" s="696" t="s">
        <v>5929</v>
      </c>
      <c r="L60" s="696"/>
      <c r="M60" s="696"/>
      <c r="N60" s="696"/>
      <c r="O60" s="696"/>
      <c r="P60" s="696"/>
      <c r="Q60" s="696"/>
      <c r="R60" s="696"/>
      <c r="S60" s="696"/>
      <c r="T60" s="696"/>
      <c r="U60" s="696"/>
    </row>
    <row r="61" spans="1:34" ht="12" thickBot="1">
      <c r="A61" s="708"/>
      <c r="B61" s="708"/>
      <c r="C61" s="708"/>
      <c r="D61" s="350"/>
      <c r="E61" s="722"/>
      <c r="F61" s="722"/>
      <c r="G61" s="722"/>
      <c r="I61" s="695"/>
      <c r="J61" s="695"/>
      <c r="K61" s="696" t="s">
        <v>5930</v>
      </c>
      <c r="L61" s="696"/>
      <c r="M61" s="696"/>
      <c r="N61" s="696"/>
      <c r="O61" s="696"/>
      <c r="P61" s="696"/>
      <c r="Q61" s="696"/>
      <c r="R61" s="696"/>
      <c r="S61" s="696"/>
      <c r="T61" s="696"/>
      <c r="U61" s="696"/>
    </row>
    <row r="62" spans="1:34" ht="12" thickBot="1">
      <c r="A62" s="708"/>
      <c r="B62" s="708"/>
      <c r="C62" s="708"/>
      <c r="D62" s="350"/>
      <c r="E62" s="722"/>
      <c r="F62" s="722"/>
      <c r="G62" s="722"/>
      <c r="I62" s="695">
        <v>42424</v>
      </c>
      <c r="J62" s="695"/>
      <c r="K62" s="696" t="s">
        <v>3730</v>
      </c>
      <c r="L62" s="696"/>
      <c r="M62" s="696"/>
      <c r="N62" s="696"/>
      <c r="O62" s="696"/>
      <c r="P62" s="696"/>
      <c r="Q62" s="696"/>
      <c r="R62" s="696"/>
      <c r="S62" s="696"/>
      <c r="T62" s="696"/>
      <c r="U62" s="696"/>
    </row>
    <row r="63" spans="1:34" ht="12" thickBot="1">
      <c r="A63" s="708"/>
      <c r="B63" s="708"/>
      <c r="C63" s="708"/>
      <c r="D63" s="350"/>
      <c r="E63" s="722"/>
      <c r="F63" s="722"/>
      <c r="G63" s="722"/>
      <c r="I63" s="695">
        <v>42431</v>
      </c>
      <c r="J63" s="695"/>
      <c r="K63" s="696" t="s">
        <v>5931</v>
      </c>
      <c r="L63" s="696"/>
      <c r="M63" s="696"/>
      <c r="N63" s="696"/>
      <c r="O63" s="696"/>
      <c r="P63" s="696"/>
      <c r="Q63" s="696"/>
      <c r="R63" s="696"/>
      <c r="S63" s="696"/>
      <c r="T63" s="696"/>
      <c r="U63" s="696"/>
    </row>
    <row r="64" spans="1:34" ht="12" thickBot="1">
      <c r="A64" s="708"/>
      <c r="B64" s="708"/>
      <c r="C64" s="708"/>
      <c r="D64" s="350"/>
      <c r="E64" s="722"/>
      <c r="F64" s="722"/>
      <c r="G64" s="722"/>
      <c r="I64" s="695"/>
      <c r="J64" s="695"/>
      <c r="K64" s="696" t="s">
        <v>5930</v>
      </c>
      <c r="L64" s="696"/>
      <c r="M64" s="696"/>
      <c r="N64" s="696"/>
      <c r="O64" s="696"/>
      <c r="P64" s="696"/>
      <c r="Q64" s="696"/>
      <c r="R64" s="696"/>
      <c r="S64" s="696"/>
      <c r="T64" s="696"/>
      <c r="U64" s="696"/>
    </row>
    <row r="65" spans="1:21" ht="12" thickBot="1">
      <c r="A65" s="708"/>
      <c r="B65" s="708"/>
      <c r="C65" s="708"/>
      <c r="D65" s="350"/>
      <c r="E65" s="722"/>
      <c r="F65" s="722"/>
      <c r="G65" s="722"/>
      <c r="I65" s="695">
        <v>42435</v>
      </c>
      <c r="J65" s="695"/>
      <c r="K65" s="696" t="s">
        <v>3974</v>
      </c>
      <c r="L65" s="696"/>
      <c r="M65" s="696"/>
      <c r="N65" s="696"/>
      <c r="O65" s="696"/>
      <c r="P65" s="696"/>
      <c r="Q65" s="696"/>
      <c r="R65" s="696"/>
      <c r="S65" s="696"/>
      <c r="T65" s="696"/>
      <c r="U65" s="696"/>
    </row>
    <row r="66" spans="1:21" ht="12" thickBot="1">
      <c r="A66" s="708"/>
      <c r="B66" s="708"/>
      <c r="C66" s="708"/>
      <c r="D66" s="350"/>
      <c r="E66" s="722"/>
      <c r="F66" s="722"/>
      <c r="G66" s="722"/>
      <c r="I66" s="695"/>
      <c r="J66" s="695"/>
      <c r="K66" s="696" t="s">
        <v>5932</v>
      </c>
      <c r="L66" s="696"/>
      <c r="M66" s="696"/>
      <c r="N66" s="696"/>
      <c r="O66" s="696"/>
      <c r="P66" s="696"/>
      <c r="Q66" s="696"/>
      <c r="R66" s="696"/>
      <c r="S66" s="696"/>
      <c r="T66" s="696"/>
      <c r="U66" s="696"/>
    </row>
    <row r="67" spans="1:21" ht="12" thickBot="1">
      <c r="A67" s="708"/>
      <c r="B67" s="708"/>
      <c r="C67" s="708"/>
      <c r="D67" s="350"/>
      <c r="E67" s="722"/>
      <c r="F67" s="722"/>
      <c r="G67" s="722"/>
      <c r="I67" s="695"/>
      <c r="J67" s="695"/>
      <c r="K67" s="696" t="s">
        <v>3975</v>
      </c>
      <c r="L67" s="696"/>
      <c r="M67" s="696"/>
      <c r="N67" s="696"/>
      <c r="O67" s="696"/>
      <c r="P67" s="696"/>
      <c r="Q67" s="696"/>
      <c r="R67" s="696"/>
      <c r="S67" s="696"/>
      <c r="T67" s="696"/>
      <c r="U67" s="696"/>
    </row>
    <row r="68" spans="1:21" ht="12" thickBot="1">
      <c r="A68" s="708"/>
      <c r="B68" s="708"/>
      <c r="C68" s="708"/>
      <c r="D68" s="350"/>
      <c r="E68" s="722"/>
      <c r="F68" s="722"/>
      <c r="G68" s="722"/>
      <c r="I68" s="695"/>
      <c r="J68" s="695"/>
      <c r="K68" s="696" t="s">
        <v>5933</v>
      </c>
      <c r="L68" s="696"/>
      <c r="M68" s="696"/>
      <c r="N68" s="696"/>
      <c r="O68" s="696"/>
      <c r="P68" s="696"/>
      <c r="Q68" s="696"/>
      <c r="R68" s="696"/>
      <c r="S68" s="696"/>
      <c r="T68" s="696"/>
      <c r="U68" s="696"/>
    </row>
    <row r="69" spans="1:21" ht="12" thickBot="1">
      <c r="A69" s="708"/>
      <c r="B69" s="708"/>
      <c r="C69" s="708"/>
      <c r="D69" s="350"/>
      <c r="E69" s="722"/>
      <c r="F69" s="722"/>
      <c r="G69" s="722"/>
      <c r="I69" s="695">
        <v>42438</v>
      </c>
      <c r="J69" s="695"/>
      <c r="K69" s="696" t="s">
        <v>3977</v>
      </c>
      <c r="L69" s="696"/>
      <c r="M69" s="696"/>
      <c r="N69" s="696"/>
      <c r="O69" s="696"/>
      <c r="P69" s="696"/>
      <c r="Q69" s="696"/>
      <c r="R69" s="696"/>
      <c r="S69" s="696"/>
      <c r="T69" s="696"/>
      <c r="U69" s="696"/>
    </row>
    <row r="70" spans="1:21" ht="12" thickBot="1">
      <c r="A70" s="708"/>
      <c r="B70" s="708"/>
      <c r="C70" s="708"/>
      <c r="D70" s="350"/>
      <c r="E70" s="722"/>
      <c r="F70" s="722"/>
      <c r="G70" s="722"/>
      <c r="I70" s="695"/>
      <c r="J70" s="695"/>
      <c r="K70" s="696" t="s">
        <v>5934</v>
      </c>
      <c r="L70" s="696"/>
      <c r="M70" s="696"/>
      <c r="N70" s="696"/>
      <c r="O70" s="696"/>
      <c r="P70" s="696"/>
      <c r="Q70" s="696"/>
      <c r="R70" s="696"/>
      <c r="S70" s="696"/>
      <c r="T70" s="696"/>
      <c r="U70" s="696"/>
    </row>
    <row r="71" spans="1:21" ht="12" thickBot="1">
      <c r="A71" s="708"/>
      <c r="B71" s="708"/>
      <c r="C71" s="708"/>
      <c r="D71" s="350"/>
      <c r="E71" s="722"/>
      <c r="F71" s="722"/>
      <c r="G71" s="722"/>
      <c r="I71" s="695">
        <v>42540</v>
      </c>
      <c r="J71" s="695"/>
      <c r="K71" s="696" t="s">
        <v>5935</v>
      </c>
      <c r="L71" s="696"/>
      <c r="M71" s="696"/>
      <c r="N71" s="696"/>
      <c r="O71" s="696"/>
      <c r="P71" s="696"/>
      <c r="Q71" s="696"/>
      <c r="R71" s="696"/>
      <c r="S71" s="696"/>
      <c r="T71" s="696"/>
      <c r="U71" s="696"/>
    </row>
    <row r="72" spans="1:21" ht="12" thickBot="1">
      <c r="A72" s="708"/>
      <c r="B72" s="708"/>
      <c r="C72" s="708"/>
      <c r="D72" s="350"/>
      <c r="E72" s="722"/>
      <c r="F72" s="722"/>
      <c r="G72" s="722"/>
      <c r="I72" s="695">
        <v>42561</v>
      </c>
      <c r="J72" s="695"/>
      <c r="K72" s="696" t="s">
        <v>5935</v>
      </c>
      <c r="L72" s="696"/>
      <c r="M72" s="696"/>
      <c r="N72" s="696"/>
      <c r="O72" s="696"/>
      <c r="P72" s="696"/>
      <c r="Q72" s="696"/>
      <c r="R72" s="696"/>
      <c r="S72" s="696"/>
      <c r="T72" s="696"/>
      <c r="U72" s="696"/>
    </row>
    <row r="73" spans="1:21" ht="12" thickBot="1">
      <c r="A73" s="708"/>
      <c r="B73" s="708"/>
      <c r="C73" s="708"/>
      <c r="D73" s="350"/>
      <c r="E73" s="722"/>
      <c r="F73" s="722"/>
      <c r="G73" s="722"/>
      <c r="I73" s="695"/>
      <c r="J73" s="695"/>
      <c r="K73" s="696" t="s">
        <v>5936</v>
      </c>
      <c r="L73" s="696"/>
      <c r="M73" s="696"/>
      <c r="N73" s="696"/>
      <c r="O73" s="696"/>
      <c r="P73" s="696"/>
      <c r="Q73" s="696"/>
      <c r="R73" s="696"/>
      <c r="S73" s="696"/>
      <c r="T73" s="696"/>
      <c r="U73" s="696"/>
    </row>
    <row r="74" spans="1:21" ht="12" thickBot="1">
      <c r="A74" s="708"/>
      <c r="B74" s="708"/>
      <c r="C74" s="708"/>
      <c r="D74" s="350"/>
      <c r="E74" s="722"/>
      <c r="F74" s="722"/>
      <c r="G74" s="722"/>
      <c r="I74" s="695">
        <v>42563</v>
      </c>
      <c r="J74" s="695"/>
      <c r="K74" s="696" t="s">
        <v>5937</v>
      </c>
      <c r="L74" s="696"/>
      <c r="M74" s="696"/>
      <c r="N74" s="696"/>
      <c r="O74" s="696"/>
      <c r="P74" s="696"/>
      <c r="Q74" s="696"/>
      <c r="R74" s="696"/>
      <c r="S74" s="696"/>
      <c r="T74" s="696"/>
      <c r="U74" s="696"/>
    </row>
    <row r="75" spans="1:21" ht="12" thickBot="1">
      <c r="A75" s="708"/>
      <c r="B75" s="708"/>
      <c r="C75" s="708"/>
      <c r="D75" s="350"/>
      <c r="E75" s="722"/>
      <c r="F75" s="722"/>
      <c r="G75" s="722"/>
      <c r="I75" s="695"/>
      <c r="J75" s="695"/>
      <c r="K75" s="696" t="s">
        <v>4241</v>
      </c>
      <c r="L75" s="696"/>
      <c r="M75" s="696"/>
      <c r="N75" s="696"/>
      <c r="O75" s="696"/>
      <c r="P75" s="696"/>
      <c r="Q75" s="696"/>
      <c r="R75" s="696"/>
      <c r="S75" s="696"/>
      <c r="T75" s="696"/>
      <c r="U75" s="696"/>
    </row>
    <row r="76" spans="1:21" ht="12" thickBot="1">
      <c r="A76" s="708"/>
      <c r="B76" s="708"/>
      <c r="C76" s="708"/>
      <c r="D76" s="350"/>
      <c r="E76" s="722"/>
      <c r="F76" s="722"/>
      <c r="G76" s="722"/>
      <c r="I76" s="695"/>
      <c r="J76" s="695"/>
      <c r="K76" s="696" t="s">
        <v>4281</v>
      </c>
      <c r="L76" s="696"/>
      <c r="M76" s="696"/>
      <c r="N76" s="696"/>
      <c r="O76" s="696"/>
      <c r="P76" s="696"/>
      <c r="Q76" s="696"/>
      <c r="R76" s="696"/>
      <c r="S76" s="696"/>
      <c r="T76" s="696"/>
      <c r="U76" s="696"/>
    </row>
    <row r="77" spans="1:21" ht="12" thickBot="1">
      <c r="A77" s="708"/>
      <c r="B77" s="708"/>
      <c r="C77" s="708"/>
      <c r="D77" s="350"/>
      <c r="E77" s="722"/>
      <c r="F77" s="722"/>
      <c r="G77" s="722"/>
      <c r="I77" s="695">
        <v>42570</v>
      </c>
      <c r="J77" s="695"/>
      <c r="K77" s="696" t="s">
        <v>4006</v>
      </c>
      <c r="L77" s="696"/>
      <c r="M77" s="696"/>
      <c r="N77" s="696"/>
      <c r="O77" s="696"/>
      <c r="P77" s="696"/>
      <c r="Q77" s="696"/>
      <c r="R77" s="696"/>
      <c r="S77" s="696"/>
      <c r="T77" s="696"/>
      <c r="U77" s="696"/>
    </row>
    <row r="78" spans="1:21" ht="12" thickBot="1">
      <c r="A78" s="708"/>
      <c r="B78" s="708"/>
      <c r="C78" s="708"/>
      <c r="D78" s="350"/>
      <c r="E78" s="722"/>
      <c r="F78" s="722"/>
      <c r="G78" s="722"/>
      <c r="I78" s="695"/>
      <c r="J78" s="695"/>
      <c r="K78" s="696" t="s">
        <v>4961</v>
      </c>
      <c r="L78" s="696"/>
      <c r="M78" s="696"/>
      <c r="N78" s="696"/>
      <c r="O78" s="696"/>
      <c r="P78" s="696"/>
      <c r="Q78" s="696"/>
      <c r="R78" s="696"/>
      <c r="S78" s="696"/>
      <c r="T78" s="696"/>
      <c r="U78" s="696"/>
    </row>
    <row r="79" spans="1:21" ht="12" thickBot="1">
      <c r="A79" s="708"/>
      <c r="B79" s="708"/>
      <c r="C79" s="708"/>
      <c r="D79" s="350"/>
      <c r="E79" s="722"/>
      <c r="F79" s="722"/>
      <c r="G79" s="722"/>
      <c r="I79" s="695"/>
      <c r="J79" s="695"/>
      <c r="K79" s="696" t="s">
        <v>4962</v>
      </c>
      <c r="L79" s="696"/>
      <c r="M79" s="696"/>
      <c r="N79" s="696"/>
      <c r="O79" s="696"/>
      <c r="P79" s="696"/>
      <c r="Q79" s="696"/>
      <c r="R79" s="696"/>
      <c r="S79" s="696"/>
      <c r="T79" s="696"/>
      <c r="U79" s="696"/>
    </row>
    <row r="80" spans="1:21" ht="12" thickBot="1">
      <c r="A80" s="708"/>
      <c r="B80" s="708"/>
      <c r="C80" s="708"/>
      <c r="D80" s="350"/>
      <c r="E80" s="722"/>
      <c r="F80" s="722"/>
      <c r="G80" s="722"/>
      <c r="I80" s="695"/>
      <c r="J80" s="695"/>
      <c r="K80" s="696" t="s">
        <v>4971</v>
      </c>
      <c r="L80" s="696"/>
      <c r="M80" s="696"/>
      <c r="N80" s="696"/>
      <c r="O80" s="696"/>
      <c r="P80" s="696"/>
      <c r="Q80" s="696"/>
      <c r="R80" s="696"/>
      <c r="S80" s="696"/>
      <c r="T80" s="696"/>
      <c r="U80" s="696"/>
    </row>
    <row r="81" spans="1:21" ht="12" thickBot="1">
      <c r="A81" s="708"/>
      <c r="B81" s="708"/>
      <c r="C81" s="708"/>
      <c r="D81" s="350"/>
      <c r="E81" s="722"/>
      <c r="F81" s="722"/>
      <c r="G81" s="722"/>
      <c r="I81" s="695"/>
      <c r="J81" s="695"/>
      <c r="K81" s="696" t="s">
        <v>4972</v>
      </c>
      <c r="L81" s="696"/>
      <c r="M81" s="696"/>
      <c r="N81" s="696"/>
      <c r="O81" s="696"/>
      <c r="P81" s="696"/>
      <c r="Q81" s="696"/>
      <c r="R81" s="696"/>
      <c r="S81" s="696"/>
      <c r="T81" s="696"/>
      <c r="U81" s="696"/>
    </row>
    <row r="82" spans="1:21" ht="12" thickBot="1">
      <c r="A82" s="708"/>
      <c r="B82" s="708"/>
      <c r="C82" s="708"/>
      <c r="D82" s="350"/>
      <c r="E82" s="722"/>
      <c r="F82" s="722"/>
      <c r="G82" s="722"/>
      <c r="I82" s="695"/>
      <c r="J82" s="695"/>
      <c r="K82" s="696" t="s">
        <v>3564</v>
      </c>
      <c r="L82" s="696"/>
      <c r="M82" s="696"/>
      <c r="N82" s="696"/>
      <c r="O82" s="696"/>
      <c r="P82" s="696"/>
      <c r="Q82" s="696"/>
      <c r="R82" s="696"/>
      <c r="S82" s="696"/>
      <c r="T82" s="696"/>
      <c r="U82" s="696"/>
    </row>
    <row r="83" spans="1:21" ht="12" thickBot="1">
      <c r="A83" s="708"/>
      <c r="B83" s="708"/>
      <c r="C83" s="708"/>
      <c r="D83" s="350"/>
      <c r="E83" s="722"/>
      <c r="F83" s="722"/>
      <c r="G83" s="722"/>
      <c r="I83" s="695">
        <v>42576</v>
      </c>
      <c r="J83" s="695"/>
      <c r="K83" s="696" t="s">
        <v>5214</v>
      </c>
      <c r="L83" s="696"/>
      <c r="M83" s="696"/>
      <c r="N83" s="696"/>
      <c r="O83" s="696"/>
      <c r="P83" s="696"/>
      <c r="Q83" s="696"/>
      <c r="R83" s="696"/>
      <c r="S83" s="696"/>
      <c r="T83" s="696"/>
      <c r="U83" s="696"/>
    </row>
    <row r="84" spans="1:21" ht="12" thickBot="1">
      <c r="A84" s="708"/>
      <c r="B84" s="708"/>
      <c r="C84" s="708"/>
      <c r="D84" s="350"/>
      <c r="E84" s="722"/>
      <c r="F84" s="722"/>
      <c r="G84" s="722"/>
      <c r="I84" s="695"/>
      <c r="J84" s="695"/>
      <c r="K84" s="696" t="s">
        <v>4972</v>
      </c>
      <c r="L84" s="696"/>
      <c r="M84" s="696"/>
      <c r="N84" s="696"/>
      <c r="O84" s="696"/>
      <c r="P84" s="696"/>
      <c r="Q84" s="696"/>
      <c r="R84" s="696"/>
      <c r="S84" s="696"/>
      <c r="T84" s="696"/>
      <c r="U84" s="696"/>
    </row>
    <row r="85" spans="1:21" ht="12" thickBot="1">
      <c r="A85" s="708"/>
      <c r="B85" s="708"/>
      <c r="C85" s="708"/>
      <c r="D85" s="350"/>
      <c r="E85" s="722"/>
      <c r="F85" s="722"/>
      <c r="G85" s="722"/>
      <c r="I85" s="695">
        <v>42578</v>
      </c>
      <c r="J85" s="695"/>
      <c r="K85" s="696" t="s">
        <v>5223</v>
      </c>
      <c r="L85" s="696"/>
      <c r="M85" s="696"/>
      <c r="N85" s="696"/>
      <c r="O85" s="696"/>
      <c r="P85" s="696"/>
      <c r="Q85" s="696"/>
      <c r="R85" s="696"/>
      <c r="S85" s="696"/>
      <c r="T85" s="696"/>
      <c r="U85" s="696"/>
    </row>
    <row r="86" spans="1:21" ht="12" thickBot="1">
      <c r="A86" s="708"/>
      <c r="B86" s="708"/>
      <c r="C86" s="708"/>
      <c r="D86" s="350"/>
      <c r="E86" s="722"/>
      <c r="F86" s="722"/>
      <c r="G86" s="722"/>
      <c r="I86" s="695">
        <v>42584</v>
      </c>
      <c r="J86" s="695"/>
      <c r="K86" s="696" t="s">
        <v>5288</v>
      </c>
      <c r="L86" s="696"/>
      <c r="M86" s="696"/>
      <c r="N86" s="696"/>
      <c r="O86" s="696"/>
      <c r="P86" s="696"/>
      <c r="Q86" s="696"/>
      <c r="R86" s="696"/>
      <c r="S86" s="696"/>
      <c r="T86" s="696"/>
      <c r="U86" s="696"/>
    </row>
    <row r="87" spans="1:21" ht="12" thickBot="1">
      <c r="I87" s="695"/>
      <c r="J87" s="695"/>
      <c r="K87" s="696" t="s">
        <v>3564</v>
      </c>
      <c r="L87" s="696"/>
      <c r="M87" s="696"/>
      <c r="N87" s="696"/>
      <c r="O87" s="696"/>
      <c r="P87" s="696"/>
      <c r="Q87" s="696"/>
      <c r="R87" s="696"/>
      <c r="S87" s="696"/>
      <c r="T87" s="696"/>
      <c r="U87" s="696"/>
    </row>
    <row r="88" spans="1:21" ht="12" thickBot="1">
      <c r="I88" s="695"/>
      <c r="J88" s="695"/>
      <c r="K88" s="696" t="s">
        <v>5296</v>
      </c>
      <c r="L88" s="696"/>
      <c r="M88" s="696"/>
      <c r="N88" s="696"/>
      <c r="O88" s="696"/>
      <c r="P88" s="696"/>
      <c r="Q88" s="696"/>
      <c r="R88" s="696"/>
      <c r="S88" s="696"/>
      <c r="T88" s="696"/>
      <c r="U88" s="696"/>
    </row>
    <row r="89" spans="1:21" ht="12" thickBot="1">
      <c r="I89" s="695">
        <v>42586</v>
      </c>
      <c r="J89" s="695"/>
      <c r="K89" s="696" t="s">
        <v>5301</v>
      </c>
      <c r="L89" s="696"/>
      <c r="M89" s="696"/>
      <c r="N89" s="696"/>
      <c r="O89" s="696"/>
      <c r="P89" s="696"/>
      <c r="Q89" s="696"/>
      <c r="R89" s="696"/>
      <c r="S89" s="696"/>
      <c r="T89" s="696"/>
      <c r="U89" s="696"/>
    </row>
    <row r="90" spans="1:21" ht="12" thickBot="1">
      <c r="I90" s="695"/>
      <c r="J90" s="695"/>
      <c r="K90" s="696" t="s">
        <v>3564</v>
      </c>
      <c r="L90" s="696"/>
      <c r="M90" s="696"/>
      <c r="N90" s="696"/>
      <c r="O90" s="696"/>
      <c r="P90" s="696"/>
      <c r="Q90" s="696"/>
      <c r="R90" s="696"/>
      <c r="S90" s="696"/>
      <c r="T90" s="696"/>
      <c r="U90" s="696"/>
    </row>
    <row r="91" spans="1:21" ht="12" thickBot="1">
      <c r="I91" s="695">
        <v>42597</v>
      </c>
      <c r="J91" s="695"/>
      <c r="K91" s="696" t="s">
        <v>5333</v>
      </c>
      <c r="L91" s="696"/>
      <c r="M91" s="696"/>
      <c r="N91" s="696"/>
      <c r="O91" s="696"/>
      <c r="P91" s="696"/>
      <c r="Q91" s="696"/>
      <c r="R91" s="696"/>
      <c r="S91" s="696"/>
      <c r="T91" s="696"/>
      <c r="U91" s="696"/>
    </row>
    <row r="92" spans="1:21" ht="12" thickBot="1">
      <c r="I92" s="695">
        <v>42600</v>
      </c>
      <c r="J92" s="695"/>
      <c r="K92" s="696" t="s">
        <v>5346</v>
      </c>
      <c r="L92" s="696"/>
      <c r="M92" s="696"/>
      <c r="N92" s="696"/>
      <c r="O92" s="696"/>
      <c r="P92" s="696"/>
      <c r="Q92" s="696"/>
      <c r="R92" s="696"/>
      <c r="S92" s="696"/>
      <c r="T92" s="696"/>
      <c r="U92" s="696"/>
    </row>
    <row r="93" spans="1:21" ht="12" thickBot="1">
      <c r="I93" s="695">
        <v>42601</v>
      </c>
      <c r="J93" s="695"/>
      <c r="K93" s="696" t="s">
        <v>5355</v>
      </c>
      <c r="L93" s="696"/>
      <c r="M93" s="696"/>
      <c r="N93" s="696"/>
      <c r="O93" s="696"/>
      <c r="P93" s="696"/>
      <c r="Q93" s="696"/>
      <c r="R93" s="696"/>
      <c r="S93" s="696"/>
      <c r="T93" s="696"/>
      <c r="U93" s="696"/>
    </row>
    <row r="94" spans="1:21" ht="12" thickBot="1">
      <c r="I94" s="695">
        <v>42602</v>
      </c>
      <c r="J94" s="695"/>
      <c r="K94" s="696" t="s">
        <v>5356</v>
      </c>
      <c r="L94" s="696"/>
      <c r="M94" s="696"/>
      <c r="N94" s="696"/>
      <c r="O94" s="696"/>
      <c r="P94" s="696"/>
      <c r="Q94" s="696"/>
      <c r="R94" s="696"/>
      <c r="S94" s="696"/>
      <c r="T94" s="696"/>
      <c r="U94" s="696"/>
    </row>
    <row r="95" spans="1:21" ht="12" thickBot="1">
      <c r="I95" s="695">
        <v>42649</v>
      </c>
      <c r="J95" s="695"/>
      <c r="K95" s="696" t="s">
        <v>5499</v>
      </c>
      <c r="L95" s="696"/>
      <c r="M95" s="696"/>
      <c r="N95" s="696"/>
      <c r="O95" s="696"/>
      <c r="P95" s="696"/>
      <c r="Q95" s="696"/>
      <c r="R95" s="696"/>
      <c r="S95" s="696"/>
      <c r="T95" s="696"/>
      <c r="U95" s="696"/>
    </row>
    <row r="96" spans="1:21" ht="12" thickBot="1">
      <c r="I96" s="695">
        <v>42666</v>
      </c>
      <c r="J96" s="695"/>
      <c r="K96" s="696" t="s">
        <v>5938</v>
      </c>
      <c r="L96" s="696"/>
      <c r="M96" s="696"/>
      <c r="N96" s="696"/>
      <c r="O96" s="696"/>
      <c r="P96" s="696"/>
      <c r="Q96" s="696"/>
      <c r="R96" s="696"/>
      <c r="S96" s="696"/>
      <c r="T96" s="696"/>
      <c r="U96" s="696"/>
    </row>
    <row r="97" spans="9:21" ht="12" thickBot="1">
      <c r="I97" s="695">
        <v>42671</v>
      </c>
      <c r="J97" s="695"/>
      <c r="K97" s="696" t="s">
        <v>5986</v>
      </c>
      <c r="L97" s="696"/>
      <c r="M97" s="696"/>
      <c r="N97" s="696"/>
      <c r="O97" s="696"/>
      <c r="P97" s="696"/>
      <c r="Q97" s="696"/>
      <c r="R97" s="696"/>
      <c r="S97" s="696"/>
      <c r="T97" s="696"/>
      <c r="U97" s="696"/>
    </row>
    <row r="98" spans="9:21" ht="12" thickBot="1">
      <c r="I98" s="695">
        <v>42778</v>
      </c>
      <c r="J98" s="695"/>
      <c r="K98" s="696" t="s">
        <v>6042</v>
      </c>
      <c r="L98" s="696"/>
      <c r="M98" s="696"/>
      <c r="N98" s="696"/>
      <c r="O98" s="696"/>
      <c r="P98" s="696"/>
      <c r="Q98" s="696"/>
      <c r="R98" s="696"/>
      <c r="S98" s="696"/>
      <c r="T98" s="696"/>
      <c r="U98" s="696"/>
    </row>
    <row r="99" spans="9:21" ht="12" thickBot="1">
      <c r="I99" s="695"/>
      <c r="J99" s="695"/>
      <c r="K99" s="696" t="s">
        <v>6043</v>
      </c>
      <c r="L99" s="696"/>
      <c r="M99" s="696"/>
      <c r="N99" s="696"/>
      <c r="O99" s="696"/>
      <c r="P99" s="696"/>
      <c r="Q99" s="696"/>
      <c r="R99" s="696"/>
      <c r="S99" s="696"/>
      <c r="T99" s="696"/>
      <c r="U99" s="696"/>
    </row>
    <row r="100" spans="9:21" ht="12" thickBot="1">
      <c r="I100" s="695">
        <v>42804</v>
      </c>
      <c r="J100" s="695"/>
      <c r="K100" s="696" t="s">
        <v>7491</v>
      </c>
      <c r="L100" s="696"/>
      <c r="M100" s="696"/>
      <c r="N100" s="696"/>
      <c r="O100" s="696"/>
      <c r="P100" s="696"/>
      <c r="Q100" s="696"/>
      <c r="R100" s="696"/>
      <c r="S100" s="696"/>
      <c r="T100" s="696"/>
      <c r="U100" s="696"/>
    </row>
    <row r="101" spans="9:21" ht="12" thickBot="1">
      <c r="I101" s="695">
        <v>43110</v>
      </c>
      <c r="J101" s="695"/>
      <c r="K101" s="696" t="s">
        <v>7515</v>
      </c>
      <c r="L101" s="696"/>
      <c r="M101" s="696"/>
      <c r="N101" s="696"/>
      <c r="O101" s="696"/>
      <c r="P101" s="696"/>
      <c r="Q101" s="696"/>
      <c r="R101" s="696"/>
      <c r="S101" s="696"/>
      <c r="T101" s="696"/>
      <c r="U101" s="696"/>
    </row>
    <row r="102" spans="9:21" ht="12" thickBot="1">
      <c r="I102" s="695"/>
      <c r="J102" s="695"/>
      <c r="K102" s="696" t="s">
        <v>7517</v>
      </c>
      <c r="L102" s="696"/>
      <c r="M102" s="696"/>
      <c r="N102" s="696"/>
      <c r="O102" s="696"/>
      <c r="P102" s="696"/>
      <c r="Q102" s="696"/>
      <c r="R102" s="696"/>
      <c r="S102" s="696"/>
      <c r="T102" s="696"/>
      <c r="U102" s="696"/>
    </row>
    <row r="103" spans="9:21" ht="12" thickBot="1">
      <c r="I103" s="695">
        <v>43172</v>
      </c>
      <c r="J103" s="695"/>
      <c r="K103" s="696" t="s">
        <v>7982</v>
      </c>
      <c r="L103" s="696"/>
      <c r="M103" s="696"/>
      <c r="N103" s="696"/>
      <c r="O103" s="696"/>
      <c r="P103" s="696"/>
      <c r="Q103" s="696"/>
      <c r="R103" s="696"/>
      <c r="S103" s="696"/>
      <c r="T103" s="696"/>
      <c r="U103" s="696"/>
    </row>
    <row r="104" spans="9:21" ht="12" thickBot="1">
      <c r="I104" s="695"/>
      <c r="J104" s="695"/>
      <c r="K104" s="696"/>
      <c r="L104" s="696"/>
      <c r="M104" s="696"/>
      <c r="N104" s="696"/>
      <c r="O104" s="696"/>
      <c r="P104" s="696"/>
      <c r="Q104" s="696"/>
      <c r="R104" s="696"/>
      <c r="S104" s="696"/>
      <c r="T104" s="696"/>
      <c r="U104" s="696"/>
    </row>
    <row r="105" spans="9:21" ht="12" thickBot="1">
      <c r="I105" s="695"/>
      <c r="J105" s="695"/>
      <c r="K105" s="696"/>
      <c r="L105" s="696"/>
      <c r="M105" s="696"/>
      <c r="N105" s="696"/>
      <c r="O105" s="696"/>
      <c r="P105" s="696"/>
      <c r="Q105" s="696"/>
      <c r="R105" s="696"/>
      <c r="S105" s="696"/>
      <c r="T105" s="696"/>
      <c r="U105" s="696"/>
    </row>
    <row r="106" spans="9:21" ht="12" thickBot="1">
      <c r="I106" s="695"/>
      <c r="J106" s="695"/>
      <c r="K106" s="696"/>
      <c r="L106" s="696"/>
      <c r="M106" s="696"/>
      <c r="N106" s="696"/>
      <c r="O106" s="696"/>
      <c r="P106" s="696"/>
      <c r="Q106" s="696"/>
      <c r="R106" s="696"/>
      <c r="S106" s="696"/>
      <c r="T106" s="696"/>
      <c r="U106" s="696"/>
    </row>
    <row r="107" spans="9:21" ht="12" thickBot="1">
      <c r="I107" s="695"/>
      <c r="J107" s="695"/>
      <c r="K107" s="696"/>
      <c r="L107" s="696"/>
      <c r="M107" s="696"/>
      <c r="N107" s="696"/>
      <c r="O107" s="696"/>
      <c r="P107" s="696"/>
      <c r="Q107" s="696"/>
      <c r="R107" s="696"/>
      <c r="S107" s="696"/>
      <c r="T107" s="696"/>
      <c r="U107" s="696"/>
    </row>
    <row r="108" spans="9:21" ht="12" thickBot="1">
      <c r="I108" s="695"/>
      <c r="J108" s="695"/>
      <c r="K108" s="696"/>
      <c r="L108" s="696"/>
      <c r="M108" s="696"/>
      <c r="N108" s="696"/>
      <c r="O108" s="696"/>
      <c r="P108" s="696"/>
      <c r="Q108" s="696"/>
      <c r="R108" s="696"/>
      <c r="S108" s="696"/>
      <c r="T108" s="696"/>
      <c r="U108" s="696"/>
    </row>
  </sheetData>
  <mergeCells count="242">
    <mergeCell ref="A41:B41"/>
    <mergeCell ref="C41:G41"/>
    <mergeCell ref="A42:B42"/>
    <mergeCell ref="C42:G42"/>
    <mergeCell ref="A43:B43"/>
    <mergeCell ref="C43:G43"/>
    <mergeCell ref="I92:J92"/>
    <mergeCell ref="K92:U92"/>
    <mergeCell ref="I93:J93"/>
    <mergeCell ref="K93:U93"/>
    <mergeCell ref="A82:C82"/>
    <mergeCell ref="A83:C83"/>
    <mergeCell ref="E47:G47"/>
    <mergeCell ref="E48:G48"/>
    <mergeCell ref="E49:G49"/>
    <mergeCell ref="E50:G50"/>
    <mergeCell ref="E51:G51"/>
    <mergeCell ref="E52:G52"/>
    <mergeCell ref="E53:G53"/>
    <mergeCell ref="E54:G54"/>
    <mergeCell ref="E55:G55"/>
    <mergeCell ref="E56:G56"/>
    <mergeCell ref="E57:G57"/>
    <mergeCell ref="E58:G58"/>
    <mergeCell ref="I94:J94"/>
    <mergeCell ref="K94:U94"/>
    <mergeCell ref="I95:J95"/>
    <mergeCell ref="K95:U95"/>
    <mergeCell ref="I87:J87"/>
    <mergeCell ref="K87:U87"/>
    <mergeCell ref="I88:J88"/>
    <mergeCell ref="K88:U88"/>
    <mergeCell ref="I89:J89"/>
    <mergeCell ref="K89:U89"/>
    <mergeCell ref="I90:J90"/>
    <mergeCell ref="K90:U90"/>
    <mergeCell ref="I91:J91"/>
    <mergeCell ref="K91:U91"/>
    <mergeCell ref="E59:G59"/>
    <mergeCell ref="E60:G60"/>
    <mergeCell ref="A77:C77"/>
    <mergeCell ref="A78:C78"/>
    <mergeCell ref="A79:C79"/>
    <mergeCell ref="A80:C80"/>
    <mergeCell ref="A81:C81"/>
    <mergeCell ref="A66:C66"/>
    <mergeCell ref="A67:C67"/>
    <mergeCell ref="A68:C68"/>
    <mergeCell ref="A69:C69"/>
    <mergeCell ref="A70:C70"/>
    <mergeCell ref="A61:C61"/>
    <mergeCell ref="A62:C62"/>
    <mergeCell ref="A63:C63"/>
    <mergeCell ref="A64:C64"/>
    <mergeCell ref="A65:C65"/>
    <mergeCell ref="E61:G61"/>
    <mergeCell ref="E62:G62"/>
    <mergeCell ref="E63:G63"/>
    <mergeCell ref="E64:G64"/>
    <mergeCell ref="E65:G65"/>
    <mergeCell ref="E66:G66"/>
    <mergeCell ref="E67:G67"/>
    <mergeCell ref="A49:C49"/>
    <mergeCell ref="A50:C50"/>
    <mergeCell ref="A51:C51"/>
    <mergeCell ref="A52:C52"/>
    <mergeCell ref="A53:C53"/>
    <mergeCell ref="A45:G45"/>
    <mergeCell ref="A46:C46"/>
    <mergeCell ref="E46:G46"/>
    <mergeCell ref="A47:C47"/>
    <mergeCell ref="A48:C48"/>
    <mergeCell ref="E68:G68"/>
    <mergeCell ref="E69:G69"/>
    <mergeCell ref="E70:G70"/>
    <mergeCell ref="E71:G71"/>
    <mergeCell ref="E72:G72"/>
    <mergeCell ref="E73:G73"/>
    <mergeCell ref="E74:G74"/>
    <mergeCell ref="E75:G75"/>
    <mergeCell ref="E76:G76"/>
    <mergeCell ref="E77:G77"/>
    <mergeCell ref="E78:G78"/>
    <mergeCell ref="E79:G79"/>
    <mergeCell ref="E80:G80"/>
    <mergeCell ref="E81:G81"/>
    <mergeCell ref="E82:G82"/>
    <mergeCell ref="E83:G83"/>
    <mergeCell ref="K46:U46"/>
    <mergeCell ref="K47:U47"/>
    <mergeCell ref="K48:U48"/>
    <mergeCell ref="K49:U49"/>
    <mergeCell ref="K50:U50"/>
    <mergeCell ref="K51:U51"/>
    <mergeCell ref="K52:U52"/>
    <mergeCell ref="K53:U53"/>
    <mergeCell ref="K54:U54"/>
    <mergeCell ref="K55:U55"/>
    <mergeCell ref="K56:U56"/>
    <mergeCell ref="K57:U57"/>
    <mergeCell ref="K58:U58"/>
    <mergeCell ref="K59:U59"/>
    <mergeCell ref="K60:U60"/>
    <mergeCell ref="K61:U61"/>
    <mergeCell ref="K62:U62"/>
    <mergeCell ref="K63:U63"/>
    <mergeCell ref="K64:U64"/>
    <mergeCell ref="K65:U65"/>
    <mergeCell ref="K66:U66"/>
    <mergeCell ref="K67:U67"/>
    <mergeCell ref="K68:U68"/>
    <mergeCell ref="K84:U84"/>
    <mergeCell ref="K85:U85"/>
    <mergeCell ref="I86:J86"/>
    <mergeCell ref="K86:U86"/>
    <mergeCell ref="K69:U69"/>
    <mergeCell ref="K70:U70"/>
    <mergeCell ref="K71:U71"/>
    <mergeCell ref="K72:U72"/>
    <mergeCell ref="K73:U73"/>
    <mergeCell ref="K74:U74"/>
    <mergeCell ref="K75:U75"/>
    <mergeCell ref="K76:U76"/>
    <mergeCell ref="K77:U77"/>
    <mergeCell ref="A84:C84"/>
    <mergeCell ref="E84:G84"/>
    <mergeCell ref="A85:C85"/>
    <mergeCell ref="E85:G85"/>
    <mergeCell ref="A86:C86"/>
    <mergeCell ref="E86:G86"/>
    <mergeCell ref="I45:U45"/>
    <mergeCell ref="I85:J85"/>
    <mergeCell ref="I84:J84"/>
    <mergeCell ref="I82:J82"/>
    <mergeCell ref="I83:J83"/>
    <mergeCell ref="A73:C73"/>
    <mergeCell ref="A74:C74"/>
    <mergeCell ref="A75:C75"/>
    <mergeCell ref="A76:C76"/>
    <mergeCell ref="I52:J52"/>
    <mergeCell ref="I53:J53"/>
    <mergeCell ref="I49:J49"/>
    <mergeCell ref="K78:U78"/>
    <mergeCell ref="K79:U79"/>
    <mergeCell ref="K80:U80"/>
    <mergeCell ref="K81:U81"/>
    <mergeCell ref="K82:U82"/>
    <mergeCell ref="K83:U83"/>
    <mergeCell ref="I36:AH36"/>
    <mergeCell ref="I37:AH38"/>
    <mergeCell ref="I39:AH40"/>
    <mergeCell ref="C39:G39"/>
    <mergeCell ref="C40:G40"/>
    <mergeCell ref="I78:J78"/>
    <mergeCell ref="I79:J79"/>
    <mergeCell ref="I80:J80"/>
    <mergeCell ref="I81:J81"/>
    <mergeCell ref="I65:J65"/>
    <mergeCell ref="I76:J76"/>
    <mergeCell ref="I77:J77"/>
    <mergeCell ref="I66:J66"/>
    <mergeCell ref="I67:J67"/>
    <mergeCell ref="I68:J68"/>
    <mergeCell ref="I69:J69"/>
    <mergeCell ref="I70:J70"/>
    <mergeCell ref="I71:J71"/>
    <mergeCell ref="I72:J72"/>
    <mergeCell ref="I73:J73"/>
    <mergeCell ref="I74:J74"/>
    <mergeCell ref="I75:J75"/>
    <mergeCell ref="A71:C71"/>
    <mergeCell ref="A72:C72"/>
    <mergeCell ref="A40:B40"/>
    <mergeCell ref="A39:B39"/>
    <mergeCell ref="A37:B37"/>
    <mergeCell ref="C36:D36"/>
    <mergeCell ref="E36:G36"/>
    <mergeCell ref="A36:B36"/>
    <mergeCell ref="A38:B38"/>
    <mergeCell ref="C37:G37"/>
    <mergeCell ref="C38:G38"/>
    <mergeCell ref="A1:AH34"/>
    <mergeCell ref="I46:J46"/>
    <mergeCell ref="I47:J47"/>
    <mergeCell ref="I48:J48"/>
    <mergeCell ref="I60:J60"/>
    <mergeCell ref="I61:J61"/>
    <mergeCell ref="I62:J62"/>
    <mergeCell ref="I63:J63"/>
    <mergeCell ref="I64:J64"/>
    <mergeCell ref="I54:J54"/>
    <mergeCell ref="I56:J56"/>
    <mergeCell ref="I57:J57"/>
    <mergeCell ref="I58:J58"/>
    <mergeCell ref="I59:J59"/>
    <mergeCell ref="I55:J55"/>
    <mergeCell ref="A54:C54"/>
    <mergeCell ref="A55:C55"/>
    <mergeCell ref="A56:C56"/>
    <mergeCell ref="A57:C57"/>
    <mergeCell ref="A58:C58"/>
    <mergeCell ref="A59:C59"/>
    <mergeCell ref="A60:C60"/>
    <mergeCell ref="I50:J50"/>
    <mergeCell ref="I51:J51"/>
    <mergeCell ref="W54:AH54"/>
    <mergeCell ref="W55:AH55"/>
    <mergeCell ref="W52:AH52"/>
    <mergeCell ref="W53:AH53"/>
    <mergeCell ref="W45:AH45"/>
    <mergeCell ref="W46:AH46"/>
    <mergeCell ref="W47:AH47"/>
    <mergeCell ref="W48:AH48"/>
    <mergeCell ref="W49:AH49"/>
    <mergeCell ref="W50:AH50"/>
    <mergeCell ref="W51:AH51"/>
    <mergeCell ref="I101:J101"/>
    <mergeCell ref="K101:U101"/>
    <mergeCell ref="I102:J102"/>
    <mergeCell ref="K102:U102"/>
    <mergeCell ref="I103:J103"/>
    <mergeCell ref="K103:U103"/>
    <mergeCell ref="I96:J96"/>
    <mergeCell ref="K96:U96"/>
    <mergeCell ref="I97:J97"/>
    <mergeCell ref="K97:U97"/>
    <mergeCell ref="I98:J98"/>
    <mergeCell ref="K98:U98"/>
    <mergeCell ref="I99:J99"/>
    <mergeCell ref="K99:U99"/>
    <mergeCell ref="I100:J100"/>
    <mergeCell ref="K100:U100"/>
    <mergeCell ref="I104:J104"/>
    <mergeCell ref="K104:U104"/>
    <mergeCell ref="I105:J105"/>
    <mergeCell ref="K105:U105"/>
    <mergeCell ref="I106:J106"/>
    <mergeCell ref="K106:U106"/>
    <mergeCell ref="I107:J107"/>
    <mergeCell ref="K107:U107"/>
    <mergeCell ref="I108:J108"/>
    <mergeCell ref="K108:U108"/>
  </mergeCells>
  <phoneticPr fontId="4" type="noConversion"/>
  <hyperlinks>
    <hyperlink ref="C42" r:id="rId1"/>
    <hyperlink ref="C43" r:id="rId2"/>
  </hyperlinks>
  <pageMargins left="0.7" right="0.7" top="0.75" bottom="0.75" header="0.3" footer="0.3"/>
  <pageSetup paperSize="9"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ReadMe">
    <tabColor theme="5"/>
  </sheetPr>
  <dimension ref="A1:R76"/>
  <sheetViews>
    <sheetView showGridLines="0" zoomScaleNormal="100" workbookViewId="0">
      <selection activeCell="K8" sqref="K8:L8"/>
    </sheetView>
  </sheetViews>
  <sheetFormatPr defaultRowHeight="11.25"/>
  <cols>
    <col min="1" max="1" width="12" bestFit="1" customWidth="1"/>
    <col min="2" max="2" width="20.6640625" bestFit="1" customWidth="1"/>
    <col min="3" max="4" width="10" bestFit="1" customWidth="1"/>
    <col min="5" max="5" width="8.5" bestFit="1" customWidth="1"/>
    <col min="6" max="6" width="55.83203125" bestFit="1" customWidth="1"/>
    <col min="7" max="7" width="2.6640625" customWidth="1"/>
    <col min="8" max="8" width="14.5" bestFit="1" customWidth="1"/>
    <col min="9" max="9" width="6.33203125" bestFit="1" customWidth="1"/>
    <col min="10" max="10" width="8.5" style="45" bestFit="1" customWidth="1"/>
    <col min="11" max="11" width="14.5" style="46" bestFit="1" customWidth="1"/>
    <col min="12" max="12" width="4" bestFit="1" customWidth="1"/>
    <col min="13" max="13" width="12.83203125" customWidth="1"/>
    <col min="14" max="14" width="18.33203125" bestFit="1" customWidth="1"/>
    <col min="15" max="15" width="20.1640625" bestFit="1" customWidth="1"/>
    <col min="16" max="16" width="24.83203125" bestFit="1" customWidth="1"/>
    <col min="17" max="17" width="2.33203125" customWidth="1"/>
    <col min="18" max="18" width="14.5" bestFit="1" customWidth="1"/>
    <col min="19" max="19" width="6" bestFit="1" customWidth="1"/>
    <col min="20" max="20" width="8" bestFit="1" customWidth="1"/>
  </cols>
  <sheetData>
    <row r="1" spans="1:16" s="298" customFormat="1" ht="12" thickBot="1">
      <c r="A1" s="683"/>
      <c r="B1" s="683"/>
      <c r="C1" s="683"/>
      <c r="D1" s="683"/>
      <c r="E1" s="683"/>
      <c r="F1" s="683"/>
      <c r="G1" s="683"/>
      <c r="H1" s="683"/>
      <c r="I1" s="683"/>
      <c r="J1" s="683"/>
      <c r="K1" s="683"/>
      <c r="L1" s="683"/>
      <c r="M1" s="683"/>
      <c r="N1" s="683"/>
      <c r="O1" s="683"/>
      <c r="P1" s="683"/>
    </row>
    <row r="2" spans="1:16" s="298" customFormat="1" ht="12" thickBot="1">
      <c r="A2" s="733" t="s">
        <v>4966</v>
      </c>
      <c r="B2" s="733"/>
      <c r="C2" s="733"/>
      <c r="D2" s="733"/>
      <c r="E2" s="733"/>
      <c r="F2" s="733"/>
      <c r="G2" s="683"/>
      <c r="H2" s="733" t="s">
        <v>3658</v>
      </c>
      <c r="I2" s="733"/>
      <c r="J2" s="733"/>
      <c r="K2" s="733"/>
      <c r="L2" s="733"/>
      <c r="M2" s="733"/>
      <c r="N2" s="733"/>
      <c r="O2" s="733"/>
      <c r="P2" s="733"/>
    </row>
    <row r="3" spans="1:16" s="298" customFormat="1" ht="12" thickBot="1">
      <c r="A3" s="351" t="s">
        <v>719</v>
      </c>
      <c r="B3" s="351" t="s">
        <v>720</v>
      </c>
      <c r="C3" s="351" t="s">
        <v>721</v>
      </c>
      <c r="D3" s="351" t="s">
        <v>3500</v>
      </c>
      <c r="E3" s="352" t="s">
        <v>3</v>
      </c>
      <c r="F3" s="352"/>
      <c r="G3" s="683"/>
      <c r="H3" s="369" t="s">
        <v>3659</v>
      </c>
      <c r="I3" s="737" t="s">
        <v>4004</v>
      </c>
      <c r="J3" s="738"/>
      <c r="K3" s="738"/>
      <c r="L3" s="738"/>
      <c r="M3" s="738"/>
      <c r="N3" s="738"/>
      <c r="O3" s="738"/>
      <c r="P3" s="738"/>
    </row>
    <row r="4" spans="1:16" s="298" customFormat="1" ht="12" thickBot="1">
      <c r="A4" s="353" t="s">
        <v>68</v>
      </c>
      <c r="B4" s="354" t="s">
        <v>45</v>
      </c>
      <c r="C4" s="354" t="s">
        <v>691</v>
      </c>
      <c r="D4" s="354" t="s">
        <v>3503</v>
      </c>
      <c r="E4" s="739" t="s">
        <v>708</v>
      </c>
      <c r="F4" s="739"/>
      <c r="G4" s="683"/>
      <c r="H4" s="369" t="s">
        <v>3663</v>
      </c>
      <c r="I4" s="737" t="s">
        <v>4003</v>
      </c>
      <c r="J4" s="737"/>
      <c r="K4" s="737"/>
      <c r="L4" s="737"/>
      <c r="M4" s="737"/>
      <c r="N4" s="737"/>
      <c r="O4" s="737"/>
      <c r="P4" s="737"/>
    </row>
    <row r="5" spans="1:16" s="298" customFormat="1" ht="12" thickBot="1">
      <c r="A5" s="353" t="s">
        <v>65</v>
      </c>
      <c r="B5" s="354" t="s">
        <v>707</v>
      </c>
      <c r="C5" s="354" t="s">
        <v>706</v>
      </c>
      <c r="D5" s="354" t="s">
        <v>3504</v>
      </c>
      <c r="E5" s="739" t="s">
        <v>3511</v>
      </c>
      <c r="F5" s="739"/>
      <c r="G5" s="683"/>
      <c r="H5" s="374" t="s">
        <v>3664</v>
      </c>
      <c r="I5" s="761" t="s">
        <v>3684</v>
      </c>
      <c r="J5" s="761"/>
      <c r="K5" s="761" t="s">
        <v>3683</v>
      </c>
      <c r="L5" s="761"/>
      <c r="M5" s="761" t="s">
        <v>3682</v>
      </c>
      <c r="N5" s="761"/>
      <c r="O5" s="374" t="s">
        <v>3680</v>
      </c>
      <c r="P5" s="374" t="s">
        <v>3681</v>
      </c>
    </row>
    <row r="6" spans="1:16" s="298" customFormat="1" ht="12" thickBot="1">
      <c r="A6" s="355" t="s">
        <v>54</v>
      </c>
      <c r="B6" s="356" t="s">
        <v>54</v>
      </c>
      <c r="C6" s="356" t="s">
        <v>692</v>
      </c>
      <c r="D6" s="356" t="s">
        <v>692</v>
      </c>
      <c r="E6" s="742" t="s">
        <v>3471</v>
      </c>
      <c r="F6" s="742"/>
      <c r="G6" s="683"/>
      <c r="H6" s="370" t="s">
        <v>3660</v>
      </c>
      <c r="I6" s="765" t="s">
        <v>3667</v>
      </c>
      <c r="J6" s="765"/>
      <c r="K6" s="741" t="s">
        <v>3669</v>
      </c>
      <c r="L6" s="741"/>
      <c r="M6" s="740" t="s">
        <v>3674</v>
      </c>
      <c r="N6" s="740"/>
      <c r="O6" s="375" t="s">
        <v>4940</v>
      </c>
      <c r="P6" s="375" t="s">
        <v>3679</v>
      </c>
    </row>
    <row r="7" spans="1:16" s="298" customFormat="1" ht="12" thickBot="1">
      <c r="A7" s="355" t="s">
        <v>129</v>
      </c>
      <c r="B7" s="356" t="s">
        <v>129</v>
      </c>
      <c r="C7" s="356" t="s">
        <v>692</v>
      </c>
      <c r="D7" s="356" t="s">
        <v>692</v>
      </c>
      <c r="E7" s="742" t="s">
        <v>3472</v>
      </c>
      <c r="F7" s="742"/>
      <c r="G7" s="683"/>
      <c r="H7" s="370" t="s">
        <v>3661</v>
      </c>
      <c r="I7" s="765" t="s">
        <v>3666</v>
      </c>
      <c r="J7" s="765"/>
      <c r="K7" s="741" t="s">
        <v>3671</v>
      </c>
      <c r="L7" s="741"/>
      <c r="M7" s="740" t="s">
        <v>3675</v>
      </c>
      <c r="N7" s="740"/>
      <c r="O7" s="375" t="s">
        <v>4941</v>
      </c>
      <c r="P7" s="375" t="s">
        <v>3677</v>
      </c>
    </row>
    <row r="8" spans="1:16" s="298" customFormat="1" ht="12" thickBot="1">
      <c r="A8" s="355" t="s">
        <v>722</v>
      </c>
      <c r="B8" s="356" t="s">
        <v>694</v>
      </c>
      <c r="C8" s="356" t="s">
        <v>692</v>
      </c>
      <c r="D8" s="356" t="s">
        <v>692</v>
      </c>
      <c r="E8" s="742" t="s">
        <v>3577</v>
      </c>
      <c r="F8" s="742"/>
      <c r="G8" s="683"/>
      <c r="H8" s="370" t="s">
        <v>3662</v>
      </c>
      <c r="I8" s="765" t="s">
        <v>3665</v>
      </c>
      <c r="J8" s="765"/>
      <c r="K8" s="741" t="s">
        <v>3673</v>
      </c>
      <c r="L8" s="741"/>
      <c r="M8" s="740" t="s">
        <v>3676</v>
      </c>
      <c r="N8" s="740"/>
      <c r="O8" s="375" t="s">
        <v>4939</v>
      </c>
      <c r="P8" s="375" t="s">
        <v>3678</v>
      </c>
    </row>
    <row r="9" spans="1:16" s="298" customFormat="1" ht="12" thickBot="1">
      <c r="A9" s="355" t="s">
        <v>41</v>
      </c>
      <c r="B9" s="356" t="s">
        <v>705</v>
      </c>
      <c r="C9" s="356" t="s">
        <v>692</v>
      </c>
      <c r="D9" s="356" t="s">
        <v>692</v>
      </c>
      <c r="E9" s="742" t="s">
        <v>3501</v>
      </c>
      <c r="F9" s="742"/>
      <c r="G9" s="683"/>
      <c r="H9" s="743"/>
      <c r="I9" s="743"/>
      <c r="J9" s="743"/>
      <c r="K9" s="743"/>
      <c r="L9" s="743"/>
      <c r="M9" s="743"/>
      <c r="N9" s="743"/>
      <c r="O9" s="743"/>
      <c r="P9" s="743"/>
    </row>
    <row r="10" spans="1:16" ht="12" thickBot="1">
      <c r="A10" s="355" t="s">
        <v>724</v>
      </c>
      <c r="B10" s="356" t="s">
        <v>725</v>
      </c>
      <c r="C10" s="356" t="s">
        <v>726</v>
      </c>
      <c r="D10" s="356" t="s">
        <v>3508</v>
      </c>
      <c r="E10" s="742" t="s">
        <v>3502</v>
      </c>
      <c r="F10" s="742"/>
      <c r="G10" s="683"/>
      <c r="H10" s="733" t="s">
        <v>4964</v>
      </c>
      <c r="I10" s="733"/>
      <c r="J10" s="733"/>
      <c r="K10" s="733"/>
      <c r="L10" s="733"/>
      <c r="M10" s="733"/>
      <c r="N10" s="733"/>
      <c r="O10" s="733"/>
      <c r="P10" s="733"/>
    </row>
    <row r="11" spans="1:16" ht="12" thickBot="1">
      <c r="A11" s="355" t="s">
        <v>3515</v>
      </c>
      <c r="B11" s="356" t="s">
        <v>3514</v>
      </c>
      <c r="C11" s="356" t="s">
        <v>692</v>
      </c>
      <c r="D11" s="356" t="s">
        <v>3506</v>
      </c>
      <c r="E11" s="742" t="s">
        <v>3578</v>
      </c>
      <c r="F11" s="742"/>
      <c r="G11" s="683"/>
      <c r="H11" s="754" t="s">
        <v>1219</v>
      </c>
      <c r="I11" s="754"/>
      <c r="J11" s="351" t="s">
        <v>1226</v>
      </c>
      <c r="K11" s="764" t="s">
        <v>1233</v>
      </c>
      <c r="L11" s="764"/>
      <c r="M11" s="351" t="s">
        <v>1223</v>
      </c>
      <c r="N11" s="351" t="s">
        <v>1220</v>
      </c>
      <c r="O11" s="351" t="s">
        <v>1221</v>
      </c>
      <c r="P11" s="351" t="s">
        <v>1222</v>
      </c>
    </row>
    <row r="12" spans="1:16" ht="12" thickBot="1">
      <c r="A12" s="353" t="s">
        <v>3512</v>
      </c>
      <c r="B12" s="354" t="s">
        <v>3513</v>
      </c>
      <c r="C12" s="354" t="s">
        <v>692</v>
      </c>
      <c r="D12" s="354" t="s">
        <v>3505</v>
      </c>
      <c r="E12" s="739" t="s">
        <v>3579</v>
      </c>
      <c r="F12" s="739"/>
      <c r="G12" s="683"/>
      <c r="H12" s="737" t="s">
        <v>1225</v>
      </c>
      <c r="I12" s="738"/>
      <c r="J12" s="376">
        <f>AVERAGE(_xlfn.IFNA(INDEX(A41:A45,MATCH(N12,B41:B45,0)),0), _xlfn.IFNA(INDEX(A41:A45,MATCH(O12,B41:B45,0)),0), _xlfn.IFNA(INDEX(A41:A45,MATCH(P12,B41:B45,0)),0)) - K12 + M12</f>
        <v>0.64999999999999991</v>
      </c>
      <c r="K12" s="763" t="str">
        <f>IF(AND(COUNTIF(N12:P12, "") = 2, OR(COUNTIF(N12:P12,B43) = 1,COUNTIF(N12:P12,B44) = 1)), "0%", L12)</f>
        <v>0%</v>
      </c>
      <c r="L12" s="735" t="str">
        <f>(IF(COUNTIF(N12:P12, B43) = 0, 0, COUNTIF(N12:P12, B43)) + IF(COUNTIF(N12:P12, B44) = 0, 0, COUNTIF(N12:P12, B44))) * 15 &amp; "%"</f>
        <v>0%</v>
      </c>
      <c r="M12" s="736" t="str">
        <f>IF(COUNTIF(N12:P12, "") &gt; 1, 0, (3 - COUNTIF(N12:P12, "")) * 5 - 5) &amp; "%"</f>
        <v>10%</v>
      </c>
      <c r="N12" s="734" t="s">
        <v>3468</v>
      </c>
      <c r="O12" s="734" t="s">
        <v>5319</v>
      </c>
      <c r="P12" s="734" t="s">
        <v>3468</v>
      </c>
    </row>
    <row r="13" spans="1:16" ht="12" thickBot="1">
      <c r="A13" s="353" t="s">
        <v>64</v>
      </c>
      <c r="B13" s="354" t="s">
        <v>45</v>
      </c>
      <c r="C13" s="354" t="s">
        <v>691</v>
      </c>
      <c r="D13" s="354" t="s">
        <v>3503</v>
      </c>
      <c r="E13" s="739" t="s">
        <v>3586</v>
      </c>
      <c r="F13" s="739"/>
      <c r="G13" s="683"/>
      <c r="H13" s="738" t="s">
        <v>1224</v>
      </c>
      <c r="I13" s="738"/>
      <c r="J13" s="376">
        <f>IF(L12 = "0%", AVERAGE(_xlfn.IFNA(INDEX(A41:A45,MATCH(N12,B41:B45,0)),0), _xlfn.IFNA(INDEX(A41:A45,MATCH(O12,B41:B45,0)),0), _xlfn.IFNA(INDEX(A41:A45,MATCH(P12,B41:B45,0)),0)), "90%") + M12</f>
        <v>0.64999999999999991</v>
      </c>
      <c r="K13" s="763"/>
      <c r="L13" s="735"/>
      <c r="M13" s="736"/>
      <c r="N13" s="734"/>
      <c r="O13" s="734"/>
      <c r="P13" s="734"/>
    </row>
    <row r="14" spans="1:16" ht="12" thickBot="1">
      <c r="A14" s="353" t="s">
        <v>716</v>
      </c>
      <c r="B14" s="354" t="s">
        <v>717</v>
      </c>
      <c r="C14" s="354" t="s">
        <v>718</v>
      </c>
      <c r="D14" s="354" t="s">
        <v>3507</v>
      </c>
      <c r="E14" s="739" t="s">
        <v>4970</v>
      </c>
      <c r="F14" s="739"/>
      <c r="G14" s="683"/>
      <c r="H14" s="743"/>
      <c r="I14" s="743"/>
      <c r="J14" s="743"/>
      <c r="K14" s="743"/>
      <c r="L14" s="743"/>
      <c r="M14" s="743"/>
      <c r="N14" s="743"/>
      <c r="O14" s="743"/>
      <c r="P14" s="743"/>
    </row>
    <row r="15" spans="1:16" ht="12" thickBot="1">
      <c r="A15" s="353" t="s">
        <v>61</v>
      </c>
      <c r="B15" s="354" t="s">
        <v>45</v>
      </c>
      <c r="C15" s="354" t="s">
        <v>691</v>
      </c>
      <c r="D15" s="354" t="s">
        <v>691</v>
      </c>
      <c r="E15" s="739" t="s">
        <v>709</v>
      </c>
      <c r="F15" s="739"/>
      <c r="G15" s="683"/>
      <c r="H15" s="733" t="s">
        <v>3449</v>
      </c>
      <c r="I15" s="733"/>
      <c r="J15" s="733"/>
      <c r="K15" s="733" t="s">
        <v>3448</v>
      </c>
      <c r="L15" s="733"/>
      <c r="M15" s="733"/>
      <c r="N15" s="733"/>
      <c r="O15" s="733"/>
      <c r="P15" s="733"/>
    </row>
    <row r="16" spans="1:16" ht="12" thickBot="1">
      <c r="A16" s="353" t="s">
        <v>723</v>
      </c>
      <c r="B16" s="354" t="s">
        <v>45</v>
      </c>
      <c r="C16" s="354" t="s">
        <v>691</v>
      </c>
      <c r="D16" s="354" t="s">
        <v>691</v>
      </c>
      <c r="E16" s="739" t="s">
        <v>711</v>
      </c>
      <c r="F16" s="739"/>
      <c r="G16" s="683"/>
      <c r="H16" s="368" t="s">
        <v>121</v>
      </c>
      <c r="I16" s="368" t="s">
        <v>3131</v>
      </c>
      <c r="J16" s="368" t="s">
        <v>3132</v>
      </c>
      <c r="K16" s="368" t="s">
        <v>3453</v>
      </c>
      <c r="L16" s="745" t="s">
        <v>3430</v>
      </c>
      <c r="M16" s="745"/>
      <c r="N16" s="368" t="s">
        <v>3431</v>
      </c>
      <c r="O16" s="368" t="s">
        <v>3432</v>
      </c>
      <c r="P16" s="368" t="s">
        <v>3433</v>
      </c>
    </row>
    <row r="17" spans="1:16" ht="12" thickBot="1">
      <c r="A17" s="353" t="s">
        <v>63</v>
      </c>
      <c r="B17" s="354" t="s">
        <v>45</v>
      </c>
      <c r="C17" s="354" t="s">
        <v>691</v>
      </c>
      <c r="D17" s="354" t="s">
        <v>691</v>
      </c>
      <c r="E17" s="739" t="s">
        <v>712</v>
      </c>
      <c r="F17" s="739"/>
      <c r="G17" s="683"/>
      <c r="H17" s="369" t="s">
        <v>1898</v>
      </c>
      <c r="I17" s="370" t="s">
        <v>3133</v>
      </c>
      <c r="J17" s="370" t="s">
        <v>3133</v>
      </c>
      <c r="K17" s="369" t="s">
        <v>1900</v>
      </c>
      <c r="L17" s="744" t="s">
        <v>3434</v>
      </c>
      <c r="M17" s="744"/>
      <c r="N17" s="371">
        <v>97</v>
      </c>
      <c r="O17" s="372" t="s">
        <v>3452</v>
      </c>
      <c r="P17" s="372" t="s">
        <v>1088</v>
      </c>
    </row>
    <row r="18" spans="1:16" ht="12" thickBot="1">
      <c r="A18" s="353" t="s">
        <v>5987</v>
      </c>
      <c r="B18" s="354" t="s">
        <v>45</v>
      </c>
      <c r="C18" s="354" t="s">
        <v>692</v>
      </c>
      <c r="D18" s="354" t="s">
        <v>4967</v>
      </c>
      <c r="E18" s="739" t="s">
        <v>4968</v>
      </c>
      <c r="F18" s="739"/>
      <c r="G18" s="683"/>
      <c r="H18" s="369" t="s">
        <v>1899</v>
      </c>
      <c r="I18" s="370" t="s">
        <v>3134</v>
      </c>
      <c r="J18" s="370" t="s">
        <v>3142</v>
      </c>
      <c r="K18" s="369" t="s">
        <v>3435</v>
      </c>
      <c r="L18" s="744" t="s">
        <v>3436</v>
      </c>
      <c r="M18" s="744"/>
      <c r="N18" s="371">
        <v>4186484</v>
      </c>
      <c r="O18" s="372" t="s">
        <v>3458</v>
      </c>
      <c r="P18" s="372" t="s">
        <v>3437</v>
      </c>
    </row>
    <row r="19" spans="1:16" ht="12" thickBot="1">
      <c r="A19" s="743"/>
      <c r="B19" s="743"/>
      <c r="C19" s="743"/>
      <c r="D19" s="743"/>
      <c r="E19" s="743"/>
      <c r="F19" s="743"/>
      <c r="G19" s="683"/>
      <c r="H19" s="369" t="s">
        <v>1900</v>
      </c>
      <c r="I19" s="370" t="s">
        <v>1920</v>
      </c>
      <c r="J19" s="370"/>
      <c r="K19" s="369" t="s">
        <v>3438</v>
      </c>
      <c r="L19" s="744" t="s">
        <v>3467</v>
      </c>
      <c r="M19" s="744"/>
      <c r="N19" s="371">
        <v>35194</v>
      </c>
      <c r="O19" s="372" t="s">
        <v>3459</v>
      </c>
      <c r="P19" s="372" t="s">
        <v>3439</v>
      </c>
    </row>
    <row r="20" spans="1:16" ht="12" thickBot="1">
      <c r="A20" s="733" t="s">
        <v>715</v>
      </c>
      <c r="B20" s="733"/>
      <c r="C20" s="733"/>
      <c r="D20" s="733"/>
      <c r="E20" s="733"/>
      <c r="F20" s="733"/>
      <c r="G20" s="683"/>
      <c r="H20" s="369" t="s">
        <v>1901</v>
      </c>
      <c r="I20" s="370" t="s">
        <v>3135</v>
      </c>
      <c r="J20" s="370" t="s">
        <v>3137</v>
      </c>
      <c r="K20" s="369" t="s">
        <v>3440</v>
      </c>
      <c r="L20" s="744" t="s">
        <v>3456</v>
      </c>
      <c r="M20" s="744"/>
      <c r="N20" s="371">
        <v>21224444</v>
      </c>
      <c r="O20" s="372" t="s">
        <v>3460</v>
      </c>
      <c r="P20" s="372" t="s">
        <v>3470</v>
      </c>
    </row>
    <row r="21" spans="1:16" ht="12" thickBot="1">
      <c r="A21" s="351" t="s">
        <v>695</v>
      </c>
      <c r="B21" s="351" t="s">
        <v>697</v>
      </c>
      <c r="C21" s="351" t="s">
        <v>2</v>
      </c>
      <c r="D21" s="351" t="s">
        <v>3593</v>
      </c>
      <c r="E21" s="351" t="s">
        <v>676</v>
      </c>
      <c r="F21" s="351" t="s">
        <v>690</v>
      </c>
      <c r="G21" s="683"/>
      <c r="H21" s="369" t="s">
        <v>1919</v>
      </c>
      <c r="I21" s="370" t="s">
        <v>3136</v>
      </c>
      <c r="J21" s="370" t="s">
        <v>3134</v>
      </c>
      <c r="K21" s="369" t="s">
        <v>3440</v>
      </c>
      <c r="L21" s="744" t="s">
        <v>3455</v>
      </c>
      <c r="M21" s="744"/>
      <c r="N21" s="371">
        <v>22722233</v>
      </c>
      <c r="O21" s="372" t="s">
        <v>3461</v>
      </c>
      <c r="P21" s="372" t="s">
        <v>3470</v>
      </c>
    </row>
    <row r="22" spans="1:16" ht="12" thickBot="1">
      <c r="A22" s="751" t="s">
        <v>61</v>
      </c>
      <c r="B22" s="747" t="s">
        <v>710</v>
      </c>
      <c r="C22" s="747"/>
      <c r="D22" s="747"/>
      <c r="E22" s="747"/>
      <c r="F22" s="747"/>
      <c r="G22" s="683"/>
      <c r="H22" s="369" t="s">
        <v>1902</v>
      </c>
      <c r="I22" s="370" t="s">
        <v>3137</v>
      </c>
      <c r="J22" s="370"/>
      <c r="K22" s="369" t="s">
        <v>3440</v>
      </c>
      <c r="L22" s="744" t="s">
        <v>3457</v>
      </c>
      <c r="M22" s="744"/>
      <c r="N22" s="371">
        <v>758219</v>
      </c>
      <c r="O22" s="372" t="s">
        <v>3450</v>
      </c>
      <c r="P22" s="372" t="s">
        <v>3470</v>
      </c>
    </row>
    <row r="23" spans="1:16" ht="12" thickBot="1">
      <c r="A23" s="751"/>
      <c r="B23" s="357" t="s">
        <v>677</v>
      </c>
      <c r="C23" s="354" t="s">
        <v>90</v>
      </c>
      <c r="D23" s="354" t="s">
        <v>692</v>
      </c>
      <c r="E23" s="354" t="s">
        <v>691</v>
      </c>
      <c r="F23" s="358" t="s">
        <v>703</v>
      </c>
      <c r="G23" s="683"/>
      <c r="H23" s="369" t="s">
        <v>1903</v>
      </c>
      <c r="I23" s="370" t="s">
        <v>3136</v>
      </c>
      <c r="J23" s="370" t="s">
        <v>3139</v>
      </c>
      <c r="K23" s="369" t="s">
        <v>3441</v>
      </c>
      <c r="L23" s="744" t="s">
        <v>3442</v>
      </c>
      <c r="M23" s="744"/>
      <c r="N23" s="371">
        <v>19910504</v>
      </c>
      <c r="O23" s="372" t="s">
        <v>3451</v>
      </c>
      <c r="P23" s="372" t="s">
        <v>3437</v>
      </c>
    </row>
    <row r="24" spans="1:16" ht="12" thickBot="1">
      <c r="A24" s="751"/>
      <c r="B24" s="359" t="s">
        <v>678</v>
      </c>
      <c r="C24" s="354" t="s">
        <v>80</v>
      </c>
      <c r="D24" s="354" t="s">
        <v>3592</v>
      </c>
      <c r="E24" s="354" t="s">
        <v>691</v>
      </c>
      <c r="F24" s="358" t="s">
        <v>7497</v>
      </c>
      <c r="G24" s="683"/>
      <c r="H24" s="369" t="s">
        <v>1904</v>
      </c>
      <c r="I24" s="370" t="s">
        <v>3136</v>
      </c>
      <c r="J24" s="370"/>
      <c r="K24" s="369" t="s">
        <v>3443</v>
      </c>
      <c r="L24" s="744" t="s">
        <v>3444</v>
      </c>
      <c r="M24" s="744"/>
      <c r="N24" s="371">
        <v>19930305</v>
      </c>
      <c r="O24" s="372" t="s">
        <v>3462</v>
      </c>
      <c r="P24" s="372" t="s">
        <v>3437</v>
      </c>
    </row>
    <row r="25" spans="1:16" ht="12" thickBot="1">
      <c r="A25" s="751"/>
      <c r="B25" s="359" t="s">
        <v>679</v>
      </c>
      <c r="C25" s="354" t="s">
        <v>80</v>
      </c>
      <c r="D25" s="354" t="s">
        <v>3591</v>
      </c>
      <c r="E25" s="354" t="s">
        <v>691</v>
      </c>
      <c r="F25" s="358" t="s">
        <v>7498</v>
      </c>
      <c r="G25" s="683"/>
      <c r="H25" s="369" t="s">
        <v>1905</v>
      </c>
      <c r="I25" s="370" t="s">
        <v>3136</v>
      </c>
      <c r="J25" s="370"/>
      <c r="K25" s="369" t="s">
        <v>3443</v>
      </c>
      <c r="L25" s="744" t="s">
        <v>3445</v>
      </c>
      <c r="M25" s="744"/>
      <c r="N25" s="371">
        <v>19950929</v>
      </c>
      <c r="O25" s="372" t="s">
        <v>3463</v>
      </c>
      <c r="P25" s="372" t="s">
        <v>3470</v>
      </c>
    </row>
    <row r="26" spans="1:16" ht="12" thickBot="1">
      <c r="A26" s="751"/>
      <c r="B26" s="359" t="s">
        <v>680</v>
      </c>
      <c r="C26" s="354" t="s">
        <v>80</v>
      </c>
      <c r="D26" s="354" t="s">
        <v>3590</v>
      </c>
      <c r="E26" s="354" t="s">
        <v>691</v>
      </c>
      <c r="F26" s="358" t="s">
        <v>7499</v>
      </c>
      <c r="G26" s="683"/>
      <c r="H26" s="369" t="s">
        <v>1906</v>
      </c>
      <c r="I26" s="370" t="s">
        <v>3138</v>
      </c>
      <c r="J26" s="370" t="s">
        <v>3137</v>
      </c>
      <c r="K26" s="369" t="s">
        <v>3454</v>
      </c>
      <c r="L26" s="744" t="s">
        <v>3436</v>
      </c>
      <c r="M26" s="744"/>
      <c r="N26" s="371">
        <v>9372676</v>
      </c>
      <c r="O26" s="372" t="s">
        <v>3464</v>
      </c>
      <c r="P26" s="372" t="s">
        <v>3437</v>
      </c>
    </row>
    <row r="27" spans="1:16" ht="12" thickBot="1">
      <c r="A27" s="751"/>
      <c r="B27" s="359" t="s">
        <v>681</v>
      </c>
      <c r="C27" s="354" t="s">
        <v>80</v>
      </c>
      <c r="D27" s="354" t="s">
        <v>3587</v>
      </c>
      <c r="E27" s="354" t="s">
        <v>691</v>
      </c>
      <c r="F27" s="358" t="s">
        <v>698</v>
      </c>
      <c r="G27" s="683"/>
      <c r="H27" s="369" t="s">
        <v>1907</v>
      </c>
      <c r="I27" s="370" t="s">
        <v>1920</v>
      </c>
      <c r="J27" s="370"/>
      <c r="K27" s="369" t="s">
        <v>3576</v>
      </c>
      <c r="L27" s="744" t="s">
        <v>3436</v>
      </c>
      <c r="M27" s="744"/>
      <c r="N27" s="371">
        <v>53861</v>
      </c>
      <c r="O27" s="372" t="s">
        <v>3465</v>
      </c>
      <c r="P27" s="372" t="s">
        <v>3437</v>
      </c>
    </row>
    <row r="28" spans="1:16" ht="12" thickBot="1">
      <c r="A28" s="751"/>
      <c r="B28" s="359" t="s">
        <v>682</v>
      </c>
      <c r="C28" s="354" t="s">
        <v>80</v>
      </c>
      <c r="D28" s="354" t="s">
        <v>3588</v>
      </c>
      <c r="E28" s="354" t="s">
        <v>691</v>
      </c>
      <c r="F28" s="358" t="s">
        <v>702</v>
      </c>
      <c r="G28" s="684"/>
      <c r="H28" s="369" t="s">
        <v>1908</v>
      </c>
      <c r="I28" s="370" t="s">
        <v>1920</v>
      </c>
      <c r="J28" s="370"/>
      <c r="K28" s="369" t="s">
        <v>3446</v>
      </c>
      <c r="L28" s="744" t="s">
        <v>3447</v>
      </c>
      <c r="M28" s="744"/>
      <c r="N28" s="371">
        <v>4949794</v>
      </c>
      <c r="O28" s="372" t="s">
        <v>3466</v>
      </c>
      <c r="P28" s="372" t="s">
        <v>3469</v>
      </c>
    </row>
    <row r="29" spans="1:16" ht="12" thickBot="1">
      <c r="A29" s="751"/>
      <c r="B29" s="359" t="s">
        <v>683</v>
      </c>
      <c r="C29" s="354" t="s">
        <v>80</v>
      </c>
      <c r="D29" s="354" t="s">
        <v>3589</v>
      </c>
      <c r="E29" s="354" t="s">
        <v>691</v>
      </c>
      <c r="F29" s="358" t="s">
        <v>699</v>
      </c>
      <c r="G29" s="684"/>
      <c r="H29" s="369" t="s">
        <v>1909</v>
      </c>
      <c r="I29" s="370" t="s">
        <v>3134</v>
      </c>
      <c r="J29" s="370"/>
      <c r="K29" s="733" t="s">
        <v>3040</v>
      </c>
      <c r="L29" s="733"/>
      <c r="M29" s="733"/>
      <c r="N29" s="733"/>
      <c r="O29" s="733"/>
      <c r="P29" s="733"/>
    </row>
    <row r="30" spans="1:16" ht="12" thickBot="1">
      <c r="A30" s="751"/>
      <c r="B30" s="359" t="s">
        <v>684</v>
      </c>
      <c r="C30" s="354" t="s">
        <v>90</v>
      </c>
      <c r="D30" s="354" t="s">
        <v>694</v>
      </c>
      <c r="E30" s="354" t="s">
        <v>691</v>
      </c>
      <c r="F30" s="358" t="s">
        <v>701</v>
      </c>
      <c r="G30" s="683"/>
      <c r="H30" s="369" t="s">
        <v>1910</v>
      </c>
      <c r="I30" s="370" t="s">
        <v>3139</v>
      </c>
      <c r="J30" s="370"/>
      <c r="K30" s="351" t="s">
        <v>3041</v>
      </c>
      <c r="L30" s="754" t="s">
        <v>3048</v>
      </c>
      <c r="M30" s="754"/>
      <c r="N30" s="756" t="s">
        <v>5989</v>
      </c>
      <c r="O30" s="756"/>
      <c r="P30" s="756"/>
    </row>
    <row r="31" spans="1:16" ht="12" thickBot="1">
      <c r="A31" s="751"/>
      <c r="B31" s="359" t="s">
        <v>685</v>
      </c>
      <c r="C31" s="354" t="s">
        <v>693</v>
      </c>
      <c r="D31" s="354" t="s">
        <v>129</v>
      </c>
      <c r="E31" s="354" t="s">
        <v>691</v>
      </c>
      <c r="F31" s="358" t="s">
        <v>700</v>
      </c>
      <c r="G31" s="683"/>
      <c r="H31" s="369" t="s">
        <v>1911</v>
      </c>
      <c r="I31" s="370" t="s">
        <v>3140</v>
      </c>
      <c r="J31" s="370"/>
      <c r="K31" s="361" t="s">
        <v>3042</v>
      </c>
      <c r="L31" s="755" t="s">
        <v>5514</v>
      </c>
      <c r="M31" s="755"/>
      <c r="N31" s="756"/>
      <c r="O31" s="756"/>
      <c r="P31" s="756"/>
    </row>
    <row r="32" spans="1:16" ht="12" thickBot="1">
      <c r="A32" s="751"/>
      <c r="B32" s="359" t="s">
        <v>686</v>
      </c>
      <c r="C32" s="354" t="s">
        <v>693</v>
      </c>
      <c r="D32" s="354" t="s">
        <v>54</v>
      </c>
      <c r="E32" s="354" t="s">
        <v>691</v>
      </c>
      <c r="F32" s="358" t="s">
        <v>1572</v>
      </c>
      <c r="G32" s="683"/>
      <c r="H32" s="369" t="s">
        <v>1912</v>
      </c>
      <c r="I32" s="370" t="s">
        <v>3134</v>
      </c>
      <c r="J32" s="370"/>
      <c r="K32" s="354" t="s">
        <v>3043</v>
      </c>
      <c r="L32" s="755" t="s">
        <v>5513</v>
      </c>
      <c r="M32" s="755"/>
      <c r="N32" s="756"/>
      <c r="O32" s="756"/>
      <c r="P32" s="756"/>
    </row>
    <row r="33" spans="1:18" ht="12" thickBot="1">
      <c r="A33" s="749" t="s">
        <v>728</v>
      </c>
      <c r="B33" s="748" t="s">
        <v>713</v>
      </c>
      <c r="C33" s="748"/>
      <c r="D33" s="748"/>
      <c r="E33" s="748"/>
      <c r="F33" s="748"/>
      <c r="G33" s="683"/>
      <c r="H33" s="369" t="s">
        <v>1913</v>
      </c>
      <c r="I33" s="370" t="s">
        <v>1920</v>
      </c>
      <c r="J33" s="370"/>
      <c r="K33" s="354" t="s">
        <v>3044</v>
      </c>
      <c r="L33" s="755" t="s">
        <v>5512</v>
      </c>
      <c r="M33" s="755"/>
      <c r="N33" s="756"/>
      <c r="O33" s="756"/>
      <c r="P33" s="756"/>
    </row>
    <row r="34" spans="1:18" ht="12" thickBot="1">
      <c r="A34" s="750"/>
      <c r="B34" s="360" t="s">
        <v>687</v>
      </c>
      <c r="C34" s="361" t="s">
        <v>80</v>
      </c>
      <c r="D34" s="361" t="s">
        <v>692</v>
      </c>
      <c r="E34" s="361" t="s">
        <v>691</v>
      </c>
      <c r="F34" s="362" t="s">
        <v>704</v>
      </c>
      <c r="G34" s="683"/>
      <c r="H34" s="369" t="s">
        <v>1914</v>
      </c>
      <c r="I34" s="370" t="s">
        <v>1920</v>
      </c>
      <c r="J34" s="370"/>
      <c r="K34" s="354" t="s">
        <v>3045</v>
      </c>
      <c r="L34" s="755" t="s">
        <v>5511</v>
      </c>
      <c r="M34" s="755"/>
      <c r="N34" s="756"/>
      <c r="O34" s="756"/>
      <c r="P34" s="756"/>
    </row>
    <row r="35" spans="1:18" ht="12" thickBot="1">
      <c r="A35" s="707" t="s">
        <v>696</v>
      </c>
      <c r="B35" s="746" t="s">
        <v>714</v>
      </c>
      <c r="C35" s="746"/>
      <c r="D35" s="746"/>
      <c r="E35" s="746"/>
      <c r="F35" s="746"/>
      <c r="G35" s="683"/>
      <c r="H35" s="369" t="s">
        <v>1915</v>
      </c>
      <c r="I35" s="370" t="s">
        <v>1920</v>
      </c>
      <c r="J35" s="370"/>
      <c r="K35" s="354" t="s">
        <v>3046</v>
      </c>
      <c r="L35" s="755" t="s">
        <v>3047</v>
      </c>
      <c r="M35" s="755"/>
      <c r="N35" s="756"/>
      <c r="O35" s="756"/>
      <c r="P35" s="756"/>
    </row>
    <row r="36" spans="1:18" ht="12" thickBot="1">
      <c r="A36" s="707"/>
      <c r="B36" s="363" t="s">
        <v>688</v>
      </c>
      <c r="C36" s="361" t="s">
        <v>80</v>
      </c>
      <c r="D36" s="361" t="s">
        <v>692</v>
      </c>
      <c r="E36" s="361" t="s">
        <v>692</v>
      </c>
      <c r="F36" s="362" t="s">
        <v>3510</v>
      </c>
      <c r="G36" s="683"/>
      <c r="H36" s="369" t="s">
        <v>1916</v>
      </c>
      <c r="I36" s="370" t="s">
        <v>3137</v>
      </c>
      <c r="J36" s="370" t="s">
        <v>1920</v>
      </c>
      <c r="K36" s="733" t="s">
        <v>5204</v>
      </c>
      <c r="L36" s="733"/>
      <c r="M36" s="733"/>
      <c r="N36" s="733"/>
      <c r="O36" s="733"/>
      <c r="P36" s="733"/>
    </row>
    <row r="37" spans="1:18" ht="12" thickBot="1">
      <c r="A37" s="707"/>
      <c r="B37" s="363" t="s">
        <v>689</v>
      </c>
      <c r="C37" s="361" t="s">
        <v>80</v>
      </c>
      <c r="D37" s="361" t="s">
        <v>691</v>
      </c>
      <c r="E37" s="361" t="s">
        <v>691</v>
      </c>
      <c r="F37" s="362" t="s">
        <v>7500</v>
      </c>
      <c r="G37" s="683"/>
      <c r="H37" s="369" t="s">
        <v>7502</v>
      </c>
      <c r="I37" s="370" t="s">
        <v>3134</v>
      </c>
      <c r="J37" s="370" t="s">
        <v>1920</v>
      </c>
      <c r="K37" s="757" t="s">
        <v>5203</v>
      </c>
      <c r="L37" s="758"/>
      <c r="M37" s="758"/>
      <c r="N37" s="758"/>
      <c r="O37" s="758"/>
      <c r="P37" s="759"/>
    </row>
    <row r="38" spans="1:18" ht="12" thickBot="1">
      <c r="A38" s="743"/>
      <c r="B38" s="743"/>
      <c r="C38" s="743"/>
      <c r="D38" s="743"/>
      <c r="E38" s="743"/>
      <c r="F38" s="743"/>
      <c r="G38" s="683"/>
      <c r="H38" s="369" t="s">
        <v>3143</v>
      </c>
      <c r="I38" s="370"/>
      <c r="J38" s="370"/>
      <c r="K38" s="752" t="s">
        <v>7984</v>
      </c>
      <c r="L38" s="752"/>
      <c r="M38" s="752"/>
      <c r="N38" s="752"/>
      <c r="O38" s="752"/>
      <c r="P38" s="752"/>
      <c r="R38" s="246"/>
    </row>
    <row r="39" spans="1:18" ht="12" thickBot="1">
      <c r="A39" s="733" t="s">
        <v>3595</v>
      </c>
      <c r="B39" s="733"/>
      <c r="C39" s="733"/>
      <c r="D39" s="733"/>
      <c r="E39" s="733"/>
      <c r="F39" s="733"/>
      <c r="G39" s="683"/>
      <c r="H39" s="369" t="s">
        <v>1917</v>
      </c>
      <c r="I39" s="370"/>
      <c r="J39" s="370" t="s">
        <v>3137</v>
      </c>
      <c r="K39" s="752"/>
      <c r="L39" s="752"/>
      <c r="M39" s="752"/>
      <c r="N39" s="752"/>
      <c r="O39" s="752"/>
      <c r="P39" s="752"/>
      <c r="R39" s="246"/>
    </row>
    <row r="40" spans="1:18" ht="12" thickBot="1">
      <c r="A40" s="351" t="s">
        <v>1227</v>
      </c>
      <c r="B40" s="351" t="s">
        <v>729</v>
      </c>
      <c r="C40" s="351" t="s">
        <v>738</v>
      </c>
      <c r="D40" s="351" t="s">
        <v>732</v>
      </c>
      <c r="E40" s="351" t="s">
        <v>740</v>
      </c>
      <c r="F40" s="351" t="s">
        <v>745</v>
      </c>
      <c r="G40" s="683"/>
      <c r="H40" s="369" t="s">
        <v>1918</v>
      </c>
      <c r="I40" s="370"/>
      <c r="J40" s="370" t="s">
        <v>3141</v>
      </c>
      <c r="K40" s="752"/>
      <c r="L40" s="752"/>
      <c r="M40" s="752"/>
      <c r="N40" s="752"/>
      <c r="O40" s="752"/>
      <c r="P40" s="752"/>
      <c r="R40" s="246"/>
    </row>
    <row r="41" spans="1:18" ht="12" thickBot="1">
      <c r="A41" s="364">
        <v>0.55000000000000004</v>
      </c>
      <c r="B41" s="365" t="s">
        <v>730</v>
      </c>
      <c r="C41" s="361" t="s">
        <v>642</v>
      </c>
      <c r="D41" s="361" t="s">
        <v>733</v>
      </c>
      <c r="E41" s="361" t="s">
        <v>3560</v>
      </c>
      <c r="F41" s="366" t="s">
        <v>1228</v>
      </c>
      <c r="G41" s="683"/>
      <c r="H41" s="743"/>
      <c r="I41" s="743"/>
      <c r="J41" s="743"/>
      <c r="K41" s="743"/>
      <c r="L41" s="743"/>
      <c r="M41" s="743"/>
      <c r="N41" s="743"/>
      <c r="O41" s="743"/>
      <c r="P41" s="743"/>
      <c r="R41" s="246"/>
    </row>
    <row r="42" spans="1:18" ht="12" thickBot="1">
      <c r="A42" s="364">
        <v>0.75</v>
      </c>
      <c r="B42" s="365" t="s">
        <v>731</v>
      </c>
      <c r="C42" s="361" t="s">
        <v>642</v>
      </c>
      <c r="D42" s="361" t="s">
        <v>734</v>
      </c>
      <c r="E42" s="361" t="s">
        <v>3561</v>
      </c>
      <c r="F42" s="366" t="s">
        <v>1229</v>
      </c>
      <c r="G42" s="683"/>
      <c r="H42" s="762" t="s">
        <v>4965</v>
      </c>
      <c r="I42" s="762"/>
      <c r="J42" s="762"/>
      <c r="K42" s="762"/>
      <c r="L42" s="762"/>
      <c r="M42" s="762"/>
      <c r="N42" s="762"/>
      <c r="O42" s="762"/>
      <c r="P42" s="762"/>
      <c r="R42" s="246"/>
    </row>
    <row r="43" spans="1:18" ht="12" thickBot="1">
      <c r="A43" s="364">
        <v>0.95</v>
      </c>
      <c r="B43" s="365" t="s">
        <v>737</v>
      </c>
      <c r="C43" s="361" t="s">
        <v>642</v>
      </c>
      <c r="D43" s="361" t="s">
        <v>735</v>
      </c>
      <c r="E43" s="361" t="s">
        <v>742</v>
      </c>
      <c r="F43" s="366" t="s">
        <v>1230</v>
      </c>
      <c r="G43" s="683"/>
      <c r="H43" s="767" t="s">
        <v>5168</v>
      </c>
      <c r="I43" s="767"/>
      <c r="J43" s="767"/>
      <c r="K43" s="767"/>
      <c r="L43" s="767"/>
      <c r="M43" s="767"/>
      <c r="N43" s="767"/>
      <c r="O43" s="767"/>
      <c r="P43" s="767"/>
      <c r="R43" s="246"/>
    </row>
    <row r="44" spans="1:18" ht="12" thickBot="1">
      <c r="A44" s="364">
        <v>0.95</v>
      </c>
      <c r="B44" s="365" t="s">
        <v>739</v>
      </c>
      <c r="C44" s="361" t="s">
        <v>642</v>
      </c>
      <c r="D44" s="361" t="s">
        <v>736</v>
      </c>
      <c r="E44" s="361" t="s">
        <v>741</v>
      </c>
      <c r="F44" s="366" t="s">
        <v>1231</v>
      </c>
      <c r="G44" s="683"/>
      <c r="H44" s="760" t="s">
        <v>4286</v>
      </c>
      <c r="I44" s="760"/>
      <c r="J44" s="760"/>
      <c r="K44" s="760"/>
      <c r="L44" s="760"/>
      <c r="M44" s="760"/>
      <c r="N44" s="760"/>
      <c r="O44" s="760"/>
      <c r="P44" s="760"/>
      <c r="R44" s="246"/>
    </row>
    <row r="45" spans="1:18" ht="12" thickBot="1">
      <c r="A45" s="364">
        <v>0.45</v>
      </c>
      <c r="B45" s="365" t="s">
        <v>751</v>
      </c>
      <c r="C45" s="361" t="s">
        <v>743</v>
      </c>
      <c r="D45" s="361" t="s">
        <v>744</v>
      </c>
      <c r="E45" s="361" t="s">
        <v>3562</v>
      </c>
      <c r="F45" s="366" t="s">
        <v>6030</v>
      </c>
      <c r="G45" s="683"/>
      <c r="H45" s="760" t="s">
        <v>4283</v>
      </c>
      <c r="I45" s="760"/>
      <c r="J45" s="760"/>
      <c r="K45" s="760"/>
      <c r="L45" s="760"/>
      <c r="M45" s="760"/>
      <c r="N45" s="760"/>
      <c r="O45" s="760"/>
      <c r="P45" s="760"/>
      <c r="R45" s="246"/>
    </row>
    <row r="46" spans="1:18" ht="12" thickBot="1">
      <c r="A46" s="367" t="s">
        <v>1232</v>
      </c>
      <c r="B46" s="365" t="s">
        <v>752</v>
      </c>
      <c r="C46" s="361" t="s">
        <v>754</v>
      </c>
      <c r="D46" s="361" t="s">
        <v>753</v>
      </c>
      <c r="E46" s="361" t="s">
        <v>3562</v>
      </c>
      <c r="F46" s="366" t="s">
        <v>6031</v>
      </c>
      <c r="G46" s="683"/>
      <c r="H46" s="760" t="s">
        <v>4284</v>
      </c>
      <c r="I46" s="760"/>
      <c r="J46" s="760"/>
      <c r="K46" s="760"/>
      <c r="L46" s="760"/>
      <c r="M46" s="760"/>
      <c r="N46" s="760"/>
      <c r="O46" s="760"/>
      <c r="P46" s="760"/>
      <c r="R46" s="246"/>
    </row>
    <row r="47" spans="1:18" ht="12" thickBot="1">
      <c r="A47" s="770" t="s">
        <v>3534</v>
      </c>
      <c r="B47" s="770"/>
      <c r="C47" s="770"/>
      <c r="D47" s="732" t="s">
        <v>7504</v>
      </c>
      <c r="E47" s="732"/>
      <c r="F47" s="732"/>
      <c r="G47" s="683"/>
      <c r="H47" s="760" t="s">
        <v>3551</v>
      </c>
      <c r="I47" s="760"/>
      <c r="J47" s="760"/>
      <c r="K47" s="760"/>
      <c r="L47" s="760"/>
      <c r="M47" s="760"/>
      <c r="N47" s="760"/>
      <c r="O47" s="760"/>
      <c r="P47" s="760"/>
      <c r="R47" s="246"/>
    </row>
    <row r="48" spans="1:18" ht="12" thickBot="1">
      <c r="A48" s="768" t="s">
        <v>3164</v>
      </c>
      <c r="B48" s="768"/>
      <c r="C48" s="768"/>
      <c r="D48" s="768"/>
      <c r="E48" s="768"/>
      <c r="F48" s="768"/>
      <c r="G48" s="683"/>
      <c r="H48" s="760" t="s">
        <v>3552</v>
      </c>
      <c r="I48" s="760"/>
      <c r="J48" s="760"/>
      <c r="K48" s="760"/>
      <c r="L48" s="760"/>
      <c r="M48" s="760"/>
      <c r="N48" s="760"/>
      <c r="O48" s="760"/>
      <c r="P48" s="760"/>
      <c r="R48" s="246"/>
    </row>
    <row r="49" spans="1:18" ht="12" thickBot="1">
      <c r="A49" s="683"/>
      <c r="B49" s="683"/>
      <c r="C49" s="683"/>
      <c r="D49" s="683"/>
      <c r="E49" s="683"/>
      <c r="F49" s="683"/>
      <c r="G49" s="683"/>
      <c r="H49" s="760" t="s">
        <v>3499</v>
      </c>
      <c r="I49" s="760"/>
      <c r="J49" s="760"/>
      <c r="K49" s="760"/>
      <c r="L49" s="760"/>
      <c r="M49" s="760"/>
      <c r="N49" s="760"/>
      <c r="O49" s="760"/>
      <c r="P49" s="760"/>
      <c r="R49" s="246"/>
    </row>
    <row r="50" spans="1:18" ht="12" thickBot="1">
      <c r="A50" s="683"/>
      <c r="B50" s="683"/>
      <c r="C50" s="683"/>
      <c r="D50" s="683"/>
      <c r="E50" s="683"/>
      <c r="F50" s="683"/>
      <c r="G50" s="683"/>
      <c r="H50" s="760" t="s">
        <v>4282</v>
      </c>
      <c r="I50" s="760"/>
      <c r="J50" s="760"/>
      <c r="K50" s="760"/>
      <c r="L50" s="760"/>
      <c r="M50" s="760"/>
      <c r="N50" s="760"/>
      <c r="O50" s="760"/>
      <c r="P50" s="760"/>
      <c r="R50" s="246"/>
    </row>
    <row r="51" spans="1:18" ht="12" thickBot="1">
      <c r="A51" s="683"/>
      <c r="B51" s="683"/>
      <c r="C51" s="683"/>
      <c r="D51" s="683"/>
      <c r="E51" s="683"/>
      <c r="F51" s="683"/>
      <c r="G51" s="683"/>
      <c r="H51" s="760" t="s">
        <v>4969</v>
      </c>
      <c r="I51" s="760"/>
      <c r="J51" s="760"/>
      <c r="K51" s="760"/>
      <c r="L51" s="760"/>
      <c r="M51" s="760"/>
      <c r="N51" s="760"/>
      <c r="O51" s="760"/>
      <c r="P51" s="760"/>
    </row>
    <row r="52" spans="1:18" ht="12" thickBot="1">
      <c r="A52" s="683"/>
      <c r="B52" s="683"/>
      <c r="C52" s="683"/>
      <c r="D52" s="683"/>
      <c r="E52" s="683"/>
      <c r="F52" s="683"/>
      <c r="G52" s="683"/>
      <c r="H52" s="760" t="s">
        <v>4285</v>
      </c>
      <c r="I52" s="760"/>
      <c r="J52" s="760"/>
      <c r="K52" s="760"/>
      <c r="L52" s="760"/>
      <c r="M52" s="760"/>
      <c r="N52" s="760"/>
      <c r="O52" s="760"/>
      <c r="P52" s="760"/>
    </row>
    <row r="53" spans="1:18" s="42" customFormat="1" ht="12" thickBot="1">
      <c r="A53" s="683"/>
      <c r="B53" s="683"/>
      <c r="C53" s="683"/>
      <c r="D53" s="683"/>
      <c r="E53" s="683"/>
      <c r="F53" s="683"/>
      <c r="G53" s="683"/>
      <c r="H53" s="760" t="s">
        <v>3509</v>
      </c>
      <c r="I53" s="760"/>
      <c r="J53" s="760"/>
      <c r="K53" s="760"/>
      <c r="L53" s="760"/>
      <c r="M53" s="760"/>
      <c r="N53" s="760"/>
      <c r="O53" s="760"/>
      <c r="P53" s="760"/>
    </row>
    <row r="54" spans="1:18" ht="12" thickBot="1">
      <c r="A54" s="683"/>
      <c r="B54" s="683"/>
      <c r="C54" s="683"/>
      <c r="D54" s="683"/>
      <c r="E54" s="683"/>
      <c r="F54" s="683"/>
      <c r="G54" s="683"/>
      <c r="H54" s="760" t="s">
        <v>5300</v>
      </c>
      <c r="I54" s="760"/>
      <c r="J54" s="760"/>
      <c r="K54" s="760"/>
      <c r="L54" s="760"/>
      <c r="M54" s="760"/>
      <c r="N54" s="760"/>
      <c r="O54" s="760"/>
      <c r="P54" s="760"/>
    </row>
    <row r="55" spans="1:18" s="166" customFormat="1" ht="12" thickBot="1">
      <c r="A55" s="683"/>
      <c r="B55" s="683"/>
      <c r="C55" s="683"/>
      <c r="D55" s="683"/>
      <c r="E55" s="683"/>
      <c r="F55" s="683"/>
      <c r="G55" s="683"/>
      <c r="H55" s="743"/>
      <c r="I55" s="743"/>
      <c r="J55" s="743"/>
      <c r="K55" s="743"/>
      <c r="L55" s="743"/>
      <c r="M55" s="743"/>
      <c r="N55" s="743"/>
      <c r="O55" s="743"/>
      <c r="P55" s="743"/>
    </row>
    <row r="56" spans="1:18" s="308" customFormat="1" ht="12" thickBot="1">
      <c r="A56" s="683"/>
      <c r="B56" s="683"/>
      <c r="C56" s="683"/>
      <c r="D56" s="683"/>
      <c r="E56" s="683"/>
      <c r="F56" s="683"/>
      <c r="G56" s="683"/>
      <c r="H56" s="769"/>
      <c r="I56" s="769"/>
      <c r="J56" s="769"/>
      <c r="K56" s="769"/>
      <c r="L56" s="769"/>
      <c r="M56" s="769"/>
      <c r="N56" s="769"/>
      <c r="O56" s="769"/>
      <c r="P56" s="769"/>
    </row>
    <row r="57" spans="1:18" s="308" customFormat="1" ht="12" thickBot="1">
      <c r="A57" s="683"/>
      <c r="B57" s="683"/>
      <c r="C57" s="683"/>
      <c r="D57" s="683"/>
      <c r="E57" s="683"/>
      <c r="F57" s="683"/>
      <c r="G57" s="683"/>
      <c r="H57" s="769" t="s">
        <v>5164</v>
      </c>
      <c r="I57" s="769"/>
      <c r="J57" s="769"/>
      <c r="K57" s="769"/>
      <c r="L57" s="769"/>
      <c r="M57" s="769"/>
      <c r="N57" s="769"/>
      <c r="O57" s="769"/>
      <c r="P57" s="769"/>
    </row>
    <row r="58" spans="1:18" s="308" customFormat="1" ht="12" thickBot="1">
      <c r="A58" s="683"/>
      <c r="B58" s="683"/>
      <c r="C58" s="683"/>
      <c r="D58" s="683"/>
      <c r="E58" s="683"/>
      <c r="F58" s="683"/>
      <c r="G58" s="683"/>
      <c r="H58" s="753" t="s">
        <v>5165</v>
      </c>
      <c r="I58" s="753"/>
      <c r="J58" s="753"/>
      <c r="K58" s="753"/>
      <c r="L58" s="753"/>
      <c r="M58" s="753"/>
      <c r="N58" s="753"/>
      <c r="O58" s="753"/>
      <c r="P58" s="753"/>
    </row>
    <row r="59" spans="1:18" s="308" customFormat="1" ht="12" thickBot="1">
      <c r="A59" s="683"/>
      <c r="B59" s="683"/>
      <c r="C59" s="683"/>
      <c r="D59" s="683"/>
      <c r="E59" s="683"/>
      <c r="F59" s="683"/>
      <c r="G59" s="683"/>
      <c r="H59" s="753" t="s">
        <v>5166</v>
      </c>
      <c r="I59" s="753"/>
      <c r="J59" s="753"/>
      <c r="K59" s="753"/>
      <c r="L59" s="753"/>
      <c r="M59" s="753"/>
      <c r="N59" s="753"/>
      <c r="O59" s="753"/>
      <c r="P59" s="753"/>
    </row>
    <row r="60" spans="1:18" s="308" customFormat="1" ht="12" thickBot="1">
      <c r="A60" s="683"/>
      <c r="B60" s="683"/>
      <c r="C60" s="683"/>
      <c r="D60" s="683"/>
      <c r="E60" s="683"/>
      <c r="F60" s="683"/>
      <c r="G60" s="683"/>
      <c r="H60" s="753" t="s">
        <v>5170</v>
      </c>
      <c r="I60" s="753"/>
      <c r="J60" s="753"/>
      <c r="K60" s="753"/>
      <c r="L60" s="753"/>
      <c r="M60" s="753"/>
      <c r="N60" s="753"/>
      <c r="O60" s="753"/>
      <c r="P60" s="753"/>
    </row>
    <row r="61" spans="1:18" s="308" customFormat="1" ht="12" thickBot="1">
      <c r="A61" s="683"/>
      <c r="B61" s="683"/>
      <c r="C61" s="683"/>
      <c r="D61" s="683"/>
      <c r="E61" s="683"/>
      <c r="F61" s="683"/>
      <c r="G61" s="683"/>
      <c r="H61" s="753" t="s">
        <v>5171</v>
      </c>
      <c r="I61" s="753"/>
      <c r="J61" s="753"/>
      <c r="K61" s="753"/>
      <c r="L61" s="753"/>
      <c r="M61" s="753"/>
      <c r="N61" s="753"/>
      <c r="O61" s="753"/>
      <c r="P61" s="753"/>
    </row>
    <row r="62" spans="1:18" s="308" customFormat="1" ht="12" thickBot="1">
      <c r="A62" s="683"/>
      <c r="B62" s="683"/>
      <c r="C62" s="683"/>
      <c r="D62" s="683"/>
      <c r="E62" s="683"/>
      <c r="F62" s="683"/>
      <c r="G62" s="683"/>
      <c r="H62" s="753" t="s">
        <v>5169</v>
      </c>
      <c r="I62" s="753"/>
      <c r="J62" s="753"/>
      <c r="K62" s="753"/>
      <c r="L62" s="753"/>
      <c r="M62" s="753"/>
      <c r="N62" s="753"/>
      <c r="O62" s="753"/>
      <c r="P62" s="753"/>
    </row>
    <row r="63" spans="1:18" s="308" customFormat="1" ht="12" thickBot="1">
      <c r="A63" s="683"/>
      <c r="B63" s="683"/>
      <c r="C63" s="683"/>
      <c r="D63" s="683"/>
      <c r="E63" s="683"/>
      <c r="F63" s="683"/>
      <c r="G63" s="683"/>
      <c r="H63" s="753" t="s">
        <v>5167</v>
      </c>
      <c r="I63" s="753"/>
      <c r="J63" s="753"/>
      <c r="K63" s="753"/>
      <c r="L63" s="753"/>
      <c r="M63" s="753"/>
      <c r="N63" s="753"/>
      <c r="O63" s="753"/>
      <c r="P63" s="753"/>
    </row>
    <row r="64" spans="1:18" s="308" customFormat="1" ht="12" thickBot="1">
      <c r="A64" s="683"/>
      <c r="B64" s="683"/>
      <c r="C64" s="683"/>
      <c r="D64" s="683"/>
      <c r="E64" s="683"/>
      <c r="F64" s="683"/>
      <c r="G64" s="683"/>
      <c r="H64" s="743"/>
      <c r="I64" s="743"/>
      <c r="J64" s="743"/>
      <c r="K64" s="743"/>
      <c r="L64" s="743"/>
      <c r="M64" s="743"/>
      <c r="N64" s="743"/>
      <c r="O64" s="743"/>
      <c r="P64" s="743"/>
    </row>
    <row r="65" spans="1:16" ht="12" thickBot="1">
      <c r="A65" s="683"/>
      <c r="B65" s="683"/>
      <c r="C65" s="683"/>
      <c r="D65" s="683"/>
      <c r="E65" s="683"/>
      <c r="F65" s="683"/>
      <c r="G65" s="683"/>
      <c r="H65" s="733" t="s">
        <v>5506</v>
      </c>
      <c r="I65" s="733"/>
      <c r="J65" s="733"/>
      <c r="K65" s="733"/>
      <c r="L65" s="733"/>
      <c r="M65" s="733"/>
      <c r="N65" s="733"/>
      <c r="O65" s="733"/>
      <c r="P65" s="733"/>
    </row>
    <row r="66" spans="1:16" ht="12" thickBot="1">
      <c r="A66" s="685"/>
      <c r="B66" s="685"/>
      <c r="C66" s="683"/>
      <c r="D66" s="683"/>
      <c r="E66" s="683"/>
      <c r="F66" s="683"/>
      <c r="G66" s="683"/>
      <c r="H66" s="737" t="s">
        <v>5501</v>
      </c>
      <c r="I66" s="373" t="s">
        <v>5502</v>
      </c>
      <c r="J66" s="766" t="s">
        <v>5504</v>
      </c>
      <c r="K66" s="766"/>
      <c r="L66" s="766"/>
      <c r="M66" s="766"/>
      <c r="N66" s="373"/>
      <c r="O66" s="373"/>
      <c r="P66" s="373"/>
    </row>
    <row r="67" spans="1:16" ht="12" thickBot="1">
      <c r="A67" s="683"/>
      <c r="B67" s="683"/>
      <c r="C67" s="683"/>
      <c r="D67" s="683"/>
      <c r="E67" s="683"/>
      <c r="F67" s="683"/>
      <c r="G67" s="683"/>
      <c r="H67" s="737"/>
      <c r="I67" s="373" t="s">
        <v>5503</v>
      </c>
      <c r="J67" s="766" t="s">
        <v>5505</v>
      </c>
      <c r="K67" s="766"/>
      <c r="L67" s="766"/>
      <c r="M67" s="766"/>
      <c r="N67" s="373"/>
      <c r="O67" s="373"/>
      <c r="P67" s="373"/>
    </row>
    <row r="68" spans="1:16" ht="12" thickBot="1">
      <c r="A68" s="683"/>
      <c r="B68" s="683"/>
      <c r="C68" s="683"/>
      <c r="D68" s="683"/>
      <c r="E68" s="683"/>
      <c r="F68" s="683"/>
      <c r="G68" s="683"/>
      <c r="H68" s="373" t="s">
        <v>5990</v>
      </c>
      <c r="I68" s="373"/>
      <c r="J68" s="373"/>
      <c r="K68" s="373"/>
      <c r="L68" s="373"/>
      <c r="M68" s="373"/>
      <c r="N68" s="373"/>
      <c r="O68" s="373"/>
      <c r="P68" s="373"/>
    </row>
    <row r="69" spans="1:16" ht="12" thickBot="1">
      <c r="A69" s="683"/>
      <c r="B69" s="683"/>
      <c r="C69" s="683"/>
      <c r="D69" s="683"/>
      <c r="E69" s="683"/>
      <c r="F69" s="683"/>
      <c r="G69" s="683"/>
      <c r="H69" s="373"/>
      <c r="I69" s="373"/>
      <c r="J69" s="373"/>
      <c r="K69" s="373"/>
      <c r="L69" s="373"/>
      <c r="M69" s="373"/>
      <c r="N69" s="373"/>
      <c r="O69" s="373"/>
      <c r="P69" s="373"/>
    </row>
    <row r="70" spans="1:16" ht="12" thickBot="1">
      <c r="A70" s="683"/>
      <c r="B70" s="683"/>
      <c r="C70" s="683"/>
      <c r="D70" s="683"/>
      <c r="E70" s="683"/>
      <c r="F70" s="683"/>
      <c r="G70" s="683"/>
      <c r="H70" s="373"/>
      <c r="I70" s="373"/>
      <c r="J70" s="373"/>
      <c r="K70" s="373"/>
      <c r="L70" s="373"/>
      <c r="M70" s="373"/>
      <c r="N70" s="373"/>
      <c r="O70" s="373"/>
      <c r="P70" s="373"/>
    </row>
    <row r="71" spans="1:16" ht="12" thickBot="1">
      <c r="A71" s="683"/>
      <c r="B71" s="683"/>
      <c r="C71" s="683"/>
      <c r="D71" s="683"/>
      <c r="E71" s="683"/>
      <c r="F71" s="683"/>
      <c r="G71" s="683"/>
      <c r="H71" s="373"/>
      <c r="I71" s="373"/>
      <c r="J71" s="373"/>
      <c r="K71" s="373"/>
      <c r="L71" s="373"/>
      <c r="M71" s="373"/>
      <c r="N71" s="373"/>
      <c r="O71" s="373"/>
      <c r="P71" s="373"/>
    </row>
    <row r="72" spans="1:16" ht="12" thickBot="1">
      <c r="A72" s="683"/>
      <c r="B72" s="683"/>
      <c r="C72" s="683"/>
      <c r="D72" s="683"/>
      <c r="E72" s="683"/>
      <c r="F72" s="683"/>
      <c r="G72" s="683"/>
      <c r="H72" s="373"/>
      <c r="I72" s="373"/>
      <c r="J72" s="373"/>
      <c r="K72" s="373"/>
      <c r="L72" s="373"/>
      <c r="M72" s="373"/>
      <c r="N72" s="373"/>
      <c r="O72" s="373"/>
      <c r="P72" s="373"/>
    </row>
    <row r="73" spans="1:16" ht="12" thickBot="1">
      <c r="A73" s="683"/>
      <c r="B73" s="683"/>
      <c r="C73" s="683"/>
      <c r="D73" s="683"/>
      <c r="E73" s="683"/>
      <c r="F73" s="683"/>
      <c r="G73" s="683"/>
      <c r="H73" s="373"/>
      <c r="I73" s="373"/>
      <c r="J73" s="373"/>
      <c r="K73" s="373"/>
      <c r="L73" s="373"/>
      <c r="M73" s="373"/>
      <c r="N73" s="373"/>
      <c r="O73" s="373"/>
      <c r="P73" s="373"/>
    </row>
    <row r="74" spans="1:16" ht="12" thickBot="1">
      <c r="A74" s="683"/>
      <c r="B74" s="683"/>
      <c r="C74" s="683"/>
      <c r="D74" s="683"/>
      <c r="E74" s="683"/>
      <c r="F74" s="683"/>
      <c r="G74" s="683"/>
      <c r="H74" s="373"/>
      <c r="I74" s="373"/>
      <c r="J74" s="373"/>
      <c r="K74" s="373"/>
      <c r="L74" s="373"/>
      <c r="M74" s="373"/>
      <c r="N74" s="373"/>
      <c r="O74" s="373"/>
      <c r="P74" s="373"/>
    </row>
    <row r="75" spans="1:16" ht="12" thickBot="1">
      <c r="A75" s="683"/>
      <c r="B75" s="683"/>
      <c r="C75" s="683"/>
      <c r="D75" s="683"/>
      <c r="E75" s="683"/>
      <c r="F75" s="683"/>
      <c r="G75" s="683"/>
      <c r="H75" s="373"/>
      <c r="I75" s="373"/>
      <c r="J75" s="373"/>
      <c r="K75" s="373"/>
      <c r="L75" s="373"/>
      <c r="M75" s="373"/>
      <c r="N75" s="373"/>
      <c r="O75" s="373"/>
      <c r="P75" s="373"/>
    </row>
    <row r="76" spans="1:16" ht="12" thickBot="1">
      <c r="A76" s="683"/>
      <c r="B76" s="683"/>
      <c r="C76" s="683"/>
      <c r="D76" s="683"/>
      <c r="E76" s="683"/>
      <c r="F76" s="683"/>
      <c r="G76" s="683"/>
      <c r="H76" s="373"/>
      <c r="I76" s="373"/>
      <c r="J76" s="373"/>
      <c r="K76" s="373"/>
      <c r="L76" s="373"/>
      <c r="M76" s="373"/>
      <c r="N76" s="373"/>
      <c r="O76" s="373"/>
      <c r="P76" s="373"/>
    </row>
  </sheetData>
  <mergeCells count="113">
    <mergeCell ref="H64:P64"/>
    <mergeCell ref="A38:F38"/>
    <mergeCell ref="J66:M66"/>
    <mergeCell ref="J67:M67"/>
    <mergeCell ref="H66:H67"/>
    <mergeCell ref="H65:P65"/>
    <mergeCell ref="H43:P43"/>
    <mergeCell ref="H44:P44"/>
    <mergeCell ref="H45:P45"/>
    <mergeCell ref="K38:P38"/>
    <mergeCell ref="A39:F39"/>
    <mergeCell ref="A48:F48"/>
    <mergeCell ref="H56:P56"/>
    <mergeCell ref="H57:P57"/>
    <mergeCell ref="H58:P58"/>
    <mergeCell ref="H59:P59"/>
    <mergeCell ref="H60:P60"/>
    <mergeCell ref="H61:P61"/>
    <mergeCell ref="H62:P62"/>
    <mergeCell ref="H54:P54"/>
    <mergeCell ref="A47:C47"/>
    <mergeCell ref="H51:P51"/>
    <mergeCell ref="H52:P52"/>
    <mergeCell ref="H53:P53"/>
    <mergeCell ref="M5:N5"/>
    <mergeCell ref="M7:N7"/>
    <mergeCell ref="M8:N8"/>
    <mergeCell ref="L26:M26"/>
    <mergeCell ref="L27:M27"/>
    <mergeCell ref="L28:M28"/>
    <mergeCell ref="L18:M18"/>
    <mergeCell ref="L19:M19"/>
    <mergeCell ref="H42:P42"/>
    <mergeCell ref="K12:K13"/>
    <mergeCell ref="K11:L11"/>
    <mergeCell ref="H11:I11"/>
    <mergeCell ref="H13:I13"/>
    <mergeCell ref="I6:J6"/>
    <mergeCell ref="I7:J7"/>
    <mergeCell ref="I8:J8"/>
    <mergeCell ref="I5:J5"/>
    <mergeCell ref="K5:L5"/>
    <mergeCell ref="L20:M20"/>
    <mergeCell ref="L23:M23"/>
    <mergeCell ref="L24:M24"/>
    <mergeCell ref="K36:P36"/>
    <mergeCell ref="L34:M34"/>
    <mergeCell ref="L35:M35"/>
    <mergeCell ref="K39:P39"/>
    <mergeCell ref="K40:P40"/>
    <mergeCell ref="H63:P63"/>
    <mergeCell ref="H41:P41"/>
    <mergeCell ref="H55:P55"/>
    <mergeCell ref="K29:P29"/>
    <mergeCell ref="L30:M30"/>
    <mergeCell ref="L31:M31"/>
    <mergeCell ref="N30:P35"/>
    <mergeCell ref="L32:M32"/>
    <mergeCell ref="L33:M33"/>
    <mergeCell ref="K37:P37"/>
    <mergeCell ref="H46:P46"/>
    <mergeCell ref="H47:P47"/>
    <mergeCell ref="H48:P48"/>
    <mergeCell ref="H49:P49"/>
    <mergeCell ref="H50:P50"/>
    <mergeCell ref="E18:F18"/>
    <mergeCell ref="A35:A37"/>
    <mergeCell ref="B35:F35"/>
    <mergeCell ref="A19:F19"/>
    <mergeCell ref="L21:M21"/>
    <mergeCell ref="L22:M22"/>
    <mergeCell ref="L25:M25"/>
    <mergeCell ref="B22:F22"/>
    <mergeCell ref="B33:F33"/>
    <mergeCell ref="A20:F20"/>
    <mergeCell ref="A33:A34"/>
    <mergeCell ref="A22:A32"/>
    <mergeCell ref="E6:F6"/>
    <mergeCell ref="H9:P9"/>
    <mergeCell ref="H14:P14"/>
    <mergeCell ref="E7:F7"/>
    <mergeCell ref="H15:J15"/>
    <mergeCell ref="K15:P15"/>
    <mergeCell ref="L17:M17"/>
    <mergeCell ref="L16:M16"/>
    <mergeCell ref="E14:F14"/>
    <mergeCell ref="E15:F15"/>
    <mergeCell ref="E16:F16"/>
    <mergeCell ref="E17:F17"/>
    <mergeCell ref="D47:F47"/>
    <mergeCell ref="H2:P2"/>
    <mergeCell ref="P12:P13"/>
    <mergeCell ref="L12:L13"/>
    <mergeCell ref="M12:M13"/>
    <mergeCell ref="H12:I12"/>
    <mergeCell ref="A2:F2"/>
    <mergeCell ref="E4:F4"/>
    <mergeCell ref="E5:F5"/>
    <mergeCell ref="M6:N6"/>
    <mergeCell ref="K6:L6"/>
    <mergeCell ref="K7:L7"/>
    <mergeCell ref="K8:L8"/>
    <mergeCell ref="N12:N13"/>
    <mergeCell ref="O12:O13"/>
    <mergeCell ref="I3:P3"/>
    <mergeCell ref="I4:P4"/>
    <mergeCell ref="H10:P10"/>
    <mergeCell ref="E10:F10"/>
    <mergeCell ref="E11:F11"/>
    <mergeCell ref="E12:F12"/>
    <mergeCell ref="E13:F13"/>
    <mergeCell ref="E8:F8"/>
    <mergeCell ref="E9:F9"/>
  </mergeCells>
  <phoneticPr fontId="4" type="noConversion"/>
  <dataValidations count="1">
    <dataValidation type="list" allowBlank="1" showInputMessage="1" showErrorMessage="1" sqref="N12:P12">
      <formula1>$B$41:$B$45</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B1:F14"/>
  <sheetViews>
    <sheetView workbookViewId="0">
      <selection activeCell="C14" sqref="C14"/>
    </sheetView>
  </sheetViews>
  <sheetFormatPr defaultRowHeight="11.25"/>
  <cols>
    <col min="1" max="1" width="9.33203125" customWidth="1"/>
    <col min="2" max="2" width="12.1640625" bestFit="1" customWidth="1"/>
    <col min="3" max="3" width="14.5" bestFit="1" customWidth="1"/>
    <col min="4" max="4" width="10" style="298" bestFit="1" customWidth="1"/>
    <col min="5" max="5" width="14.5" bestFit="1" customWidth="1"/>
  </cols>
  <sheetData>
    <row r="1" spans="2:6">
      <c r="C1" t="s">
        <v>5371</v>
      </c>
      <c r="D1" s="298" t="s">
        <v>5375</v>
      </c>
      <c r="E1" t="s">
        <v>5373</v>
      </c>
      <c r="F1" t="s">
        <v>5376</v>
      </c>
    </row>
    <row r="13" spans="2:6">
      <c r="B13" t="s">
        <v>5370</v>
      </c>
      <c r="C13" t="s">
        <v>5372</v>
      </c>
      <c r="D13" s="298" t="s">
        <v>5374</v>
      </c>
      <c r="E13" s="298" t="s">
        <v>5372</v>
      </c>
      <c r="F13" t="s">
        <v>5378</v>
      </c>
    </row>
    <row r="14" spans="2:6">
      <c r="C14" s="298" t="s">
        <v>5372</v>
      </c>
      <c r="E14" t="s">
        <v>5377</v>
      </c>
    </row>
  </sheetData>
  <phoneticPr fontId="4"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Char">
    <tabColor rgb="FF7030A0"/>
  </sheetPr>
  <dimension ref="A1:K29"/>
  <sheetViews>
    <sheetView workbookViewId="0">
      <selection sqref="A1:G1"/>
    </sheetView>
  </sheetViews>
  <sheetFormatPr defaultRowHeight="11.25"/>
  <cols>
    <col min="1" max="1" width="9.33203125" customWidth="1"/>
  </cols>
  <sheetData>
    <row r="1" spans="1:11">
      <c r="A1" s="772" t="s">
        <v>46</v>
      </c>
      <c r="B1" s="772"/>
      <c r="C1" s="772"/>
      <c r="D1" s="772"/>
      <c r="E1" s="772"/>
      <c r="F1" s="772"/>
      <c r="G1" s="772"/>
    </row>
    <row r="2" spans="1:11">
      <c r="A2" s="5" t="s">
        <v>38</v>
      </c>
      <c r="B2" s="5" t="s">
        <v>39</v>
      </c>
      <c r="C2" s="5" t="s">
        <v>40</v>
      </c>
      <c r="D2" s="5" t="s">
        <v>41</v>
      </c>
      <c r="E2" s="5" t="s">
        <v>42</v>
      </c>
      <c r="F2" s="5" t="s">
        <v>43</v>
      </c>
      <c r="G2" s="5" t="s">
        <v>45</v>
      </c>
      <c r="H2" s="5" t="s">
        <v>37</v>
      </c>
      <c r="I2" s="5" t="s">
        <v>44</v>
      </c>
      <c r="J2" s="5" t="s">
        <v>18</v>
      </c>
      <c r="K2" s="5" t="s">
        <v>23</v>
      </c>
    </row>
    <row r="3" spans="1:11">
      <c r="A3" s="10"/>
      <c r="B3" s="10"/>
      <c r="C3" s="10"/>
      <c r="D3" s="10"/>
      <c r="E3" s="10"/>
      <c r="F3" s="10"/>
      <c r="G3" s="10"/>
      <c r="H3" s="10"/>
      <c r="I3" s="10"/>
      <c r="J3" s="771"/>
      <c r="K3" s="6" t="s">
        <v>32</v>
      </c>
    </row>
    <row r="4" spans="1:11">
      <c r="A4" s="10"/>
      <c r="B4" s="10"/>
      <c r="C4" s="10"/>
      <c r="D4" s="10"/>
      <c r="E4" s="10"/>
      <c r="F4" s="10"/>
      <c r="G4" s="10"/>
      <c r="H4" s="10"/>
      <c r="I4" s="10"/>
      <c r="J4" s="771"/>
      <c r="K4" s="6" t="s">
        <v>33</v>
      </c>
    </row>
    <row r="5" spans="1:11">
      <c r="A5" s="10"/>
      <c r="B5" s="10"/>
      <c r="C5" s="10"/>
      <c r="D5" s="10"/>
      <c r="E5" s="10"/>
      <c r="F5" s="10"/>
      <c r="G5" s="10"/>
      <c r="H5" s="10"/>
      <c r="I5" s="10"/>
      <c r="J5" s="771"/>
      <c r="K5" s="6" t="s">
        <v>25</v>
      </c>
    </row>
    <row r="6" spans="1:11">
      <c r="A6" s="10"/>
      <c r="B6" s="10"/>
      <c r="C6" s="10"/>
      <c r="D6" s="10"/>
      <c r="E6" s="10"/>
      <c r="F6" s="10"/>
      <c r="G6" s="10"/>
      <c r="H6" s="10"/>
      <c r="I6" s="10"/>
      <c r="J6" s="771"/>
      <c r="K6" s="6" t="s">
        <v>34</v>
      </c>
    </row>
    <row r="7" spans="1:11">
      <c r="A7" s="10"/>
      <c r="B7" s="10"/>
      <c r="C7" s="10"/>
      <c r="D7" s="10"/>
      <c r="E7" s="10"/>
      <c r="F7" s="10"/>
      <c r="G7" s="10"/>
      <c r="H7" s="10"/>
      <c r="I7" s="10"/>
      <c r="J7" s="771"/>
      <c r="K7" s="6" t="s">
        <v>28</v>
      </c>
    </row>
    <row r="8" spans="1:11">
      <c r="A8" s="10"/>
      <c r="B8" s="10"/>
      <c r="C8" s="10"/>
      <c r="D8" s="10"/>
      <c r="E8" s="10"/>
      <c r="F8" s="10"/>
      <c r="G8" s="10"/>
      <c r="H8" s="10"/>
      <c r="I8" s="10"/>
      <c r="J8" s="771"/>
      <c r="K8" s="6" t="s">
        <v>26</v>
      </c>
    </row>
    <row r="9" spans="1:11">
      <c r="A9" s="10"/>
      <c r="B9" s="10"/>
      <c r="C9" s="10"/>
      <c r="D9" s="10"/>
      <c r="E9" s="10"/>
      <c r="F9" s="10"/>
      <c r="G9" s="10"/>
      <c r="H9" s="10"/>
      <c r="I9" s="10"/>
      <c r="J9" s="771"/>
      <c r="K9" s="6" t="s">
        <v>29</v>
      </c>
    </row>
    <row r="10" spans="1:11">
      <c r="A10" s="10"/>
      <c r="B10" s="10"/>
      <c r="C10" s="10"/>
      <c r="D10" s="10"/>
      <c r="E10" s="10"/>
      <c r="F10" s="10"/>
      <c r="G10" s="10"/>
      <c r="H10" s="10"/>
      <c r="I10" s="10"/>
      <c r="J10" s="771"/>
      <c r="K10" s="6" t="s">
        <v>30</v>
      </c>
    </row>
    <row r="11" spans="1:11">
      <c r="A11" s="10"/>
      <c r="B11" s="10"/>
      <c r="C11" s="10"/>
      <c r="D11" s="10"/>
      <c r="E11" s="10"/>
      <c r="F11" s="10"/>
      <c r="G11" s="10"/>
      <c r="H11" s="10"/>
      <c r="I11" s="10"/>
      <c r="J11" s="771"/>
      <c r="K11" s="6" t="s">
        <v>31</v>
      </c>
    </row>
    <row r="12" spans="1:11">
      <c r="A12" s="10"/>
      <c r="B12" s="10"/>
      <c r="C12" s="10"/>
      <c r="D12" s="10"/>
      <c r="E12" s="10"/>
      <c r="F12" s="10"/>
      <c r="G12" s="10"/>
      <c r="H12" s="10"/>
      <c r="I12" s="10"/>
      <c r="J12" s="771"/>
      <c r="K12" s="6" t="s">
        <v>32</v>
      </c>
    </row>
    <row r="13" spans="1:11">
      <c r="A13" s="10"/>
      <c r="B13" s="10"/>
      <c r="C13" s="10"/>
      <c r="D13" s="10"/>
      <c r="E13" s="10"/>
      <c r="F13" s="10"/>
      <c r="G13" s="10"/>
      <c r="H13" s="10"/>
      <c r="I13" s="10"/>
      <c r="J13" s="771"/>
      <c r="K13" s="6" t="s">
        <v>33</v>
      </c>
    </row>
    <row r="14" spans="1:11">
      <c r="A14" s="10"/>
      <c r="B14" s="10"/>
      <c r="C14" s="10"/>
      <c r="D14" s="10"/>
      <c r="E14" s="10"/>
      <c r="F14" s="10"/>
      <c r="G14" s="10"/>
      <c r="H14" s="10"/>
      <c r="I14" s="10"/>
      <c r="J14" s="771"/>
      <c r="K14" s="6" t="s">
        <v>25</v>
      </c>
    </row>
    <row r="15" spans="1:11">
      <c r="A15" s="10"/>
      <c r="B15" s="10"/>
      <c r="C15" s="10"/>
      <c r="D15" s="10"/>
      <c r="E15" s="10"/>
      <c r="F15" s="10"/>
      <c r="G15" s="10"/>
      <c r="H15" s="10"/>
      <c r="I15" s="10"/>
      <c r="J15" s="771"/>
      <c r="K15" s="6" t="s">
        <v>35</v>
      </c>
    </row>
    <row r="16" spans="1:11">
      <c r="A16" s="10"/>
      <c r="B16" s="10"/>
      <c r="C16" s="10"/>
      <c r="D16" s="10"/>
      <c r="E16" s="10"/>
      <c r="F16" s="10"/>
      <c r="G16" s="10"/>
      <c r="H16" s="10"/>
      <c r="I16" s="10"/>
      <c r="J16" s="771"/>
      <c r="K16" s="6" t="s">
        <v>28</v>
      </c>
    </row>
    <row r="17" spans="1:11">
      <c r="A17" s="10"/>
      <c r="B17" s="10"/>
      <c r="C17" s="10"/>
      <c r="D17" s="10"/>
      <c r="E17" s="10"/>
      <c r="F17" s="10"/>
      <c r="G17" s="10"/>
      <c r="H17" s="10"/>
      <c r="I17" s="10"/>
      <c r="J17" s="771"/>
      <c r="K17" s="6" t="s">
        <v>26</v>
      </c>
    </row>
    <row r="18" spans="1:11">
      <c r="A18" s="10"/>
      <c r="B18" s="10"/>
      <c r="C18" s="10"/>
      <c r="D18" s="10"/>
      <c r="E18" s="10"/>
      <c r="F18" s="10"/>
      <c r="G18" s="10"/>
      <c r="H18" s="10"/>
      <c r="I18" s="10"/>
      <c r="J18" s="771"/>
      <c r="K18" s="6" t="s">
        <v>29</v>
      </c>
    </row>
    <row r="19" spans="1:11">
      <c r="A19" s="10"/>
      <c r="B19" s="10"/>
      <c r="C19" s="10"/>
      <c r="D19" s="10"/>
      <c r="E19" s="10"/>
      <c r="F19" s="10"/>
      <c r="G19" s="10"/>
      <c r="H19" s="10"/>
      <c r="I19" s="10"/>
      <c r="J19" s="771"/>
      <c r="K19" s="6" t="s">
        <v>30</v>
      </c>
    </row>
    <row r="20" spans="1:11">
      <c r="A20" s="10"/>
      <c r="B20" s="10"/>
      <c r="C20" s="10"/>
      <c r="D20" s="10"/>
      <c r="E20" s="10"/>
      <c r="F20" s="10"/>
      <c r="G20" s="10"/>
      <c r="H20" s="10"/>
      <c r="I20" s="10"/>
      <c r="J20" s="771"/>
      <c r="K20" s="6" t="s">
        <v>31</v>
      </c>
    </row>
    <row r="21" spans="1:11">
      <c r="A21" s="10"/>
      <c r="B21" s="10"/>
      <c r="C21" s="10"/>
      <c r="D21" s="10"/>
      <c r="E21" s="10"/>
      <c r="F21" s="10"/>
      <c r="G21" s="10"/>
      <c r="H21" s="10"/>
      <c r="I21" s="10"/>
      <c r="J21" s="771"/>
      <c r="K21" s="6" t="s">
        <v>36</v>
      </c>
    </row>
    <row r="22" spans="1:11">
      <c r="A22" s="10"/>
      <c r="B22" s="10"/>
      <c r="C22" s="10"/>
      <c r="D22" s="10"/>
      <c r="E22" s="10"/>
      <c r="F22" s="10"/>
      <c r="G22" s="10"/>
      <c r="H22" s="10"/>
      <c r="I22" s="10"/>
      <c r="J22" s="771"/>
      <c r="K22" s="6" t="s">
        <v>33</v>
      </c>
    </row>
    <row r="23" spans="1:11">
      <c r="A23" s="10"/>
      <c r="B23" s="10"/>
      <c r="C23" s="10"/>
      <c r="D23" s="10"/>
      <c r="E23" s="10"/>
      <c r="F23" s="10"/>
      <c r="G23" s="10"/>
      <c r="H23" s="10"/>
      <c r="I23" s="10"/>
      <c r="J23" s="771"/>
      <c r="K23" s="6" t="s">
        <v>25</v>
      </c>
    </row>
    <row r="24" spans="1:11">
      <c r="A24" s="10"/>
      <c r="B24" s="10"/>
      <c r="C24" s="10"/>
      <c r="D24" s="10"/>
      <c r="E24" s="10"/>
      <c r="F24" s="10"/>
      <c r="G24" s="10"/>
      <c r="H24" s="10"/>
      <c r="I24" s="10"/>
      <c r="J24" s="771"/>
      <c r="K24" s="6" t="s">
        <v>27</v>
      </c>
    </row>
    <row r="25" spans="1:11">
      <c r="A25" s="10"/>
      <c r="B25" s="10"/>
      <c r="C25" s="10"/>
      <c r="D25" s="10"/>
      <c r="E25" s="10"/>
      <c r="F25" s="10"/>
      <c r="G25" s="10"/>
      <c r="H25" s="10"/>
      <c r="I25" s="10"/>
      <c r="J25" s="771"/>
      <c r="K25" s="6" t="s">
        <v>28</v>
      </c>
    </row>
    <row r="26" spans="1:11">
      <c r="A26" s="10"/>
      <c r="B26" s="10"/>
      <c r="C26" s="10"/>
      <c r="D26" s="10"/>
      <c r="E26" s="10"/>
      <c r="F26" s="10"/>
      <c r="G26" s="10"/>
      <c r="H26" s="10"/>
      <c r="I26" s="10"/>
      <c r="J26" s="771"/>
      <c r="K26" s="6" t="s">
        <v>26</v>
      </c>
    </row>
    <row r="27" spans="1:11">
      <c r="A27" s="10"/>
      <c r="B27" s="10"/>
      <c r="C27" s="10"/>
      <c r="D27" s="10"/>
      <c r="E27" s="10"/>
      <c r="F27" s="10"/>
      <c r="G27" s="10"/>
      <c r="H27" s="10"/>
      <c r="I27" s="10"/>
      <c r="J27" s="771"/>
      <c r="K27" s="6" t="s">
        <v>29</v>
      </c>
    </row>
    <row r="28" spans="1:11">
      <c r="A28" s="10"/>
      <c r="B28" s="10"/>
      <c r="C28" s="10"/>
      <c r="D28" s="10"/>
      <c r="E28" s="10"/>
      <c r="F28" s="10"/>
      <c r="G28" s="10"/>
      <c r="H28" s="10"/>
      <c r="I28" s="10"/>
      <c r="J28" s="771"/>
      <c r="K28" s="6" t="s">
        <v>30</v>
      </c>
    </row>
    <row r="29" spans="1:11">
      <c r="A29" s="10"/>
      <c r="B29" s="10"/>
      <c r="C29" s="10"/>
      <c r="D29" s="10"/>
      <c r="E29" s="10"/>
      <c r="F29" s="10"/>
      <c r="G29" s="10"/>
      <c r="H29" s="10"/>
      <c r="I29" s="10"/>
      <c r="J29" s="771"/>
      <c r="K29" s="6" t="s">
        <v>31</v>
      </c>
    </row>
  </sheetData>
  <mergeCells count="4">
    <mergeCell ref="J3:J11"/>
    <mergeCell ref="J12:J20"/>
    <mergeCell ref="J21:J29"/>
    <mergeCell ref="A1:G1"/>
  </mergeCells>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1"/>
  </sheetPr>
  <dimension ref="A1:L950"/>
  <sheetViews>
    <sheetView zoomScaleNormal="100" workbookViewId="0">
      <pane xSplit="3" ySplit="1" topLeftCell="D2" activePane="bottomRight" state="frozen"/>
      <selection pane="topRight" activeCell="D1" sqref="D1"/>
      <selection pane="bottomLeft" activeCell="A3" sqref="A3"/>
      <selection pane="bottomRight"/>
    </sheetView>
  </sheetViews>
  <sheetFormatPr defaultRowHeight="11.25"/>
  <cols>
    <col min="1" max="2" width="23.33203125" style="288" customWidth="1"/>
    <col min="3" max="3" width="6.33203125" style="289" bestFit="1" customWidth="1"/>
    <col min="4" max="4" width="23.1640625" style="289" bestFit="1" customWidth="1"/>
    <col min="5" max="5" width="28" style="289" bestFit="1" customWidth="1"/>
    <col min="6" max="6" width="24.5" style="289" bestFit="1" customWidth="1"/>
    <col min="7" max="7" width="11.5" style="308" bestFit="1" customWidth="1"/>
    <col min="8" max="8" width="11.5" bestFit="1" customWidth="1"/>
    <col min="9" max="9" width="11.5" style="308" customWidth="1"/>
    <col min="10" max="10" width="6.33203125" style="333" bestFit="1" customWidth="1"/>
    <col min="11" max="11" width="8.6640625" style="333" bestFit="1" customWidth="1"/>
    <col min="12" max="12" width="10" style="333" bestFit="1" customWidth="1"/>
  </cols>
  <sheetData>
    <row r="1" spans="1:12" s="288" customFormat="1" ht="12" thickBot="1">
      <c r="A1" s="295" t="s">
        <v>4224</v>
      </c>
      <c r="B1" s="294" t="s">
        <v>7516</v>
      </c>
      <c r="C1" s="296" t="s">
        <v>4225</v>
      </c>
      <c r="D1" s="773" t="s">
        <v>4231</v>
      </c>
      <c r="E1" s="774"/>
      <c r="F1" s="774"/>
      <c r="G1" s="774"/>
      <c r="H1" s="774"/>
      <c r="I1" s="691"/>
      <c r="J1" s="775" t="s">
        <v>7980</v>
      </c>
      <c r="K1" s="775"/>
      <c r="L1" s="776"/>
    </row>
    <row r="2" spans="1:12" s="292" customFormat="1" ht="12" thickBot="1">
      <c r="A2" s="784"/>
      <c r="B2" s="784"/>
      <c r="C2" s="297" t="s">
        <v>4227</v>
      </c>
      <c r="D2" s="377" t="s">
        <v>5312</v>
      </c>
      <c r="E2" s="377" t="s">
        <v>5304</v>
      </c>
      <c r="F2" s="377" t="s">
        <v>5316</v>
      </c>
      <c r="G2" s="779" t="s">
        <v>7983</v>
      </c>
      <c r="H2" s="780"/>
      <c r="I2" s="690" t="s">
        <v>7979</v>
      </c>
      <c r="J2" s="284" t="s">
        <v>6046</v>
      </c>
      <c r="K2" s="284" t="s">
        <v>6048</v>
      </c>
      <c r="L2" s="284" t="s">
        <v>6049</v>
      </c>
    </row>
    <row r="3" spans="1:12" ht="12" thickBot="1">
      <c r="A3" s="777" t="s">
        <v>4229</v>
      </c>
      <c r="B3" s="777"/>
      <c r="C3" s="777" t="s">
        <v>4226</v>
      </c>
      <c r="D3" s="778" t="s">
        <v>4228</v>
      </c>
      <c r="E3" s="778" t="s">
        <v>4230</v>
      </c>
      <c r="F3" s="778" t="s">
        <v>5317</v>
      </c>
      <c r="G3" s="781" t="str">
        <f ca="1">"121A0BCC " &amp; _xlfn.IFNA(OFFSET($J$2,MATCH(I3,$J$3:$J$950,0),2),"00000000")</f>
        <v>121A0BCC 00004EAC</v>
      </c>
      <c r="H3" s="782"/>
      <c r="I3" s="692" t="str">
        <f>MID(I8,1,1)</f>
        <v>雷</v>
      </c>
      <c r="J3" s="332" t="s">
        <v>6071</v>
      </c>
      <c r="K3" s="332" t="s">
        <v>6050</v>
      </c>
      <c r="L3" s="689" t="str">
        <f t="shared" ref="L3:L66" si="0">"0000" &amp; K3</f>
        <v>00004E00</v>
      </c>
    </row>
    <row r="4" spans="1:12" ht="12" thickBot="1">
      <c r="A4" s="783" t="s">
        <v>4236</v>
      </c>
      <c r="B4" s="783"/>
      <c r="C4" s="777"/>
      <c r="D4" s="778"/>
      <c r="E4" s="778"/>
      <c r="F4" s="778"/>
      <c r="G4" s="781" t="str">
        <f ca="1">"121A0BCE " &amp; _xlfn.IFNA(OFFSET($J$2,MATCH(I4,$J$3:$J$950,0),2),"00000000")</f>
        <v>121A0BCE 000051B4</v>
      </c>
      <c r="H4" s="782"/>
      <c r="I4" s="692" t="str">
        <f>MID(I8,2,1)</f>
        <v>克</v>
      </c>
      <c r="J4" s="332" t="s">
        <v>6072</v>
      </c>
      <c r="K4" s="332" t="s">
        <v>6051</v>
      </c>
      <c r="L4" s="688" t="str">
        <f t="shared" si="0"/>
        <v>00004E01</v>
      </c>
    </row>
    <row r="5" spans="1:12" ht="12" thickBot="1">
      <c r="A5" s="783" t="s">
        <v>4237</v>
      </c>
      <c r="B5" s="783"/>
      <c r="C5" s="777"/>
      <c r="D5" s="778"/>
      <c r="E5" s="778"/>
      <c r="F5" s="778"/>
      <c r="G5" s="781" t="str">
        <f ca="1">"121A0BD1 " &amp; _xlfn.IFNA(OFFSET($J$2,MATCH(I5,$J$3:$J$950,0),2),"00000000")</f>
        <v>121A0BD1 00004EC7</v>
      </c>
      <c r="H5" s="782"/>
      <c r="I5" s="692" t="str">
        <f>MID(I8,3,1)</f>
        <v>斯</v>
      </c>
      <c r="J5" s="332" t="s">
        <v>6073</v>
      </c>
      <c r="K5" s="332" t="s">
        <v>6052</v>
      </c>
      <c r="L5" s="334" t="str">
        <f t="shared" si="0"/>
        <v>00004E03</v>
      </c>
    </row>
    <row r="6" spans="1:12" ht="12" thickBot="1">
      <c r="A6" s="783" t="s">
        <v>4238</v>
      </c>
      <c r="B6" s="783"/>
      <c r="C6" s="777"/>
      <c r="D6" s="778"/>
      <c r="E6" s="778"/>
      <c r="F6" s="377" t="s">
        <v>5307</v>
      </c>
      <c r="G6" s="781" t="str">
        <f ca="1">"121A0BD3 " &amp; _xlfn.IFNA(OFFSET($J$2,MATCH(I6,$J$3:$J$950,0),2),"00000000")</f>
        <v>121A0BD3 000057B0</v>
      </c>
      <c r="H6" s="782"/>
      <c r="I6" s="692" t="str">
        <f>MID(I8,4,1)</f>
        <v>.</v>
      </c>
      <c r="J6" s="332" t="s">
        <v>6074</v>
      </c>
      <c r="K6" s="332" t="s">
        <v>6053</v>
      </c>
      <c r="L6" s="334" t="str">
        <f t="shared" si="0"/>
        <v>00004E07</v>
      </c>
    </row>
    <row r="7" spans="1:12" ht="12" thickBot="1">
      <c r="A7" s="783" t="s">
        <v>4239</v>
      </c>
      <c r="B7" s="783"/>
      <c r="C7" s="777"/>
      <c r="D7" s="778"/>
      <c r="E7" s="778"/>
      <c r="F7" s="378" t="s">
        <v>5309</v>
      </c>
      <c r="G7" s="781" t="str">
        <f ca="1">"121A0BD5 " &amp; _xlfn.IFNA(OFFSET($J$2,MATCH(I7,$J$3:$J$950,0),2),"00000000")</f>
        <v>121A0BD5 000053D9</v>
      </c>
      <c r="H7" s="782"/>
      <c r="I7" s="692" t="str">
        <f>MID(I8,5,1)</f>
        <v>派</v>
      </c>
      <c r="J7" s="332" t="s">
        <v>6075</v>
      </c>
      <c r="K7" s="332" t="s">
        <v>6054</v>
      </c>
      <c r="L7" s="334" t="str">
        <f t="shared" si="0"/>
        <v>00004E08</v>
      </c>
    </row>
    <row r="8" spans="1:12" ht="12" thickBot="1">
      <c r="A8" s="783"/>
      <c r="B8" s="783"/>
      <c r="C8" s="777"/>
      <c r="D8" s="778"/>
      <c r="E8" s="778"/>
      <c r="F8" s="377" t="s">
        <v>5308</v>
      </c>
      <c r="G8" s="785" t="s">
        <v>7981</v>
      </c>
      <c r="H8" s="786"/>
      <c r="I8" s="693" t="s">
        <v>7985</v>
      </c>
      <c r="J8" s="332" t="s">
        <v>6076</v>
      </c>
      <c r="K8" s="332" t="s">
        <v>6055</v>
      </c>
      <c r="L8" s="334" t="str">
        <f t="shared" si="0"/>
        <v>00004E09</v>
      </c>
    </row>
    <row r="9" spans="1:12" ht="12" thickBot="1">
      <c r="A9" s="783"/>
      <c r="B9" s="783"/>
      <c r="C9" s="777"/>
      <c r="D9" s="778"/>
      <c r="E9" s="778"/>
      <c r="F9" s="378" t="s">
        <v>5310</v>
      </c>
      <c r="H9" s="308"/>
      <c r="J9" s="332" t="s">
        <v>6092</v>
      </c>
      <c r="K9" s="332" t="s">
        <v>6056</v>
      </c>
      <c r="L9" s="334" t="str">
        <f t="shared" si="0"/>
        <v>00004E0A</v>
      </c>
    </row>
    <row r="10" spans="1:12" ht="12" thickBot="1">
      <c r="A10" s="783"/>
      <c r="B10" s="783"/>
      <c r="C10" s="777"/>
      <c r="D10" s="778"/>
      <c r="E10" s="778"/>
      <c r="F10" s="377" t="s">
        <v>5311</v>
      </c>
      <c r="H10" s="308"/>
      <c r="J10" s="332" t="s">
        <v>6077</v>
      </c>
      <c r="K10" s="332" t="s">
        <v>6057</v>
      </c>
      <c r="L10" s="334" t="str">
        <f t="shared" si="0"/>
        <v>00004E0B</v>
      </c>
    </row>
    <row r="11" spans="1:12" ht="12" thickBot="1">
      <c r="A11" s="783"/>
      <c r="B11" s="783"/>
      <c r="C11" s="777"/>
      <c r="D11" s="778"/>
      <c r="E11" s="778"/>
      <c r="F11" s="378" t="s">
        <v>5303</v>
      </c>
      <c r="H11" s="308"/>
      <c r="J11" s="332" t="s">
        <v>6078</v>
      </c>
      <c r="K11" s="332" t="s">
        <v>6058</v>
      </c>
      <c r="L11" s="334" t="str">
        <f t="shared" si="0"/>
        <v>00004E0D</v>
      </c>
    </row>
    <row r="12" spans="1:12" ht="12" thickBot="1">
      <c r="A12" s="783"/>
      <c r="B12" s="783"/>
      <c r="C12" s="777"/>
      <c r="D12" s="778"/>
      <c r="E12" s="778"/>
      <c r="F12" s="377" t="s">
        <v>5302</v>
      </c>
      <c r="H12" s="308"/>
      <c r="J12" s="332" t="s">
        <v>6091</v>
      </c>
      <c r="K12" s="332" t="s">
        <v>6059</v>
      </c>
      <c r="L12" s="334" t="str">
        <f t="shared" si="0"/>
        <v>00004E0E</v>
      </c>
    </row>
    <row r="13" spans="1:12" ht="12" thickBot="1">
      <c r="A13" s="783"/>
      <c r="B13" s="783"/>
      <c r="C13" s="777"/>
      <c r="D13" s="778"/>
      <c r="E13" s="778"/>
      <c r="F13" s="778" t="s">
        <v>5314</v>
      </c>
      <c r="H13" s="308"/>
      <c r="J13" s="332" t="s">
        <v>6089</v>
      </c>
      <c r="K13" s="332" t="s">
        <v>6060</v>
      </c>
      <c r="L13" s="334" t="str">
        <f t="shared" si="0"/>
        <v>00004E10</v>
      </c>
    </row>
    <row r="14" spans="1:12" ht="12" thickBot="1">
      <c r="A14" s="783"/>
      <c r="B14" s="783"/>
      <c r="C14" s="777"/>
      <c r="D14" s="778"/>
      <c r="E14" s="778"/>
      <c r="F14" s="778"/>
      <c r="H14" s="308"/>
      <c r="J14" s="332" t="s">
        <v>6079</v>
      </c>
      <c r="K14" s="332" t="s">
        <v>6061</v>
      </c>
      <c r="L14" s="334" t="str">
        <f t="shared" si="0"/>
        <v>00004E11</v>
      </c>
    </row>
    <row r="15" spans="1:12" ht="12" thickBot="1">
      <c r="A15" s="783"/>
      <c r="B15" s="783"/>
      <c r="C15" s="777"/>
      <c r="D15" s="778"/>
      <c r="E15" s="377" t="s">
        <v>5305</v>
      </c>
      <c r="F15" s="778"/>
      <c r="H15" s="308"/>
      <c r="J15" s="332" t="s">
        <v>6080</v>
      </c>
      <c r="K15" s="332" t="s">
        <v>6062</v>
      </c>
      <c r="L15" s="334" t="str">
        <f t="shared" si="0"/>
        <v>00004E14</v>
      </c>
    </row>
    <row r="16" spans="1:12" ht="12" thickBot="1">
      <c r="A16" s="783"/>
      <c r="B16" s="783"/>
      <c r="C16" s="777"/>
      <c r="D16" s="778"/>
      <c r="E16" s="778" t="s">
        <v>5334</v>
      </c>
      <c r="F16" s="377" t="s">
        <v>5318</v>
      </c>
      <c r="J16" s="332" t="s">
        <v>6081</v>
      </c>
      <c r="K16" s="332" t="s">
        <v>6063</v>
      </c>
      <c r="L16" s="334" t="str">
        <f t="shared" si="0"/>
        <v>00004E15</v>
      </c>
    </row>
    <row r="17" spans="1:12" ht="12" thickBot="1">
      <c r="A17" s="783"/>
      <c r="B17" s="783"/>
      <c r="C17" s="777"/>
      <c r="D17" s="778"/>
      <c r="E17" s="778"/>
      <c r="F17" s="778" t="s">
        <v>5315</v>
      </c>
      <c r="J17" s="332" t="s">
        <v>6082</v>
      </c>
      <c r="K17" s="332" t="s">
        <v>6064</v>
      </c>
      <c r="L17" s="334" t="str">
        <f t="shared" si="0"/>
        <v>00004E16</v>
      </c>
    </row>
    <row r="18" spans="1:12" ht="12" thickBot="1">
      <c r="A18" s="783"/>
      <c r="B18" s="783"/>
      <c r="C18" s="777"/>
      <c r="D18" s="778"/>
      <c r="E18" s="778"/>
      <c r="F18" s="778"/>
      <c r="J18" s="332" t="s">
        <v>6083</v>
      </c>
      <c r="K18" s="332" t="s">
        <v>6065</v>
      </c>
      <c r="L18" s="334" t="str">
        <f t="shared" si="0"/>
        <v>00004E17</v>
      </c>
    </row>
    <row r="19" spans="1:12" ht="12" thickBot="1">
      <c r="A19" s="783"/>
      <c r="B19" s="783"/>
      <c r="C19" s="777"/>
      <c r="D19" s="778"/>
      <c r="E19" s="778"/>
      <c r="F19" s="778"/>
      <c r="J19" s="332" t="s">
        <v>6084</v>
      </c>
      <c r="K19" s="332" t="s">
        <v>6066</v>
      </c>
      <c r="L19" s="334" t="str">
        <f t="shared" si="0"/>
        <v>00004E18</v>
      </c>
    </row>
    <row r="20" spans="1:12" ht="12" thickBot="1">
      <c r="A20" s="783"/>
      <c r="B20" s="783"/>
      <c r="C20" s="777"/>
      <c r="D20" s="778"/>
      <c r="E20" s="778"/>
      <c r="F20" s="377" t="s">
        <v>7987</v>
      </c>
      <c r="J20" s="332" t="s">
        <v>6085</v>
      </c>
      <c r="K20" s="332" t="s">
        <v>6067</v>
      </c>
      <c r="L20" s="334" t="str">
        <f t="shared" si="0"/>
        <v>00004E19</v>
      </c>
    </row>
    <row r="21" spans="1:12" ht="12" thickBot="1">
      <c r="A21" s="783"/>
      <c r="B21" s="783"/>
      <c r="C21" s="777"/>
      <c r="D21" s="778"/>
      <c r="E21" s="778"/>
      <c r="F21" s="694" t="s">
        <v>7986</v>
      </c>
      <c r="J21" s="332" t="s">
        <v>6086</v>
      </c>
      <c r="K21" s="332" t="s">
        <v>6068</v>
      </c>
      <c r="L21" s="334" t="str">
        <f t="shared" si="0"/>
        <v>00004E1E</v>
      </c>
    </row>
    <row r="22" spans="1:12" ht="12" thickBot="1">
      <c r="A22" s="783"/>
      <c r="B22" s="783"/>
      <c r="C22" s="777"/>
      <c r="D22" s="778"/>
      <c r="E22" s="778"/>
      <c r="F22" s="377" t="s">
        <v>7989</v>
      </c>
      <c r="J22" s="332" t="s">
        <v>6087</v>
      </c>
      <c r="K22" s="332" t="s">
        <v>6069</v>
      </c>
      <c r="L22" s="334" t="str">
        <f t="shared" si="0"/>
        <v>00004E21</v>
      </c>
    </row>
    <row r="23" spans="1:12" ht="12" thickBot="1">
      <c r="A23" s="783"/>
      <c r="B23" s="783"/>
      <c r="C23" s="777"/>
      <c r="D23" s="778"/>
      <c r="E23" s="778"/>
      <c r="F23" s="694" t="s">
        <v>7988</v>
      </c>
      <c r="J23" s="332" t="s">
        <v>6088</v>
      </c>
      <c r="K23" s="332" t="s">
        <v>6070</v>
      </c>
      <c r="L23" s="334" t="str">
        <f t="shared" si="0"/>
        <v>00004E26</v>
      </c>
    </row>
    <row r="24" spans="1:12" ht="12" thickBot="1">
      <c r="A24" s="783"/>
      <c r="B24" s="783"/>
      <c r="C24" s="777"/>
      <c r="D24" s="778"/>
      <c r="E24" s="778"/>
      <c r="F24" s="377" t="s">
        <v>7990</v>
      </c>
      <c r="J24" s="332" t="s">
        <v>6093</v>
      </c>
      <c r="K24" s="332" t="s">
        <v>7001</v>
      </c>
      <c r="L24" s="332" t="str">
        <f t="shared" si="0"/>
        <v>00004E2A</v>
      </c>
    </row>
    <row r="25" spans="1:12" ht="12" thickBot="1">
      <c r="A25" s="783"/>
      <c r="B25" s="783"/>
      <c r="C25" s="777"/>
      <c r="D25" s="778"/>
      <c r="E25" s="778"/>
      <c r="F25" s="694" t="s">
        <v>7991</v>
      </c>
      <c r="J25" s="332" t="s">
        <v>6094</v>
      </c>
      <c r="K25" s="332" t="s">
        <v>7002</v>
      </c>
      <c r="L25" s="332" t="str">
        <f t="shared" si="0"/>
        <v>00004E2D</v>
      </c>
    </row>
    <row r="26" spans="1:12" ht="12" thickBot="1">
      <c r="A26" s="783"/>
      <c r="B26" s="783"/>
      <c r="C26" s="777"/>
      <c r="D26" s="778"/>
      <c r="E26" s="778"/>
      <c r="F26" s="379"/>
      <c r="J26" s="332" t="s">
        <v>6095</v>
      </c>
      <c r="K26" s="332" t="s">
        <v>7003</v>
      </c>
      <c r="L26" s="332" t="str">
        <f t="shared" si="0"/>
        <v>00004E31</v>
      </c>
    </row>
    <row r="27" spans="1:12" ht="12" thickBot="1">
      <c r="A27" s="783"/>
      <c r="B27" s="783"/>
      <c r="C27" s="777"/>
      <c r="D27" s="778"/>
      <c r="E27" s="778"/>
      <c r="F27" s="379"/>
      <c r="J27" s="332" t="s">
        <v>6096</v>
      </c>
      <c r="K27" s="332" t="s">
        <v>7004</v>
      </c>
      <c r="L27" s="332" t="str">
        <f t="shared" si="0"/>
        <v>00004E32</v>
      </c>
    </row>
    <row r="28" spans="1:12" ht="12" thickBot="1">
      <c r="A28" s="783"/>
      <c r="B28" s="783"/>
      <c r="C28" s="777"/>
      <c r="D28" s="778"/>
      <c r="E28" s="778"/>
      <c r="F28" s="379"/>
      <c r="J28" s="332" t="s">
        <v>6097</v>
      </c>
      <c r="K28" s="332" t="s">
        <v>7005</v>
      </c>
      <c r="L28" s="332" t="str">
        <f t="shared" si="0"/>
        <v>00004E36</v>
      </c>
    </row>
    <row r="29" spans="1:12" ht="12" thickBot="1">
      <c r="A29" s="783"/>
      <c r="B29" s="783"/>
      <c r="C29" s="777"/>
      <c r="D29" s="778"/>
      <c r="E29" s="778"/>
      <c r="F29" s="379"/>
      <c r="J29" s="332" t="s">
        <v>6098</v>
      </c>
      <c r="K29" s="332" t="s">
        <v>7006</v>
      </c>
      <c r="L29" s="332" t="str">
        <f t="shared" si="0"/>
        <v>00004E38</v>
      </c>
    </row>
    <row r="30" spans="1:12" ht="12" thickBot="1">
      <c r="A30" s="783"/>
      <c r="B30" s="783"/>
      <c r="C30" s="777"/>
      <c r="D30" s="778"/>
      <c r="E30" s="778"/>
      <c r="F30" s="379"/>
      <c r="J30" s="332" t="s">
        <v>6099</v>
      </c>
      <c r="K30" s="332" t="s">
        <v>7007</v>
      </c>
      <c r="L30" s="332" t="str">
        <f t="shared" si="0"/>
        <v>00004E39</v>
      </c>
    </row>
    <row r="31" spans="1:12" ht="12" thickBot="1">
      <c r="A31" s="783"/>
      <c r="B31" s="783"/>
      <c r="C31" s="777"/>
      <c r="D31" s="778"/>
      <c r="E31" s="377" t="s">
        <v>5306</v>
      </c>
      <c r="F31" s="379"/>
      <c r="J31" s="332" t="s">
        <v>6100</v>
      </c>
      <c r="K31" s="332" t="s">
        <v>7009</v>
      </c>
      <c r="L31" s="332" t="str">
        <f t="shared" si="0"/>
        <v>00004E3B</v>
      </c>
    </row>
    <row r="32" spans="1:12" ht="12" thickBot="1">
      <c r="A32" s="783"/>
      <c r="B32" s="783"/>
      <c r="C32" s="777"/>
      <c r="D32" s="778"/>
      <c r="E32" s="778" t="s">
        <v>4232</v>
      </c>
      <c r="F32" s="379"/>
      <c r="J32" s="332" t="s">
        <v>6101</v>
      </c>
      <c r="K32" s="332" t="s">
        <v>7008</v>
      </c>
      <c r="L32" s="332" t="str">
        <f t="shared" si="0"/>
        <v>00004E3C</v>
      </c>
    </row>
    <row r="33" spans="1:12" ht="12" thickBot="1">
      <c r="A33" s="783"/>
      <c r="B33" s="783"/>
      <c r="C33" s="777"/>
      <c r="D33" s="778"/>
      <c r="E33" s="778"/>
      <c r="F33" s="379"/>
      <c r="J33" s="332" t="s">
        <v>6102</v>
      </c>
      <c r="K33" s="332" t="s">
        <v>7010</v>
      </c>
      <c r="L33" s="332" t="str">
        <f t="shared" si="0"/>
        <v>00004E3F</v>
      </c>
    </row>
    <row r="34" spans="1:12" ht="12" thickBot="1">
      <c r="A34" s="783"/>
      <c r="B34" s="783"/>
      <c r="C34" s="777"/>
      <c r="D34" s="778"/>
      <c r="E34" s="778"/>
      <c r="F34" s="379"/>
      <c r="J34" s="332" t="s">
        <v>6103</v>
      </c>
      <c r="K34" s="332" t="s">
        <v>7011</v>
      </c>
      <c r="L34" s="332" t="str">
        <f t="shared" si="0"/>
        <v>00004E42</v>
      </c>
    </row>
    <row r="35" spans="1:12" ht="12" thickBot="1">
      <c r="A35" s="783"/>
      <c r="B35" s="783"/>
      <c r="C35" s="777"/>
      <c r="D35" s="778"/>
      <c r="E35" s="778"/>
      <c r="F35" s="379"/>
      <c r="J35" s="332" t="s">
        <v>6105</v>
      </c>
      <c r="K35" s="332" t="s">
        <v>7012</v>
      </c>
      <c r="L35" s="332" t="str">
        <f t="shared" si="0"/>
        <v>00004E43</v>
      </c>
    </row>
    <row r="36" spans="1:12" ht="12" thickBot="1">
      <c r="A36" s="783"/>
      <c r="B36" s="783"/>
      <c r="C36" s="777"/>
      <c r="D36" s="778"/>
      <c r="E36" s="377" t="s">
        <v>4234</v>
      </c>
      <c r="J36" s="332" t="s">
        <v>6106</v>
      </c>
      <c r="K36" s="332" t="s">
        <v>7013</v>
      </c>
      <c r="L36" s="332" t="str">
        <f t="shared" si="0"/>
        <v>00004E45</v>
      </c>
    </row>
    <row r="37" spans="1:12" ht="12" thickBot="1">
      <c r="A37" s="783"/>
      <c r="B37" s="783"/>
      <c r="C37" s="777"/>
      <c r="D37" s="778"/>
      <c r="E37" s="778" t="s">
        <v>4233</v>
      </c>
      <c r="J37" s="332" t="s">
        <v>6107</v>
      </c>
      <c r="K37" s="332" t="s">
        <v>7014</v>
      </c>
      <c r="L37" s="332" t="str">
        <f t="shared" si="0"/>
        <v>00004E4B</v>
      </c>
    </row>
    <row r="38" spans="1:12" ht="12" thickBot="1">
      <c r="A38" s="783"/>
      <c r="B38" s="783"/>
      <c r="C38" s="777"/>
      <c r="D38" s="778"/>
      <c r="E38" s="778"/>
      <c r="J38" s="332" t="s">
        <v>6108</v>
      </c>
      <c r="K38" s="332" t="s">
        <v>7015</v>
      </c>
      <c r="L38" s="332" t="str">
        <f t="shared" si="0"/>
        <v>00004E4D</v>
      </c>
    </row>
    <row r="39" spans="1:12" ht="12" thickBot="1">
      <c r="C39" s="777"/>
      <c r="D39" s="778"/>
      <c r="E39" s="778"/>
      <c r="J39" s="332" t="s">
        <v>6109</v>
      </c>
      <c r="K39" s="332" t="s">
        <v>7016</v>
      </c>
      <c r="L39" s="332" t="str">
        <f t="shared" si="0"/>
        <v>00004E4E</v>
      </c>
    </row>
    <row r="40" spans="1:12" ht="12" thickBot="1">
      <c r="C40" s="777"/>
      <c r="D40" s="778"/>
      <c r="E40" s="377" t="s">
        <v>5313</v>
      </c>
      <c r="J40" s="332" t="s">
        <v>6110</v>
      </c>
      <c r="K40" s="332" t="s">
        <v>7017</v>
      </c>
      <c r="L40" s="332" t="str">
        <f t="shared" si="0"/>
        <v>00004E4F</v>
      </c>
    </row>
    <row r="41" spans="1:12" ht="12" thickBot="1">
      <c r="C41" s="777"/>
      <c r="D41" s="778"/>
      <c r="E41" s="778" t="s">
        <v>4235</v>
      </c>
      <c r="J41" s="332" t="s">
        <v>6111</v>
      </c>
      <c r="K41" s="332" t="s">
        <v>7018</v>
      </c>
      <c r="L41" s="332" t="str">
        <f t="shared" si="0"/>
        <v>00004E55</v>
      </c>
    </row>
    <row r="42" spans="1:12" ht="12" thickBot="1">
      <c r="C42" s="777"/>
      <c r="D42" s="778"/>
      <c r="E42" s="778"/>
      <c r="J42" s="332" t="s">
        <v>6112</v>
      </c>
      <c r="K42" s="332" t="s">
        <v>7019</v>
      </c>
      <c r="L42" s="332" t="str">
        <f t="shared" si="0"/>
        <v>00004E56</v>
      </c>
    </row>
    <row r="43" spans="1:12" ht="12" thickBot="1">
      <c r="C43" s="777"/>
      <c r="D43" s="778"/>
      <c r="E43" s="778"/>
      <c r="J43" s="332" t="s">
        <v>6113</v>
      </c>
      <c r="K43" s="332" t="s">
        <v>7020</v>
      </c>
      <c r="L43" s="332" t="str">
        <f t="shared" si="0"/>
        <v>00004E57</v>
      </c>
    </row>
    <row r="44" spans="1:12">
      <c r="D44" s="292"/>
      <c r="E44" s="292"/>
      <c r="F44" s="292"/>
      <c r="J44" s="332" t="s">
        <v>6114</v>
      </c>
      <c r="K44" s="332" t="s">
        <v>7021</v>
      </c>
      <c r="L44" s="332" t="str">
        <f t="shared" si="0"/>
        <v>00004E58</v>
      </c>
    </row>
    <row r="45" spans="1:12">
      <c r="D45" s="292"/>
      <c r="E45" s="292"/>
      <c r="F45" s="292"/>
      <c r="J45" s="332" t="s">
        <v>6115</v>
      </c>
      <c r="K45" s="332" t="s">
        <v>7022</v>
      </c>
      <c r="L45" s="332" t="str">
        <f t="shared" si="0"/>
        <v>00004E59</v>
      </c>
    </row>
    <row r="46" spans="1:12">
      <c r="D46" s="292"/>
      <c r="E46" s="292"/>
      <c r="F46" s="292"/>
      <c r="J46" s="332" t="s">
        <v>6116</v>
      </c>
      <c r="K46" s="332" t="s">
        <v>7023</v>
      </c>
      <c r="L46" s="332" t="str">
        <f t="shared" si="0"/>
        <v>00004E5D</v>
      </c>
    </row>
    <row r="47" spans="1:12">
      <c r="D47" s="292"/>
      <c r="E47" s="292"/>
      <c r="F47" s="292"/>
      <c r="J47" s="332" t="s">
        <v>6117</v>
      </c>
      <c r="K47" s="332" t="s">
        <v>7024</v>
      </c>
      <c r="L47" s="332" t="str">
        <f t="shared" si="0"/>
        <v>00004E5E</v>
      </c>
    </row>
    <row r="48" spans="1:12">
      <c r="D48" s="292"/>
      <c r="E48" s="292"/>
      <c r="F48" s="292"/>
      <c r="J48" s="332" t="s">
        <v>6118</v>
      </c>
      <c r="K48" s="332" t="s">
        <v>7025</v>
      </c>
      <c r="L48" s="332" t="str">
        <f t="shared" si="0"/>
        <v>00004E5F</v>
      </c>
    </row>
    <row r="49" spans="4:12">
      <c r="D49" s="292"/>
      <c r="E49" s="292"/>
      <c r="F49" s="292"/>
      <c r="J49" s="332" t="s">
        <v>6119</v>
      </c>
      <c r="K49" s="332" t="s">
        <v>7026</v>
      </c>
      <c r="L49" s="332" t="str">
        <f t="shared" si="0"/>
        <v>00004E62</v>
      </c>
    </row>
    <row r="50" spans="4:12">
      <c r="D50" s="292"/>
      <c r="E50" s="292"/>
      <c r="F50" s="292"/>
      <c r="J50" s="332" t="s">
        <v>6120</v>
      </c>
      <c r="K50" s="332" t="s">
        <v>7027</v>
      </c>
      <c r="L50" s="332" t="str">
        <f t="shared" si="0"/>
        <v>00004E71</v>
      </c>
    </row>
    <row r="51" spans="4:12">
      <c r="D51" s="292"/>
      <c r="E51" s="292"/>
      <c r="F51" s="292"/>
      <c r="J51" s="332" t="s">
        <v>6121</v>
      </c>
      <c r="K51" s="332" t="s">
        <v>7028</v>
      </c>
      <c r="L51" s="332" t="str">
        <f t="shared" si="0"/>
        <v>00004E73</v>
      </c>
    </row>
    <row r="52" spans="4:12">
      <c r="D52" s="292"/>
      <c r="E52" s="292"/>
      <c r="F52" s="292"/>
      <c r="J52" s="332" t="s">
        <v>6122</v>
      </c>
      <c r="K52" s="332" t="s">
        <v>7029</v>
      </c>
      <c r="L52" s="332" t="str">
        <f t="shared" si="0"/>
        <v>00004E7E</v>
      </c>
    </row>
    <row r="53" spans="4:12">
      <c r="D53" s="292"/>
      <c r="E53" s="292"/>
      <c r="F53" s="292"/>
      <c r="J53" s="332" t="s">
        <v>6123</v>
      </c>
      <c r="K53" s="332" t="s">
        <v>7030</v>
      </c>
      <c r="L53" s="332" t="str">
        <f t="shared" si="0"/>
        <v>00004E80</v>
      </c>
    </row>
    <row r="54" spans="4:12">
      <c r="D54" s="292"/>
      <c r="E54" s="292"/>
      <c r="F54" s="292"/>
      <c r="J54" s="332" t="s">
        <v>6124</v>
      </c>
      <c r="K54" s="332" t="s">
        <v>7031</v>
      </c>
      <c r="L54" s="332" t="str">
        <f t="shared" si="0"/>
        <v>00004E82</v>
      </c>
    </row>
    <row r="55" spans="4:12">
      <c r="D55" s="292"/>
      <c r="E55" s="292"/>
      <c r="F55" s="292"/>
      <c r="J55" s="332" t="s">
        <v>6125</v>
      </c>
      <c r="K55" s="332" t="s">
        <v>7032</v>
      </c>
      <c r="L55" s="332" t="str">
        <f t="shared" si="0"/>
        <v>00004E85</v>
      </c>
    </row>
    <row r="56" spans="4:12">
      <c r="D56" s="292"/>
      <c r="E56" s="292"/>
      <c r="F56" s="292"/>
      <c r="J56" s="332" t="s">
        <v>6126</v>
      </c>
      <c r="K56" s="332" t="s">
        <v>7033</v>
      </c>
      <c r="L56" s="332" t="str">
        <f t="shared" si="0"/>
        <v>00004E86</v>
      </c>
    </row>
    <row r="57" spans="4:12">
      <c r="J57" s="332" t="s">
        <v>6127</v>
      </c>
      <c r="K57" s="332" t="s">
        <v>7034</v>
      </c>
      <c r="L57" s="332" t="str">
        <f t="shared" si="0"/>
        <v>00004E88</v>
      </c>
    </row>
    <row r="58" spans="4:12">
      <c r="J58" s="332" t="s">
        <v>6128</v>
      </c>
      <c r="K58" s="332" t="s">
        <v>7035</v>
      </c>
      <c r="L58" s="332" t="str">
        <f t="shared" si="0"/>
        <v>00004E89</v>
      </c>
    </row>
    <row r="59" spans="4:12">
      <c r="J59" s="332" t="s">
        <v>6129</v>
      </c>
      <c r="K59" s="332" t="s">
        <v>7036</v>
      </c>
      <c r="L59" s="332" t="str">
        <f t="shared" si="0"/>
        <v>00004E8A</v>
      </c>
    </row>
    <row r="60" spans="4:12">
      <c r="J60" s="332" t="s">
        <v>6130</v>
      </c>
      <c r="K60" s="332" t="s">
        <v>7037</v>
      </c>
      <c r="L60" s="332" t="str">
        <f t="shared" si="0"/>
        <v>00004E8B</v>
      </c>
    </row>
    <row r="61" spans="4:12">
      <c r="J61" s="332" t="s">
        <v>6131</v>
      </c>
      <c r="K61" s="332" t="s">
        <v>7038</v>
      </c>
      <c r="L61" s="332" t="str">
        <f t="shared" si="0"/>
        <v>00004E8C</v>
      </c>
    </row>
    <row r="62" spans="4:12">
      <c r="J62" s="332" t="s">
        <v>6132</v>
      </c>
      <c r="K62" s="332" t="s">
        <v>7039</v>
      </c>
      <c r="L62" s="332" t="str">
        <f t="shared" si="0"/>
        <v>00004E8E</v>
      </c>
    </row>
    <row r="63" spans="4:12">
      <c r="J63" s="332" t="s">
        <v>6133</v>
      </c>
      <c r="K63" s="332" t="s">
        <v>7040</v>
      </c>
      <c r="L63" s="332" t="str">
        <f t="shared" si="0"/>
        <v>00004E91</v>
      </c>
    </row>
    <row r="64" spans="4:12">
      <c r="J64" s="332" t="s">
        <v>6134</v>
      </c>
      <c r="K64" s="332" t="s">
        <v>7041</v>
      </c>
      <c r="L64" s="332" t="str">
        <f t="shared" si="0"/>
        <v>00004E92</v>
      </c>
    </row>
    <row r="65" spans="10:12">
      <c r="J65" s="332" t="s">
        <v>6135</v>
      </c>
      <c r="K65" s="332" t="s">
        <v>7042</v>
      </c>
      <c r="L65" s="332" t="str">
        <f t="shared" si="0"/>
        <v>00004E94</v>
      </c>
    </row>
    <row r="66" spans="10:12">
      <c r="J66" s="332" t="s">
        <v>6136</v>
      </c>
      <c r="K66" s="332" t="s">
        <v>7043</v>
      </c>
      <c r="L66" s="332" t="str">
        <f t="shared" si="0"/>
        <v>00004E95</v>
      </c>
    </row>
    <row r="67" spans="10:12">
      <c r="J67" s="332" t="s">
        <v>6137</v>
      </c>
      <c r="K67" s="332" t="s">
        <v>7044</v>
      </c>
      <c r="L67" s="332" t="str">
        <f t="shared" ref="L67:L130" si="1">"0000" &amp; K67</f>
        <v>00004E98</v>
      </c>
    </row>
    <row r="68" spans="10:12">
      <c r="J68" s="332" t="s">
        <v>6138</v>
      </c>
      <c r="K68" s="332" t="s">
        <v>7045</v>
      </c>
      <c r="L68" s="332" t="str">
        <f t="shared" si="1"/>
        <v>00004E99</v>
      </c>
    </row>
    <row r="69" spans="10:12">
      <c r="J69" s="332" t="s">
        <v>6139</v>
      </c>
      <c r="K69" s="332" t="s">
        <v>7046</v>
      </c>
      <c r="L69" s="332" t="str">
        <f t="shared" si="1"/>
        <v>00004E9B</v>
      </c>
    </row>
    <row r="70" spans="10:12">
      <c r="J70" s="332" t="s">
        <v>6140</v>
      </c>
      <c r="K70" s="332" t="s">
        <v>7047</v>
      </c>
      <c r="L70" s="332" t="str">
        <f t="shared" si="1"/>
        <v>00004E9C</v>
      </c>
    </row>
    <row r="71" spans="10:12">
      <c r="J71" s="332" t="s">
        <v>6141</v>
      </c>
      <c r="K71" s="332" t="s">
        <v>7048</v>
      </c>
      <c r="L71" s="332" t="str">
        <f t="shared" si="1"/>
        <v>00004E9E</v>
      </c>
    </row>
    <row r="72" spans="10:12">
      <c r="J72" s="332" t="s">
        <v>6142</v>
      </c>
      <c r="K72" s="332" t="s">
        <v>7049</v>
      </c>
      <c r="L72" s="332" t="str">
        <f t="shared" si="1"/>
        <v>00004E9F</v>
      </c>
    </row>
    <row r="73" spans="10:12">
      <c r="J73" s="332" t="s">
        <v>6143</v>
      </c>
      <c r="K73" s="332" t="s">
        <v>7050</v>
      </c>
      <c r="L73" s="332" t="str">
        <f t="shared" si="1"/>
        <v>00004EA0</v>
      </c>
    </row>
    <row r="74" spans="10:12">
      <c r="J74" s="332" t="s">
        <v>6144</v>
      </c>
      <c r="K74" s="332" t="s">
        <v>7051</v>
      </c>
      <c r="L74" s="332" t="str">
        <f t="shared" si="1"/>
        <v>00004EA1</v>
      </c>
    </row>
    <row r="75" spans="10:12">
      <c r="J75" s="332" t="s">
        <v>6145</v>
      </c>
      <c r="K75" s="332" t="s">
        <v>7052</v>
      </c>
      <c r="L75" s="332" t="str">
        <f t="shared" si="1"/>
        <v>00004EA2</v>
      </c>
    </row>
    <row r="76" spans="10:12">
      <c r="J76" s="332" t="s">
        <v>6146</v>
      </c>
      <c r="K76" s="332" t="s">
        <v>7053</v>
      </c>
      <c r="L76" s="332" t="str">
        <f t="shared" si="1"/>
        <v>00004EA4</v>
      </c>
    </row>
    <row r="77" spans="10:12">
      <c r="J77" s="332" t="s">
        <v>6147</v>
      </c>
      <c r="K77" s="332" t="s">
        <v>7054</v>
      </c>
      <c r="L77" s="332" t="str">
        <f t="shared" si="1"/>
        <v>00004EA5</v>
      </c>
    </row>
    <row r="78" spans="10:12">
      <c r="J78" s="332" t="s">
        <v>6148</v>
      </c>
      <c r="K78" s="332" t="s">
        <v>7055</v>
      </c>
      <c r="L78" s="332" t="str">
        <f t="shared" si="1"/>
        <v>00004EA6</v>
      </c>
    </row>
    <row r="79" spans="10:12">
      <c r="J79" s="332" t="s">
        <v>6149</v>
      </c>
      <c r="K79" s="332" t="s">
        <v>7056</v>
      </c>
      <c r="L79" s="332" t="str">
        <f t="shared" si="1"/>
        <v>00004EA8</v>
      </c>
    </row>
    <row r="80" spans="10:12">
      <c r="J80" s="332" t="s">
        <v>6150</v>
      </c>
      <c r="K80" s="332" t="s">
        <v>7057</v>
      </c>
      <c r="L80" s="332" t="str">
        <f t="shared" si="1"/>
        <v>00004EAB</v>
      </c>
    </row>
    <row r="81" spans="10:12">
      <c r="J81" s="332" t="s">
        <v>6151</v>
      </c>
      <c r="K81" s="332" t="s">
        <v>7058</v>
      </c>
      <c r="L81" s="332" t="str">
        <f t="shared" si="1"/>
        <v>00004EAC</v>
      </c>
    </row>
    <row r="82" spans="10:12">
      <c r="J82" s="332" t="s">
        <v>6152</v>
      </c>
      <c r="K82" s="332" t="s">
        <v>7059</v>
      </c>
      <c r="L82" s="332" t="str">
        <f t="shared" si="1"/>
        <v>00004EAD</v>
      </c>
    </row>
    <row r="83" spans="10:12">
      <c r="J83" s="332" t="s">
        <v>6153</v>
      </c>
      <c r="K83" s="332" t="s">
        <v>7060</v>
      </c>
      <c r="L83" s="332" t="str">
        <f t="shared" si="1"/>
        <v>00004EAF</v>
      </c>
    </row>
    <row r="84" spans="10:12">
      <c r="J84" s="332" t="s">
        <v>6154</v>
      </c>
      <c r="K84" s="332" t="s">
        <v>7061</v>
      </c>
      <c r="L84" s="332" t="str">
        <f t="shared" si="1"/>
        <v>00004EB0</v>
      </c>
    </row>
    <row r="85" spans="10:12">
      <c r="J85" s="332" t="s">
        <v>6155</v>
      </c>
      <c r="K85" s="332" t="s">
        <v>7062</v>
      </c>
      <c r="L85" s="332" t="str">
        <f t="shared" si="1"/>
        <v>00004EB3</v>
      </c>
    </row>
    <row r="86" spans="10:12">
      <c r="J86" s="332" t="s">
        <v>6156</v>
      </c>
      <c r="K86" s="332" t="s">
        <v>7063</v>
      </c>
      <c r="L86" s="332" t="str">
        <f t="shared" si="1"/>
        <v>00004EB6</v>
      </c>
    </row>
    <row r="87" spans="10:12">
      <c r="J87" s="332" t="s">
        <v>6157</v>
      </c>
      <c r="K87" s="332" t="s">
        <v>7064</v>
      </c>
      <c r="L87" s="332" t="str">
        <f t="shared" si="1"/>
        <v>00004EBA</v>
      </c>
    </row>
    <row r="88" spans="10:12">
      <c r="J88" s="332" t="s">
        <v>6158</v>
      </c>
      <c r="K88" s="332" t="s">
        <v>7065</v>
      </c>
      <c r="L88" s="332" t="str">
        <f t="shared" si="1"/>
        <v>00004EC0</v>
      </c>
    </row>
    <row r="89" spans="10:12">
      <c r="J89" s="332" t="s">
        <v>6159</v>
      </c>
      <c r="K89" s="332" t="s">
        <v>7066</v>
      </c>
      <c r="L89" s="332" t="str">
        <f t="shared" si="1"/>
        <v>00004EC1</v>
      </c>
    </row>
    <row r="90" spans="10:12">
      <c r="J90" s="332" t="s">
        <v>6160</v>
      </c>
      <c r="K90" s="332" t="s">
        <v>7082</v>
      </c>
      <c r="L90" s="332" t="str">
        <f t="shared" si="1"/>
        <v>00004EC2</v>
      </c>
    </row>
    <row r="91" spans="10:12">
      <c r="J91" s="332" t="s">
        <v>6161</v>
      </c>
      <c r="K91" s="332" t="s">
        <v>7067</v>
      </c>
      <c r="L91" s="332" t="str">
        <f t="shared" si="1"/>
        <v>00004EC4</v>
      </c>
    </row>
    <row r="92" spans="10:12">
      <c r="J92" s="332" t="s">
        <v>6162</v>
      </c>
      <c r="K92" s="332" t="s">
        <v>7068</v>
      </c>
      <c r="L92" s="332" t="str">
        <f t="shared" si="1"/>
        <v>00004EC6</v>
      </c>
    </row>
    <row r="93" spans="10:12">
      <c r="J93" s="332" t="s">
        <v>6163</v>
      </c>
      <c r="K93" s="332" t="s">
        <v>7069</v>
      </c>
      <c r="L93" s="332" t="str">
        <f t="shared" si="1"/>
        <v>00004EC7</v>
      </c>
    </row>
    <row r="94" spans="10:12">
      <c r="J94" s="332" t="s">
        <v>6164</v>
      </c>
      <c r="K94" s="332" t="s">
        <v>7070</v>
      </c>
      <c r="L94" s="332" t="str">
        <f t="shared" si="1"/>
        <v>00004ECA</v>
      </c>
    </row>
    <row r="95" spans="10:12">
      <c r="J95" s="332" t="s">
        <v>6165</v>
      </c>
      <c r="K95" s="332" t="s">
        <v>7071</v>
      </c>
      <c r="L95" s="332" t="str">
        <f t="shared" si="1"/>
        <v>00004ECB</v>
      </c>
    </row>
    <row r="96" spans="10:12">
      <c r="J96" s="332" t="s">
        <v>3777</v>
      </c>
      <c r="K96" s="332" t="s">
        <v>7072</v>
      </c>
      <c r="L96" s="332" t="str">
        <f t="shared" si="1"/>
        <v>00004ECD</v>
      </c>
    </row>
    <row r="97" spans="10:12">
      <c r="J97" s="332" t="s">
        <v>6166</v>
      </c>
      <c r="K97" s="332" t="s">
        <v>7073</v>
      </c>
      <c r="L97" s="332" t="str">
        <f t="shared" si="1"/>
        <v>00004ECE</v>
      </c>
    </row>
    <row r="98" spans="10:12">
      <c r="J98" s="332" t="s">
        <v>6167</v>
      </c>
      <c r="K98" s="332" t="s">
        <v>7074</v>
      </c>
      <c r="L98" s="332" t="str">
        <f t="shared" si="1"/>
        <v>00004ECF</v>
      </c>
    </row>
    <row r="99" spans="10:12">
      <c r="J99" s="332" t="s">
        <v>6168</v>
      </c>
      <c r="K99" s="332" t="s">
        <v>7081</v>
      </c>
      <c r="L99" s="332" t="str">
        <f t="shared" si="1"/>
        <v>00004ED4</v>
      </c>
    </row>
    <row r="100" spans="10:12">
      <c r="J100" s="332" t="s">
        <v>6169</v>
      </c>
      <c r="K100" s="332" t="s">
        <v>7075</v>
      </c>
      <c r="L100" s="332" t="str">
        <f t="shared" si="1"/>
        <v>00004ED5</v>
      </c>
    </row>
    <row r="101" spans="10:12">
      <c r="J101" s="332" t="s">
        <v>6170</v>
      </c>
      <c r="K101" s="332" t="s">
        <v>7080</v>
      </c>
      <c r="L101" s="332" t="str">
        <f t="shared" si="1"/>
        <v>00004ED6</v>
      </c>
    </row>
    <row r="102" spans="10:12">
      <c r="J102" s="332" t="s">
        <v>6171</v>
      </c>
      <c r="K102" s="332" t="s">
        <v>7079</v>
      </c>
      <c r="L102" s="332" t="str">
        <f t="shared" si="1"/>
        <v>00004ED7</v>
      </c>
    </row>
    <row r="103" spans="10:12">
      <c r="J103" s="332" t="s">
        <v>6172</v>
      </c>
      <c r="K103" s="332" t="s">
        <v>7076</v>
      </c>
      <c r="L103" s="332" t="str">
        <f t="shared" si="1"/>
        <v>00004ED9</v>
      </c>
    </row>
    <row r="104" spans="10:12">
      <c r="J104" s="332" t="s">
        <v>6173</v>
      </c>
      <c r="K104" s="332" t="s">
        <v>7078</v>
      </c>
      <c r="L104" s="332" t="str">
        <f t="shared" si="1"/>
        <v>00004ED9</v>
      </c>
    </row>
    <row r="105" spans="10:12">
      <c r="J105" s="332" t="s">
        <v>6174</v>
      </c>
      <c r="K105" s="332" t="s">
        <v>7077</v>
      </c>
      <c r="L105" s="332" t="str">
        <f t="shared" si="1"/>
        <v>00004EDD</v>
      </c>
    </row>
    <row r="106" spans="10:12">
      <c r="J106" s="332" t="s">
        <v>6175</v>
      </c>
      <c r="K106" s="332" t="s">
        <v>7083</v>
      </c>
      <c r="L106" s="332" t="str">
        <f t="shared" si="1"/>
        <v>00004EDE</v>
      </c>
    </row>
    <row r="107" spans="10:12">
      <c r="J107" s="332" t="s">
        <v>6176</v>
      </c>
      <c r="K107" s="332" t="s">
        <v>7084</v>
      </c>
      <c r="L107" s="332" t="str">
        <f t="shared" si="1"/>
        <v>00004EDF</v>
      </c>
    </row>
    <row r="108" spans="10:12">
      <c r="J108" s="332" t="s">
        <v>6177</v>
      </c>
      <c r="K108" s="332" t="s">
        <v>7085</v>
      </c>
      <c r="L108" s="332" t="str">
        <f t="shared" si="1"/>
        <v>00004EE3</v>
      </c>
    </row>
    <row r="109" spans="10:12">
      <c r="J109" s="332" t="s">
        <v>6178</v>
      </c>
      <c r="K109" s="332" t="s">
        <v>7086</v>
      </c>
      <c r="L109" s="332" t="str">
        <f t="shared" si="1"/>
        <v>00004EE4</v>
      </c>
    </row>
    <row r="110" spans="10:12">
      <c r="J110" s="332" t="s">
        <v>6179</v>
      </c>
      <c r="K110" s="332" t="s">
        <v>7087</v>
      </c>
      <c r="L110" s="332" t="str">
        <f t="shared" si="1"/>
        <v>00004EE5</v>
      </c>
    </row>
    <row r="111" spans="10:12">
      <c r="J111" s="332" t="s">
        <v>6180</v>
      </c>
      <c r="K111" s="332" t="s">
        <v>7088</v>
      </c>
      <c r="L111" s="332" t="str">
        <f t="shared" si="1"/>
        <v>00004EED</v>
      </c>
    </row>
    <row r="112" spans="10:12">
      <c r="J112" s="332" t="s">
        <v>6181</v>
      </c>
      <c r="K112" s="332" t="s">
        <v>7089</v>
      </c>
      <c r="L112" s="332" t="str">
        <f t="shared" si="1"/>
        <v>00004EEE</v>
      </c>
    </row>
    <row r="113" spans="10:12">
      <c r="J113" s="332" t="s">
        <v>6182</v>
      </c>
      <c r="K113" s="332" t="s">
        <v>7090</v>
      </c>
      <c r="L113" s="332" t="str">
        <f t="shared" si="1"/>
        <v>00004EF0</v>
      </c>
    </row>
    <row r="114" spans="10:12">
      <c r="J114" s="332" t="s">
        <v>6183</v>
      </c>
      <c r="K114" s="332" t="s">
        <v>7091</v>
      </c>
      <c r="L114" s="332" t="str">
        <f t="shared" si="1"/>
        <v>00004EF2</v>
      </c>
    </row>
    <row r="115" spans="10:12">
      <c r="J115" s="332" t="s">
        <v>6184</v>
      </c>
      <c r="K115" s="332" t="s">
        <v>7092</v>
      </c>
      <c r="L115" s="332" t="str">
        <f t="shared" si="1"/>
        <v>00004EF6</v>
      </c>
    </row>
    <row r="116" spans="10:12">
      <c r="J116" s="332" t="s">
        <v>6185</v>
      </c>
      <c r="K116" s="332" t="s">
        <v>7093</v>
      </c>
      <c r="L116" s="332" t="str">
        <f t="shared" si="1"/>
        <v>00004EF7</v>
      </c>
    </row>
    <row r="117" spans="10:12">
      <c r="J117" s="332" t="s">
        <v>6186</v>
      </c>
      <c r="K117" s="332" t="s">
        <v>7094</v>
      </c>
      <c r="L117" s="332" t="str">
        <f t="shared" si="1"/>
        <v>00004EFB</v>
      </c>
    </row>
    <row r="118" spans="10:12">
      <c r="J118" s="332" t="s">
        <v>6187</v>
      </c>
      <c r="K118" s="332" t="s">
        <v>7095</v>
      </c>
      <c r="L118" s="332" t="str">
        <f t="shared" si="1"/>
        <v>00004F01</v>
      </c>
    </row>
    <row r="119" spans="10:12">
      <c r="J119" s="332" t="s">
        <v>6188</v>
      </c>
      <c r="K119" s="332" t="s">
        <v>7096</v>
      </c>
      <c r="L119" s="332" t="str">
        <f t="shared" si="1"/>
        <v>00004F09</v>
      </c>
    </row>
    <row r="120" spans="10:12">
      <c r="J120" s="332" t="s">
        <v>6189</v>
      </c>
      <c r="K120" s="332" t="s">
        <v>7097</v>
      </c>
      <c r="L120" s="332" t="str">
        <f t="shared" si="1"/>
        <v>00004F0A</v>
      </c>
    </row>
    <row r="121" spans="10:12">
      <c r="J121" s="332" t="s">
        <v>6190</v>
      </c>
      <c r="K121" s="332" t="s">
        <v>7098</v>
      </c>
      <c r="L121" s="332" t="str">
        <f t="shared" si="1"/>
        <v>00004F0D</v>
      </c>
    </row>
    <row r="122" spans="10:12">
      <c r="J122" s="332" t="s">
        <v>6191</v>
      </c>
      <c r="K122" s="332" t="s">
        <v>7099</v>
      </c>
      <c r="L122" s="332" t="str">
        <f t="shared" si="1"/>
        <v>00004F0E</v>
      </c>
    </row>
    <row r="123" spans="10:12">
      <c r="J123" s="332" t="s">
        <v>6192</v>
      </c>
      <c r="K123" s="332" t="s">
        <v>7100</v>
      </c>
      <c r="L123" s="332" t="str">
        <f t="shared" si="1"/>
        <v>00004F0F</v>
      </c>
    </row>
    <row r="124" spans="10:12">
      <c r="J124" s="332" t="s">
        <v>6193</v>
      </c>
      <c r="K124" s="332" t="s">
        <v>7101</v>
      </c>
      <c r="L124" s="332" t="str">
        <f t="shared" si="1"/>
        <v>00004F10</v>
      </c>
    </row>
    <row r="125" spans="10:12">
      <c r="J125" s="332" t="s">
        <v>6047</v>
      </c>
      <c r="K125" s="332" t="s">
        <v>7102</v>
      </c>
      <c r="L125" s="332" t="str">
        <f t="shared" si="1"/>
        <v>00004F11</v>
      </c>
    </row>
    <row r="126" spans="10:12">
      <c r="J126" s="332" t="s">
        <v>6194</v>
      </c>
      <c r="K126" s="332" t="s">
        <v>7103</v>
      </c>
      <c r="L126" s="332" t="str">
        <f t="shared" si="1"/>
        <v>00004F1A</v>
      </c>
    </row>
    <row r="127" spans="10:12">
      <c r="J127" s="332" t="s">
        <v>6195</v>
      </c>
      <c r="K127" s="332" t="s">
        <v>7104</v>
      </c>
      <c r="L127" s="332" t="str">
        <f t="shared" si="1"/>
        <v>00004F1C</v>
      </c>
    </row>
    <row r="128" spans="10:12">
      <c r="J128" s="332" t="s">
        <v>6196</v>
      </c>
      <c r="K128" s="332" t="s">
        <v>7105</v>
      </c>
      <c r="L128" s="332" t="str">
        <f t="shared" si="1"/>
        <v>00004F1D</v>
      </c>
    </row>
    <row r="129" spans="10:12">
      <c r="J129" s="332" t="s">
        <v>6197</v>
      </c>
      <c r="K129" s="332" t="s">
        <v>7106</v>
      </c>
      <c r="L129" s="332" t="str">
        <f t="shared" si="1"/>
        <v>00004F2F</v>
      </c>
    </row>
    <row r="130" spans="10:12">
      <c r="J130" s="332" t="s">
        <v>6198</v>
      </c>
      <c r="K130" s="332" t="s">
        <v>7107</v>
      </c>
      <c r="L130" s="332" t="str">
        <f t="shared" si="1"/>
        <v>00004F30</v>
      </c>
    </row>
    <row r="131" spans="10:12">
      <c r="J131" s="332" t="s">
        <v>6199</v>
      </c>
      <c r="K131" s="332" t="s">
        <v>7114</v>
      </c>
      <c r="L131" s="332" t="str">
        <f t="shared" ref="L131:L194" si="2">"0000" &amp; K131</f>
        <v>00004F34</v>
      </c>
    </row>
    <row r="132" spans="10:12">
      <c r="J132" s="332" t="s">
        <v>6200</v>
      </c>
      <c r="K132" s="332" t="s">
        <v>7108</v>
      </c>
      <c r="L132" s="332" t="str">
        <f t="shared" si="2"/>
        <v>00004F36</v>
      </c>
    </row>
    <row r="133" spans="10:12">
      <c r="J133" s="332" t="s">
        <v>6201</v>
      </c>
      <c r="K133" s="332" t="s">
        <v>7109</v>
      </c>
      <c r="L133" s="332" t="str">
        <f t="shared" si="2"/>
        <v>00004F38</v>
      </c>
    </row>
    <row r="134" spans="10:12">
      <c r="J134" s="332" t="s">
        <v>6202</v>
      </c>
      <c r="K134" s="332" t="s">
        <v>7110</v>
      </c>
      <c r="L134" s="332" t="str">
        <f t="shared" si="2"/>
        <v>00004F3A</v>
      </c>
    </row>
    <row r="135" spans="10:12">
      <c r="J135" s="332" t="s">
        <v>6203</v>
      </c>
      <c r="K135" s="332" t="s">
        <v>7111</v>
      </c>
      <c r="L135" s="332" t="str">
        <f t="shared" si="2"/>
        <v>00004F3C</v>
      </c>
    </row>
    <row r="136" spans="10:12">
      <c r="J136" s="332" t="s">
        <v>6204</v>
      </c>
      <c r="K136" s="332" t="s">
        <v>7112</v>
      </c>
      <c r="L136" s="332" t="str">
        <f t="shared" si="2"/>
        <v>00004F3D</v>
      </c>
    </row>
    <row r="137" spans="10:12">
      <c r="J137" s="332" t="s">
        <v>6205</v>
      </c>
      <c r="K137" s="332" t="s">
        <v>7113</v>
      </c>
      <c r="L137" s="332" t="str">
        <f t="shared" si="2"/>
        <v>00004F43</v>
      </c>
    </row>
    <row r="138" spans="10:12">
      <c r="J138" s="332" t="s">
        <v>6206</v>
      </c>
      <c r="K138" s="332" t="s">
        <v>7115</v>
      </c>
      <c r="L138" s="332" t="str">
        <f t="shared" si="2"/>
        <v>00004F46</v>
      </c>
    </row>
    <row r="139" spans="10:12">
      <c r="J139" s="332" t="s">
        <v>6207</v>
      </c>
      <c r="K139" s="332" t="s">
        <v>7116</v>
      </c>
      <c r="L139" s="332" t="str">
        <f t="shared" si="2"/>
        <v>00004F47</v>
      </c>
    </row>
    <row r="140" spans="10:12">
      <c r="J140" s="332" t="s">
        <v>6208</v>
      </c>
      <c r="K140" s="332" t="s">
        <v>7117</v>
      </c>
      <c r="L140" s="332" t="str">
        <f t="shared" si="2"/>
        <v>00004F4D</v>
      </c>
    </row>
    <row r="141" spans="10:12">
      <c r="J141" s="332" t="s">
        <v>6209</v>
      </c>
      <c r="K141" s="332" t="s">
        <v>7118</v>
      </c>
      <c r="L141" s="332" t="str">
        <f t="shared" si="2"/>
        <v>00004F4E</v>
      </c>
    </row>
    <row r="142" spans="10:12">
      <c r="J142" s="332" t="s">
        <v>6210</v>
      </c>
      <c r="K142" s="332" t="s">
        <v>7119</v>
      </c>
      <c r="L142" s="332" t="str">
        <f t="shared" si="2"/>
        <v>00004F4F</v>
      </c>
    </row>
    <row r="143" spans="10:12">
      <c r="J143" s="332" t="s">
        <v>6211</v>
      </c>
      <c r="K143" s="332" t="s">
        <v>7120</v>
      </c>
      <c r="L143" s="332" t="str">
        <f t="shared" si="2"/>
        <v>00004F50</v>
      </c>
    </row>
    <row r="144" spans="10:12">
      <c r="J144" s="332" t="s">
        <v>6212</v>
      </c>
      <c r="K144" s="332" t="s">
        <v>7121</v>
      </c>
      <c r="L144" s="332" t="str">
        <f t="shared" si="2"/>
        <v>00004F51</v>
      </c>
    </row>
    <row r="145" spans="10:12">
      <c r="J145" s="332" t="s">
        <v>6213</v>
      </c>
      <c r="K145" s="332" t="s">
        <v>7122</v>
      </c>
      <c r="L145" s="332" t="str">
        <f t="shared" si="2"/>
        <v>00004F53</v>
      </c>
    </row>
    <row r="146" spans="10:12">
      <c r="J146" s="332" t="s">
        <v>6214</v>
      </c>
      <c r="K146" s="332" t="s">
        <v>7123</v>
      </c>
      <c r="L146" s="332" t="str">
        <f t="shared" si="2"/>
        <v>00004F55</v>
      </c>
    </row>
    <row r="147" spans="10:12">
      <c r="J147" s="332" t="s">
        <v>6215</v>
      </c>
      <c r="K147" s="332" t="s">
        <v>7124</v>
      </c>
      <c r="L147" s="332" t="str">
        <f t="shared" si="2"/>
        <v>00004F57</v>
      </c>
    </row>
    <row r="148" spans="10:12">
      <c r="J148" s="332" t="s">
        <v>6216</v>
      </c>
      <c r="K148" s="332" t="s">
        <v>7125</v>
      </c>
      <c r="L148" s="332" t="str">
        <f t="shared" si="2"/>
        <v>00004F59</v>
      </c>
    </row>
    <row r="149" spans="10:12">
      <c r="J149" s="332" t="s">
        <v>6217</v>
      </c>
      <c r="K149" s="332" t="s">
        <v>7126</v>
      </c>
      <c r="L149" s="332" t="str">
        <f t="shared" si="2"/>
        <v>00004F5A</v>
      </c>
    </row>
    <row r="150" spans="10:12">
      <c r="J150" s="332" t="s">
        <v>6218</v>
      </c>
      <c r="K150" s="332" t="s">
        <v>7127</v>
      </c>
      <c r="L150" s="332" t="str">
        <f t="shared" si="2"/>
        <v>00004F5B</v>
      </c>
    </row>
    <row r="151" spans="10:12">
      <c r="J151" s="332" t="s">
        <v>6219</v>
      </c>
      <c r="K151" s="332" t="s">
        <v>7128</v>
      </c>
      <c r="L151" s="332" t="str">
        <f t="shared" si="2"/>
        <v>00004F5C</v>
      </c>
    </row>
    <row r="152" spans="10:12">
      <c r="J152" s="332" t="s">
        <v>6220</v>
      </c>
      <c r="K152" s="332" t="s">
        <v>7129</v>
      </c>
      <c r="L152" s="332" t="str">
        <f t="shared" si="2"/>
        <v>00004F5D</v>
      </c>
    </row>
    <row r="153" spans="10:12">
      <c r="J153" s="332" t="s">
        <v>6221</v>
      </c>
      <c r="K153" s="332" t="s">
        <v>7130</v>
      </c>
      <c r="L153" s="332" t="str">
        <f t="shared" si="2"/>
        <v>00004F5E</v>
      </c>
    </row>
    <row r="154" spans="10:12">
      <c r="J154" s="332" t="s">
        <v>6222</v>
      </c>
      <c r="K154" s="332" t="s">
        <v>7131</v>
      </c>
      <c r="L154" s="332" t="str">
        <f t="shared" si="2"/>
        <v>00004F69</v>
      </c>
    </row>
    <row r="155" spans="10:12">
      <c r="J155" s="332" t="s">
        <v>1753</v>
      </c>
      <c r="K155" s="332" t="s">
        <v>7132</v>
      </c>
      <c r="L155" s="332" t="str">
        <f t="shared" si="2"/>
        <v>00004F6F</v>
      </c>
    </row>
    <row r="156" spans="10:12">
      <c r="J156" s="332" t="s">
        <v>6223</v>
      </c>
      <c r="K156" s="332" t="s">
        <v>7133</v>
      </c>
      <c r="L156" s="332" t="str">
        <f t="shared" si="2"/>
        <v>00004F70</v>
      </c>
    </row>
    <row r="157" spans="10:12">
      <c r="J157" s="332" t="s">
        <v>6224</v>
      </c>
      <c r="K157" s="332" t="s">
        <v>7134</v>
      </c>
      <c r="L157" s="332" t="str">
        <f t="shared" si="2"/>
        <v>00004F73</v>
      </c>
    </row>
    <row r="158" spans="10:12">
      <c r="J158" s="332" t="s">
        <v>6225</v>
      </c>
      <c r="K158" s="332" t="s">
        <v>7135</v>
      </c>
      <c r="L158" s="332" t="str">
        <f t="shared" si="2"/>
        <v>00004F75</v>
      </c>
    </row>
    <row r="159" spans="10:12">
      <c r="J159" s="332" t="s">
        <v>6226</v>
      </c>
      <c r="K159" s="332" t="s">
        <v>7136</v>
      </c>
      <c r="L159" s="332" t="str">
        <f t="shared" si="2"/>
        <v>00004F76</v>
      </c>
    </row>
    <row r="160" spans="10:12">
      <c r="J160" s="332" t="s">
        <v>6227</v>
      </c>
      <c r="K160" s="332" t="s">
        <v>7137</v>
      </c>
      <c r="L160" s="332" t="str">
        <f t="shared" si="2"/>
        <v>00004F7B</v>
      </c>
    </row>
    <row r="161" spans="10:12">
      <c r="J161" s="332" t="s">
        <v>6228</v>
      </c>
      <c r="K161" s="332" t="s">
        <v>7138</v>
      </c>
      <c r="L161" s="332" t="str">
        <f t="shared" si="2"/>
        <v>00004F7C</v>
      </c>
    </row>
    <row r="162" spans="10:12">
      <c r="J162" s="332" t="s">
        <v>6229</v>
      </c>
      <c r="K162" s="332" t="s">
        <v>7139</v>
      </c>
      <c r="L162" s="332" t="str">
        <f t="shared" si="2"/>
        <v>00004F7F</v>
      </c>
    </row>
    <row r="163" spans="10:12">
      <c r="J163" s="332" t="s">
        <v>6230</v>
      </c>
      <c r="K163" s="332" t="s">
        <v>7140</v>
      </c>
      <c r="L163" s="332" t="str">
        <f t="shared" si="2"/>
        <v>00004F83</v>
      </c>
    </row>
    <row r="164" spans="10:12">
      <c r="J164" s="332" t="s">
        <v>6231</v>
      </c>
      <c r="K164" s="332" t="s">
        <v>7141</v>
      </c>
      <c r="L164" s="332" t="str">
        <f t="shared" si="2"/>
        <v>00004F86</v>
      </c>
    </row>
    <row r="165" spans="10:12">
      <c r="J165" s="332" t="s">
        <v>6232</v>
      </c>
      <c r="K165" s="332" t="s">
        <v>7142</v>
      </c>
      <c r="L165" s="332" t="str">
        <f t="shared" si="2"/>
        <v>00004F88</v>
      </c>
    </row>
    <row r="166" spans="10:12">
      <c r="J166" s="332" t="s">
        <v>6233</v>
      </c>
      <c r="K166" s="332" t="s">
        <v>7143</v>
      </c>
      <c r="L166" s="332" t="str">
        <f t="shared" si="2"/>
        <v>00004F8B</v>
      </c>
    </row>
    <row r="167" spans="10:12">
      <c r="J167" s="332" t="s">
        <v>6234</v>
      </c>
      <c r="K167" s="332" t="s">
        <v>7144</v>
      </c>
      <c r="L167" s="332" t="str">
        <f t="shared" si="2"/>
        <v>00004F8D</v>
      </c>
    </row>
    <row r="168" spans="10:12">
      <c r="J168" s="332" t="s">
        <v>6235</v>
      </c>
      <c r="K168" s="332" t="s">
        <v>7145</v>
      </c>
      <c r="L168" s="332" t="str">
        <f t="shared" si="2"/>
        <v>00004F8F</v>
      </c>
    </row>
    <row r="169" spans="10:12">
      <c r="J169" s="332" t="s">
        <v>6236</v>
      </c>
      <c r="K169" s="332" t="s">
        <v>7146</v>
      </c>
      <c r="L169" s="332" t="str">
        <f t="shared" si="2"/>
        <v>00004F91</v>
      </c>
    </row>
    <row r="170" spans="10:12">
      <c r="J170" s="332" t="s">
        <v>6237</v>
      </c>
      <c r="K170" s="332" t="s">
        <v>7147</v>
      </c>
      <c r="L170" s="332" t="str">
        <f t="shared" si="2"/>
        <v>00004F96</v>
      </c>
    </row>
    <row r="171" spans="10:12">
      <c r="J171" s="332" t="s">
        <v>6238</v>
      </c>
      <c r="K171" s="332" t="s">
        <v>7148</v>
      </c>
      <c r="L171" s="332" t="str">
        <f t="shared" si="2"/>
        <v>00004F98</v>
      </c>
    </row>
    <row r="172" spans="10:12">
      <c r="J172" s="332" t="s">
        <v>6239</v>
      </c>
      <c r="K172" s="332" t="s">
        <v>7149</v>
      </c>
      <c r="L172" s="332" t="str">
        <f t="shared" si="2"/>
        <v>00004F9B</v>
      </c>
    </row>
    <row r="173" spans="10:12">
      <c r="J173" s="332" t="s">
        <v>6240</v>
      </c>
      <c r="K173" s="332" t="s">
        <v>7150</v>
      </c>
      <c r="L173" s="332" t="str">
        <f t="shared" si="2"/>
        <v>00004F9D</v>
      </c>
    </row>
    <row r="174" spans="10:12">
      <c r="J174" s="332" t="s">
        <v>6241</v>
      </c>
      <c r="K174" s="332" t="s">
        <v>7151</v>
      </c>
      <c r="L174" s="332" t="str">
        <f t="shared" si="2"/>
        <v>00004FA0</v>
      </c>
    </row>
    <row r="175" spans="10:12">
      <c r="J175" s="332" t="s">
        <v>6242</v>
      </c>
      <c r="K175" s="332" t="s">
        <v>7152</v>
      </c>
      <c r="L175" s="332" t="str">
        <f t="shared" si="2"/>
        <v>00004FA1</v>
      </c>
    </row>
    <row r="176" spans="10:12">
      <c r="J176" s="332" t="s">
        <v>6243</v>
      </c>
      <c r="K176" s="332" t="s">
        <v>7153</v>
      </c>
      <c r="L176" s="332" t="str">
        <f t="shared" si="2"/>
        <v>00004FAB</v>
      </c>
    </row>
    <row r="177" spans="10:12">
      <c r="J177" s="332" t="s">
        <v>6244</v>
      </c>
      <c r="K177" s="332" t="s">
        <v>7154</v>
      </c>
      <c r="L177" s="332" t="str">
        <f t="shared" si="2"/>
        <v>00004FAD</v>
      </c>
    </row>
    <row r="178" spans="10:12">
      <c r="J178" s="332" t="s">
        <v>6245</v>
      </c>
      <c r="K178" s="332" t="s">
        <v>7155</v>
      </c>
      <c r="L178" s="332" t="str">
        <f t="shared" si="2"/>
        <v>00004FAE</v>
      </c>
    </row>
    <row r="179" spans="10:12">
      <c r="J179" s="332" t="s">
        <v>6246</v>
      </c>
      <c r="K179" s="332" t="s">
        <v>7156</v>
      </c>
      <c r="L179" s="332" t="str">
        <f t="shared" si="2"/>
        <v>00004FAF</v>
      </c>
    </row>
    <row r="180" spans="10:12">
      <c r="J180" s="332" t="s">
        <v>6247</v>
      </c>
      <c r="K180" s="332" t="s">
        <v>7157</v>
      </c>
      <c r="L180" s="332" t="str">
        <f t="shared" si="2"/>
        <v>00004FB5</v>
      </c>
    </row>
    <row r="181" spans="10:12">
      <c r="J181" s="332" t="s">
        <v>6248</v>
      </c>
      <c r="K181" s="332" t="s">
        <v>7158</v>
      </c>
      <c r="L181" s="332" t="str">
        <f t="shared" si="2"/>
        <v>00004FB6</v>
      </c>
    </row>
    <row r="182" spans="10:12">
      <c r="J182" s="332" t="s">
        <v>6249</v>
      </c>
      <c r="K182" s="332" t="s">
        <v>7159</v>
      </c>
      <c r="L182" s="332" t="str">
        <f t="shared" si="2"/>
        <v>00004FBF</v>
      </c>
    </row>
    <row r="183" spans="10:12">
      <c r="J183" s="332" t="s">
        <v>6250</v>
      </c>
      <c r="K183" s="332" t="s">
        <v>7160</v>
      </c>
      <c r="L183" s="332" t="str">
        <f t="shared" si="2"/>
        <v>00004FC2</v>
      </c>
    </row>
    <row r="184" spans="10:12">
      <c r="J184" s="332" t="s">
        <v>6251</v>
      </c>
      <c r="K184" s="332" t="s">
        <v>7161</v>
      </c>
      <c r="L184" s="332" t="str">
        <f t="shared" si="2"/>
        <v>00004FC3</v>
      </c>
    </row>
    <row r="185" spans="10:12">
      <c r="J185" s="332" t="s">
        <v>6252</v>
      </c>
      <c r="K185" s="332" t="s">
        <v>7162</v>
      </c>
      <c r="L185" s="332" t="str">
        <f t="shared" si="2"/>
        <v>00004FC4</v>
      </c>
    </row>
    <row r="186" spans="10:12">
      <c r="J186" s="332" t="s">
        <v>6253</v>
      </c>
      <c r="K186" s="332" t="s">
        <v>7175</v>
      </c>
      <c r="L186" s="332" t="str">
        <f t="shared" si="2"/>
        <v>00004FCA</v>
      </c>
    </row>
    <row r="187" spans="10:12">
      <c r="J187" s="332" t="s">
        <v>6254</v>
      </c>
      <c r="K187" s="332" t="s">
        <v>7163</v>
      </c>
      <c r="L187" s="332" t="str">
        <f t="shared" si="2"/>
        <v>00004FCE</v>
      </c>
    </row>
    <row r="188" spans="10:12">
      <c r="J188" s="332" t="s">
        <v>6255</v>
      </c>
      <c r="K188" s="332" t="s">
        <v>7164</v>
      </c>
      <c r="L188" s="332" t="str">
        <f t="shared" si="2"/>
        <v>00004FD0</v>
      </c>
    </row>
    <row r="189" spans="10:12">
      <c r="J189" s="332" t="s">
        <v>6256</v>
      </c>
      <c r="K189" s="332" t="s">
        <v>7165</v>
      </c>
      <c r="L189" s="332" t="str">
        <f t="shared" si="2"/>
        <v>00004FD1</v>
      </c>
    </row>
    <row r="190" spans="10:12">
      <c r="J190" s="332" t="s">
        <v>6257</v>
      </c>
      <c r="K190" s="332" t="s">
        <v>7166</v>
      </c>
      <c r="L190" s="332" t="str">
        <f t="shared" si="2"/>
        <v>00004FD4</v>
      </c>
    </row>
    <row r="191" spans="10:12">
      <c r="J191" s="332" t="s">
        <v>6258</v>
      </c>
      <c r="K191" s="332" t="s">
        <v>7167</v>
      </c>
      <c r="L191" s="332" t="str">
        <f t="shared" si="2"/>
        <v>00004FD7</v>
      </c>
    </row>
    <row r="192" spans="10:12">
      <c r="J192" s="332" t="s">
        <v>6259</v>
      </c>
      <c r="K192" s="332" t="s">
        <v>7168</v>
      </c>
      <c r="L192" s="332" t="str">
        <f t="shared" si="2"/>
        <v>00004FD8</v>
      </c>
    </row>
    <row r="193" spans="10:12">
      <c r="J193" s="332" t="s">
        <v>6260</v>
      </c>
      <c r="K193" s="332" t="s">
        <v>7169</v>
      </c>
      <c r="L193" s="332" t="str">
        <f t="shared" si="2"/>
        <v>00004FDA</v>
      </c>
    </row>
    <row r="194" spans="10:12">
      <c r="J194" s="332" t="s">
        <v>6261</v>
      </c>
      <c r="K194" s="332" t="s">
        <v>7170</v>
      </c>
      <c r="L194" s="332" t="str">
        <f t="shared" si="2"/>
        <v>00004FDB</v>
      </c>
    </row>
    <row r="195" spans="10:12">
      <c r="J195" s="332" t="s">
        <v>6262</v>
      </c>
      <c r="K195" s="332" t="s">
        <v>7171</v>
      </c>
      <c r="L195" s="332" t="str">
        <f t="shared" ref="L195:L258" si="3">"0000" &amp; K195</f>
        <v>00004FDD</v>
      </c>
    </row>
    <row r="196" spans="10:12">
      <c r="J196" s="332" t="s">
        <v>6263</v>
      </c>
      <c r="K196" s="332" t="s">
        <v>7172</v>
      </c>
      <c r="L196" s="332" t="str">
        <f t="shared" si="3"/>
        <v>00004FDF</v>
      </c>
    </row>
    <row r="197" spans="10:12">
      <c r="J197" s="332" t="s">
        <v>6264</v>
      </c>
      <c r="K197" s="332" t="s">
        <v>7173</v>
      </c>
      <c r="L197" s="332" t="str">
        <f t="shared" si="3"/>
        <v>00004FE1</v>
      </c>
    </row>
    <row r="198" spans="10:12">
      <c r="J198" s="332" t="s">
        <v>6265</v>
      </c>
      <c r="K198" s="332" t="s">
        <v>7174</v>
      </c>
      <c r="L198" s="332" t="str">
        <f t="shared" si="3"/>
        <v>00004FE3</v>
      </c>
    </row>
    <row r="199" spans="10:12">
      <c r="J199" s="332" t="s">
        <v>6266</v>
      </c>
      <c r="K199" s="332" t="s">
        <v>7176</v>
      </c>
      <c r="L199" s="332" t="str">
        <f t="shared" si="3"/>
        <v>00004FE4</v>
      </c>
    </row>
    <row r="200" spans="10:12">
      <c r="J200" s="332" t="s">
        <v>6267</v>
      </c>
      <c r="K200" s="332" t="s">
        <v>7177</v>
      </c>
      <c r="L200" s="332" t="str">
        <f t="shared" si="3"/>
        <v>00004FE5</v>
      </c>
    </row>
    <row r="201" spans="10:12">
      <c r="J201" s="332" t="s">
        <v>6268</v>
      </c>
      <c r="K201" s="332" t="s">
        <v>7178</v>
      </c>
      <c r="L201" s="332" t="str">
        <f t="shared" si="3"/>
        <v>00004FEE</v>
      </c>
    </row>
    <row r="202" spans="10:12">
      <c r="J202" s="332" t="s">
        <v>6269</v>
      </c>
      <c r="K202" s="332" t="s">
        <v>7179</v>
      </c>
      <c r="L202" s="332" t="str">
        <f t="shared" si="3"/>
        <v>00004FEF</v>
      </c>
    </row>
    <row r="203" spans="10:12">
      <c r="J203" s="332" t="s">
        <v>6270</v>
      </c>
      <c r="K203" s="332" t="s">
        <v>7180</v>
      </c>
      <c r="L203" s="332" t="str">
        <f t="shared" si="3"/>
        <v>00004FF3</v>
      </c>
    </row>
    <row r="204" spans="10:12">
      <c r="J204" s="332" t="s">
        <v>6271</v>
      </c>
      <c r="K204" s="332" t="s">
        <v>7181</v>
      </c>
      <c r="L204" s="332" t="str">
        <f t="shared" si="3"/>
        <v>00004FF5</v>
      </c>
    </row>
    <row r="205" spans="10:12">
      <c r="J205" s="332" t="s">
        <v>6272</v>
      </c>
      <c r="K205" s="332" t="s">
        <v>7182</v>
      </c>
      <c r="L205" s="332" t="str">
        <f t="shared" si="3"/>
        <v>00004FF6</v>
      </c>
    </row>
    <row r="206" spans="10:12">
      <c r="J206" s="332" t="s">
        <v>6273</v>
      </c>
      <c r="K206" s="332" t="s">
        <v>7183</v>
      </c>
      <c r="L206" s="332" t="str">
        <f t="shared" si="3"/>
        <v>00004FF8</v>
      </c>
    </row>
    <row r="207" spans="10:12">
      <c r="J207" s="332" t="s">
        <v>6274</v>
      </c>
      <c r="K207" s="332" t="s">
        <v>7184</v>
      </c>
      <c r="L207" s="332" t="str">
        <f t="shared" si="3"/>
        <v>00004FFA</v>
      </c>
    </row>
    <row r="208" spans="10:12">
      <c r="J208" s="332" t="s">
        <v>6275</v>
      </c>
      <c r="K208" s="332" t="s">
        <v>7185</v>
      </c>
      <c r="L208" s="332" t="str">
        <f t="shared" si="3"/>
        <v>00004FFE</v>
      </c>
    </row>
    <row r="209" spans="10:12">
      <c r="J209" s="332" t="s">
        <v>6276</v>
      </c>
      <c r="K209" s="332" t="s">
        <v>7186</v>
      </c>
      <c r="L209" s="332" t="str">
        <f t="shared" si="3"/>
        <v>00005005</v>
      </c>
    </row>
    <row r="210" spans="10:12">
      <c r="J210" s="332" t="s">
        <v>6277</v>
      </c>
      <c r="K210" s="332" t="s">
        <v>7187</v>
      </c>
      <c r="L210" s="332" t="str">
        <f t="shared" si="3"/>
        <v>00005006</v>
      </c>
    </row>
    <row r="211" spans="10:12">
      <c r="J211" s="332" t="s">
        <v>6278</v>
      </c>
      <c r="K211" s="332" t="s">
        <v>7188</v>
      </c>
      <c r="L211" s="332" t="str">
        <f t="shared" si="3"/>
        <v>00005009</v>
      </c>
    </row>
    <row r="212" spans="10:12">
      <c r="J212" s="332" t="s">
        <v>6279</v>
      </c>
      <c r="K212" s="332" t="s">
        <v>7189</v>
      </c>
      <c r="L212" s="332" t="str">
        <f t="shared" si="3"/>
        <v>0000500B</v>
      </c>
    </row>
    <row r="213" spans="10:12">
      <c r="J213" s="332" t="s">
        <v>6280</v>
      </c>
      <c r="K213" s="332" t="s">
        <v>7190</v>
      </c>
      <c r="L213" s="332" t="str">
        <f t="shared" si="3"/>
        <v>0000500D</v>
      </c>
    </row>
    <row r="214" spans="10:12">
      <c r="J214" s="332" t="s">
        <v>6281</v>
      </c>
      <c r="K214" s="332" t="s">
        <v>7191</v>
      </c>
      <c r="L214" s="332" t="str">
        <f t="shared" si="3"/>
        <v>0000500F</v>
      </c>
    </row>
    <row r="215" spans="10:12">
      <c r="J215" s="332" t="s">
        <v>6282</v>
      </c>
      <c r="K215" s="332" t="s">
        <v>7192</v>
      </c>
      <c r="L215" s="332" t="str">
        <f t="shared" si="3"/>
        <v>00005011</v>
      </c>
    </row>
    <row r="216" spans="10:12">
      <c r="J216" s="332" t="s">
        <v>6283</v>
      </c>
      <c r="K216" s="332" t="s">
        <v>7193</v>
      </c>
      <c r="L216" s="332" t="str">
        <f t="shared" si="3"/>
        <v>00005012</v>
      </c>
    </row>
    <row r="217" spans="10:12">
      <c r="J217" s="332" t="s">
        <v>6284</v>
      </c>
      <c r="K217" s="332" t="s">
        <v>7194</v>
      </c>
      <c r="L217" s="332" t="str">
        <f t="shared" si="3"/>
        <v>00005014</v>
      </c>
    </row>
    <row r="218" spans="10:12">
      <c r="J218" s="332" t="s">
        <v>6285</v>
      </c>
      <c r="K218" s="332" t="s">
        <v>7195</v>
      </c>
      <c r="L218" s="332" t="str">
        <f t="shared" si="3"/>
        <v>00005016</v>
      </c>
    </row>
    <row r="219" spans="10:12">
      <c r="J219" s="332" t="s">
        <v>6286</v>
      </c>
      <c r="K219" s="332" t="s">
        <v>7196</v>
      </c>
      <c r="L219" s="332" t="str">
        <f t="shared" si="3"/>
        <v>00005019</v>
      </c>
    </row>
    <row r="220" spans="10:12">
      <c r="J220" s="332" t="s">
        <v>6287</v>
      </c>
      <c r="K220" s="332" t="s">
        <v>7197</v>
      </c>
      <c r="L220" s="332" t="str">
        <f t="shared" si="3"/>
        <v>0000501A</v>
      </c>
    </row>
    <row r="221" spans="10:12">
      <c r="J221" s="332" t="s">
        <v>6288</v>
      </c>
      <c r="K221" s="332" t="s">
        <v>7198</v>
      </c>
      <c r="L221" s="332" t="str">
        <f t="shared" si="3"/>
        <v>0000501F</v>
      </c>
    </row>
    <row r="222" spans="10:12">
      <c r="J222" s="332" t="s">
        <v>6289</v>
      </c>
      <c r="K222" s="332" t="s">
        <v>7199</v>
      </c>
      <c r="L222" s="332" t="str">
        <f t="shared" si="3"/>
        <v>00005021</v>
      </c>
    </row>
    <row r="223" spans="10:12">
      <c r="J223" s="332" t="s">
        <v>6290</v>
      </c>
      <c r="K223" s="332" t="s">
        <v>7200</v>
      </c>
      <c r="L223" s="332" t="str">
        <f t="shared" si="3"/>
        <v>00005023</v>
      </c>
    </row>
    <row r="224" spans="10:12">
      <c r="J224" s="332" t="s">
        <v>6291</v>
      </c>
      <c r="K224" s="332" t="s">
        <v>7201</v>
      </c>
      <c r="L224" s="332" t="str">
        <f t="shared" si="3"/>
        <v>00005024</v>
      </c>
    </row>
    <row r="225" spans="10:12">
      <c r="J225" s="332" t="s">
        <v>6292</v>
      </c>
      <c r="K225" s="332" t="s">
        <v>7202</v>
      </c>
      <c r="L225" s="332" t="str">
        <f t="shared" si="3"/>
        <v>00005025</v>
      </c>
    </row>
    <row r="226" spans="10:12">
      <c r="J226" s="332" t="s">
        <v>6293</v>
      </c>
      <c r="K226" s="332" t="s">
        <v>7203</v>
      </c>
      <c r="L226" s="332" t="str">
        <f t="shared" si="3"/>
        <v>00005026</v>
      </c>
    </row>
    <row r="227" spans="10:12">
      <c r="J227" s="332" t="s">
        <v>6294</v>
      </c>
      <c r="K227" s="332" t="s">
        <v>7204</v>
      </c>
      <c r="L227" s="332" t="str">
        <f t="shared" si="3"/>
        <v>00005028</v>
      </c>
    </row>
    <row r="228" spans="10:12">
      <c r="J228" s="332" t="s">
        <v>6295</v>
      </c>
      <c r="K228" s="332" t="s">
        <v>7205</v>
      </c>
      <c r="L228" s="332" t="str">
        <f t="shared" si="3"/>
        <v>00005029</v>
      </c>
    </row>
    <row r="229" spans="10:12">
      <c r="J229" s="332" t="s">
        <v>6296</v>
      </c>
      <c r="K229" s="332" t="s">
        <v>7206</v>
      </c>
      <c r="L229" s="332" t="str">
        <f t="shared" si="3"/>
        <v>0000502A</v>
      </c>
    </row>
    <row r="230" spans="10:12">
      <c r="J230" s="332" t="s">
        <v>6297</v>
      </c>
      <c r="K230" s="332" t="s">
        <v>7207</v>
      </c>
      <c r="L230" s="332" t="str">
        <f t="shared" si="3"/>
        <v>0000502B</v>
      </c>
    </row>
    <row r="231" spans="10:12">
      <c r="J231" s="332" t="s">
        <v>6298</v>
      </c>
      <c r="K231" s="332" t="s">
        <v>7208</v>
      </c>
      <c r="L231" s="332" t="str">
        <f t="shared" si="3"/>
        <v>0000502C</v>
      </c>
    </row>
    <row r="232" spans="10:12">
      <c r="J232" s="332" t="s">
        <v>6299</v>
      </c>
      <c r="K232" s="332" t="s">
        <v>7209</v>
      </c>
      <c r="L232" s="332" t="str">
        <f t="shared" si="3"/>
        <v>0000502D</v>
      </c>
    </row>
    <row r="233" spans="10:12">
      <c r="J233" s="332" t="s">
        <v>6300</v>
      </c>
      <c r="K233" s="332" t="s">
        <v>7210</v>
      </c>
      <c r="L233" s="332" t="str">
        <f t="shared" si="3"/>
        <v>00005036</v>
      </c>
    </row>
    <row r="234" spans="10:12">
      <c r="J234" s="332" t="s">
        <v>6301</v>
      </c>
      <c r="K234" s="332" t="s">
        <v>7211</v>
      </c>
      <c r="L234" s="332" t="str">
        <f t="shared" si="3"/>
        <v>00005039</v>
      </c>
    </row>
    <row r="235" spans="10:12">
      <c r="J235" s="332" t="s">
        <v>6302</v>
      </c>
      <c r="K235" s="332" t="s">
        <v>7212</v>
      </c>
      <c r="L235" s="332" t="str">
        <f t="shared" si="3"/>
        <v>00005043</v>
      </c>
    </row>
    <row r="236" spans="10:12">
      <c r="J236" s="332" t="s">
        <v>6303</v>
      </c>
      <c r="K236" s="332" t="s">
        <v>7213</v>
      </c>
      <c r="L236" s="332" t="str">
        <f t="shared" si="3"/>
        <v>00005047</v>
      </c>
    </row>
    <row r="237" spans="10:12">
      <c r="J237" s="332" t="s">
        <v>6304</v>
      </c>
      <c r="K237" s="332" t="s">
        <v>7214</v>
      </c>
      <c r="L237" s="332" t="str">
        <f t="shared" si="3"/>
        <v>00005048</v>
      </c>
    </row>
    <row r="238" spans="10:12">
      <c r="J238" s="332" t="s">
        <v>6305</v>
      </c>
      <c r="K238" s="332" t="s">
        <v>7215</v>
      </c>
      <c r="L238" s="332" t="str">
        <f t="shared" si="3"/>
        <v>00005049</v>
      </c>
    </row>
    <row r="239" spans="10:12">
      <c r="J239" s="332" t="s">
        <v>6306</v>
      </c>
      <c r="K239" s="332" t="s">
        <v>7216</v>
      </c>
      <c r="L239" s="332" t="str">
        <f t="shared" si="3"/>
        <v>0000504F</v>
      </c>
    </row>
    <row r="240" spans="10:12">
      <c r="J240" s="332" t="s">
        <v>6307</v>
      </c>
      <c r="K240" s="332" t="s">
        <v>7217</v>
      </c>
      <c r="L240" s="332" t="str">
        <f t="shared" si="3"/>
        <v>00005050</v>
      </c>
    </row>
    <row r="241" spans="10:12">
      <c r="J241" s="332" t="s">
        <v>6308</v>
      </c>
      <c r="K241" s="332" t="s">
        <v>7218</v>
      </c>
      <c r="L241" s="332" t="str">
        <f t="shared" si="3"/>
        <v>00005055</v>
      </c>
    </row>
    <row r="242" spans="10:12">
      <c r="J242" s="332" t="s">
        <v>6309</v>
      </c>
      <c r="K242" s="332" t="s">
        <v>7219</v>
      </c>
      <c r="L242" s="332" t="str">
        <f t="shared" si="3"/>
        <v>00005056</v>
      </c>
    </row>
    <row r="243" spans="10:12">
      <c r="J243" s="332" t="s">
        <v>6310</v>
      </c>
      <c r="K243" s="332" t="s">
        <v>7220</v>
      </c>
      <c r="L243" s="332" t="str">
        <f t="shared" si="3"/>
        <v>0000505A</v>
      </c>
    </row>
    <row r="244" spans="10:12">
      <c r="J244" s="332" t="s">
        <v>6311</v>
      </c>
      <c r="K244" s="332" t="s">
        <v>7221</v>
      </c>
      <c r="L244" s="332" t="str">
        <f t="shared" si="3"/>
        <v>0000505C</v>
      </c>
    </row>
    <row r="245" spans="10:12">
      <c r="J245" s="332" t="s">
        <v>6312</v>
      </c>
      <c r="K245" s="332" t="s">
        <v>7222</v>
      </c>
      <c r="L245" s="332" t="str">
        <f t="shared" si="3"/>
        <v>00005065</v>
      </c>
    </row>
    <row r="246" spans="10:12">
      <c r="J246" s="332" t="s">
        <v>6313</v>
      </c>
      <c r="K246" s="332" t="s">
        <v>7223</v>
      </c>
      <c r="L246" s="332" t="str">
        <f t="shared" si="3"/>
        <v>0000506C</v>
      </c>
    </row>
    <row r="247" spans="10:12">
      <c r="J247" s="332" t="s">
        <v>6314</v>
      </c>
      <c r="K247" s="332" t="s">
        <v>7224</v>
      </c>
      <c r="L247" s="332" t="str">
        <f t="shared" si="3"/>
        <v>00005072</v>
      </c>
    </row>
    <row r="248" spans="10:12">
      <c r="J248" s="332" t="s">
        <v>6315</v>
      </c>
      <c r="K248" s="332" t="s">
        <v>7225</v>
      </c>
      <c r="L248" s="332" t="str">
        <f t="shared" si="3"/>
        <v>00005074</v>
      </c>
    </row>
    <row r="249" spans="10:12">
      <c r="J249" s="332" t="s">
        <v>6316</v>
      </c>
      <c r="K249" s="332" t="s">
        <v>7226</v>
      </c>
      <c r="L249" s="332" t="str">
        <f t="shared" si="3"/>
        <v>00005075</v>
      </c>
    </row>
    <row r="250" spans="10:12">
      <c r="J250" s="332" t="s">
        <v>6317</v>
      </c>
      <c r="K250" s="332" t="s">
        <v>7227</v>
      </c>
      <c r="L250" s="332" t="str">
        <f t="shared" si="3"/>
        <v>00005076</v>
      </c>
    </row>
    <row r="251" spans="10:12">
      <c r="J251" s="332" t="s">
        <v>6318</v>
      </c>
      <c r="K251" s="332" t="s">
        <v>7228</v>
      </c>
      <c r="L251" s="332" t="str">
        <f t="shared" si="3"/>
        <v>00005078</v>
      </c>
    </row>
    <row r="252" spans="10:12">
      <c r="J252" s="332" t="s">
        <v>6319</v>
      </c>
      <c r="K252" s="332" t="s">
        <v>7229</v>
      </c>
      <c r="L252" s="332" t="str">
        <f t="shared" si="3"/>
        <v>0000507D</v>
      </c>
    </row>
    <row r="253" spans="10:12">
      <c r="J253" s="332" t="s">
        <v>6320</v>
      </c>
      <c r="K253" s="332" t="s">
        <v>7230</v>
      </c>
      <c r="L253" s="332" t="str">
        <f t="shared" si="3"/>
        <v>00005080</v>
      </c>
    </row>
    <row r="254" spans="10:12">
      <c r="J254" s="332" t="s">
        <v>6321</v>
      </c>
      <c r="K254" s="332" t="s">
        <v>7231</v>
      </c>
      <c r="L254" s="332" t="str">
        <f t="shared" si="3"/>
        <v>00005085</v>
      </c>
    </row>
    <row r="255" spans="10:12">
      <c r="J255" s="332" t="s">
        <v>6322</v>
      </c>
      <c r="K255" s="332" t="s">
        <v>7232</v>
      </c>
      <c r="L255" s="332" t="str">
        <f t="shared" si="3"/>
        <v>0000508D</v>
      </c>
    </row>
    <row r="256" spans="10:12">
      <c r="J256" s="332" t="s">
        <v>6323</v>
      </c>
      <c r="K256" s="332" t="s">
        <v>7233</v>
      </c>
      <c r="L256" s="332" t="str">
        <f t="shared" si="3"/>
        <v>00005091</v>
      </c>
    </row>
    <row r="257" spans="10:12">
      <c r="J257" s="332" t="s">
        <v>6324</v>
      </c>
      <c r="K257" s="332" t="s">
        <v>7234</v>
      </c>
      <c r="L257" s="332" t="str">
        <f t="shared" si="3"/>
        <v>00005098</v>
      </c>
    </row>
    <row r="258" spans="10:12">
      <c r="J258" s="332" t="s">
        <v>6325</v>
      </c>
      <c r="K258" s="332" t="s">
        <v>7235</v>
      </c>
      <c r="L258" s="332" t="str">
        <f t="shared" si="3"/>
        <v>00005099</v>
      </c>
    </row>
    <row r="259" spans="10:12">
      <c r="J259" s="332" t="s">
        <v>6326</v>
      </c>
      <c r="K259" s="332" t="s">
        <v>7258</v>
      </c>
      <c r="L259" s="332" t="str">
        <f t="shared" ref="L259:L322" si="4">"0000" &amp; K259</f>
        <v>0000509A</v>
      </c>
    </row>
    <row r="260" spans="10:12">
      <c r="J260" s="332" t="s">
        <v>6327</v>
      </c>
      <c r="K260" s="332" t="s">
        <v>7236</v>
      </c>
      <c r="L260" s="332" t="str">
        <f t="shared" si="4"/>
        <v>000050AC</v>
      </c>
    </row>
    <row r="261" spans="10:12">
      <c r="J261" s="332" t="s">
        <v>6328</v>
      </c>
      <c r="K261" s="332" t="s">
        <v>7237</v>
      </c>
      <c r="L261" s="332" t="str">
        <f t="shared" si="4"/>
        <v>000050AD</v>
      </c>
    </row>
    <row r="262" spans="10:12">
      <c r="J262" s="332" t="s">
        <v>6329</v>
      </c>
      <c r="K262" s="332" t="s">
        <v>7238</v>
      </c>
      <c r="L262" s="332" t="str">
        <f t="shared" si="4"/>
        <v>000050B2</v>
      </c>
    </row>
    <row r="263" spans="10:12">
      <c r="J263" s="332" t="s">
        <v>6330</v>
      </c>
      <c r="K263" s="332" t="s">
        <v>7239</v>
      </c>
      <c r="L263" s="332" t="str">
        <f t="shared" si="4"/>
        <v>000050B3</v>
      </c>
    </row>
    <row r="264" spans="10:12">
      <c r="J264" s="332" t="s">
        <v>6331</v>
      </c>
      <c r="K264" s="332" t="s">
        <v>7240</v>
      </c>
      <c r="L264" s="332" t="str">
        <f t="shared" si="4"/>
        <v>000050B4</v>
      </c>
    </row>
    <row r="265" spans="10:12">
      <c r="J265" s="332" t="s">
        <v>6332</v>
      </c>
      <c r="K265" s="332" t="s">
        <v>7241</v>
      </c>
      <c r="L265" s="332" t="str">
        <f t="shared" si="4"/>
        <v>000050B5</v>
      </c>
    </row>
    <row r="266" spans="10:12">
      <c r="J266" s="332" t="s">
        <v>6333</v>
      </c>
      <c r="K266" s="332" t="s">
        <v>7242</v>
      </c>
      <c r="L266" s="332" t="str">
        <f t="shared" si="4"/>
        <v>000050B7</v>
      </c>
    </row>
    <row r="267" spans="10:12">
      <c r="J267" s="332" t="s">
        <v>6334</v>
      </c>
      <c r="K267" s="332" t="s">
        <v>7243</v>
      </c>
      <c r="L267" s="332" t="str">
        <f t="shared" si="4"/>
        <v>000050BE</v>
      </c>
    </row>
    <row r="268" spans="10:12">
      <c r="J268" s="332" t="s">
        <v>6335</v>
      </c>
      <c r="K268" s="332" t="s">
        <v>7244</v>
      </c>
      <c r="L268" s="332" t="str">
        <f t="shared" si="4"/>
        <v>000050C2</v>
      </c>
    </row>
    <row r="269" spans="10:12">
      <c r="J269" s="332" t="s">
        <v>6336</v>
      </c>
      <c r="K269" s="332" t="s">
        <v>7245</v>
      </c>
      <c r="L269" s="332" t="str">
        <f t="shared" si="4"/>
        <v>000050C5</v>
      </c>
    </row>
    <row r="270" spans="10:12">
      <c r="J270" s="332" t="s">
        <v>6337</v>
      </c>
      <c r="K270" s="332" t="s">
        <v>7246</v>
      </c>
      <c r="L270" s="332" t="str">
        <f t="shared" si="4"/>
        <v>000050C9</v>
      </c>
    </row>
    <row r="271" spans="10:12">
      <c r="J271" s="332" t="s">
        <v>6338</v>
      </c>
      <c r="K271" s="332" t="s">
        <v>7247</v>
      </c>
      <c r="L271" s="332" t="str">
        <f t="shared" si="4"/>
        <v>000050CA</v>
      </c>
    </row>
    <row r="272" spans="10:12">
      <c r="J272" s="332" t="s">
        <v>6339</v>
      </c>
      <c r="K272" s="332" t="s">
        <v>7248</v>
      </c>
      <c r="L272" s="332" t="str">
        <f t="shared" si="4"/>
        <v>000050CD</v>
      </c>
    </row>
    <row r="273" spans="10:12">
      <c r="J273" s="332" t="s">
        <v>6340</v>
      </c>
      <c r="K273" s="332" t="s">
        <v>7249</v>
      </c>
      <c r="L273" s="332" t="str">
        <f t="shared" si="4"/>
        <v>000050CF</v>
      </c>
    </row>
    <row r="274" spans="10:12">
      <c r="J274" s="332" t="s">
        <v>6341</v>
      </c>
      <c r="K274" s="332" t="s">
        <v>7250</v>
      </c>
      <c r="L274" s="332" t="str">
        <f t="shared" si="4"/>
        <v>000050D1</v>
      </c>
    </row>
    <row r="275" spans="10:12">
      <c r="J275" s="332" t="s">
        <v>6342</v>
      </c>
      <c r="K275" s="332" t="s">
        <v>7251</v>
      </c>
      <c r="L275" s="332" t="str">
        <f t="shared" si="4"/>
        <v>000050D5</v>
      </c>
    </row>
    <row r="276" spans="10:12">
      <c r="J276" s="332" t="s">
        <v>6343</v>
      </c>
      <c r="K276" s="332" t="s">
        <v>7252</v>
      </c>
      <c r="L276" s="332" t="str">
        <f t="shared" si="4"/>
        <v>000050D6</v>
      </c>
    </row>
    <row r="277" spans="10:12">
      <c r="J277" s="332" t="s">
        <v>6344</v>
      </c>
      <c r="K277" s="332" t="s">
        <v>7253</v>
      </c>
      <c r="L277" s="332" t="str">
        <f t="shared" si="4"/>
        <v>000050DA</v>
      </c>
    </row>
    <row r="278" spans="10:12">
      <c r="J278" s="332" t="s">
        <v>6345</v>
      </c>
      <c r="K278" s="332" t="s">
        <v>7254</v>
      </c>
      <c r="L278" s="332" t="str">
        <f t="shared" si="4"/>
        <v>000050DE</v>
      </c>
    </row>
    <row r="279" spans="10:12">
      <c r="J279" s="332" t="s">
        <v>6346</v>
      </c>
      <c r="K279" s="332" t="s">
        <v>7255</v>
      </c>
      <c r="L279" s="332" t="str">
        <f t="shared" si="4"/>
        <v>000050E3</v>
      </c>
    </row>
    <row r="280" spans="10:12">
      <c r="J280" s="332" t="s">
        <v>6347</v>
      </c>
      <c r="K280" s="332" t="s">
        <v>7256</v>
      </c>
      <c r="L280" s="332" t="str">
        <f t="shared" si="4"/>
        <v>000050E5</v>
      </c>
    </row>
    <row r="281" spans="10:12">
      <c r="J281" s="332" t="s">
        <v>6228</v>
      </c>
      <c r="K281" s="332" t="s">
        <v>7257</v>
      </c>
      <c r="L281" s="332" t="str">
        <f t="shared" si="4"/>
        <v>000050E7</v>
      </c>
    </row>
    <row r="282" spans="10:12">
      <c r="J282" s="332" t="s">
        <v>6348</v>
      </c>
      <c r="K282" s="332" t="s">
        <v>7259</v>
      </c>
      <c r="L282" s="332" t="str">
        <f t="shared" si="4"/>
        <v>000050ED</v>
      </c>
    </row>
    <row r="283" spans="10:12">
      <c r="J283" s="332" t="s">
        <v>6349</v>
      </c>
      <c r="K283" s="332" t="s">
        <v>7260</v>
      </c>
      <c r="L283" s="332" t="str">
        <f t="shared" si="4"/>
        <v>000050EE</v>
      </c>
    </row>
    <row r="284" spans="10:12">
      <c r="J284" s="332" t="s">
        <v>6350</v>
      </c>
      <c r="K284" s="332" t="s">
        <v>7261</v>
      </c>
      <c r="L284" s="332" t="str">
        <f t="shared" si="4"/>
        <v>000050F5</v>
      </c>
    </row>
    <row r="285" spans="10:12">
      <c r="J285" s="332" t="s">
        <v>6351</v>
      </c>
      <c r="K285" s="332" t="s">
        <v>7262</v>
      </c>
      <c r="L285" s="332" t="str">
        <f t="shared" si="4"/>
        <v>000050F9</v>
      </c>
    </row>
    <row r="286" spans="10:12">
      <c r="J286" s="332" t="s">
        <v>6352</v>
      </c>
      <c r="K286" s="332" t="s">
        <v>7263</v>
      </c>
      <c r="L286" s="332" t="str">
        <f t="shared" si="4"/>
        <v>000050FB</v>
      </c>
    </row>
    <row r="287" spans="10:12">
      <c r="J287" s="332" t="s">
        <v>6353</v>
      </c>
      <c r="K287" s="332" t="s">
        <v>7264</v>
      </c>
      <c r="L287" s="332" t="str">
        <f t="shared" si="4"/>
        <v>00005100</v>
      </c>
    </row>
    <row r="288" spans="10:12">
      <c r="J288" s="332" t="s">
        <v>6354</v>
      </c>
      <c r="K288" s="332" t="s">
        <v>7265</v>
      </c>
      <c r="L288" s="332" t="str">
        <f t="shared" si="4"/>
        <v>00005101</v>
      </c>
    </row>
    <row r="289" spans="10:12">
      <c r="J289" s="332" t="s">
        <v>6355</v>
      </c>
      <c r="K289" s="332" t="s">
        <v>7266</v>
      </c>
      <c r="L289" s="332" t="str">
        <f t="shared" si="4"/>
        <v>00005102</v>
      </c>
    </row>
    <row r="290" spans="10:12">
      <c r="J290" s="332" t="s">
        <v>6356</v>
      </c>
      <c r="K290" s="332" t="s">
        <v>7267</v>
      </c>
      <c r="L290" s="332" t="str">
        <f t="shared" si="4"/>
        <v>00005104</v>
      </c>
    </row>
    <row r="291" spans="10:12">
      <c r="J291" s="332" t="s">
        <v>6357</v>
      </c>
      <c r="K291" s="332" t="s">
        <v>7268</v>
      </c>
      <c r="L291" s="332" t="str">
        <f t="shared" si="4"/>
        <v>00005109</v>
      </c>
    </row>
    <row r="292" spans="10:12">
      <c r="J292" s="332" t="s">
        <v>6358</v>
      </c>
      <c r="K292" s="332" t="s">
        <v>7269</v>
      </c>
      <c r="L292" s="332" t="str">
        <f t="shared" si="4"/>
        <v>00005112</v>
      </c>
    </row>
    <row r="293" spans="10:12">
      <c r="J293" s="332" t="s">
        <v>6359</v>
      </c>
      <c r="K293" s="332" t="s">
        <v>7270</v>
      </c>
      <c r="L293" s="332" t="str">
        <f t="shared" si="4"/>
        <v>00005114</v>
      </c>
    </row>
    <row r="294" spans="10:12">
      <c r="J294" s="332" t="s">
        <v>6360</v>
      </c>
      <c r="K294" s="332" t="s">
        <v>7271</v>
      </c>
      <c r="L294" s="332" t="str">
        <f t="shared" si="4"/>
        <v>00005115</v>
      </c>
    </row>
    <row r="295" spans="10:12">
      <c r="J295" s="332" t="s">
        <v>6361</v>
      </c>
      <c r="K295" s="332" t="s">
        <v>7272</v>
      </c>
      <c r="L295" s="332" t="str">
        <f t="shared" si="4"/>
        <v>00005116</v>
      </c>
    </row>
    <row r="296" spans="10:12">
      <c r="J296" s="332" t="s">
        <v>6362</v>
      </c>
      <c r="K296" s="332" t="s">
        <v>7273</v>
      </c>
      <c r="L296" s="332" t="str">
        <f t="shared" si="4"/>
        <v>00005118</v>
      </c>
    </row>
    <row r="297" spans="10:12">
      <c r="J297" s="332" t="s">
        <v>6363</v>
      </c>
      <c r="K297" s="332" t="s">
        <v>7274</v>
      </c>
      <c r="L297" s="332" t="str">
        <f t="shared" si="4"/>
        <v>0000511A</v>
      </c>
    </row>
    <row r="298" spans="10:12">
      <c r="J298" s="332" t="s">
        <v>6364</v>
      </c>
      <c r="K298" s="332" t="s">
        <v>7275</v>
      </c>
      <c r="L298" s="332" t="str">
        <f t="shared" si="4"/>
        <v>0000511F</v>
      </c>
    </row>
    <row r="299" spans="10:12">
      <c r="J299" s="332" t="s">
        <v>6365</v>
      </c>
      <c r="K299" s="332" t="s">
        <v>7276</v>
      </c>
      <c r="L299" s="332" t="str">
        <f t="shared" si="4"/>
        <v>00005121</v>
      </c>
    </row>
    <row r="300" spans="10:12">
      <c r="J300" s="332" t="s">
        <v>6366</v>
      </c>
      <c r="K300" s="332" t="s">
        <v>7277</v>
      </c>
      <c r="L300" s="332" t="str">
        <f t="shared" si="4"/>
        <v>0000512A</v>
      </c>
    </row>
    <row r="301" spans="10:12">
      <c r="J301" s="332" t="s">
        <v>6367</v>
      </c>
      <c r="K301" s="332" t="s">
        <v>7278</v>
      </c>
      <c r="L301" s="332" t="str">
        <f t="shared" si="4"/>
        <v>00005132</v>
      </c>
    </row>
    <row r="302" spans="10:12">
      <c r="J302" s="332" t="s">
        <v>6368</v>
      </c>
      <c r="K302" s="332" t="s">
        <v>7279</v>
      </c>
      <c r="L302" s="332" t="str">
        <f t="shared" si="4"/>
        <v>00005137</v>
      </c>
    </row>
    <row r="303" spans="10:12">
      <c r="J303" s="332" t="s">
        <v>6369</v>
      </c>
      <c r="K303" s="332" t="s">
        <v>7280</v>
      </c>
      <c r="L303" s="332" t="str">
        <f t="shared" si="4"/>
        <v>0000513A</v>
      </c>
    </row>
    <row r="304" spans="10:12">
      <c r="J304" s="332" t="s">
        <v>6370</v>
      </c>
      <c r="K304" s="332" t="s">
        <v>7281</v>
      </c>
      <c r="L304" s="332" t="str">
        <f t="shared" si="4"/>
        <v>0000513B</v>
      </c>
    </row>
    <row r="305" spans="10:12">
      <c r="J305" s="332" t="s">
        <v>6371</v>
      </c>
      <c r="K305" s="332" t="s">
        <v>7282</v>
      </c>
      <c r="L305" s="332" t="str">
        <f t="shared" si="4"/>
        <v>0000513C</v>
      </c>
    </row>
    <row r="306" spans="10:12">
      <c r="J306" s="332" t="s">
        <v>6372</v>
      </c>
      <c r="K306" s="332" t="s">
        <v>7283</v>
      </c>
      <c r="L306" s="332" t="str">
        <f t="shared" si="4"/>
        <v>0000513F</v>
      </c>
    </row>
    <row r="307" spans="10:12">
      <c r="J307" s="332" t="s">
        <v>6373</v>
      </c>
      <c r="K307" s="332" t="s">
        <v>7284</v>
      </c>
      <c r="L307" s="332" t="str">
        <f t="shared" si="4"/>
        <v>00005140</v>
      </c>
    </row>
    <row r="308" spans="10:12">
      <c r="J308" s="332" t="s">
        <v>6374</v>
      </c>
      <c r="K308" s="332" t="s">
        <v>7285</v>
      </c>
      <c r="L308" s="332" t="str">
        <f t="shared" si="4"/>
        <v>00005141</v>
      </c>
    </row>
    <row r="309" spans="10:12">
      <c r="J309" s="332" t="s">
        <v>6375</v>
      </c>
      <c r="K309" s="332" t="s">
        <v>7286</v>
      </c>
      <c r="L309" s="332" t="str">
        <f t="shared" si="4"/>
        <v>00005143</v>
      </c>
    </row>
    <row r="310" spans="10:12">
      <c r="J310" s="332" t="s">
        <v>6376</v>
      </c>
      <c r="K310" s="332" t="s">
        <v>7287</v>
      </c>
      <c r="L310" s="332" t="str">
        <f t="shared" si="4"/>
        <v>00005144</v>
      </c>
    </row>
    <row r="311" spans="10:12">
      <c r="J311" s="332" t="s">
        <v>6377</v>
      </c>
      <c r="K311" s="332" t="s">
        <v>7288</v>
      </c>
      <c r="L311" s="332" t="str">
        <f t="shared" si="4"/>
        <v>00005145</v>
      </c>
    </row>
    <row r="312" spans="10:12">
      <c r="J312" s="332" t="s">
        <v>6378</v>
      </c>
      <c r="K312" s="332" t="s">
        <v>7289</v>
      </c>
      <c r="L312" s="332" t="str">
        <f t="shared" si="4"/>
        <v>00005146</v>
      </c>
    </row>
    <row r="313" spans="10:12">
      <c r="J313" s="332" t="s">
        <v>6379</v>
      </c>
      <c r="K313" s="332" t="s">
        <v>7290</v>
      </c>
      <c r="L313" s="332" t="str">
        <f t="shared" si="4"/>
        <v>00005147</v>
      </c>
    </row>
    <row r="314" spans="10:12">
      <c r="J314" s="332" t="s">
        <v>6380</v>
      </c>
      <c r="K314" s="332" t="s">
        <v>7291</v>
      </c>
      <c r="L314" s="332" t="str">
        <f t="shared" si="4"/>
        <v>00005148</v>
      </c>
    </row>
    <row r="315" spans="10:12">
      <c r="J315" s="332" t="s">
        <v>6381</v>
      </c>
      <c r="K315" s="332" t="s">
        <v>7292</v>
      </c>
      <c r="L315" s="332" t="str">
        <f t="shared" si="4"/>
        <v>00005149</v>
      </c>
    </row>
    <row r="316" spans="10:12">
      <c r="J316" s="332" t="s">
        <v>6382</v>
      </c>
      <c r="K316" s="332" t="s">
        <v>7293</v>
      </c>
      <c r="L316" s="332" t="str">
        <f t="shared" si="4"/>
        <v>0000514B</v>
      </c>
    </row>
    <row r="317" spans="10:12">
      <c r="J317" s="332" t="s">
        <v>6383</v>
      </c>
      <c r="K317" s="332" t="s">
        <v>7294</v>
      </c>
      <c r="L317" s="332" t="str">
        <f t="shared" si="4"/>
        <v>0000514C</v>
      </c>
    </row>
    <row r="318" spans="10:12">
      <c r="J318" s="332" t="s">
        <v>6384</v>
      </c>
      <c r="K318" s="332" t="s">
        <v>7295</v>
      </c>
      <c r="L318" s="332" t="str">
        <f t="shared" si="4"/>
        <v>0000514D</v>
      </c>
    </row>
    <row r="319" spans="10:12">
      <c r="J319" s="332" t="s">
        <v>6385</v>
      </c>
      <c r="K319" s="332" t="s">
        <v>7296</v>
      </c>
      <c r="L319" s="332" t="str">
        <f t="shared" si="4"/>
        <v>0000514E</v>
      </c>
    </row>
    <row r="320" spans="10:12">
      <c r="J320" s="332" t="s">
        <v>6386</v>
      </c>
      <c r="K320" s="332" t="s">
        <v>7297</v>
      </c>
      <c r="L320" s="332" t="str">
        <f t="shared" si="4"/>
        <v>00005150</v>
      </c>
    </row>
    <row r="321" spans="10:12">
      <c r="J321" s="332" t="s">
        <v>6387</v>
      </c>
      <c r="K321" s="332" t="s">
        <v>7298</v>
      </c>
      <c r="L321" s="332" t="str">
        <f t="shared" si="4"/>
        <v>00005152</v>
      </c>
    </row>
    <row r="322" spans="10:12">
      <c r="J322" s="332" t="s">
        <v>6388</v>
      </c>
      <c r="K322" s="332" t="s">
        <v>7299</v>
      </c>
      <c r="L322" s="332" t="str">
        <f t="shared" si="4"/>
        <v>00005154</v>
      </c>
    </row>
    <row r="323" spans="10:12">
      <c r="J323" s="332" t="s">
        <v>6389</v>
      </c>
      <c r="K323" s="332" t="s">
        <v>7300</v>
      </c>
      <c r="L323" s="332" t="str">
        <f t="shared" ref="L323:L386" si="5">"0000" &amp; K323</f>
        <v>0000515A</v>
      </c>
    </row>
    <row r="324" spans="10:12">
      <c r="J324" s="332" t="s">
        <v>6390</v>
      </c>
      <c r="K324" s="332" t="s">
        <v>7301</v>
      </c>
      <c r="L324" s="332" t="str">
        <f t="shared" si="5"/>
        <v>0000515C</v>
      </c>
    </row>
    <row r="325" spans="10:12">
      <c r="J325" s="332" t="s">
        <v>6391</v>
      </c>
      <c r="K325" s="332" t="s">
        <v>7302</v>
      </c>
      <c r="L325" s="332" t="str">
        <f t="shared" si="5"/>
        <v>00005162</v>
      </c>
    </row>
    <row r="326" spans="10:12">
      <c r="J326" s="332" t="s">
        <v>6392</v>
      </c>
      <c r="K326" s="332" t="s">
        <v>7303</v>
      </c>
      <c r="L326" s="332" t="str">
        <f t="shared" si="5"/>
        <v>00005165</v>
      </c>
    </row>
    <row r="327" spans="10:12">
      <c r="J327" s="332" t="s">
        <v>6393</v>
      </c>
      <c r="K327" s="332" t="s">
        <v>7304</v>
      </c>
      <c r="L327" s="332" t="str">
        <f t="shared" si="5"/>
        <v>00005168</v>
      </c>
    </row>
    <row r="328" spans="10:12">
      <c r="J328" s="332" t="s">
        <v>6394</v>
      </c>
      <c r="K328" s="332" t="s">
        <v>7305</v>
      </c>
      <c r="L328" s="332" t="str">
        <f t="shared" si="5"/>
        <v>00005169</v>
      </c>
    </row>
    <row r="329" spans="10:12">
      <c r="J329" s="332" t="s">
        <v>6395</v>
      </c>
      <c r="K329" s="332" t="s">
        <v>7306</v>
      </c>
      <c r="L329" s="332" t="str">
        <f t="shared" si="5"/>
        <v>0000516A</v>
      </c>
    </row>
    <row r="330" spans="10:12">
      <c r="J330" s="332" t="s">
        <v>6396</v>
      </c>
      <c r="K330" s="332" t="s">
        <v>7307</v>
      </c>
      <c r="L330" s="332" t="str">
        <f t="shared" si="5"/>
        <v>0000516B</v>
      </c>
    </row>
    <row r="331" spans="10:12">
      <c r="J331" s="332" t="s">
        <v>6397</v>
      </c>
      <c r="K331" s="332" t="s">
        <v>7308</v>
      </c>
      <c r="L331" s="332" t="str">
        <f t="shared" si="5"/>
        <v>0000516C</v>
      </c>
    </row>
    <row r="332" spans="10:12">
      <c r="J332" s="332" t="s">
        <v>6398</v>
      </c>
      <c r="K332" s="332" t="s">
        <v>7309</v>
      </c>
      <c r="L332" s="332" t="str">
        <f t="shared" si="5"/>
        <v>0000516D</v>
      </c>
    </row>
    <row r="333" spans="10:12">
      <c r="J333" s="332" t="s">
        <v>6399</v>
      </c>
      <c r="K333" s="332" t="s">
        <v>7310</v>
      </c>
      <c r="L333" s="332" t="str">
        <f t="shared" si="5"/>
        <v>0000516E</v>
      </c>
    </row>
    <row r="334" spans="10:12">
      <c r="J334" s="332" t="s">
        <v>6400</v>
      </c>
      <c r="K334" s="332" t="s">
        <v>7311</v>
      </c>
      <c r="L334" s="332" t="str">
        <f t="shared" si="5"/>
        <v>00005171</v>
      </c>
    </row>
    <row r="335" spans="10:12">
      <c r="J335" s="332" t="s">
        <v>6401</v>
      </c>
      <c r="K335" s="332" t="s">
        <v>7312</v>
      </c>
      <c r="L335" s="332" t="str">
        <f t="shared" si="5"/>
        <v>00005175</v>
      </c>
    </row>
    <row r="336" spans="10:12">
      <c r="J336" s="332" t="s">
        <v>6402</v>
      </c>
      <c r="K336" s="332" t="s">
        <v>7313</v>
      </c>
      <c r="L336" s="332" t="str">
        <f t="shared" si="5"/>
        <v>00005176</v>
      </c>
    </row>
    <row r="337" spans="10:12">
      <c r="J337" s="332" t="s">
        <v>6403</v>
      </c>
      <c r="K337" s="332" t="s">
        <v>7314</v>
      </c>
      <c r="L337" s="332" t="str">
        <f t="shared" si="5"/>
        <v>00005177</v>
      </c>
    </row>
    <row r="338" spans="10:12">
      <c r="J338" s="332" t="s">
        <v>6404</v>
      </c>
      <c r="K338" s="332" t="s">
        <v>7315</v>
      </c>
      <c r="L338" s="332" t="str">
        <f t="shared" si="5"/>
        <v>00005178</v>
      </c>
    </row>
    <row r="339" spans="10:12">
      <c r="J339" s="332" t="s">
        <v>6405</v>
      </c>
      <c r="K339" s="332" t="s">
        <v>7316</v>
      </c>
      <c r="L339" s="332" t="str">
        <f t="shared" si="5"/>
        <v>0000517C</v>
      </c>
    </row>
    <row r="340" spans="10:12">
      <c r="J340" s="332" t="s">
        <v>6406</v>
      </c>
      <c r="K340" s="332" t="s">
        <v>7317</v>
      </c>
      <c r="L340" s="332" t="str">
        <f t="shared" si="5"/>
        <v>00005180</v>
      </c>
    </row>
    <row r="341" spans="10:12">
      <c r="J341" s="332" t="s">
        <v>6407</v>
      </c>
      <c r="K341" s="332" t="s">
        <v>7318</v>
      </c>
      <c r="L341" s="332" t="str">
        <f t="shared" si="5"/>
        <v>00005182</v>
      </c>
    </row>
    <row r="342" spans="10:12">
      <c r="J342" s="332" t="s">
        <v>6408</v>
      </c>
      <c r="K342" s="332" t="s">
        <v>7319</v>
      </c>
      <c r="L342" s="332" t="str">
        <f t="shared" si="5"/>
        <v>00005185</v>
      </c>
    </row>
    <row r="343" spans="10:12">
      <c r="J343" s="332" t="s">
        <v>6409</v>
      </c>
      <c r="K343" s="332" t="s">
        <v>7320</v>
      </c>
      <c r="L343" s="332" t="str">
        <f t="shared" si="5"/>
        <v>00005186</v>
      </c>
    </row>
    <row r="344" spans="10:12">
      <c r="J344" s="332" t="s">
        <v>6410</v>
      </c>
      <c r="K344" s="332" t="s">
        <v>7321</v>
      </c>
      <c r="L344" s="332" t="str">
        <f t="shared" si="5"/>
        <v>00005189</v>
      </c>
    </row>
    <row r="345" spans="10:12">
      <c r="J345" s="332" t="s">
        <v>6411</v>
      </c>
      <c r="K345" s="332" t="s">
        <v>7322</v>
      </c>
      <c r="L345" s="332" t="str">
        <f t="shared" si="5"/>
        <v>0000518A</v>
      </c>
    </row>
    <row r="346" spans="10:12">
      <c r="J346" s="332" t="s">
        <v>6412</v>
      </c>
      <c r="K346" s="332" t="s">
        <v>7323</v>
      </c>
      <c r="L346" s="332" t="str">
        <f t="shared" si="5"/>
        <v>0000518C</v>
      </c>
    </row>
    <row r="347" spans="10:12">
      <c r="J347" s="332" t="s">
        <v>6413</v>
      </c>
      <c r="K347" s="332" t="s">
        <v>7324</v>
      </c>
      <c r="L347" s="332" t="str">
        <f t="shared" si="5"/>
        <v>0000518D</v>
      </c>
    </row>
    <row r="348" spans="10:12">
      <c r="J348" s="332" t="s">
        <v>6414</v>
      </c>
      <c r="K348" s="332" t="s">
        <v>7325</v>
      </c>
      <c r="L348" s="332" t="str">
        <f t="shared" si="5"/>
        <v>0000518F</v>
      </c>
    </row>
    <row r="349" spans="10:12">
      <c r="J349" s="332" t="s">
        <v>6415</v>
      </c>
      <c r="K349" s="332" t="s">
        <v>7326</v>
      </c>
      <c r="L349" s="332" t="str">
        <f t="shared" si="5"/>
        <v>00005190</v>
      </c>
    </row>
    <row r="350" spans="10:12">
      <c r="J350" s="332" t="s">
        <v>6416</v>
      </c>
      <c r="K350" s="332" t="s">
        <v>7327</v>
      </c>
      <c r="L350" s="332" t="str">
        <f t="shared" si="5"/>
        <v>00005191</v>
      </c>
    </row>
    <row r="351" spans="10:12">
      <c r="J351" s="332" t="s">
        <v>6417</v>
      </c>
      <c r="K351" s="332" t="s">
        <v>7328</v>
      </c>
      <c r="L351" s="332" t="str">
        <f t="shared" si="5"/>
        <v>00005192</v>
      </c>
    </row>
    <row r="352" spans="10:12">
      <c r="J352" s="332" t="s">
        <v>6418</v>
      </c>
      <c r="K352" s="332" t="s">
        <v>7329</v>
      </c>
      <c r="L352" s="332" t="str">
        <f t="shared" si="5"/>
        <v>00005193</v>
      </c>
    </row>
    <row r="353" spans="10:12">
      <c r="J353" s="332" t="s">
        <v>6419</v>
      </c>
      <c r="K353" s="332" t="s">
        <v>7330</v>
      </c>
      <c r="L353" s="332" t="str">
        <f t="shared" si="5"/>
        <v>00005195</v>
      </c>
    </row>
    <row r="354" spans="10:12">
      <c r="J354" s="332" t="s">
        <v>6420</v>
      </c>
      <c r="K354" s="332" t="s">
        <v>7331</v>
      </c>
      <c r="L354" s="332" t="str">
        <f t="shared" si="5"/>
        <v>00005196</v>
      </c>
    </row>
    <row r="355" spans="10:12">
      <c r="J355" s="332" t="s">
        <v>6421</v>
      </c>
      <c r="K355" s="332" t="s">
        <v>7332</v>
      </c>
      <c r="L355" s="332" t="str">
        <f t="shared" si="5"/>
        <v>00005197</v>
      </c>
    </row>
    <row r="356" spans="10:12">
      <c r="J356" s="332" t="s">
        <v>6422</v>
      </c>
      <c r="K356" s="332" t="s">
        <v>7333</v>
      </c>
      <c r="L356" s="332" t="str">
        <f t="shared" si="5"/>
        <v>00005199</v>
      </c>
    </row>
    <row r="357" spans="10:12">
      <c r="J357" s="332" t="s">
        <v>6423</v>
      </c>
      <c r="K357" s="332" t="s">
        <v>7334</v>
      </c>
      <c r="L357" s="332" t="str">
        <f t="shared" si="5"/>
        <v>000051A0</v>
      </c>
    </row>
    <row r="358" spans="10:12">
      <c r="J358" s="332" t="s">
        <v>6424</v>
      </c>
      <c r="K358" s="332" t="s">
        <v>7335</v>
      </c>
      <c r="L358" s="332" t="str">
        <f t="shared" si="5"/>
        <v>000051A2</v>
      </c>
    </row>
    <row r="359" spans="10:12">
      <c r="J359" s="332" t="s">
        <v>6425</v>
      </c>
      <c r="K359" s="332" t="s">
        <v>7336</v>
      </c>
      <c r="L359" s="332" t="str">
        <f t="shared" si="5"/>
        <v>000051A4</v>
      </c>
    </row>
    <row r="360" spans="10:12">
      <c r="J360" s="332" t="s">
        <v>6426</v>
      </c>
      <c r="K360" s="332" t="s">
        <v>7337</v>
      </c>
      <c r="L360" s="332" t="str">
        <f t="shared" si="5"/>
        <v>000051A5</v>
      </c>
    </row>
    <row r="361" spans="10:12">
      <c r="J361" s="332" t="s">
        <v>6427</v>
      </c>
      <c r="K361" s="332" t="s">
        <v>7338</v>
      </c>
      <c r="L361" s="332" t="str">
        <f t="shared" si="5"/>
        <v>000051A6</v>
      </c>
    </row>
    <row r="362" spans="10:12">
      <c r="J362" s="332" t="s">
        <v>6428</v>
      </c>
      <c r="K362" s="332" t="s">
        <v>7339</v>
      </c>
      <c r="L362" s="332" t="str">
        <f t="shared" si="5"/>
        <v>000051A8</v>
      </c>
    </row>
    <row r="363" spans="10:12">
      <c r="J363" s="332" t="s">
        <v>6429</v>
      </c>
      <c r="K363" s="332" t="s">
        <v>7340</v>
      </c>
      <c r="L363" s="332" t="str">
        <f t="shared" si="5"/>
        <v>000051A9</v>
      </c>
    </row>
    <row r="364" spans="10:12">
      <c r="J364" s="332" t="s">
        <v>3748</v>
      </c>
      <c r="K364" s="332" t="s">
        <v>7341</v>
      </c>
      <c r="L364" s="332" t="str">
        <f t="shared" si="5"/>
        <v>000051AA</v>
      </c>
    </row>
    <row r="365" spans="10:12">
      <c r="J365" s="332" t="s">
        <v>6430</v>
      </c>
      <c r="K365" s="332" t="s">
        <v>7342</v>
      </c>
      <c r="L365" s="332" t="str">
        <f t="shared" si="5"/>
        <v>000051AB</v>
      </c>
    </row>
    <row r="366" spans="10:12">
      <c r="J366" s="332" t="s">
        <v>6431</v>
      </c>
      <c r="K366" s="332" t="s">
        <v>7343</v>
      </c>
      <c r="L366" s="332" t="str">
        <f t="shared" si="5"/>
        <v>000051AC</v>
      </c>
    </row>
    <row r="367" spans="10:12">
      <c r="J367" s="332" t="s">
        <v>6432</v>
      </c>
      <c r="K367" s="332" t="s">
        <v>7344</v>
      </c>
      <c r="L367" s="332" t="str">
        <f t="shared" si="5"/>
        <v>000051B0</v>
      </c>
    </row>
    <row r="368" spans="10:12">
      <c r="J368" s="332" t="s">
        <v>6433</v>
      </c>
      <c r="K368" s="332" t="s">
        <v>7345</v>
      </c>
      <c r="L368" s="332" t="str">
        <f t="shared" si="5"/>
        <v>000051B1</v>
      </c>
    </row>
    <row r="369" spans="10:12">
      <c r="J369" s="332" t="s">
        <v>6434</v>
      </c>
      <c r="K369" s="332" t="s">
        <v>7346</v>
      </c>
      <c r="L369" s="332" t="str">
        <f t="shared" si="5"/>
        <v>000051B2</v>
      </c>
    </row>
    <row r="370" spans="10:12">
      <c r="J370" s="332" t="s">
        <v>6435</v>
      </c>
      <c r="K370" s="332" t="s">
        <v>7347</v>
      </c>
      <c r="L370" s="332" t="str">
        <f t="shared" si="5"/>
        <v>000051B3</v>
      </c>
    </row>
    <row r="371" spans="10:12">
      <c r="J371" s="332" t="s">
        <v>6436</v>
      </c>
      <c r="K371" s="332" t="s">
        <v>7348</v>
      </c>
      <c r="L371" s="332" t="str">
        <f t="shared" si="5"/>
        <v>000051B4</v>
      </c>
    </row>
    <row r="372" spans="10:12">
      <c r="J372" s="332" t="s">
        <v>6437</v>
      </c>
      <c r="K372" s="332" t="s">
        <v>7349</v>
      </c>
      <c r="L372" s="332" t="str">
        <f t="shared" si="5"/>
        <v>000051B5</v>
      </c>
    </row>
    <row r="373" spans="10:12">
      <c r="J373" s="332" t="s">
        <v>6438</v>
      </c>
      <c r="K373" s="332" t="s">
        <v>7350</v>
      </c>
      <c r="L373" s="332" t="str">
        <f t="shared" si="5"/>
        <v>000051B6</v>
      </c>
    </row>
    <row r="374" spans="10:12">
      <c r="J374" s="332" t="s">
        <v>6439</v>
      </c>
      <c r="K374" s="332" t="s">
        <v>7351</v>
      </c>
      <c r="L374" s="332" t="str">
        <f t="shared" si="5"/>
        <v>000051B7</v>
      </c>
    </row>
    <row r="375" spans="10:12">
      <c r="J375" s="332" t="s">
        <v>6440</v>
      </c>
      <c r="K375" s="332" t="s">
        <v>7352</v>
      </c>
      <c r="L375" s="332" t="str">
        <f t="shared" si="5"/>
        <v>000051BD</v>
      </c>
    </row>
    <row r="376" spans="10:12">
      <c r="J376" s="332" t="s">
        <v>6441</v>
      </c>
      <c r="K376" s="332" t="s">
        <v>7353</v>
      </c>
      <c r="L376" s="332" t="str">
        <f t="shared" si="5"/>
        <v>000051C4</v>
      </c>
    </row>
    <row r="377" spans="10:12">
      <c r="J377" s="332" t="s">
        <v>6442</v>
      </c>
      <c r="K377" s="332" t="s">
        <v>7354</v>
      </c>
      <c r="L377" s="332" t="str">
        <f t="shared" si="5"/>
        <v>000051C5</v>
      </c>
    </row>
    <row r="378" spans="10:12">
      <c r="J378" s="332" t="s">
        <v>6443</v>
      </c>
      <c r="K378" s="332" t="s">
        <v>7355</v>
      </c>
      <c r="L378" s="332" t="str">
        <f t="shared" si="5"/>
        <v>000051C6</v>
      </c>
    </row>
    <row r="379" spans="10:12">
      <c r="J379" s="332" t="s">
        <v>6444</v>
      </c>
      <c r="K379" s="332" t="s">
        <v>7356</v>
      </c>
      <c r="L379" s="332" t="str">
        <f t="shared" si="5"/>
        <v>000051C9</v>
      </c>
    </row>
    <row r="380" spans="10:12">
      <c r="J380" s="332" t="s">
        <v>6445</v>
      </c>
      <c r="K380" s="332" t="s">
        <v>7357</v>
      </c>
      <c r="L380" s="332" t="str">
        <f t="shared" si="5"/>
        <v>000051CB</v>
      </c>
    </row>
    <row r="381" spans="10:12">
      <c r="J381" s="332" t="s">
        <v>6446</v>
      </c>
      <c r="K381" s="332" t="s">
        <v>7358</v>
      </c>
      <c r="L381" s="332" t="str">
        <f t="shared" si="5"/>
        <v>000051CC</v>
      </c>
    </row>
    <row r="382" spans="10:12">
      <c r="J382" s="332" t="s">
        <v>6447</v>
      </c>
      <c r="K382" s="332" t="s">
        <v>7359</v>
      </c>
      <c r="L382" s="332" t="str">
        <f t="shared" si="5"/>
        <v>000051CD</v>
      </c>
    </row>
    <row r="383" spans="10:12">
      <c r="J383" s="332" t="s">
        <v>6448</v>
      </c>
      <c r="K383" s="332" t="s">
        <v>7360</v>
      </c>
      <c r="L383" s="332" t="str">
        <f t="shared" si="5"/>
        <v>000051D6</v>
      </c>
    </row>
    <row r="384" spans="10:12">
      <c r="J384" s="332" t="s">
        <v>6449</v>
      </c>
      <c r="K384" s="332" t="s">
        <v>7361</v>
      </c>
      <c r="L384" s="332" t="str">
        <f t="shared" si="5"/>
        <v>000051DB</v>
      </c>
    </row>
    <row r="385" spans="10:12">
      <c r="J385" s="332" t="s">
        <v>6450</v>
      </c>
      <c r="K385" s="332" t="s">
        <v>7362</v>
      </c>
      <c r="L385" s="332" t="str">
        <f t="shared" si="5"/>
        <v>000051DC</v>
      </c>
    </row>
    <row r="386" spans="10:12">
      <c r="J386" s="332" t="s">
        <v>6451</v>
      </c>
      <c r="K386" s="332" t="s">
        <v>7363</v>
      </c>
      <c r="L386" s="332" t="str">
        <f t="shared" si="5"/>
        <v>000051DD</v>
      </c>
    </row>
    <row r="387" spans="10:12">
      <c r="J387" s="332" t="s">
        <v>6452</v>
      </c>
      <c r="K387" s="332" t="s">
        <v>7364</v>
      </c>
      <c r="L387" s="332" t="str">
        <f t="shared" ref="L387:L450" si="6">"0000" &amp; K387</f>
        <v>000051E0</v>
      </c>
    </row>
    <row r="388" spans="10:12">
      <c r="J388" s="332" t="s">
        <v>6453</v>
      </c>
      <c r="K388" s="332" t="s">
        <v>7365</v>
      </c>
      <c r="L388" s="332" t="str">
        <f t="shared" si="6"/>
        <v>000051E1</v>
      </c>
    </row>
    <row r="389" spans="10:12">
      <c r="J389" s="332" t="s">
        <v>6454</v>
      </c>
      <c r="K389" s="332" t="s">
        <v>7366</v>
      </c>
      <c r="L389" s="332" t="str">
        <f t="shared" si="6"/>
        <v>000051E6</v>
      </c>
    </row>
    <row r="390" spans="10:12">
      <c r="J390" s="332" t="s">
        <v>6455</v>
      </c>
      <c r="K390" s="332" t="s">
        <v>7367</v>
      </c>
      <c r="L390" s="332" t="str">
        <f t="shared" si="6"/>
        <v>000051E7</v>
      </c>
    </row>
    <row r="391" spans="10:12">
      <c r="J391" s="332" t="s">
        <v>6456</v>
      </c>
      <c r="K391" s="332" t="s">
        <v>7368</v>
      </c>
      <c r="L391" s="332" t="str">
        <f t="shared" si="6"/>
        <v>000051E9</v>
      </c>
    </row>
    <row r="392" spans="10:12">
      <c r="J392" s="332" t="s">
        <v>6457</v>
      </c>
      <c r="K392" s="332" t="s">
        <v>7369</v>
      </c>
      <c r="L392" s="332" t="str">
        <f t="shared" si="6"/>
        <v>000051EA</v>
      </c>
    </row>
    <row r="393" spans="10:12">
      <c r="J393" s="332" t="s">
        <v>6458</v>
      </c>
      <c r="K393" s="332" t="s">
        <v>7370</v>
      </c>
      <c r="L393" s="332" t="str">
        <f t="shared" si="6"/>
        <v>000051ED</v>
      </c>
    </row>
    <row r="394" spans="10:12">
      <c r="J394" s="332" t="s">
        <v>6459</v>
      </c>
      <c r="K394" s="332" t="s">
        <v>7371</v>
      </c>
      <c r="L394" s="332" t="str">
        <f t="shared" si="6"/>
        <v>000051F0</v>
      </c>
    </row>
    <row r="395" spans="10:12">
      <c r="J395" s="332" t="s">
        <v>6460</v>
      </c>
      <c r="K395" s="332" t="s">
        <v>7372</v>
      </c>
      <c r="L395" s="332" t="str">
        <f t="shared" si="6"/>
        <v>000051F1</v>
      </c>
    </row>
    <row r="396" spans="10:12">
      <c r="J396" s="332" t="s">
        <v>6461</v>
      </c>
      <c r="K396" s="332" t="s">
        <v>7373</v>
      </c>
      <c r="L396" s="332" t="str">
        <f t="shared" si="6"/>
        <v>000051F5</v>
      </c>
    </row>
    <row r="397" spans="10:12">
      <c r="J397" s="332" t="s">
        <v>6462</v>
      </c>
      <c r="K397" s="332" t="s">
        <v>7374</v>
      </c>
      <c r="L397" s="332" t="str">
        <f t="shared" si="6"/>
        <v>000051F6</v>
      </c>
    </row>
    <row r="398" spans="10:12">
      <c r="J398" s="332" t="s">
        <v>6463</v>
      </c>
      <c r="K398" s="332" t="s">
        <v>7375</v>
      </c>
      <c r="L398" s="332" t="str">
        <f t="shared" si="6"/>
        <v>000051F8</v>
      </c>
    </row>
    <row r="399" spans="10:12">
      <c r="J399" s="332" t="s">
        <v>6464</v>
      </c>
      <c r="K399" s="332" t="s">
        <v>7376</v>
      </c>
      <c r="L399" s="332" t="str">
        <f t="shared" si="6"/>
        <v>000051F9</v>
      </c>
    </row>
    <row r="400" spans="10:12">
      <c r="J400" s="332" t="s">
        <v>6465</v>
      </c>
      <c r="K400" s="332" t="s">
        <v>7377</v>
      </c>
      <c r="L400" s="332" t="str">
        <f t="shared" si="6"/>
        <v>000051FA</v>
      </c>
    </row>
    <row r="401" spans="10:12">
      <c r="J401" s="332" t="s">
        <v>6466</v>
      </c>
      <c r="K401" s="332" t="s">
        <v>7378</v>
      </c>
      <c r="L401" s="332" t="str">
        <f t="shared" si="6"/>
        <v>000051FD</v>
      </c>
    </row>
    <row r="402" spans="10:12">
      <c r="J402" s="332" t="s">
        <v>6467</v>
      </c>
      <c r="K402" s="332" t="s">
        <v>7379</v>
      </c>
      <c r="L402" s="332" t="str">
        <f t="shared" si="6"/>
        <v>000051FE</v>
      </c>
    </row>
    <row r="403" spans="10:12">
      <c r="J403" s="332" t="s">
        <v>6468</v>
      </c>
      <c r="K403" s="332" t="s">
        <v>7380</v>
      </c>
      <c r="L403" s="332" t="str">
        <f t="shared" si="6"/>
        <v>00005200</v>
      </c>
    </row>
    <row r="404" spans="10:12">
      <c r="J404" s="332" t="s">
        <v>6469</v>
      </c>
      <c r="K404" s="332" t="s">
        <v>7381</v>
      </c>
      <c r="L404" s="332" t="str">
        <f t="shared" si="6"/>
        <v>00005203</v>
      </c>
    </row>
    <row r="405" spans="10:12">
      <c r="J405" s="332" t="s">
        <v>6470</v>
      </c>
      <c r="K405" s="332" t="s">
        <v>7382</v>
      </c>
      <c r="L405" s="332" t="str">
        <f t="shared" si="6"/>
        <v>00005204</v>
      </c>
    </row>
    <row r="406" spans="10:12">
      <c r="J406" s="332" t="s">
        <v>6471</v>
      </c>
      <c r="K406" s="332" t="s">
        <v>7383</v>
      </c>
      <c r="L406" s="332" t="str">
        <f t="shared" si="6"/>
        <v>00005206</v>
      </c>
    </row>
    <row r="407" spans="10:12">
      <c r="J407" s="332" t="s">
        <v>6472</v>
      </c>
      <c r="K407" s="332" t="s">
        <v>7384</v>
      </c>
      <c r="L407" s="332" t="str">
        <f t="shared" si="6"/>
        <v>00005207</v>
      </c>
    </row>
    <row r="408" spans="10:12">
      <c r="J408" s="332" t="s">
        <v>6473</v>
      </c>
      <c r="K408" s="332" t="s">
        <v>7385</v>
      </c>
      <c r="L408" s="332" t="str">
        <f t="shared" si="6"/>
        <v>00005208</v>
      </c>
    </row>
    <row r="409" spans="10:12">
      <c r="J409" s="332" t="s">
        <v>6474</v>
      </c>
      <c r="K409" s="332" t="s">
        <v>7386</v>
      </c>
      <c r="L409" s="332" t="str">
        <f t="shared" si="6"/>
        <v>0000520A</v>
      </c>
    </row>
    <row r="410" spans="10:12">
      <c r="J410" s="332" t="s">
        <v>6475</v>
      </c>
      <c r="K410" s="332" t="s">
        <v>7387</v>
      </c>
      <c r="L410" s="332" t="str">
        <f t="shared" si="6"/>
        <v>0000520B</v>
      </c>
    </row>
    <row r="411" spans="10:12">
      <c r="J411" s="332" t="s">
        <v>6476</v>
      </c>
      <c r="K411" s="332" t="s">
        <v>7388</v>
      </c>
      <c r="L411" s="332" t="str">
        <f t="shared" si="6"/>
        <v>0000520E</v>
      </c>
    </row>
    <row r="412" spans="10:12">
      <c r="J412" s="332" t="s">
        <v>6477</v>
      </c>
      <c r="K412" s="332" t="s">
        <v>7389</v>
      </c>
      <c r="L412" s="332" t="str">
        <f t="shared" si="6"/>
        <v>00005211</v>
      </c>
    </row>
    <row r="413" spans="10:12">
      <c r="J413" s="332" t="s">
        <v>6478</v>
      </c>
      <c r="K413" s="332" t="s">
        <v>7390</v>
      </c>
      <c r="L413" s="332" t="str">
        <f t="shared" si="6"/>
        <v>00005214</v>
      </c>
    </row>
    <row r="414" spans="10:12">
      <c r="J414" s="332" t="s">
        <v>6479</v>
      </c>
      <c r="K414" s="332" t="s">
        <v>7391</v>
      </c>
      <c r="L414" s="332" t="str">
        <f t="shared" si="6"/>
        <v>00005217</v>
      </c>
    </row>
    <row r="415" spans="10:12">
      <c r="J415" s="332" t="s">
        <v>6480</v>
      </c>
      <c r="K415" s="332" t="s">
        <v>7392</v>
      </c>
      <c r="L415" s="332" t="str">
        <f t="shared" si="6"/>
        <v>0000521D</v>
      </c>
    </row>
    <row r="416" spans="10:12">
      <c r="J416" s="332" t="s">
        <v>6481</v>
      </c>
      <c r="K416" s="332" t="s">
        <v>7393</v>
      </c>
      <c r="L416" s="332" t="str">
        <f t="shared" si="6"/>
        <v>00005224</v>
      </c>
    </row>
    <row r="417" spans="10:12">
      <c r="J417" s="332" t="s">
        <v>6482</v>
      </c>
      <c r="K417" s="332" t="s">
        <v>7394</v>
      </c>
      <c r="L417" s="332" t="str">
        <f t="shared" si="6"/>
        <v>00005225</v>
      </c>
    </row>
    <row r="418" spans="10:12">
      <c r="J418" s="332" t="s">
        <v>6483</v>
      </c>
      <c r="K418" s="332" t="s">
        <v>7395</v>
      </c>
      <c r="L418" s="332" t="str">
        <f t="shared" si="6"/>
        <v>00005227</v>
      </c>
    </row>
    <row r="419" spans="10:12">
      <c r="J419" s="332" t="s">
        <v>6484</v>
      </c>
      <c r="K419" s="332" t="s">
        <v>7396</v>
      </c>
      <c r="L419" s="332" t="str">
        <f t="shared" si="6"/>
        <v>00005229</v>
      </c>
    </row>
    <row r="420" spans="10:12">
      <c r="J420" s="332" t="s">
        <v>6485</v>
      </c>
      <c r="K420" s="332" t="s">
        <v>7397</v>
      </c>
      <c r="L420" s="332" t="str">
        <f t="shared" si="6"/>
        <v>0000522A</v>
      </c>
    </row>
    <row r="421" spans="10:12">
      <c r="J421" s="332" t="s">
        <v>6486</v>
      </c>
      <c r="K421" s="332" t="s">
        <v>7398</v>
      </c>
      <c r="L421" s="332" t="str">
        <f t="shared" si="6"/>
        <v>0000522E</v>
      </c>
    </row>
    <row r="422" spans="10:12">
      <c r="J422" s="332" t="s">
        <v>6487</v>
      </c>
      <c r="K422" s="332" t="s">
        <v>7399</v>
      </c>
      <c r="L422" s="332" t="str">
        <f t="shared" si="6"/>
        <v>00005230</v>
      </c>
    </row>
    <row r="423" spans="10:12">
      <c r="J423" s="332" t="s">
        <v>6488</v>
      </c>
      <c r="K423" s="332" t="s">
        <v>7400</v>
      </c>
      <c r="L423" s="332" t="str">
        <f t="shared" si="6"/>
        <v>00005233</v>
      </c>
    </row>
    <row r="424" spans="10:12">
      <c r="J424" s="332" t="s">
        <v>6489</v>
      </c>
      <c r="K424" s="332" t="s">
        <v>7401</v>
      </c>
      <c r="L424" s="332" t="str">
        <f t="shared" si="6"/>
        <v>00005236</v>
      </c>
    </row>
    <row r="425" spans="10:12">
      <c r="J425" s="332" t="s">
        <v>6490</v>
      </c>
      <c r="K425" s="332" t="s">
        <v>7402</v>
      </c>
      <c r="L425" s="332" t="str">
        <f t="shared" si="6"/>
        <v>00005237</v>
      </c>
    </row>
    <row r="426" spans="10:12">
      <c r="J426" s="332" t="s">
        <v>6491</v>
      </c>
      <c r="K426" s="332" t="s">
        <v>7403</v>
      </c>
      <c r="L426" s="332" t="str">
        <f t="shared" si="6"/>
        <v>00005238</v>
      </c>
    </row>
    <row r="427" spans="10:12">
      <c r="J427" s="332" t="s">
        <v>6492</v>
      </c>
      <c r="K427" s="332" t="s">
        <v>7404</v>
      </c>
      <c r="L427" s="332" t="str">
        <f t="shared" si="6"/>
        <v>00005239</v>
      </c>
    </row>
    <row r="428" spans="10:12">
      <c r="J428" s="332" t="s">
        <v>6493</v>
      </c>
      <c r="K428" s="332" t="s">
        <v>7405</v>
      </c>
      <c r="L428" s="332" t="str">
        <f t="shared" si="6"/>
        <v>0000523A</v>
      </c>
    </row>
    <row r="429" spans="10:12">
      <c r="J429" s="332" t="s">
        <v>6494</v>
      </c>
      <c r="K429" s="332" t="s">
        <v>7406</v>
      </c>
      <c r="L429" s="332" t="str">
        <f t="shared" si="6"/>
        <v>0000523B</v>
      </c>
    </row>
    <row r="430" spans="10:12">
      <c r="J430" s="332" t="s">
        <v>6495</v>
      </c>
      <c r="K430" s="332" t="s">
        <v>7407</v>
      </c>
      <c r="L430" s="332" t="str">
        <f t="shared" si="6"/>
        <v>00005243</v>
      </c>
    </row>
    <row r="431" spans="10:12">
      <c r="J431" s="332" t="s">
        <v>6496</v>
      </c>
      <c r="K431" s="332" t="s">
        <v>7408</v>
      </c>
      <c r="L431" s="332" t="str">
        <f t="shared" si="6"/>
        <v>00005244</v>
      </c>
    </row>
    <row r="432" spans="10:12">
      <c r="J432" s="332" t="s">
        <v>6497</v>
      </c>
      <c r="K432" s="332" t="s">
        <v>7409</v>
      </c>
      <c r="L432" s="332" t="str">
        <f t="shared" si="6"/>
        <v>00005247</v>
      </c>
    </row>
    <row r="433" spans="10:12">
      <c r="J433" s="332" t="s">
        <v>6498</v>
      </c>
      <c r="K433" s="332" t="s">
        <v>7410</v>
      </c>
      <c r="L433" s="332" t="str">
        <f t="shared" si="6"/>
        <v>0000524A</v>
      </c>
    </row>
    <row r="434" spans="10:12">
      <c r="J434" s="332" t="s">
        <v>6499</v>
      </c>
      <c r="K434" s="332" t="s">
        <v>7411</v>
      </c>
      <c r="L434" s="332" t="str">
        <f t="shared" si="6"/>
        <v>0000524B</v>
      </c>
    </row>
    <row r="435" spans="10:12">
      <c r="J435" s="332" t="s">
        <v>6136</v>
      </c>
      <c r="K435" s="332" t="s">
        <v>7412</v>
      </c>
      <c r="L435" s="332" t="str">
        <f t="shared" si="6"/>
        <v>0000524C</v>
      </c>
    </row>
    <row r="436" spans="10:12">
      <c r="J436" s="332" t="s">
        <v>6500</v>
      </c>
      <c r="K436" s="332" t="s">
        <v>7413</v>
      </c>
      <c r="L436" s="332" t="str">
        <f t="shared" si="6"/>
        <v>0000524D</v>
      </c>
    </row>
    <row r="437" spans="10:12">
      <c r="J437" s="332" t="s">
        <v>6501</v>
      </c>
      <c r="K437" s="332" t="s">
        <v>7414</v>
      </c>
      <c r="L437" s="332" t="str">
        <f t="shared" si="6"/>
        <v>0000524F</v>
      </c>
    </row>
    <row r="438" spans="10:12">
      <c r="J438" s="332" t="s">
        <v>6502</v>
      </c>
      <c r="K438" s="332" t="s">
        <v>7415</v>
      </c>
      <c r="L438" s="332" t="str">
        <f t="shared" si="6"/>
        <v>00005254</v>
      </c>
    </row>
    <row r="439" spans="10:12">
      <c r="J439" s="332" t="s">
        <v>6503</v>
      </c>
      <c r="K439" s="332" t="s">
        <v>7416</v>
      </c>
      <c r="L439" s="332" t="str">
        <f t="shared" si="6"/>
        <v>00005256</v>
      </c>
    </row>
    <row r="440" spans="10:12">
      <c r="J440" s="332" t="s">
        <v>6504</v>
      </c>
      <c r="K440" s="332" t="s">
        <v>7417</v>
      </c>
      <c r="L440" s="332" t="str">
        <f t="shared" si="6"/>
        <v>0000525B</v>
      </c>
    </row>
    <row r="441" spans="10:12">
      <c r="J441" s="332" t="s">
        <v>6505</v>
      </c>
      <c r="K441" s="332" t="s">
        <v>7418</v>
      </c>
      <c r="L441" s="332" t="str">
        <f t="shared" si="6"/>
        <v>0000525E</v>
      </c>
    </row>
    <row r="442" spans="10:12">
      <c r="J442" s="332" t="s">
        <v>6506</v>
      </c>
      <c r="K442" s="332" t="s">
        <v>7419</v>
      </c>
      <c r="L442" s="332" t="str">
        <f t="shared" si="6"/>
        <v>00005263</v>
      </c>
    </row>
    <row r="443" spans="10:12">
      <c r="J443" s="332" t="s">
        <v>6507</v>
      </c>
      <c r="K443" s="332" t="s">
        <v>7420</v>
      </c>
      <c r="L443" s="332" t="str">
        <f t="shared" si="6"/>
        <v>00005264</v>
      </c>
    </row>
    <row r="444" spans="10:12">
      <c r="J444" s="332" t="s">
        <v>6508</v>
      </c>
      <c r="K444" s="332" t="s">
        <v>7421</v>
      </c>
      <c r="L444" s="332" t="str">
        <f t="shared" si="6"/>
        <v>00005265</v>
      </c>
    </row>
    <row r="445" spans="10:12">
      <c r="J445" s="332" t="s">
        <v>6509</v>
      </c>
      <c r="K445" s="332" t="s">
        <v>7422</v>
      </c>
      <c r="L445" s="332" t="str">
        <f t="shared" si="6"/>
        <v>00005269</v>
      </c>
    </row>
    <row r="446" spans="10:12">
      <c r="J446" s="332" t="s">
        <v>6510</v>
      </c>
      <c r="K446" s="332" t="s">
        <v>7423</v>
      </c>
      <c r="L446" s="332" t="str">
        <f t="shared" si="6"/>
        <v>0000526A</v>
      </c>
    </row>
    <row r="447" spans="10:12">
      <c r="J447" s="332" t="s">
        <v>6511</v>
      </c>
      <c r="K447" s="332" t="s">
        <v>7424</v>
      </c>
      <c r="L447" s="332" t="str">
        <f t="shared" si="6"/>
        <v>0000526F</v>
      </c>
    </row>
    <row r="448" spans="10:12">
      <c r="J448" s="332" t="s">
        <v>6512</v>
      </c>
      <c r="K448" s="332" t="s">
        <v>7425</v>
      </c>
      <c r="L448" s="332" t="str">
        <f t="shared" si="6"/>
        <v>00005270</v>
      </c>
    </row>
    <row r="449" spans="10:12">
      <c r="J449" s="332" t="s">
        <v>6513</v>
      </c>
      <c r="K449" s="332" t="s">
        <v>7426</v>
      </c>
      <c r="L449" s="332" t="str">
        <f t="shared" si="6"/>
        <v>00005271</v>
      </c>
    </row>
    <row r="450" spans="10:12">
      <c r="J450" s="332" t="s">
        <v>6514</v>
      </c>
      <c r="K450" s="332" t="s">
        <v>7427</v>
      </c>
      <c r="L450" s="332" t="str">
        <f t="shared" si="6"/>
        <v>00005272</v>
      </c>
    </row>
    <row r="451" spans="10:12">
      <c r="J451" s="332" t="s">
        <v>6515</v>
      </c>
      <c r="K451" s="332" t="s">
        <v>7428</v>
      </c>
      <c r="L451" s="332" t="str">
        <f t="shared" ref="L451:L514" si="7">"0000" &amp; K451</f>
        <v>00005273</v>
      </c>
    </row>
    <row r="452" spans="10:12">
      <c r="J452" s="332" t="s">
        <v>6516</v>
      </c>
      <c r="K452" s="332" t="s">
        <v>7429</v>
      </c>
      <c r="L452" s="332" t="str">
        <f t="shared" si="7"/>
        <v>00005274</v>
      </c>
    </row>
    <row r="453" spans="10:12">
      <c r="J453" s="332" t="s">
        <v>6517</v>
      </c>
      <c r="K453" s="332" t="s">
        <v>7430</v>
      </c>
      <c r="L453" s="332" t="str">
        <f t="shared" si="7"/>
        <v>00005275</v>
      </c>
    </row>
    <row r="454" spans="10:12">
      <c r="J454" s="332" t="s">
        <v>6518</v>
      </c>
      <c r="K454" s="332" t="s">
        <v>7431</v>
      </c>
      <c r="L454" s="332" t="str">
        <f t="shared" si="7"/>
        <v>0000527D</v>
      </c>
    </row>
    <row r="455" spans="10:12">
      <c r="J455" s="332" t="s">
        <v>6519</v>
      </c>
      <c r="K455" s="332" t="s">
        <v>7432</v>
      </c>
      <c r="L455" s="332" t="str">
        <f t="shared" si="7"/>
        <v>0000527F</v>
      </c>
    </row>
    <row r="456" spans="10:12">
      <c r="J456" s="332" t="s">
        <v>6520</v>
      </c>
      <c r="K456" s="332" t="s">
        <v>7433</v>
      </c>
      <c r="L456" s="332" t="str">
        <f t="shared" si="7"/>
        <v>00005283</v>
      </c>
    </row>
    <row r="457" spans="10:12">
      <c r="J457" s="332" t="s">
        <v>6521</v>
      </c>
      <c r="K457" s="332" t="s">
        <v>7434</v>
      </c>
      <c r="L457" s="332" t="str">
        <f t="shared" si="7"/>
        <v>00005287</v>
      </c>
    </row>
    <row r="458" spans="10:12">
      <c r="J458" s="332" t="s">
        <v>6522</v>
      </c>
      <c r="K458" s="332" t="s">
        <v>7435</v>
      </c>
      <c r="L458" s="332" t="str">
        <f t="shared" si="7"/>
        <v>00005288</v>
      </c>
    </row>
    <row r="459" spans="10:12">
      <c r="J459" s="332" t="s">
        <v>6523</v>
      </c>
      <c r="K459" s="332" t="s">
        <v>7436</v>
      </c>
      <c r="L459" s="332" t="str">
        <f t="shared" si="7"/>
        <v>00005289</v>
      </c>
    </row>
    <row r="460" spans="10:12">
      <c r="J460" s="332" t="s">
        <v>6524</v>
      </c>
      <c r="K460" s="332" t="s">
        <v>7437</v>
      </c>
      <c r="L460" s="332" t="str">
        <f t="shared" si="7"/>
        <v>0000528D</v>
      </c>
    </row>
    <row r="461" spans="10:12">
      <c r="J461" s="332" t="s">
        <v>6525</v>
      </c>
      <c r="K461" s="332" t="s">
        <v>7438</v>
      </c>
      <c r="L461" s="332" t="str">
        <f t="shared" si="7"/>
        <v>00005291</v>
      </c>
    </row>
    <row r="462" spans="10:12">
      <c r="J462" s="332" t="s">
        <v>6526</v>
      </c>
      <c r="K462" s="332" t="s">
        <v>7439</v>
      </c>
      <c r="L462" s="332" t="str">
        <f t="shared" si="7"/>
        <v>00005292</v>
      </c>
    </row>
    <row r="463" spans="10:12">
      <c r="J463" s="332" t="s">
        <v>6527</v>
      </c>
      <c r="K463" s="332" t="s">
        <v>7440</v>
      </c>
      <c r="L463" s="332" t="str">
        <f t="shared" si="7"/>
        <v>00005294</v>
      </c>
    </row>
    <row r="464" spans="10:12">
      <c r="J464" s="332" t="s">
        <v>6528</v>
      </c>
      <c r="K464" s="332" t="s">
        <v>7441</v>
      </c>
      <c r="L464" s="332" t="str">
        <f t="shared" si="7"/>
        <v>0000529B</v>
      </c>
    </row>
    <row r="465" spans="10:12">
      <c r="J465" s="332" t="s">
        <v>6529</v>
      </c>
      <c r="K465" s="332" t="s">
        <v>7442</v>
      </c>
      <c r="L465" s="332" t="str">
        <f t="shared" si="7"/>
        <v>0000529F</v>
      </c>
    </row>
    <row r="466" spans="10:12">
      <c r="J466" s="332" t="s">
        <v>6530</v>
      </c>
      <c r="K466" s="332" t="s">
        <v>7443</v>
      </c>
      <c r="L466" s="332" t="str">
        <f t="shared" si="7"/>
        <v>000052A0</v>
      </c>
    </row>
    <row r="467" spans="10:12">
      <c r="J467" s="332" t="s">
        <v>6531</v>
      </c>
      <c r="K467" s="332" t="s">
        <v>7444</v>
      </c>
      <c r="L467" s="332" t="str">
        <f t="shared" si="7"/>
        <v>000052A3</v>
      </c>
    </row>
    <row r="468" spans="10:12">
      <c r="J468" s="332" t="s">
        <v>6532</v>
      </c>
      <c r="K468" s="332" t="s">
        <v>7445</v>
      </c>
      <c r="L468" s="332" t="str">
        <f t="shared" si="7"/>
        <v>000052A9</v>
      </c>
    </row>
    <row r="469" spans="10:12">
      <c r="J469" s="332" t="s">
        <v>6533</v>
      </c>
      <c r="K469" s="332" t="s">
        <v>7446</v>
      </c>
      <c r="L469" s="332" t="str">
        <f t="shared" si="7"/>
        <v>000052AA</v>
      </c>
    </row>
    <row r="470" spans="10:12">
      <c r="J470" s="332" t="s">
        <v>6534</v>
      </c>
      <c r="K470" s="332" t="s">
        <v>7447</v>
      </c>
      <c r="L470" s="332" t="str">
        <f t="shared" si="7"/>
        <v>000052AB</v>
      </c>
    </row>
    <row r="471" spans="10:12">
      <c r="J471" s="332" t="s">
        <v>6535</v>
      </c>
      <c r="K471" s="332" t="s">
        <v>7448</v>
      </c>
      <c r="L471" s="332" t="str">
        <f t="shared" si="7"/>
        <v>000052AC</v>
      </c>
    </row>
    <row r="472" spans="10:12">
      <c r="J472" s="332" t="s">
        <v>6536</v>
      </c>
      <c r="K472" s="332" t="s">
        <v>7449</v>
      </c>
      <c r="L472" s="332" t="str">
        <f t="shared" si="7"/>
        <v>000052AD</v>
      </c>
    </row>
    <row r="473" spans="10:12">
      <c r="J473" s="332" t="s">
        <v>6537</v>
      </c>
      <c r="K473" s="332" t="s">
        <v>7450</v>
      </c>
      <c r="L473" s="332" t="str">
        <f t="shared" si="7"/>
        <v>000052B1</v>
      </c>
    </row>
    <row r="474" spans="10:12">
      <c r="J474" s="332" t="s">
        <v>6538</v>
      </c>
      <c r="K474" s="332" t="s">
        <v>7451</v>
      </c>
      <c r="L474" s="332" t="str">
        <f t="shared" si="7"/>
        <v>000052B4</v>
      </c>
    </row>
    <row r="475" spans="10:12">
      <c r="J475" s="332" t="s">
        <v>6539</v>
      </c>
      <c r="K475" s="332" t="s">
        <v>7452</v>
      </c>
      <c r="L475" s="332" t="str">
        <f t="shared" si="7"/>
        <v>000052B5</v>
      </c>
    </row>
    <row r="476" spans="10:12">
      <c r="J476" s="332" t="s">
        <v>6540</v>
      </c>
      <c r="K476" s="332" t="s">
        <v>7453</v>
      </c>
      <c r="L476" s="332" t="str">
        <f t="shared" si="7"/>
        <v>000052B9</v>
      </c>
    </row>
    <row r="477" spans="10:12">
      <c r="J477" s="332" t="s">
        <v>6541</v>
      </c>
      <c r="K477" s="332" t="s">
        <v>7454</v>
      </c>
      <c r="L477" s="332" t="str">
        <f t="shared" si="7"/>
        <v>000052BC</v>
      </c>
    </row>
    <row r="478" spans="10:12">
      <c r="J478" s="332" t="s">
        <v>6542</v>
      </c>
      <c r="K478" s="332" t="s">
        <v>7455</v>
      </c>
      <c r="L478" s="332" t="str">
        <f t="shared" si="7"/>
        <v>000052BE</v>
      </c>
    </row>
    <row r="479" spans="10:12">
      <c r="J479" s="332" t="s">
        <v>6543</v>
      </c>
      <c r="K479" s="332" t="s">
        <v>7456</v>
      </c>
      <c r="L479" s="332" t="str">
        <f t="shared" si="7"/>
        <v>000052C1</v>
      </c>
    </row>
    <row r="480" spans="10:12">
      <c r="J480" s="332" t="s">
        <v>6544</v>
      </c>
      <c r="K480" s="332" t="s">
        <v>7457</v>
      </c>
      <c r="L480" s="332" t="str">
        <f t="shared" si="7"/>
        <v>000052C3</v>
      </c>
    </row>
    <row r="481" spans="8:12">
      <c r="J481" s="332" t="s">
        <v>6545</v>
      </c>
      <c r="K481" s="332" t="s">
        <v>7458</v>
      </c>
      <c r="L481" s="332" t="str">
        <f t="shared" si="7"/>
        <v>000052C5</v>
      </c>
    </row>
    <row r="482" spans="8:12">
      <c r="J482" s="332" t="s">
        <v>6546</v>
      </c>
      <c r="K482" s="332" t="s">
        <v>7459</v>
      </c>
      <c r="L482" s="332" t="str">
        <f t="shared" si="7"/>
        <v>000052C7</v>
      </c>
    </row>
    <row r="483" spans="8:12">
      <c r="J483" s="332" t="s">
        <v>6547</v>
      </c>
      <c r="K483" s="332" t="s">
        <v>7460</v>
      </c>
      <c r="L483" s="332" t="str">
        <f t="shared" si="7"/>
        <v>000052C9</v>
      </c>
    </row>
    <row r="484" spans="8:12">
      <c r="J484" s="332" t="s">
        <v>6548</v>
      </c>
      <c r="K484" s="332" t="s">
        <v>7461</v>
      </c>
      <c r="L484" s="332" t="str">
        <f t="shared" si="7"/>
        <v>000052CD</v>
      </c>
    </row>
    <row r="485" spans="8:12">
      <c r="J485" s="332" t="s">
        <v>6549</v>
      </c>
      <c r="K485" s="332" t="s">
        <v>7462</v>
      </c>
      <c r="L485" s="332" t="str">
        <f t="shared" si="7"/>
        <v>000052D2</v>
      </c>
    </row>
    <row r="486" spans="8:12">
      <c r="J486" s="332" t="s">
        <v>6550</v>
      </c>
      <c r="K486" s="332" t="s">
        <v>7463</v>
      </c>
      <c r="L486" s="332" t="str">
        <f t="shared" si="7"/>
        <v>000052D5</v>
      </c>
    </row>
    <row r="487" spans="8:12">
      <c r="J487" s="332" t="s">
        <v>6551</v>
      </c>
      <c r="K487" s="332" t="s">
        <v>7464</v>
      </c>
      <c r="L487" s="332" t="str">
        <f t="shared" si="7"/>
        <v>000052D7</v>
      </c>
    </row>
    <row r="488" spans="8:12">
      <c r="J488" s="332" t="s">
        <v>6552</v>
      </c>
      <c r="K488" s="332" t="s">
        <v>7465</v>
      </c>
      <c r="L488" s="332" t="str">
        <f t="shared" si="7"/>
        <v>000052D8</v>
      </c>
    </row>
    <row r="489" spans="8:12">
      <c r="J489" s="332" t="s">
        <v>6553</v>
      </c>
      <c r="K489" s="332" t="s">
        <v>7466</v>
      </c>
      <c r="L489" s="332" t="str">
        <f t="shared" si="7"/>
        <v>000052D9</v>
      </c>
    </row>
    <row r="490" spans="8:12">
      <c r="J490" s="332" t="s">
        <v>6554</v>
      </c>
      <c r="K490" s="332" t="s">
        <v>7467</v>
      </c>
      <c r="L490" s="332" t="str">
        <f t="shared" si="7"/>
        <v>000052DD</v>
      </c>
    </row>
    <row r="491" spans="8:12">
      <c r="H491" s="308"/>
      <c r="J491" s="332" t="s">
        <v>6555</v>
      </c>
      <c r="K491" s="332" t="s">
        <v>7468</v>
      </c>
      <c r="L491" s="332" t="str">
        <f t="shared" si="7"/>
        <v>000052DE</v>
      </c>
    </row>
    <row r="492" spans="8:12">
      <c r="H492" s="308"/>
      <c r="J492" s="332" t="s">
        <v>6556</v>
      </c>
      <c r="K492" s="332" t="s">
        <v>7526</v>
      </c>
      <c r="L492" s="332" t="str">
        <f t="shared" si="7"/>
        <v>000052DF</v>
      </c>
    </row>
    <row r="493" spans="8:12">
      <c r="H493" s="308"/>
      <c r="J493" s="332" t="s">
        <v>6557</v>
      </c>
      <c r="K493" s="332" t="s">
        <v>7527</v>
      </c>
      <c r="L493" s="332" t="str">
        <f t="shared" si="7"/>
        <v>000052E0</v>
      </c>
    </row>
    <row r="494" spans="8:12">
      <c r="H494" s="308"/>
      <c r="J494" s="332" t="s">
        <v>6558</v>
      </c>
      <c r="K494" s="332" t="s">
        <v>7528</v>
      </c>
      <c r="L494" s="332" t="str">
        <f t="shared" si="7"/>
        <v>000052E2</v>
      </c>
    </row>
    <row r="495" spans="8:12">
      <c r="H495" s="308"/>
      <c r="J495" s="332" t="s">
        <v>6559</v>
      </c>
      <c r="K495" s="332" t="s">
        <v>7529</v>
      </c>
      <c r="L495" s="332" t="str">
        <f t="shared" si="7"/>
        <v>000052E3</v>
      </c>
    </row>
    <row r="496" spans="8:12">
      <c r="H496" s="308"/>
      <c r="J496" s="332" t="s">
        <v>6560</v>
      </c>
      <c r="K496" s="332" t="s">
        <v>7530</v>
      </c>
      <c r="L496" s="332" t="str">
        <f t="shared" si="7"/>
        <v>000052E4</v>
      </c>
    </row>
    <row r="497" spans="8:12">
      <c r="H497" s="308"/>
      <c r="J497" s="332" t="s">
        <v>6561</v>
      </c>
      <c r="K497" s="332" t="s">
        <v>7531</v>
      </c>
      <c r="L497" s="332" t="str">
        <f t="shared" si="7"/>
        <v>000052E6</v>
      </c>
    </row>
    <row r="498" spans="8:12">
      <c r="H498" s="308"/>
      <c r="J498" s="332" t="s">
        <v>6562</v>
      </c>
      <c r="K498" s="332" t="s">
        <v>7532</v>
      </c>
      <c r="L498" s="332" t="str">
        <f t="shared" si="7"/>
        <v>000052E7</v>
      </c>
    </row>
    <row r="499" spans="8:12">
      <c r="H499" s="308"/>
      <c r="J499" s="332" t="s">
        <v>6563</v>
      </c>
      <c r="K499" s="332" t="s">
        <v>7533</v>
      </c>
      <c r="L499" s="332" t="str">
        <f t="shared" si="7"/>
        <v>000052F2</v>
      </c>
    </row>
    <row r="500" spans="8:12">
      <c r="H500" s="308"/>
      <c r="J500" s="332" t="s">
        <v>6564</v>
      </c>
      <c r="K500" s="332" t="s">
        <v>7534</v>
      </c>
      <c r="L500" s="332" t="str">
        <f t="shared" si="7"/>
        <v>000052F3</v>
      </c>
    </row>
    <row r="501" spans="8:12">
      <c r="H501" s="308"/>
      <c r="J501" s="332" t="s">
        <v>6565</v>
      </c>
      <c r="K501" s="332" t="s">
        <v>7535</v>
      </c>
      <c r="L501" s="332" t="str">
        <f t="shared" si="7"/>
        <v>000052F5</v>
      </c>
    </row>
    <row r="502" spans="8:12">
      <c r="H502" s="308"/>
      <c r="J502" s="332" t="s">
        <v>6566</v>
      </c>
      <c r="K502" s="332" t="s">
        <v>7536</v>
      </c>
      <c r="L502" s="332" t="str">
        <f t="shared" si="7"/>
        <v>000052F8</v>
      </c>
    </row>
    <row r="503" spans="8:12">
      <c r="H503" s="308"/>
      <c r="J503" s="332" t="s">
        <v>6567</v>
      </c>
      <c r="K503" s="332" t="s">
        <v>7537</v>
      </c>
      <c r="L503" s="332" t="str">
        <f t="shared" si="7"/>
        <v>000052F9</v>
      </c>
    </row>
    <row r="504" spans="8:12">
      <c r="H504" s="308"/>
      <c r="J504" s="332" t="s">
        <v>6568</v>
      </c>
      <c r="K504" s="332" t="s">
        <v>7538</v>
      </c>
      <c r="L504" s="332" t="str">
        <f t="shared" si="7"/>
        <v>000052FA</v>
      </c>
    </row>
    <row r="505" spans="8:12">
      <c r="H505" s="308"/>
      <c r="J505" s="332" t="s">
        <v>6569</v>
      </c>
      <c r="K505" s="332" t="s">
        <v>7539</v>
      </c>
      <c r="L505" s="332" t="str">
        <f t="shared" si="7"/>
        <v>000052FE</v>
      </c>
    </row>
    <row r="506" spans="8:12">
      <c r="H506" s="308"/>
      <c r="J506" s="332" t="s">
        <v>6570</v>
      </c>
      <c r="K506" s="332" t="s">
        <v>7540</v>
      </c>
      <c r="L506" s="332" t="str">
        <f t="shared" si="7"/>
        <v>000052FF</v>
      </c>
    </row>
    <row r="507" spans="8:12">
      <c r="H507" s="308"/>
      <c r="J507" s="332" t="s">
        <v>6571</v>
      </c>
      <c r="K507" s="332" t="s">
        <v>7541</v>
      </c>
      <c r="L507" s="332" t="str">
        <f t="shared" si="7"/>
        <v>00005301</v>
      </c>
    </row>
    <row r="508" spans="8:12">
      <c r="H508" s="308"/>
      <c r="J508" s="332" t="s">
        <v>6572</v>
      </c>
      <c r="K508" s="332" t="s">
        <v>7542</v>
      </c>
      <c r="L508" s="332" t="str">
        <f t="shared" si="7"/>
        <v>00005302</v>
      </c>
    </row>
    <row r="509" spans="8:12">
      <c r="H509" s="308"/>
      <c r="J509" s="332" t="s">
        <v>6573</v>
      </c>
      <c r="K509" s="332" t="s">
        <v>7543</v>
      </c>
      <c r="L509" s="332" t="str">
        <f t="shared" si="7"/>
        <v>00005305</v>
      </c>
    </row>
    <row r="510" spans="8:12">
      <c r="H510" s="308"/>
      <c r="J510" s="332" t="s">
        <v>6574</v>
      </c>
      <c r="K510" s="332" t="s">
        <v>7544</v>
      </c>
      <c r="L510" s="332" t="str">
        <f t="shared" si="7"/>
        <v>00005306</v>
      </c>
    </row>
    <row r="511" spans="8:12">
      <c r="H511" s="308"/>
      <c r="J511" s="332" t="s">
        <v>6575</v>
      </c>
      <c r="K511" s="332" t="s">
        <v>7545</v>
      </c>
      <c r="L511" s="332" t="str">
        <f t="shared" si="7"/>
        <v>00005308</v>
      </c>
    </row>
    <row r="512" spans="8:12">
      <c r="H512" s="308"/>
      <c r="J512" s="332" t="s">
        <v>6576</v>
      </c>
      <c r="K512" s="332" t="s">
        <v>7546</v>
      </c>
      <c r="L512" s="332" t="str">
        <f t="shared" si="7"/>
        <v>0000530D</v>
      </c>
    </row>
    <row r="513" spans="8:12">
      <c r="H513" s="308"/>
      <c r="J513" s="332" t="s">
        <v>6577</v>
      </c>
      <c r="K513" s="332" t="s">
        <v>7547</v>
      </c>
      <c r="L513" s="332" t="str">
        <f t="shared" si="7"/>
        <v>0000530F</v>
      </c>
    </row>
    <row r="514" spans="8:12">
      <c r="H514" s="308"/>
      <c r="J514" s="332" t="s">
        <v>6578</v>
      </c>
      <c r="K514" s="332" t="s">
        <v>7548</v>
      </c>
      <c r="L514" s="332" t="str">
        <f t="shared" si="7"/>
        <v>00005310</v>
      </c>
    </row>
    <row r="515" spans="8:12">
      <c r="H515" s="308"/>
      <c r="J515" s="332" t="s">
        <v>6579</v>
      </c>
      <c r="K515" s="332" t="s">
        <v>7549</v>
      </c>
      <c r="L515" s="332" t="str">
        <f t="shared" ref="L515:L577" si="8">"0000" &amp; K515</f>
        <v>00005315</v>
      </c>
    </row>
    <row r="516" spans="8:12">
      <c r="H516" s="308"/>
      <c r="J516" s="332" t="s">
        <v>6580</v>
      </c>
      <c r="K516" s="332" t="s">
        <v>7550</v>
      </c>
      <c r="L516" s="332" t="str">
        <f t="shared" si="8"/>
        <v>00005316</v>
      </c>
    </row>
    <row r="517" spans="8:12">
      <c r="H517" s="308"/>
      <c r="J517" s="332" t="s">
        <v>6581</v>
      </c>
      <c r="K517" s="332" t="s">
        <v>7551</v>
      </c>
      <c r="L517" s="332" t="str">
        <f t="shared" si="8"/>
        <v>00005317</v>
      </c>
    </row>
    <row r="518" spans="8:12">
      <c r="H518" s="308"/>
      <c r="J518" s="332" t="s">
        <v>6582</v>
      </c>
      <c r="K518" s="332" t="s">
        <v>7552</v>
      </c>
      <c r="L518" s="332" t="str">
        <f t="shared" si="8"/>
        <v>00005319</v>
      </c>
    </row>
    <row r="519" spans="8:12">
      <c r="H519" s="308"/>
      <c r="J519" s="332" t="s">
        <v>6583</v>
      </c>
      <c r="K519" s="332" t="s">
        <v>7553</v>
      </c>
      <c r="L519" s="332" t="str">
        <f t="shared" si="8"/>
        <v>0000531A</v>
      </c>
    </row>
    <row r="520" spans="8:12">
      <c r="H520" s="308"/>
      <c r="J520" s="332" t="s">
        <v>6584</v>
      </c>
      <c r="K520" s="332" t="s">
        <v>7554</v>
      </c>
      <c r="L520" s="332" t="str">
        <f t="shared" si="8"/>
        <v>0000531D</v>
      </c>
    </row>
    <row r="521" spans="8:12">
      <c r="H521" s="308"/>
      <c r="J521" s="332" t="s">
        <v>6585</v>
      </c>
      <c r="K521" s="332" t="s">
        <v>7555</v>
      </c>
      <c r="L521" s="332" t="str">
        <f t="shared" si="8"/>
        <v>00005320</v>
      </c>
    </row>
    <row r="522" spans="8:12">
      <c r="H522" s="308"/>
      <c r="J522" s="332" t="s">
        <v>6586</v>
      </c>
      <c r="K522" s="332" t="s">
        <v>7556</v>
      </c>
      <c r="L522" s="332" t="str">
        <f t="shared" si="8"/>
        <v>00005321</v>
      </c>
    </row>
    <row r="523" spans="8:12">
      <c r="H523" s="308"/>
      <c r="J523" s="332" t="s">
        <v>6587</v>
      </c>
      <c r="K523" s="332" t="s">
        <v>7557</v>
      </c>
      <c r="L523" s="332" t="str">
        <f t="shared" si="8"/>
        <v>00005323</v>
      </c>
    </row>
    <row r="524" spans="8:12">
      <c r="H524" s="308"/>
      <c r="J524" s="332" t="s">
        <v>6588</v>
      </c>
      <c r="K524" s="332" t="s">
        <v>7558</v>
      </c>
      <c r="L524" s="332" t="str">
        <f t="shared" si="8"/>
        <v>0000532A</v>
      </c>
    </row>
    <row r="525" spans="8:12">
      <c r="H525" s="308"/>
      <c r="J525" s="332" t="s">
        <v>6589</v>
      </c>
      <c r="K525" s="332" t="s">
        <v>7559</v>
      </c>
      <c r="L525" s="332" t="str">
        <f t="shared" si="8"/>
        <v>0000532F</v>
      </c>
    </row>
    <row r="526" spans="8:12">
      <c r="H526" s="308"/>
      <c r="J526" s="332" t="s">
        <v>6590</v>
      </c>
      <c r="K526" s="332" t="s">
        <v>7560</v>
      </c>
      <c r="L526" s="332" t="str">
        <f t="shared" si="8"/>
        <v>00005331</v>
      </c>
    </row>
    <row r="527" spans="8:12">
      <c r="H527" s="308"/>
      <c r="J527" s="332" t="s">
        <v>6591</v>
      </c>
      <c r="K527" s="332" t="s">
        <v>7561</v>
      </c>
      <c r="L527" s="332" t="str">
        <f t="shared" si="8"/>
        <v>00005333</v>
      </c>
    </row>
    <row r="528" spans="8:12">
      <c r="H528" s="308"/>
      <c r="J528" s="332" t="s">
        <v>6592</v>
      </c>
      <c r="K528" s="332" t="s">
        <v>7562</v>
      </c>
      <c r="L528" s="332" t="str">
        <f t="shared" si="8"/>
        <v>00005338</v>
      </c>
    </row>
    <row r="529" spans="8:12">
      <c r="H529" s="308"/>
      <c r="J529" s="332" t="s">
        <v>6593</v>
      </c>
      <c r="K529" s="332" t="s">
        <v>7563</v>
      </c>
      <c r="L529" s="332" t="str">
        <f t="shared" si="8"/>
        <v>00005339</v>
      </c>
    </row>
    <row r="530" spans="8:12">
      <c r="H530" s="308"/>
      <c r="J530" s="332" t="s">
        <v>6594</v>
      </c>
      <c r="K530" s="332" t="s">
        <v>7564</v>
      </c>
      <c r="L530" s="332" t="str">
        <f t="shared" si="8"/>
        <v>0000533A</v>
      </c>
    </row>
    <row r="531" spans="8:12">
      <c r="H531" s="308"/>
      <c r="J531" s="332" t="s">
        <v>6595</v>
      </c>
      <c r="K531" s="332" t="s">
        <v>7565</v>
      </c>
      <c r="L531" s="332" t="str">
        <f t="shared" si="8"/>
        <v>0000533B</v>
      </c>
    </row>
    <row r="532" spans="8:12">
      <c r="H532" s="308"/>
      <c r="J532" s="332" t="s">
        <v>6596</v>
      </c>
      <c r="K532" s="332" t="s">
        <v>7566</v>
      </c>
      <c r="L532" s="332" t="str">
        <f t="shared" si="8"/>
        <v>0000533F</v>
      </c>
    </row>
    <row r="533" spans="8:12">
      <c r="H533" s="308"/>
      <c r="J533" s="332" t="s">
        <v>6597</v>
      </c>
      <c r="K533" s="332" t="s">
        <v>7567</v>
      </c>
      <c r="L533" s="332" t="str">
        <f t="shared" si="8"/>
        <v>00005340</v>
      </c>
    </row>
    <row r="534" spans="8:12">
      <c r="H534" s="308"/>
      <c r="J534" s="332" t="s">
        <v>6598</v>
      </c>
      <c r="K534" s="332" t="s">
        <v>7568</v>
      </c>
      <c r="L534" s="332" t="str">
        <f t="shared" si="8"/>
        <v>00005341</v>
      </c>
    </row>
    <row r="535" spans="8:12">
      <c r="H535" s="308"/>
      <c r="J535" s="332" t="s">
        <v>6599</v>
      </c>
      <c r="K535" s="332" t="s">
        <v>7569</v>
      </c>
      <c r="L535" s="332" t="str">
        <f t="shared" si="8"/>
        <v>00005343</v>
      </c>
    </row>
    <row r="536" spans="8:12">
      <c r="H536" s="308"/>
      <c r="J536" s="332" t="s">
        <v>6600</v>
      </c>
      <c r="K536" s="332" t="s">
        <v>7570</v>
      </c>
      <c r="L536" s="332" t="str">
        <f t="shared" si="8"/>
        <v>00005345</v>
      </c>
    </row>
    <row r="537" spans="8:12">
      <c r="H537" s="308"/>
      <c r="J537" s="332" t="s">
        <v>6601</v>
      </c>
      <c r="K537" s="332" t="s">
        <v>7571</v>
      </c>
      <c r="L537" s="332" t="str">
        <f t="shared" si="8"/>
        <v>00005346</v>
      </c>
    </row>
    <row r="538" spans="8:12">
      <c r="H538" s="308"/>
      <c r="J538" s="332" t="s">
        <v>6602</v>
      </c>
      <c r="K538" s="332" t="s">
        <v>7572</v>
      </c>
      <c r="L538" s="332" t="str">
        <f t="shared" si="8"/>
        <v>00005347</v>
      </c>
    </row>
    <row r="539" spans="8:12">
      <c r="H539" s="308"/>
      <c r="J539" s="332" t="s">
        <v>6603</v>
      </c>
      <c r="K539" s="332" t="s">
        <v>7573</v>
      </c>
      <c r="L539" s="332" t="str">
        <f t="shared" si="8"/>
        <v>00005348</v>
      </c>
    </row>
    <row r="540" spans="8:12">
      <c r="H540" s="308"/>
      <c r="J540" s="332" t="s">
        <v>6604</v>
      </c>
      <c r="K540" s="332" t="s">
        <v>7574</v>
      </c>
      <c r="L540" s="332" t="str">
        <f t="shared" si="8"/>
        <v>00005349</v>
      </c>
    </row>
    <row r="541" spans="8:12">
      <c r="H541" s="308"/>
      <c r="J541" s="332" t="s">
        <v>6605</v>
      </c>
      <c r="K541" s="332" t="s">
        <v>7575</v>
      </c>
      <c r="L541" s="332" t="str">
        <f t="shared" si="8"/>
        <v>0000534A</v>
      </c>
    </row>
    <row r="542" spans="8:12">
      <c r="H542" s="308"/>
      <c r="J542" s="332" t="s">
        <v>6606</v>
      </c>
      <c r="K542" s="332" t="s">
        <v>7576</v>
      </c>
      <c r="L542" s="332" t="str">
        <f t="shared" si="8"/>
        <v>0000534D</v>
      </c>
    </row>
    <row r="543" spans="8:12">
      <c r="H543" s="308"/>
      <c r="J543" s="332" t="s">
        <v>6607</v>
      </c>
      <c r="K543" s="332" t="s">
        <v>7577</v>
      </c>
      <c r="L543" s="332" t="str">
        <f t="shared" si="8"/>
        <v>00005351</v>
      </c>
    </row>
    <row r="544" spans="8:12">
      <c r="H544" s="308"/>
      <c r="J544" s="332" t="s">
        <v>6608</v>
      </c>
      <c r="K544" s="332" t="s">
        <v>7578</v>
      </c>
      <c r="L544" s="332" t="str">
        <f t="shared" si="8"/>
        <v>00005352</v>
      </c>
    </row>
    <row r="545" spans="8:12">
      <c r="H545" s="308"/>
      <c r="J545" s="332" t="s">
        <v>6609</v>
      </c>
      <c r="K545" s="332" t="s">
        <v>7579</v>
      </c>
      <c r="L545" s="332" t="str">
        <f t="shared" si="8"/>
        <v>00005353</v>
      </c>
    </row>
    <row r="546" spans="8:12">
      <c r="H546" s="308"/>
      <c r="J546" s="332" t="s">
        <v>6610</v>
      </c>
      <c r="K546" s="332" t="s">
        <v>7580</v>
      </c>
      <c r="L546" s="332" t="str">
        <f t="shared" si="8"/>
        <v>00005354</v>
      </c>
    </row>
    <row r="547" spans="8:12">
      <c r="H547" s="308"/>
      <c r="J547" s="332" t="s">
        <v>6611</v>
      </c>
      <c r="K547" s="332" t="s">
        <v>7581</v>
      </c>
      <c r="L547" s="332" t="str">
        <f t="shared" si="8"/>
        <v>00005357</v>
      </c>
    </row>
    <row r="548" spans="8:12">
      <c r="H548" s="308"/>
      <c r="J548" s="332" t="s">
        <v>6612</v>
      </c>
      <c r="K548" s="332" t="s">
        <v>7582</v>
      </c>
      <c r="L548" s="332" t="str">
        <f t="shared" si="8"/>
        <v>00005358</v>
      </c>
    </row>
    <row r="549" spans="8:12">
      <c r="H549" s="308"/>
      <c r="J549" s="332" t="s">
        <v>6613</v>
      </c>
      <c r="K549" s="332" t="s">
        <v>7583</v>
      </c>
      <c r="L549" s="332" t="str">
        <f t="shared" si="8"/>
        <v>0000535A</v>
      </c>
    </row>
    <row r="550" spans="8:12">
      <c r="H550" s="308"/>
      <c r="J550" s="332" t="s">
        <v>6614</v>
      </c>
      <c r="K550" s="332" t="s">
        <v>7584</v>
      </c>
      <c r="L550" s="332" t="str">
        <f t="shared" si="8"/>
        <v>0000535C</v>
      </c>
    </row>
    <row r="551" spans="8:12">
      <c r="H551" s="308"/>
      <c r="J551" s="332" t="s">
        <v>6615</v>
      </c>
      <c r="K551" s="332" t="s">
        <v>7585</v>
      </c>
      <c r="L551" s="332" t="str">
        <f t="shared" si="8"/>
        <v>0000535E</v>
      </c>
    </row>
    <row r="552" spans="8:12">
      <c r="H552" s="308"/>
      <c r="J552" s="332" t="s">
        <v>6616</v>
      </c>
      <c r="K552" s="332" t="s">
        <v>7586</v>
      </c>
      <c r="L552" s="332" t="str">
        <f t="shared" si="8"/>
        <v>00005360</v>
      </c>
    </row>
    <row r="553" spans="8:12">
      <c r="H553" s="308"/>
      <c r="J553" s="332" t="s">
        <v>6617</v>
      </c>
      <c r="K553" s="332" t="s">
        <v>7587</v>
      </c>
      <c r="L553" s="332" t="str">
        <f t="shared" si="8"/>
        <v>00005366</v>
      </c>
    </row>
    <row r="554" spans="8:12">
      <c r="H554" s="308"/>
      <c r="J554" s="332" t="s">
        <v>6618</v>
      </c>
      <c r="K554" s="332" t="s">
        <v>7588</v>
      </c>
      <c r="L554" s="332" t="str">
        <f t="shared" si="8"/>
        <v>00005369</v>
      </c>
    </row>
    <row r="555" spans="8:12">
      <c r="H555" s="308"/>
      <c r="J555" s="332" t="s">
        <v>6619</v>
      </c>
      <c r="K555" s="332" t="s">
        <v>7589</v>
      </c>
      <c r="L555" s="332" t="str">
        <f t="shared" si="8"/>
        <v>0000536E</v>
      </c>
    </row>
    <row r="556" spans="8:12">
      <c r="H556" s="308"/>
      <c r="J556" s="332" t="s">
        <v>6620</v>
      </c>
      <c r="K556" s="332" t="s">
        <v>7590</v>
      </c>
      <c r="L556" s="332" t="str">
        <f t="shared" si="8"/>
        <v>0000536F</v>
      </c>
    </row>
    <row r="557" spans="8:12">
      <c r="H557" s="308"/>
      <c r="J557" s="332" t="s">
        <v>6621</v>
      </c>
      <c r="K557" s="332" t="s">
        <v>7591</v>
      </c>
      <c r="L557" s="332" t="str">
        <f t="shared" si="8"/>
        <v>00005370</v>
      </c>
    </row>
    <row r="558" spans="8:12">
      <c r="H558" s="308"/>
      <c r="J558" s="332" t="s">
        <v>6622</v>
      </c>
      <c r="K558" s="332" t="s">
        <v>7592</v>
      </c>
      <c r="L558" s="332" t="str">
        <f t="shared" si="8"/>
        <v>00005371</v>
      </c>
    </row>
    <row r="559" spans="8:12">
      <c r="H559" s="308"/>
      <c r="J559" s="332" t="s">
        <v>6623</v>
      </c>
      <c r="K559" s="332" t="s">
        <v>7593</v>
      </c>
      <c r="L559" s="332" t="str">
        <f t="shared" si="8"/>
        <v>00005373</v>
      </c>
    </row>
    <row r="560" spans="8:12">
      <c r="H560" s="308"/>
      <c r="J560" s="332" t="s">
        <v>6624</v>
      </c>
      <c r="K560" s="332" t="s">
        <v>7594</v>
      </c>
      <c r="L560" s="332" t="str">
        <f t="shared" si="8"/>
        <v>00005374</v>
      </c>
    </row>
    <row r="561" spans="8:12">
      <c r="H561" s="308"/>
      <c r="J561" s="332" t="s">
        <v>6625</v>
      </c>
      <c r="K561" s="332" t="s">
        <v>7595</v>
      </c>
      <c r="L561" s="332" t="str">
        <f t="shared" si="8"/>
        <v>00005375</v>
      </c>
    </row>
    <row r="562" spans="8:12">
      <c r="H562" s="308"/>
      <c r="J562" s="332" t="s">
        <v>6626</v>
      </c>
      <c r="K562" s="332" t="s">
        <v>7596</v>
      </c>
      <c r="L562" s="332" t="str">
        <f t="shared" si="8"/>
        <v>00005377</v>
      </c>
    </row>
    <row r="563" spans="8:12">
      <c r="H563" s="308"/>
      <c r="J563" s="332" t="s">
        <v>6627</v>
      </c>
      <c r="K563" s="332" t="s">
        <v>7597</v>
      </c>
      <c r="L563" s="332" t="str">
        <f t="shared" si="8"/>
        <v>00005378</v>
      </c>
    </row>
    <row r="564" spans="8:12">
      <c r="H564" s="308"/>
      <c r="J564" s="332" t="s">
        <v>6628</v>
      </c>
      <c r="K564" s="332" t="s">
        <v>7598</v>
      </c>
      <c r="L564" s="332" t="str">
        <f t="shared" si="8"/>
        <v>0000537B</v>
      </c>
    </row>
    <row r="565" spans="8:12">
      <c r="H565" s="308"/>
      <c r="J565" s="332" t="s">
        <v>6629</v>
      </c>
      <c r="K565" s="332" t="s">
        <v>7599</v>
      </c>
      <c r="L565" s="332" t="str">
        <f t="shared" si="8"/>
        <v>0000537F</v>
      </c>
    </row>
    <row r="566" spans="8:12">
      <c r="H566" s="308"/>
      <c r="J566" s="332" t="s">
        <v>6630</v>
      </c>
      <c r="K566" s="332" t="s">
        <v>7600</v>
      </c>
      <c r="L566" s="332" t="str">
        <f t="shared" si="8"/>
        <v>00005382</v>
      </c>
    </row>
    <row r="567" spans="8:12">
      <c r="H567" s="308"/>
      <c r="J567" s="332" t="s">
        <v>6631</v>
      </c>
      <c r="K567" s="332" t="s">
        <v>7601</v>
      </c>
      <c r="L567" s="332" t="str">
        <f t="shared" si="8"/>
        <v>00005384</v>
      </c>
    </row>
    <row r="568" spans="8:12">
      <c r="H568" s="308"/>
      <c r="J568" s="332" t="s">
        <v>6632</v>
      </c>
      <c r="K568" s="332" t="s">
        <v>7602</v>
      </c>
      <c r="L568" s="332" t="str">
        <f t="shared" si="8"/>
        <v>00005396</v>
      </c>
    </row>
    <row r="569" spans="8:12">
      <c r="H569" s="308"/>
      <c r="J569" s="332" t="s">
        <v>6633</v>
      </c>
      <c r="K569" s="332" t="s">
        <v>7603</v>
      </c>
      <c r="L569" s="332" t="str">
        <f t="shared" si="8"/>
        <v>00005398</v>
      </c>
    </row>
    <row r="570" spans="8:12">
      <c r="H570" s="308"/>
      <c r="J570" s="332" t="s">
        <v>6634</v>
      </c>
      <c r="K570" s="332" t="s">
        <v>7604</v>
      </c>
      <c r="L570" s="332" t="str">
        <f t="shared" si="8"/>
        <v>0000539A</v>
      </c>
    </row>
    <row r="571" spans="8:12">
      <c r="H571" s="308"/>
      <c r="J571" s="332" t="s">
        <v>6635</v>
      </c>
      <c r="K571" s="332" t="s">
        <v>7605</v>
      </c>
      <c r="L571" s="332" t="str">
        <f t="shared" si="8"/>
        <v>0000539F</v>
      </c>
    </row>
    <row r="572" spans="8:12">
      <c r="H572" s="308"/>
      <c r="J572" s="332" t="s">
        <v>6636</v>
      </c>
      <c r="K572" s="332" t="s">
        <v>7606</v>
      </c>
      <c r="L572" s="332" t="str">
        <f t="shared" si="8"/>
        <v>000053A0</v>
      </c>
    </row>
    <row r="573" spans="8:12">
      <c r="H573" s="308"/>
      <c r="J573" s="332" t="s">
        <v>6637</v>
      </c>
      <c r="K573" s="332" t="s">
        <v>7607</v>
      </c>
      <c r="L573" s="332" t="str">
        <f t="shared" si="8"/>
        <v>000053A5</v>
      </c>
    </row>
    <row r="574" spans="8:12">
      <c r="H574" s="308"/>
      <c r="J574" s="332" t="s">
        <v>6638</v>
      </c>
      <c r="K574" s="332" t="s">
        <v>7608</v>
      </c>
      <c r="L574" s="332" t="str">
        <f t="shared" si="8"/>
        <v>000053A6</v>
      </c>
    </row>
    <row r="575" spans="8:12">
      <c r="H575" s="308"/>
      <c r="J575" s="332" t="s">
        <v>6639</v>
      </c>
      <c r="K575" s="332" t="s">
        <v>7609</v>
      </c>
      <c r="L575" s="332" t="str">
        <f t="shared" si="8"/>
        <v>000053A8</v>
      </c>
    </row>
    <row r="576" spans="8:12">
      <c r="H576" s="308"/>
      <c r="J576" s="332" t="s">
        <v>6640</v>
      </c>
      <c r="K576" s="332" t="s">
        <v>7610</v>
      </c>
      <c r="L576" s="332" t="str">
        <f t="shared" si="8"/>
        <v>000053A9</v>
      </c>
    </row>
    <row r="577" spans="8:12">
      <c r="H577" s="308"/>
      <c r="J577" s="332" t="s">
        <v>6641</v>
      </c>
      <c r="K577" s="332" t="s">
        <v>7611</v>
      </c>
      <c r="L577" s="332" t="str">
        <f t="shared" si="8"/>
        <v>000053AD</v>
      </c>
    </row>
    <row r="578" spans="8:12">
      <c r="H578" s="308"/>
      <c r="J578" s="332" t="s">
        <v>6642</v>
      </c>
      <c r="K578" s="332" t="s">
        <v>7612</v>
      </c>
      <c r="L578" s="332" t="str">
        <f t="shared" ref="L578:L641" si="9">"0000" &amp; K578</f>
        <v>000053AE</v>
      </c>
    </row>
    <row r="579" spans="8:12">
      <c r="H579" s="308"/>
      <c r="J579" s="332" t="s">
        <v>6643</v>
      </c>
      <c r="K579" s="332" t="s">
        <v>7613</v>
      </c>
      <c r="L579" s="332" t="str">
        <f t="shared" si="9"/>
        <v>000053B0</v>
      </c>
    </row>
    <row r="580" spans="8:12">
      <c r="H580" s="308"/>
      <c r="J580" s="332" t="s">
        <v>6644</v>
      </c>
      <c r="K580" s="332" t="s">
        <v>7614</v>
      </c>
      <c r="L580" s="332" t="str">
        <f t="shared" si="9"/>
        <v>000053B3</v>
      </c>
    </row>
    <row r="581" spans="8:12">
      <c r="H581" s="308"/>
      <c r="J581" s="332" t="s">
        <v>6645</v>
      </c>
      <c r="K581" s="332" t="s">
        <v>7615</v>
      </c>
      <c r="L581" s="332" t="str">
        <f t="shared" si="9"/>
        <v>000053B6</v>
      </c>
    </row>
    <row r="582" spans="8:12">
      <c r="H582" s="308"/>
      <c r="J582" s="332" t="s">
        <v>6646</v>
      </c>
      <c r="K582" s="332" t="s">
        <v>7616</v>
      </c>
      <c r="L582" s="332" t="str">
        <f t="shared" si="9"/>
        <v>000053BB</v>
      </c>
    </row>
    <row r="583" spans="8:12">
      <c r="H583" s="308"/>
      <c r="J583" s="332" t="s">
        <v>6647</v>
      </c>
      <c r="K583" s="332" t="s">
        <v>7617</v>
      </c>
      <c r="L583" s="332" t="str">
        <f t="shared" si="9"/>
        <v>000053C2</v>
      </c>
    </row>
    <row r="584" spans="8:12">
      <c r="H584" s="308"/>
      <c r="J584" s="332" t="s">
        <v>6648</v>
      </c>
      <c r="K584" s="332" t="s">
        <v>7618</v>
      </c>
      <c r="L584" s="332" t="str">
        <f t="shared" si="9"/>
        <v>000053C3</v>
      </c>
    </row>
    <row r="585" spans="8:12">
      <c r="H585" s="308"/>
      <c r="J585" s="332" t="s">
        <v>6649</v>
      </c>
      <c r="K585" s="332" t="s">
        <v>7619</v>
      </c>
      <c r="L585" s="332" t="str">
        <f t="shared" si="9"/>
        <v>000053C8</v>
      </c>
    </row>
    <row r="586" spans="8:12">
      <c r="H586" s="308"/>
      <c r="J586" s="332" t="s">
        <v>6650</v>
      </c>
      <c r="K586" s="332" t="s">
        <v>7620</v>
      </c>
      <c r="L586" s="332" t="str">
        <f t="shared" si="9"/>
        <v>000053C9</v>
      </c>
    </row>
    <row r="587" spans="8:12">
      <c r="H587" s="308"/>
      <c r="J587" s="332" t="s">
        <v>6651</v>
      </c>
      <c r="K587" s="332" t="s">
        <v>7621</v>
      </c>
      <c r="L587" s="332" t="str">
        <f t="shared" si="9"/>
        <v>000053CA</v>
      </c>
    </row>
    <row r="588" spans="8:12">
      <c r="H588" s="308"/>
      <c r="J588" s="332" t="s">
        <v>6652</v>
      </c>
      <c r="K588" s="332" t="s">
        <v>7622</v>
      </c>
      <c r="L588" s="332" t="str">
        <f t="shared" si="9"/>
        <v>000053CB</v>
      </c>
    </row>
    <row r="589" spans="8:12">
      <c r="H589" s="308"/>
      <c r="J589" s="332" t="s">
        <v>6653</v>
      </c>
      <c r="K589" s="332" t="s">
        <v>7623</v>
      </c>
      <c r="L589" s="332" t="str">
        <f t="shared" si="9"/>
        <v>000053CC</v>
      </c>
    </row>
    <row r="590" spans="8:12">
      <c r="H590" s="308"/>
      <c r="J590" s="332" t="s">
        <v>6654</v>
      </c>
      <c r="K590" s="332" t="s">
        <v>7624</v>
      </c>
      <c r="L590" s="332" t="str">
        <f t="shared" si="9"/>
        <v>000053CD</v>
      </c>
    </row>
    <row r="591" spans="8:12">
      <c r="H591" s="308"/>
      <c r="J591" s="332" t="s">
        <v>6655</v>
      </c>
      <c r="K591" s="332" t="s">
        <v>7625</v>
      </c>
      <c r="L591" s="332" t="str">
        <f t="shared" si="9"/>
        <v>000053CE</v>
      </c>
    </row>
    <row r="592" spans="8:12">
      <c r="H592" s="308"/>
      <c r="J592" s="332" t="s">
        <v>6656</v>
      </c>
      <c r="K592" s="332" t="s">
        <v>7626</v>
      </c>
      <c r="L592" s="332" t="str">
        <f t="shared" si="9"/>
        <v>000053D4</v>
      </c>
    </row>
    <row r="593" spans="8:12">
      <c r="H593" s="308"/>
      <c r="J593" s="332" t="s">
        <v>6657</v>
      </c>
      <c r="K593" s="332" t="s">
        <v>7627</v>
      </c>
      <c r="L593" s="332" t="str">
        <f t="shared" si="9"/>
        <v>000053D6</v>
      </c>
    </row>
    <row r="594" spans="8:12">
      <c r="H594" s="308"/>
      <c r="J594" s="332" t="s">
        <v>6658</v>
      </c>
      <c r="K594" s="332" t="s">
        <v>7628</v>
      </c>
      <c r="L594" s="332" t="str">
        <f t="shared" si="9"/>
        <v>000053D7</v>
      </c>
    </row>
    <row r="595" spans="8:12">
      <c r="H595" s="308"/>
      <c r="J595" s="332" t="s">
        <v>6659</v>
      </c>
      <c r="K595" s="332" t="s">
        <v>7629</v>
      </c>
      <c r="L595" s="332" t="str">
        <f t="shared" si="9"/>
        <v>000053D9</v>
      </c>
    </row>
    <row r="596" spans="8:12">
      <c r="H596" s="308"/>
      <c r="J596" s="332" t="s">
        <v>6660</v>
      </c>
      <c r="K596" s="332" t="s">
        <v>7630</v>
      </c>
      <c r="L596" s="332" t="str">
        <f t="shared" si="9"/>
        <v>000053DB</v>
      </c>
    </row>
    <row r="597" spans="8:12">
      <c r="H597" s="308"/>
      <c r="J597" s="332" t="s">
        <v>6661</v>
      </c>
      <c r="K597" s="332" t="s">
        <v>7631</v>
      </c>
      <c r="L597" s="332" t="str">
        <f t="shared" si="9"/>
        <v>000053DF</v>
      </c>
    </row>
    <row r="598" spans="8:12">
      <c r="H598" s="308"/>
      <c r="J598" s="332" t="s">
        <v>6662</v>
      </c>
      <c r="K598" s="332" t="s">
        <v>7632</v>
      </c>
      <c r="L598" s="332" t="str">
        <f t="shared" si="9"/>
        <v>000053E1</v>
      </c>
    </row>
    <row r="599" spans="8:12">
      <c r="H599" s="308"/>
      <c r="J599" s="332" t="s">
        <v>6663</v>
      </c>
      <c r="K599" s="332" t="s">
        <v>7633</v>
      </c>
      <c r="L599" s="332" t="str">
        <f t="shared" si="9"/>
        <v>000053E2</v>
      </c>
    </row>
    <row r="600" spans="8:12">
      <c r="H600" s="308"/>
      <c r="J600" s="332" t="s">
        <v>6664</v>
      </c>
      <c r="K600" s="332" t="s">
        <v>7634</v>
      </c>
      <c r="L600" s="332" t="str">
        <f t="shared" si="9"/>
        <v>000053E3</v>
      </c>
    </row>
    <row r="601" spans="8:12">
      <c r="H601" s="308"/>
      <c r="J601" s="332" t="s">
        <v>6665</v>
      </c>
      <c r="K601" s="332" t="s">
        <v>7635</v>
      </c>
      <c r="L601" s="332" t="str">
        <f t="shared" si="9"/>
        <v>000053E4</v>
      </c>
    </row>
    <row r="602" spans="8:12">
      <c r="H602" s="308"/>
      <c r="J602" s="332" t="s">
        <v>6666</v>
      </c>
      <c r="K602" s="332" t="s">
        <v>7636</v>
      </c>
      <c r="L602" s="332" t="str">
        <f t="shared" si="9"/>
        <v>000053E5</v>
      </c>
    </row>
    <row r="603" spans="8:12">
      <c r="H603" s="308"/>
      <c r="J603" s="332" t="s">
        <v>6667</v>
      </c>
      <c r="K603" s="332" t="s">
        <v>7637</v>
      </c>
      <c r="L603" s="332" t="str">
        <f t="shared" si="9"/>
        <v>000053E8</v>
      </c>
    </row>
    <row r="604" spans="8:12">
      <c r="H604" s="308"/>
      <c r="J604" s="332" t="s">
        <v>6668</v>
      </c>
      <c r="K604" s="332" t="s">
        <v>7638</v>
      </c>
      <c r="L604" s="332" t="str">
        <f t="shared" si="9"/>
        <v>000053E9</v>
      </c>
    </row>
    <row r="605" spans="8:12">
      <c r="H605" s="308"/>
      <c r="J605" s="332" t="s">
        <v>6669</v>
      </c>
      <c r="K605" s="332" t="s">
        <v>7639</v>
      </c>
      <c r="L605" s="332" t="str">
        <f t="shared" si="9"/>
        <v>000053EA</v>
      </c>
    </row>
    <row r="606" spans="8:12">
      <c r="H606" s="308"/>
      <c r="J606" s="332" t="s">
        <v>6670</v>
      </c>
      <c r="K606" s="332" t="s">
        <v>7640</v>
      </c>
      <c r="L606" s="332" t="str">
        <f t="shared" si="9"/>
        <v>000053EB</v>
      </c>
    </row>
    <row r="607" spans="8:12">
      <c r="H607" s="308"/>
      <c r="J607" s="332" t="s">
        <v>6671</v>
      </c>
      <c r="K607" s="332" t="s">
        <v>7641</v>
      </c>
      <c r="L607" s="332" t="str">
        <f t="shared" si="9"/>
        <v>000053EC</v>
      </c>
    </row>
    <row r="608" spans="8:12">
      <c r="H608" s="308"/>
      <c r="J608" s="332" t="s">
        <v>6637</v>
      </c>
      <c r="K608" s="332" t="s">
        <v>7642</v>
      </c>
      <c r="L608" s="332" t="str">
        <f t="shared" si="9"/>
        <v>000053ED</v>
      </c>
    </row>
    <row r="609" spans="8:12">
      <c r="H609" s="308"/>
      <c r="J609" s="332" t="s">
        <v>6672</v>
      </c>
      <c r="K609" s="332" t="s">
        <v>7643</v>
      </c>
      <c r="L609" s="332" t="str">
        <f t="shared" si="9"/>
        <v>000053EE</v>
      </c>
    </row>
    <row r="610" spans="8:12">
      <c r="H610" s="308"/>
      <c r="J610" s="332" t="s">
        <v>6673</v>
      </c>
      <c r="K610" s="332" t="s">
        <v>7644</v>
      </c>
      <c r="L610" s="332" t="str">
        <f t="shared" si="9"/>
        <v>000053EF</v>
      </c>
    </row>
    <row r="611" spans="8:12">
      <c r="H611" s="308"/>
      <c r="J611" s="332" t="s">
        <v>6674</v>
      </c>
      <c r="K611" s="332" t="s">
        <v>7645</v>
      </c>
      <c r="L611" s="332" t="str">
        <f t="shared" si="9"/>
        <v>000053F0</v>
      </c>
    </row>
    <row r="612" spans="8:12">
      <c r="H612" s="308"/>
      <c r="J612" s="332" t="s">
        <v>6675</v>
      </c>
      <c r="K612" s="332" t="s">
        <v>7646</v>
      </c>
      <c r="L612" s="332" t="str">
        <f t="shared" si="9"/>
        <v>000053F1</v>
      </c>
    </row>
    <row r="613" spans="8:12">
      <c r="H613" s="308"/>
      <c r="J613" s="332" t="s">
        <v>6676</v>
      </c>
      <c r="K613" s="332" t="s">
        <v>7647</v>
      </c>
      <c r="L613" s="332" t="str">
        <f t="shared" si="9"/>
        <v>000053F2</v>
      </c>
    </row>
    <row r="614" spans="8:12">
      <c r="H614" s="308"/>
      <c r="J614" s="332" t="s">
        <v>6677</v>
      </c>
      <c r="K614" s="332" t="s">
        <v>7648</v>
      </c>
      <c r="L614" s="332" t="str">
        <f t="shared" si="9"/>
        <v>000053F3</v>
      </c>
    </row>
    <row r="615" spans="8:12">
      <c r="H615" s="308"/>
      <c r="J615" s="332" t="s">
        <v>6678</v>
      </c>
      <c r="K615" s="332" t="s">
        <v>7649</v>
      </c>
      <c r="L615" s="332" t="str">
        <f t="shared" si="9"/>
        <v>000053F6</v>
      </c>
    </row>
    <row r="616" spans="8:12">
      <c r="H616" s="308"/>
      <c r="J616" s="332" t="s">
        <v>6679</v>
      </c>
      <c r="K616" s="332" t="s">
        <v>7650</v>
      </c>
      <c r="L616" s="332" t="str">
        <f t="shared" si="9"/>
        <v>000053F7</v>
      </c>
    </row>
    <row r="617" spans="8:12">
      <c r="H617" s="308"/>
      <c r="J617" s="332" t="s">
        <v>6680</v>
      </c>
      <c r="K617" s="332" t="s">
        <v>7651</v>
      </c>
      <c r="L617" s="332" t="str">
        <f t="shared" si="9"/>
        <v>000053F8</v>
      </c>
    </row>
    <row r="618" spans="8:12">
      <c r="H618" s="308"/>
      <c r="J618" s="332" t="s">
        <v>6681</v>
      </c>
      <c r="K618" s="332" t="s">
        <v>7652</v>
      </c>
      <c r="L618" s="332" t="str">
        <f t="shared" si="9"/>
        <v>000053FA</v>
      </c>
    </row>
    <row r="619" spans="8:12">
      <c r="H619" s="308"/>
      <c r="J619" s="332" t="s">
        <v>6682</v>
      </c>
      <c r="K619" s="332" t="s">
        <v>7653</v>
      </c>
      <c r="L619" s="332" t="str">
        <f t="shared" si="9"/>
        <v>00005401</v>
      </c>
    </row>
    <row r="620" spans="8:12">
      <c r="H620" s="308"/>
      <c r="J620" s="332" t="s">
        <v>6683</v>
      </c>
      <c r="K620" s="332" t="s">
        <v>7654</v>
      </c>
      <c r="L620" s="332" t="str">
        <f t="shared" si="9"/>
        <v>00005403</v>
      </c>
    </row>
    <row r="621" spans="8:12">
      <c r="H621" s="308"/>
      <c r="J621" s="332" t="s">
        <v>6684</v>
      </c>
      <c r="K621" s="332" t="s">
        <v>7655</v>
      </c>
      <c r="L621" s="332" t="str">
        <f t="shared" si="9"/>
        <v>00005404</v>
      </c>
    </row>
    <row r="622" spans="8:12">
      <c r="H622" s="308"/>
      <c r="J622" s="332" t="s">
        <v>6685</v>
      </c>
      <c r="K622" s="332" t="s">
        <v>7656</v>
      </c>
      <c r="L622" s="332" t="str">
        <f t="shared" si="9"/>
        <v>00005408</v>
      </c>
    </row>
    <row r="623" spans="8:12">
      <c r="H623" s="308"/>
      <c r="J623" s="332" t="s">
        <v>6686</v>
      </c>
      <c r="K623" s="332" t="s">
        <v>7657</v>
      </c>
      <c r="L623" s="332" t="str">
        <f t="shared" si="9"/>
        <v>00005409</v>
      </c>
    </row>
    <row r="624" spans="8:12">
      <c r="H624" s="308"/>
      <c r="J624" s="332" t="s">
        <v>6687</v>
      </c>
      <c r="K624" s="332" t="s">
        <v>7658</v>
      </c>
      <c r="L624" s="332" t="str">
        <f t="shared" si="9"/>
        <v>0000540A</v>
      </c>
    </row>
    <row r="625" spans="8:12">
      <c r="H625" s="308"/>
      <c r="J625" s="332" t="s">
        <v>6688</v>
      </c>
      <c r="K625" s="332" t="s">
        <v>7659</v>
      </c>
      <c r="L625" s="332" t="str">
        <f t="shared" si="9"/>
        <v>0000540B</v>
      </c>
    </row>
    <row r="626" spans="8:12">
      <c r="H626" s="308"/>
      <c r="J626" s="332" t="s">
        <v>6689</v>
      </c>
      <c r="K626" s="332" t="s">
        <v>7660</v>
      </c>
      <c r="L626" s="332" t="str">
        <f t="shared" si="9"/>
        <v>0000540C</v>
      </c>
    </row>
    <row r="627" spans="8:12">
      <c r="H627" s="308"/>
      <c r="J627" s="332" t="s">
        <v>6690</v>
      </c>
      <c r="K627" s="332" t="s">
        <v>7661</v>
      </c>
      <c r="L627" s="332" t="str">
        <f t="shared" si="9"/>
        <v>0000540D</v>
      </c>
    </row>
    <row r="628" spans="8:12">
      <c r="H628" s="308"/>
      <c r="J628" s="332" t="s">
        <v>6691</v>
      </c>
      <c r="K628" s="332" t="s">
        <v>7662</v>
      </c>
      <c r="L628" s="332" t="str">
        <f t="shared" si="9"/>
        <v>0000540E</v>
      </c>
    </row>
    <row r="629" spans="8:12">
      <c r="H629" s="308"/>
      <c r="J629" s="332" t="s">
        <v>6692</v>
      </c>
      <c r="K629" s="332" t="s">
        <v>7663</v>
      </c>
      <c r="L629" s="332" t="str">
        <f t="shared" si="9"/>
        <v>0000540F</v>
      </c>
    </row>
    <row r="630" spans="8:12">
      <c r="H630" s="308"/>
      <c r="J630" s="332" t="s">
        <v>6693</v>
      </c>
      <c r="K630" s="332" t="s">
        <v>7664</v>
      </c>
      <c r="L630" s="332" t="str">
        <f t="shared" si="9"/>
        <v>00005410</v>
      </c>
    </row>
    <row r="631" spans="8:12">
      <c r="H631" s="308"/>
      <c r="J631" s="332" t="s">
        <v>6333</v>
      </c>
      <c r="K631" s="332" t="s">
        <v>7665</v>
      </c>
      <c r="L631" s="332" t="str">
        <f t="shared" si="9"/>
        <v>00005411</v>
      </c>
    </row>
    <row r="632" spans="8:12">
      <c r="H632" s="308"/>
      <c r="J632" s="332" t="s">
        <v>6694</v>
      </c>
      <c r="K632" s="332" t="s">
        <v>7666</v>
      </c>
      <c r="L632" s="332" t="str">
        <f t="shared" si="9"/>
        <v>0000541B</v>
      </c>
    </row>
    <row r="633" spans="8:12">
      <c r="H633" s="308"/>
      <c r="J633" s="332" t="s">
        <v>6695</v>
      </c>
      <c r="K633" s="332" t="s">
        <v>7667</v>
      </c>
      <c r="L633" s="332" t="str">
        <f t="shared" si="9"/>
        <v>0000541D</v>
      </c>
    </row>
    <row r="634" spans="8:12">
      <c r="H634" s="308"/>
      <c r="J634" s="332" t="s">
        <v>1094</v>
      </c>
      <c r="K634" s="332" t="s">
        <v>7668</v>
      </c>
      <c r="L634" s="332" t="str">
        <f t="shared" si="9"/>
        <v>0000541F</v>
      </c>
    </row>
    <row r="635" spans="8:12">
      <c r="H635" s="308"/>
      <c r="J635" s="332" t="s">
        <v>6696</v>
      </c>
      <c r="K635" s="332" t="s">
        <v>7669</v>
      </c>
      <c r="L635" s="332" t="str">
        <f t="shared" si="9"/>
        <v>00005420</v>
      </c>
    </row>
    <row r="636" spans="8:12">
      <c r="H636" s="308"/>
      <c r="J636" s="332" t="s">
        <v>6697</v>
      </c>
      <c r="K636" s="332" t="s">
        <v>7670</v>
      </c>
      <c r="L636" s="332" t="str">
        <f t="shared" si="9"/>
        <v>00005426</v>
      </c>
    </row>
    <row r="637" spans="8:12">
      <c r="H637" s="308"/>
      <c r="J637" s="332" t="s">
        <v>6698</v>
      </c>
      <c r="K637" s="332" t="s">
        <v>7671</v>
      </c>
      <c r="L637" s="332" t="str">
        <f t="shared" si="9"/>
        <v>00005429</v>
      </c>
    </row>
    <row r="638" spans="8:12">
      <c r="H638" s="308"/>
      <c r="J638" s="332" t="s">
        <v>6699</v>
      </c>
      <c r="K638" s="332" t="s">
        <v>7672</v>
      </c>
      <c r="L638" s="332" t="str">
        <f t="shared" si="9"/>
        <v>0000542B</v>
      </c>
    </row>
    <row r="639" spans="8:12">
      <c r="H639" s="308"/>
      <c r="J639" s="332" t="s">
        <v>6700</v>
      </c>
      <c r="K639" s="332" t="s">
        <v>7673</v>
      </c>
      <c r="L639" s="332" t="str">
        <f t="shared" si="9"/>
        <v>0000542C</v>
      </c>
    </row>
    <row r="640" spans="8:12">
      <c r="H640" s="308"/>
      <c r="J640" s="332" t="s">
        <v>6701</v>
      </c>
      <c r="K640" s="332" t="s">
        <v>7674</v>
      </c>
      <c r="L640" s="332" t="str">
        <f t="shared" si="9"/>
        <v>0000542D</v>
      </c>
    </row>
    <row r="641" spans="8:12">
      <c r="H641" s="308"/>
      <c r="J641" s="332" t="s">
        <v>6702</v>
      </c>
      <c r="K641" s="332" t="s">
        <v>7675</v>
      </c>
      <c r="L641" s="332" t="str">
        <f t="shared" si="9"/>
        <v>0000542E</v>
      </c>
    </row>
    <row r="642" spans="8:12">
      <c r="H642" s="308"/>
      <c r="J642" s="332" t="s">
        <v>6703</v>
      </c>
      <c r="K642" s="332" t="s">
        <v>7676</v>
      </c>
      <c r="L642" s="332" t="str">
        <f t="shared" ref="L642:L705" si="10">"0000" &amp; K642</f>
        <v>00005436</v>
      </c>
    </row>
    <row r="643" spans="8:12">
      <c r="H643" s="308"/>
      <c r="J643" s="332" t="s">
        <v>6704</v>
      </c>
      <c r="K643" s="332" t="s">
        <v>7677</v>
      </c>
      <c r="L643" s="332" t="str">
        <f t="shared" si="10"/>
        <v>00005438</v>
      </c>
    </row>
    <row r="644" spans="8:12">
      <c r="H644" s="308"/>
      <c r="J644" s="332" t="s">
        <v>6705</v>
      </c>
      <c r="K644" s="332" t="s">
        <v>7678</v>
      </c>
      <c r="L644" s="332" t="str">
        <f t="shared" si="10"/>
        <v>00005439</v>
      </c>
    </row>
    <row r="645" spans="8:12">
      <c r="H645" s="308"/>
      <c r="J645" s="332" t="s">
        <v>6706</v>
      </c>
      <c r="K645" s="332" t="s">
        <v>7679</v>
      </c>
      <c r="L645" s="332" t="str">
        <f t="shared" si="10"/>
        <v>0000543B</v>
      </c>
    </row>
    <row r="646" spans="8:12">
      <c r="H646" s="308"/>
      <c r="J646" s="332" t="s">
        <v>6707</v>
      </c>
      <c r="K646" s="332" t="s">
        <v>7680</v>
      </c>
      <c r="L646" s="332" t="str">
        <f t="shared" si="10"/>
        <v>0000543C</v>
      </c>
    </row>
    <row r="647" spans="8:12">
      <c r="H647" s="308"/>
      <c r="J647" s="332" t="s">
        <v>6708</v>
      </c>
      <c r="K647" s="332" t="s">
        <v>7681</v>
      </c>
      <c r="L647" s="332" t="str">
        <f t="shared" si="10"/>
        <v>0000543D</v>
      </c>
    </row>
    <row r="648" spans="8:12">
      <c r="H648" s="308"/>
      <c r="J648" s="332" t="s">
        <v>6709</v>
      </c>
      <c r="K648" s="332" t="s">
        <v>7682</v>
      </c>
      <c r="L648" s="332" t="str">
        <f t="shared" si="10"/>
        <v>0000543E</v>
      </c>
    </row>
    <row r="649" spans="8:12">
      <c r="H649" s="308"/>
      <c r="J649" s="332" t="s">
        <v>6710</v>
      </c>
      <c r="K649" s="332" t="s">
        <v>7683</v>
      </c>
      <c r="L649" s="332" t="str">
        <f t="shared" si="10"/>
        <v>00005440</v>
      </c>
    </row>
    <row r="650" spans="8:12">
      <c r="H650" s="308"/>
      <c r="J650" s="332" t="s">
        <v>6711</v>
      </c>
      <c r="K650" s="332" t="s">
        <v>7684</v>
      </c>
      <c r="L650" s="332" t="str">
        <f t="shared" si="10"/>
        <v>00005442</v>
      </c>
    </row>
    <row r="651" spans="8:12">
      <c r="H651" s="308"/>
      <c r="J651" s="332" t="s">
        <v>6712</v>
      </c>
      <c r="K651" s="332" t="s">
        <v>7685</v>
      </c>
      <c r="L651" s="332" t="str">
        <f t="shared" si="10"/>
        <v>00005446</v>
      </c>
    </row>
    <row r="652" spans="8:12">
      <c r="H652" s="308"/>
      <c r="J652" s="332" t="s">
        <v>6713</v>
      </c>
      <c r="K652" s="332" t="s">
        <v>7686</v>
      </c>
      <c r="L652" s="332" t="str">
        <f t="shared" si="10"/>
        <v>00005448</v>
      </c>
    </row>
    <row r="653" spans="8:12">
      <c r="H653" s="308"/>
      <c r="J653" s="332" t="s">
        <v>6714</v>
      </c>
      <c r="K653" s="332" t="s">
        <v>7687</v>
      </c>
      <c r="L653" s="332" t="str">
        <f t="shared" si="10"/>
        <v>00005449</v>
      </c>
    </row>
    <row r="654" spans="8:12">
      <c r="H654" s="308"/>
      <c r="J654" s="332" t="s">
        <v>6715</v>
      </c>
      <c r="K654" s="332" t="s">
        <v>7688</v>
      </c>
      <c r="L654" s="332" t="str">
        <f t="shared" si="10"/>
        <v>0000544A</v>
      </c>
    </row>
    <row r="655" spans="8:12">
      <c r="H655" s="308"/>
      <c r="J655" s="332" t="s">
        <v>6716</v>
      </c>
      <c r="K655" s="332" t="s">
        <v>7689</v>
      </c>
      <c r="L655" s="332" t="str">
        <f t="shared" si="10"/>
        <v>0000544E</v>
      </c>
    </row>
    <row r="656" spans="8:12">
      <c r="H656" s="308"/>
      <c r="J656" s="332" t="s">
        <v>6717</v>
      </c>
      <c r="K656" s="332" t="s">
        <v>7690</v>
      </c>
      <c r="L656" s="332" t="str">
        <f t="shared" si="10"/>
        <v>00005451</v>
      </c>
    </row>
    <row r="657" spans="8:12">
      <c r="H657" s="308"/>
      <c r="J657" s="332" t="s">
        <v>6718</v>
      </c>
      <c r="K657" s="332" t="s">
        <v>7691</v>
      </c>
      <c r="L657" s="332" t="str">
        <f t="shared" si="10"/>
        <v>0000545F</v>
      </c>
    </row>
    <row r="658" spans="8:12">
      <c r="H658" s="308"/>
      <c r="J658" s="332" t="s">
        <v>6719</v>
      </c>
      <c r="K658" s="332" t="s">
        <v>7692</v>
      </c>
      <c r="L658" s="332" t="str">
        <f t="shared" si="10"/>
        <v>00005468</v>
      </c>
    </row>
    <row r="659" spans="8:12">
      <c r="H659" s="308"/>
      <c r="J659" s="332" t="s">
        <v>6720</v>
      </c>
      <c r="K659" s="332" t="s">
        <v>7693</v>
      </c>
      <c r="L659" s="332" t="str">
        <f t="shared" si="10"/>
        <v>0000546A</v>
      </c>
    </row>
    <row r="660" spans="8:12">
      <c r="H660" s="308"/>
      <c r="J660" s="332" t="s">
        <v>6721</v>
      </c>
      <c r="K660" s="332" t="s">
        <v>7694</v>
      </c>
      <c r="L660" s="332" t="str">
        <f t="shared" si="10"/>
        <v>00005470</v>
      </c>
    </row>
    <row r="661" spans="8:12">
      <c r="H661" s="308"/>
      <c r="J661" s="332" t="s">
        <v>6722</v>
      </c>
      <c r="K661" s="332" t="s">
        <v>7695</v>
      </c>
      <c r="L661" s="332" t="str">
        <f t="shared" si="10"/>
        <v>00005471</v>
      </c>
    </row>
    <row r="662" spans="8:12">
      <c r="H662" s="308"/>
      <c r="J662" s="332" t="s">
        <v>6633</v>
      </c>
      <c r="K662" s="332" t="s">
        <v>7696</v>
      </c>
      <c r="L662" s="332" t="str">
        <f t="shared" si="10"/>
        <v>00005473</v>
      </c>
    </row>
    <row r="663" spans="8:12">
      <c r="H663" s="308"/>
      <c r="J663" s="332" t="s">
        <v>6723</v>
      </c>
      <c r="K663" s="332" t="s">
        <v>7697</v>
      </c>
      <c r="L663" s="332" t="str">
        <f t="shared" si="10"/>
        <v>00005475</v>
      </c>
    </row>
    <row r="664" spans="8:12">
      <c r="H664" s="308"/>
      <c r="J664" s="332" t="s">
        <v>6724</v>
      </c>
      <c r="K664" s="332" t="s">
        <v>7698</v>
      </c>
      <c r="L664" s="332" t="str">
        <f t="shared" si="10"/>
        <v>00005476</v>
      </c>
    </row>
    <row r="665" spans="8:12">
      <c r="H665" s="308"/>
      <c r="J665" s="332" t="s">
        <v>6725</v>
      </c>
      <c r="K665" s="332" t="s">
        <v>7699</v>
      </c>
      <c r="L665" s="332" t="str">
        <f t="shared" si="10"/>
        <v>00005477</v>
      </c>
    </row>
    <row r="666" spans="8:12">
      <c r="H666" s="308"/>
      <c r="J666" s="332" t="s">
        <v>6726</v>
      </c>
      <c r="K666" s="332" t="s">
        <v>7700</v>
      </c>
      <c r="L666" s="332" t="str">
        <f t="shared" si="10"/>
        <v>0000547B</v>
      </c>
    </row>
    <row r="667" spans="8:12">
      <c r="H667" s="308"/>
      <c r="J667" s="332" t="s">
        <v>6727</v>
      </c>
      <c r="K667" s="332" t="s">
        <v>7701</v>
      </c>
      <c r="L667" s="332" t="str">
        <f t="shared" si="10"/>
        <v>0000547C</v>
      </c>
    </row>
    <row r="668" spans="8:12">
      <c r="H668" s="308"/>
      <c r="J668" s="332" t="s">
        <v>6728</v>
      </c>
      <c r="K668" s="332" t="s">
        <v>7702</v>
      </c>
      <c r="L668" s="332" t="str">
        <f t="shared" si="10"/>
        <v>0000547D</v>
      </c>
    </row>
    <row r="669" spans="8:12">
      <c r="H669" s="308"/>
      <c r="J669" s="332" t="s">
        <v>6729</v>
      </c>
      <c r="K669" s="332" t="s">
        <v>7703</v>
      </c>
      <c r="L669" s="332" t="str">
        <f t="shared" si="10"/>
        <v>00005480</v>
      </c>
    </row>
    <row r="670" spans="8:12">
      <c r="H670" s="308"/>
      <c r="J670" s="332" t="s">
        <v>6730</v>
      </c>
      <c r="K670" s="332" t="s">
        <v>7704</v>
      </c>
      <c r="L670" s="332" t="str">
        <f t="shared" si="10"/>
        <v>00005484</v>
      </c>
    </row>
    <row r="671" spans="8:12">
      <c r="H671" s="308"/>
      <c r="J671" s="332" t="s">
        <v>6731</v>
      </c>
      <c r="K671" s="332" t="s">
        <v>7705</v>
      </c>
      <c r="L671" s="332" t="str">
        <f t="shared" si="10"/>
        <v>00005486</v>
      </c>
    </row>
    <row r="672" spans="8:12">
      <c r="H672" s="308"/>
      <c r="J672" s="332" t="s">
        <v>6732</v>
      </c>
      <c r="K672" s="332" t="s">
        <v>7706</v>
      </c>
      <c r="L672" s="332" t="str">
        <f t="shared" si="10"/>
        <v>0000548B</v>
      </c>
    </row>
    <row r="673" spans="8:12">
      <c r="H673" s="308"/>
      <c r="J673" s="332" t="s">
        <v>6733</v>
      </c>
      <c r="K673" s="332" t="s">
        <v>7707</v>
      </c>
      <c r="L673" s="332" t="str">
        <f t="shared" si="10"/>
        <v>0000548C</v>
      </c>
    </row>
    <row r="674" spans="8:12">
      <c r="H674" s="308"/>
      <c r="J674" s="332" t="s">
        <v>6734</v>
      </c>
      <c r="K674" s="332" t="s">
        <v>7708</v>
      </c>
      <c r="L674" s="332" t="str">
        <f t="shared" si="10"/>
        <v>0000548E</v>
      </c>
    </row>
    <row r="675" spans="8:12">
      <c r="H675" s="308"/>
      <c r="J675" s="332" t="s">
        <v>6735</v>
      </c>
      <c r="K675" s="332" t="s">
        <v>7709</v>
      </c>
      <c r="L675" s="332" t="str">
        <f t="shared" si="10"/>
        <v>0000548F</v>
      </c>
    </row>
    <row r="676" spans="8:12">
      <c r="H676" s="308"/>
      <c r="J676" s="332" t="s">
        <v>6736</v>
      </c>
      <c r="K676" s="332" t="s">
        <v>7710</v>
      </c>
      <c r="L676" s="332" t="str">
        <f t="shared" si="10"/>
        <v>00005490</v>
      </c>
    </row>
    <row r="677" spans="8:12">
      <c r="H677" s="308"/>
      <c r="J677" s="332" t="s">
        <v>6737</v>
      </c>
      <c r="K677" s="332" t="s">
        <v>7711</v>
      </c>
      <c r="L677" s="332" t="str">
        <f t="shared" si="10"/>
        <v>00005492</v>
      </c>
    </row>
    <row r="678" spans="8:12">
      <c r="H678" s="308"/>
      <c r="J678" s="332" t="s">
        <v>6738</v>
      </c>
      <c r="K678" s="332" t="s">
        <v>7712</v>
      </c>
      <c r="L678" s="332" t="str">
        <f t="shared" si="10"/>
        <v>000054A2</v>
      </c>
    </row>
    <row r="679" spans="8:12">
      <c r="H679" s="308"/>
      <c r="J679" s="332" t="s">
        <v>6739</v>
      </c>
      <c r="K679" s="332" t="s">
        <v>7713</v>
      </c>
      <c r="L679" s="332" t="str">
        <f t="shared" si="10"/>
        <v>000054A4</v>
      </c>
    </row>
    <row r="680" spans="8:12">
      <c r="H680" s="308"/>
      <c r="J680" s="332" t="s">
        <v>6740</v>
      </c>
      <c r="K680" s="332" t="s">
        <v>7714</v>
      </c>
      <c r="L680" s="332" t="str">
        <f t="shared" si="10"/>
        <v>000054A5</v>
      </c>
    </row>
    <row r="681" spans="8:12">
      <c r="H681" s="308"/>
      <c r="J681" s="332" t="s">
        <v>6741</v>
      </c>
      <c r="K681" s="332" t="s">
        <v>7715</v>
      </c>
      <c r="L681" s="332" t="str">
        <f t="shared" si="10"/>
        <v>000054A8</v>
      </c>
    </row>
    <row r="682" spans="8:12">
      <c r="H682" s="308"/>
      <c r="J682" s="332" t="s">
        <v>6742</v>
      </c>
      <c r="K682" s="332" t="s">
        <v>7716</v>
      </c>
      <c r="L682" s="332" t="str">
        <f t="shared" si="10"/>
        <v>000054AB</v>
      </c>
    </row>
    <row r="683" spans="8:12">
      <c r="H683" s="308"/>
      <c r="J683" s="332" t="s">
        <v>6743</v>
      </c>
      <c r="K683" s="332" t="s">
        <v>7717</v>
      </c>
      <c r="L683" s="332" t="str">
        <f t="shared" si="10"/>
        <v>000054AC</v>
      </c>
    </row>
    <row r="684" spans="8:12">
      <c r="H684" s="308"/>
      <c r="J684" s="332" t="s">
        <v>6744</v>
      </c>
      <c r="K684" s="332" t="s">
        <v>7718</v>
      </c>
      <c r="L684" s="332" t="str">
        <f t="shared" si="10"/>
        <v>000054AF</v>
      </c>
    </row>
    <row r="685" spans="8:12">
      <c r="H685" s="308"/>
      <c r="J685" s="332" t="s">
        <v>6745</v>
      </c>
      <c r="K685" s="332" t="s">
        <v>7719</v>
      </c>
      <c r="L685" s="332" t="str">
        <f t="shared" si="10"/>
        <v>000054B2</v>
      </c>
    </row>
    <row r="686" spans="8:12">
      <c r="H686" s="308"/>
      <c r="J686" s="332" t="s">
        <v>6746</v>
      </c>
      <c r="K686" s="332" t="s">
        <v>7720</v>
      </c>
      <c r="L686" s="332" t="str">
        <f t="shared" si="10"/>
        <v>000054B3</v>
      </c>
    </row>
    <row r="687" spans="8:12">
      <c r="H687" s="308"/>
      <c r="J687" s="332" t="s">
        <v>6747</v>
      </c>
      <c r="K687" s="332" t="s">
        <v>7721</v>
      </c>
      <c r="L687" s="332" t="str">
        <f t="shared" si="10"/>
        <v>000054B8</v>
      </c>
    </row>
    <row r="688" spans="8:12">
      <c r="H688" s="308"/>
      <c r="J688" s="332" t="s">
        <v>6748</v>
      </c>
      <c r="K688" s="332" t="s">
        <v>7722</v>
      </c>
      <c r="L688" s="332" t="str">
        <f t="shared" si="10"/>
        <v>000054BC</v>
      </c>
    </row>
    <row r="689" spans="8:12">
      <c r="H689" s="308"/>
      <c r="J689" s="332" t="s">
        <v>6749</v>
      </c>
      <c r="K689" s="332" t="s">
        <v>7723</v>
      </c>
      <c r="L689" s="332" t="str">
        <f t="shared" si="10"/>
        <v>000054BD</v>
      </c>
    </row>
    <row r="690" spans="8:12">
      <c r="H690" s="308"/>
      <c r="J690" s="332" t="s">
        <v>6750</v>
      </c>
      <c r="K690" s="332" t="s">
        <v>7724</v>
      </c>
      <c r="L690" s="332" t="str">
        <f t="shared" si="10"/>
        <v>000054BE</v>
      </c>
    </row>
    <row r="691" spans="8:12">
      <c r="H691" s="308"/>
      <c r="J691" s="332" t="s">
        <v>6751</v>
      </c>
      <c r="K691" s="332" t="s">
        <v>7725</v>
      </c>
      <c r="L691" s="332" t="str">
        <f t="shared" si="10"/>
        <v>000054C0</v>
      </c>
    </row>
    <row r="692" spans="8:12">
      <c r="H692" s="308"/>
      <c r="J692" s="332" t="s">
        <v>6752</v>
      </c>
      <c r="K692" s="332" t="s">
        <v>7726</v>
      </c>
      <c r="L692" s="332" t="str">
        <f t="shared" si="10"/>
        <v>000054C1</v>
      </c>
    </row>
    <row r="693" spans="8:12">
      <c r="H693" s="308"/>
      <c r="J693" s="332" t="s">
        <v>6753</v>
      </c>
      <c r="K693" s="332" t="s">
        <v>7727</v>
      </c>
      <c r="L693" s="332" t="str">
        <f t="shared" si="10"/>
        <v>000054C2</v>
      </c>
    </row>
    <row r="694" spans="8:12">
      <c r="H694" s="308"/>
      <c r="J694" s="332" t="s">
        <v>6754</v>
      </c>
      <c r="K694" s="332" t="s">
        <v>7728</v>
      </c>
      <c r="L694" s="332" t="str">
        <f t="shared" si="10"/>
        <v>000054C4</v>
      </c>
    </row>
    <row r="695" spans="8:12">
      <c r="H695" s="308"/>
      <c r="J695" s="332" t="s">
        <v>6755</v>
      </c>
      <c r="K695" s="332" t="s">
        <v>7729</v>
      </c>
      <c r="L695" s="332" t="str">
        <f t="shared" si="10"/>
        <v>000054C7</v>
      </c>
    </row>
    <row r="696" spans="8:12">
      <c r="H696" s="308"/>
      <c r="J696" s="332" t="s">
        <v>6756</v>
      </c>
      <c r="K696" s="332" t="s">
        <v>7730</v>
      </c>
      <c r="L696" s="332" t="str">
        <f t="shared" si="10"/>
        <v>000054C8</v>
      </c>
    </row>
    <row r="697" spans="8:12">
      <c r="H697" s="308"/>
      <c r="J697" s="332" t="s">
        <v>6757</v>
      </c>
      <c r="K697" s="332" t="s">
        <v>7731</v>
      </c>
      <c r="L697" s="332" t="str">
        <f t="shared" si="10"/>
        <v>000054C9</v>
      </c>
    </row>
    <row r="698" spans="8:12">
      <c r="H698" s="308"/>
      <c r="J698" s="332" t="s">
        <v>6758</v>
      </c>
      <c r="K698" s="332" t="s">
        <v>7732</v>
      </c>
      <c r="L698" s="332" t="str">
        <f t="shared" si="10"/>
        <v>000054D8</v>
      </c>
    </row>
    <row r="699" spans="8:12">
      <c r="H699" s="308"/>
      <c r="J699" s="332" t="s">
        <v>6759</v>
      </c>
      <c r="K699" s="332" t="s">
        <v>7733</v>
      </c>
      <c r="L699" s="332" t="str">
        <f t="shared" si="10"/>
        <v>000054E1</v>
      </c>
    </row>
    <row r="700" spans="8:12">
      <c r="H700" s="308"/>
      <c r="J700" s="332" t="s">
        <v>6760</v>
      </c>
      <c r="K700" s="332" t="s">
        <v>7734</v>
      </c>
      <c r="L700" s="332" t="str">
        <f t="shared" si="10"/>
        <v>000054E2</v>
      </c>
    </row>
    <row r="701" spans="8:12">
      <c r="H701" s="308"/>
      <c r="J701" s="332" t="s">
        <v>6761</v>
      </c>
      <c r="K701" s="332" t="s">
        <v>7735</v>
      </c>
      <c r="L701" s="332" t="str">
        <f t="shared" si="10"/>
        <v>000054E5</v>
      </c>
    </row>
    <row r="702" spans="8:12">
      <c r="H702" s="308"/>
      <c r="J702" s="332" t="s">
        <v>6762</v>
      </c>
      <c r="K702" s="332" t="s">
        <v>7736</v>
      </c>
      <c r="L702" s="332" t="str">
        <f t="shared" si="10"/>
        <v>000054E6</v>
      </c>
    </row>
    <row r="703" spans="8:12">
      <c r="H703" s="308"/>
      <c r="J703" s="332" t="s">
        <v>6763</v>
      </c>
      <c r="K703" s="332" t="s">
        <v>7737</v>
      </c>
      <c r="L703" s="332" t="str">
        <f t="shared" si="10"/>
        <v>000054E8</v>
      </c>
    </row>
    <row r="704" spans="8:12">
      <c r="H704" s="308"/>
      <c r="J704" s="332" t="s">
        <v>6764</v>
      </c>
      <c r="K704" s="332" t="s">
        <v>7738</v>
      </c>
      <c r="L704" s="332" t="str">
        <f t="shared" si="10"/>
        <v>000054E9</v>
      </c>
    </row>
    <row r="705" spans="8:12">
      <c r="H705" s="308"/>
      <c r="J705" s="332" t="s">
        <v>6765</v>
      </c>
      <c r="K705" s="332" t="s">
        <v>7739</v>
      </c>
      <c r="L705" s="332" t="str">
        <f t="shared" si="10"/>
        <v>000054ED</v>
      </c>
    </row>
    <row r="706" spans="8:12">
      <c r="H706" s="308"/>
      <c r="J706" s="332" t="s">
        <v>6766</v>
      </c>
      <c r="K706" s="332" t="s">
        <v>7740</v>
      </c>
      <c r="L706" s="332" t="str">
        <f t="shared" ref="L706:L769" si="11">"0000" &amp; K706</f>
        <v>000054EE</v>
      </c>
    </row>
    <row r="707" spans="8:12">
      <c r="H707" s="308"/>
      <c r="J707" s="332" t="s">
        <v>6767</v>
      </c>
      <c r="K707" s="332" t="s">
        <v>7741</v>
      </c>
      <c r="L707" s="332" t="str">
        <f t="shared" si="11"/>
        <v>000054F2</v>
      </c>
    </row>
    <row r="708" spans="8:12">
      <c r="H708" s="308"/>
      <c r="J708" s="332" t="s">
        <v>6768</v>
      </c>
      <c r="K708" s="332" t="s">
        <v>7742</v>
      </c>
      <c r="L708" s="332" t="str">
        <f t="shared" si="11"/>
        <v>000054FA</v>
      </c>
    </row>
    <row r="709" spans="8:12">
      <c r="H709" s="308"/>
      <c r="J709" s="332" t="s">
        <v>6769</v>
      </c>
      <c r="K709" s="332" t="s">
        <v>7743</v>
      </c>
      <c r="L709" s="332" t="str">
        <f t="shared" si="11"/>
        <v>000054FD</v>
      </c>
    </row>
    <row r="710" spans="8:12">
      <c r="H710" s="308"/>
      <c r="J710" s="332" t="s">
        <v>6770</v>
      </c>
      <c r="K710" s="332" t="s">
        <v>7744</v>
      </c>
      <c r="L710" s="332" t="str">
        <f t="shared" si="11"/>
        <v>00005504</v>
      </c>
    </row>
    <row r="711" spans="8:12">
      <c r="H711" s="308"/>
      <c r="J711" s="332" t="s">
        <v>6771</v>
      </c>
      <c r="K711" s="332" t="s">
        <v>7745</v>
      </c>
      <c r="L711" s="332" t="str">
        <f t="shared" si="11"/>
        <v>00005506</v>
      </c>
    </row>
    <row r="712" spans="8:12">
      <c r="H712" s="308"/>
      <c r="J712" s="332" t="s">
        <v>6772</v>
      </c>
      <c r="K712" s="332" t="s">
        <v>7746</v>
      </c>
      <c r="L712" s="332" t="str">
        <f t="shared" si="11"/>
        <v>00005507</v>
      </c>
    </row>
    <row r="713" spans="8:12">
      <c r="H713" s="308"/>
      <c r="J713" s="332" t="s">
        <v>6773</v>
      </c>
      <c r="K713" s="332" t="s">
        <v>7747</v>
      </c>
      <c r="L713" s="332" t="str">
        <f t="shared" si="11"/>
        <v>0000550F</v>
      </c>
    </row>
    <row r="714" spans="8:12">
      <c r="H714" s="308"/>
      <c r="J714" s="332" t="s">
        <v>6774</v>
      </c>
      <c r="K714" s="332" t="s">
        <v>7748</v>
      </c>
      <c r="L714" s="332" t="str">
        <f t="shared" si="11"/>
        <v>00005510</v>
      </c>
    </row>
    <row r="715" spans="8:12">
      <c r="H715" s="308"/>
      <c r="J715" s="332" t="s">
        <v>6775</v>
      </c>
      <c r="K715" s="332" t="s">
        <v>7749</v>
      </c>
      <c r="L715" s="332" t="str">
        <f t="shared" si="11"/>
        <v>00005514</v>
      </c>
    </row>
    <row r="716" spans="8:12">
      <c r="H716" s="308"/>
      <c r="J716" s="332" t="s">
        <v>6776</v>
      </c>
      <c r="K716" s="332" t="s">
        <v>7750</v>
      </c>
      <c r="L716" s="332" t="str">
        <f t="shared" si="11"/>
        <v>00005516</v>
      </c>
    </row>
    <row r="717" spans="8:12">
      <c r="H717" s="308"/>
      <c r="J717" s="332" t="s">
        <v>6777</v>
      </c>
      <c r="K717" s="332" t="s">
        <v>7751</v>
      </c>
      <c r="L717" s="332" t="str">
        <f t="shared" si="11"/>
        <v>0000552E</v>
      </c>
    </row>
    <row r="718" spans="8:12">
      <c r="H718" s="308"/>
      <c r="J718" s="332" t="s">
        <v>3263</v>
      </c>
      <c r="K718" s="332" t="s">
        <v>7752</v>
      </c>
      <c r="L718" s="332" t="str">
        <f t="shared" si="11"/>
        <v>0000552F</v>
      </c>
    </row>
    <row r="719" spans="8:12">
      <c r="H719" s="308"/>
      <c r="J719" s="332" t="s">
        <v>6778</v>
      </c>
      <c r="K719" s="332" t="s">
        <v>7753</v>
      </c>
      <c r="L719" s="332" t="str">
        <f t="shared" si="11"/>
        <v>00005531</v>
      </c>
    </row>
    <row r="720" spans="8:12">
      <c r="H720" s="308"/>
      <c r="J720" s="332" t="s">
        <v>6779</v>
      </c>
      <c r="K720" s="332" t="s">
        <v>7754</v>
      </c>
      <c r="L720" s="332" t="str">
        <f t="shared" si="11"/>
        <v>00005533</v>
      </c>
    </row>
    <row r="721" spans="8:12">
      <c r="H721" s="308"/>
      <c r="J721" s="332" t="s">
        <v>6780</v>
      </c>
      <c r="K721" s="332" t="s">
        <v>7755</v>
      </c>
      <c r="L721" s="332" t="str">
        <f t="shared" si="11"/>
        <v>00005538</v>
      </c>
    </row>
    <row r="722" spans="8:12">
      <c r="H722" s="308"/>
      <c r="J722" s="332" t="s">
        <v>6781</v>
      </c>
      <c r="K722" s="332" t="s">
        <v>7756</v>
      </c>
      <c r="L722" s="332" t="str">
        <f t="shared" si="11"/>
        <v>00005539</v>
      </c>
    </row>
    <row r="723" spans="8:12">
      <c r="H723" s="308"/>
      <c r="J723" s="332" t="s">
        <v>6782</v>
      </c>
      <c r="K723" s="332" t="s">
        <v>7757</v>
      </c>
      <c r="L723" s="332" t="str">
        <f t="shared" si="11"/>
        <v>0000553E</v>
      </c>
    </row>
    <row r="724" spans="8:12">
      <c r="H724" s="308"/>
      <c r="J724" s="332" t="s">
        <v>6783</v>
      </c>
      <c r="K724" s="332" t="s">
        <v>7758</v>
      </c>
      <c r="L724" s="332" t="str">
        <f t="shared" si="11"/>
        <v>00005540</v>
      </c>
    </row>
    <row r="725" spans="8:12">
      <c r="H725" s="308"/>
      <c r="J725" s="332" t="s">
        <v>6784</v>
      </c>
      <c r="K725" s="332" t="s">
        <v>7759</v>
      </c>
      <c r="L725" s="332" t="str">
        <f t="shared" si="11"/>
        <v>00005544</v>
      </c>
    </row>
    <row r="726" spans="8:12">
      <c r="H726" s="308"/>
      <c r="J726" s="332" t="s">
        <v>6785</v>
      </c>
      <c r="K726" s="332" t="s">
        <v>7760</v>
      </c>
      <c r="L726" s="332" t="str">
        <f t="shared" si="11"/>
        <v>00005545</v>
      </c>
    </row>
    <row r="727" spans="8:12">
      <c r="H727" s="308"/>
      <c r="J727" s="332" t="s">
        <v>6786</v>
      </c>
      <c r="K727" s="332" t="s">
        <v>7761</v>
      </c>
      <c r="L727" s="332" t="str">
        <f t="shared" si="11"/>
        <v>00005546</v>
      </c>
    </row>
    <row r="728" spans="8:12">
      <c r="H728" s="308"/>
      <c r="J728" s="332" t="s">
        <v>6787</v>
      </c>
      <c r="K728" s="332" t="s">
        <v>7762</v>
      </c>
      <c r="L728" s="332" t="str">
        <f t="shared" si="11"/>
        <v>0000554C</v>
      </c>
    </row>
    <row r="729" spans="8:12">
      <c r="H729" s="308"/>
      <c r="J729" s="332" t="s">
        <v>6788</v>
      </c>
      <c r="K729" s="332" t="s">
        <v>7763</v>
      </c>
      <c r="L729" s="332" t="str">
        <f t="shared" si="11"/>
        <v>0000554F</v>
      </c>
    </row>
    <row r="730" spans="8:12">
      <c r="H730" s="308"/>
      <c r="J730" s="332" t="s">
        <v>6789</v>
      </c>
      <c r="K730" s="332" t="s">
        <v>7764</v>
      </c>
      <c r="L730" s="332" t="str">
        <f t="shared" si="11"/>
        <v>00005553</v>
      </c>
    </row>
    <row r="731" spans="8:12">
      <c r="H731" s="308"/>
      <c r="J731" s="332" t="s">
        <v>6790</v>
      </c>
      <c r="K731" s="332" t="s">
        <v>7765</v>
      </c>
      <c r="L731" s="332" t="str">
        <f t="shared" si="11"/>
        <v>00005556</v>
      </c>
    </row>
    <row r="732" spans="8:12">
      <c r="H732" s="308"/>
      <c r="J732" s="332" t="s">
        <v>6791</v>
      </c>
      <c r="K732" s="332" t="s">
        <v>7766</v>
      </c>
      <c r="L732" s="332" t="str">
        <f t="shared" si="11"/>
        <v>00005557</v>
      </c>
    </row>
    <row r="733" spans="8:12">
      <c r="H733" s="308"/>
      <c r="J733" s="332" t="s">
        <v>6792</v>
      </c>
      <c r="K733" s="332" t="s">
        <v>7767</v>
      </c>
      <c r="L733" s="332" t="str">
        <f t="shared" si="11"/>
        <v>0000555C</v>
      </c>
    </row>
    <row r="734" spans="8:12">
      <c r="H734" s="308"/>
      <c r="J734" s="332" t="s">
        <v>6793</v>
      </c>
      <c r="K734" s="332" t="s">
        <v>7768</v>
      </c>
      <c r="L734" s="332" t="str">
        <f t="shared" si="11"/>
        <v>0000555D</v>
      </c>
    </row>
    <row r="735" spans="8:12">
      <c r="H735" s="308"/>
      <c r="J735" s="332" t="s">
        <v>6794</v>
      </c>
      <c r="K735" s="332" t="s">
        <v>7769</v>
      </c>
      <c r="L735" s="332" t="str">
        <f t="shared" si="11"/>
        <v>00005563</v>
      </c>
    </row>
    <row r="736" spans="8:12">
      <c r="H736" s="308"/>
      <c r="J736" s="332" t="s">
        <v>6795</v>
      </c>
      <c r="K736" s="332" t="s">
        <v>7770</v>
      </c>
      <c r="L736" s="332" t="str">
        <f t="shared" si="11"/>
        <v>0000557B</v>
      </c>
    </row>
    <row r="737" spans="8:12">
      <c r="H737" s="308"/>
      <c r="J737" s="332" t="s">
        <v>6796</v>
      </c>
      <c r="K737" s="332" t="s">
        <v>7771</v>
      </c>
      <c r="L737" s="332" t="str">
        <f t="shared" si="11"/>
        <v>0000557C</v>
      </c>
    </row>
    <row r="738" spans="8:12">
      <c r="H738" s="308"/>
      <c r="J738" s="332" t="s">
        <v>6797</v>
      </c>
      <c r="K738" s="332" t="s">
        <v>7772</v>
      </c>
      <c r="L738" s="332" t="str">
        <f t="shared" si="11"/>
        <v>0000557E</v>
      </c>
    </row>
    <row r="739" spans="8:12">
      <c r="H739" s="308"/>
      <c r="J739" s="332" t="s">
        <v>6798</v>
      </c>
      <c r="K739" s="332" t="s">
        <v>7773</v>
      </c>
      <c r="L739" s="332" t="str">
        <f t="shared" si="11"/>
        <v>00005580</v>
      </c>
    </row>
    <row r="740" spans="8:12">
      <c r="H740" s="308"/>
      <c r="J740" s="332" t="s">
        <v>6799</v>
      </c>
      <c r="K740" s="332" t="s">
        <v>7774</v>
      </c>
      <c r="L740" s="332" t="str">
        <f t="shared" si="11"/>
        <v>00005583</v>
      </c>
    </row>
    <row r="741" spans="8:12">
      <c r="H741" s="308"/>
      <c r="J741" s="332" t="s">
        <v>6800</v>
      </c>
      <c r="K741" s="332" t="s">
        <v>7775</v>
      </c>
      <c r="L741" s="332" t="str">
        <f t="shared" si="11"/>
        <v>00005584</v>
      </c>
    </row>
    <row r="742" spans="8:12">
      <c r="H742" s="308"/>
      <c r="J742" s="332" t="s">
        <v>6801</v>
      </c>
      <c r="K742" s="332" t="s">
        <v>7776</v>
      </c>
      <c r="L742" s="332" t="str">
        <f t="shared" si="11"/>
        <v>00005587</v>
      </c>
    </row>
    <row r="743" spans="8:12">
      <c r="H743" s="308"/>
      <c r="J743" s="332" t="s">
        <v>6802</v>
      </c>
      <c r="K743" s="332" t="s">
        <v>7777</v>
      </c>
      <c r="L743" s="332" t="str">
        <f t="shared" si="11"/>
        <v>00005589</v>
      </c>
    </row>
    <row r="744" spans="8:12">
      <c r="H744" s="308"/>
      <c r="J744" s="332" t="s">
        <v>6803</v>
      </c>
      <c r="K744" s="332" t="s">
        <v>7778</v>
      </c>
      <c r="L744" s="332" t="str">
        <f t="shared" si="11"/>
        <v>0000558A</v>
      </c>
    </row>
    <row r="745" spans="8:12">
      <c r="H745" s="308"/>
      <c r="J745" s="332" t="s">
        <v>6804</v>
      </c>
      <c r="K745" s="332" t="s">
        <v>7779</v>
      </c>
      <c r="L745" s="332" t="str">
        <f t="shared" si="11"/>
        <v>0000558B</v>
      </c>
    </row>
    <row r="746" spans="8:12">
      <c r="H746" s="308"/>
      <c r="J746" s="332" t="s">
        <v>6805</v>
      </c>
      <c r="K746" s="332" t="s">
        <v>7780</v>
      </c>
      <c r="L746" s="332" t="str">
        <f t="shared" si="11"/>
        <v>00005598</v>
      </c>
    </row>
    <row r="747" spans="8:12">
      <c r="H747" s="308"/>
      <c r="J747" s="332" t="s">
        <v>6806</v>
      </c>
      <c r="K747" s="332" t="s">
        <v>7781</v>
      </c>
      <c r="L747" s="332" t="str">
        <f t="shared" si="11"/>
        <v>00005599</v>
      </c>
    </row>
    <row r="748" spans="8:12">
      <c r="H748" s="308"/>
      <c r="J748" s="332" t="s">
        <v>6807</v>
      </c>
      <c r="K748" s="332" t="s">
        <v>7782</v>
      </c>
      <c r="L748" s="332" t="str">
        <f t="shared" si="11"/>
        <v>0000559A</v>
      </c>
    </row>
    <row r="749" spans="8:12">
      <c r="H749" s="308"/>
      <c r="J749" s="332" t="s">
        <v>6808</v>
      </c>
      <c r="K749" s="332" t="s">
        <v>7783</v>
      </c>
      <c r="L749" s="332" t="str">
        <f t="shared" si="11"/>
        <v>0000559C</v>
      </c>
    </row>
    <row r="750" spans="8:12">
      <c r="H750" s="308"/>
      <c r="J750" s="332" t="s">
        <v>6809</v>
      </c>
      <c r="K750" s="332" t="s">
        <v>7784</v>
      </c>
      <c r="L750" s="332" t="str">
        <f t="shared" si="11"/>
        <v>0000559D</v>
      </c>
    </row>
    <row r="751" spans="8:12">
      <c r="H751" s="308"/>
      <c r="J751" s="332" t="s">
        <v>6810</v>
      </c>
      <c r="K751" s="332" t="s">
        <v>7785</v>
      </c>
      <c r="L751" s="332" t="str">
        <f t="shared" si="11"/>
        <v>0000559E</v>
      </c>
    </row>
    <row r="752" spans="8:12">
      <c r="H752" s="308"/>
      <c r="J752" s="332" t="s">
        <v>6811</v>
      </c>
      <c r="K752" s="332" t="s">
        <v>7786</v>
      </c>
      <c r="L752" s="332" t="str">
        <f t="shared" si="11"/>
        <v>0000559F</v>
      </c>
    </row>
    <row r="753" spans="8:12">
      <c r="H753" s="308"/>
      <c r="J753" s="332" t="s">
        <v>6812</v>
      </c>
      <c r="K753" s="332" t="s">
        <v>7787</v>
      </c>
      <c r="L753" s="332" t="str">
        <f t="shared" si="11"/>
        <v>000055A7</v>
      </c>
    </row>
    <row r="754" spans="8:12">
      <c r="H754" s="308"/>
      <c r="J754" s="332" t="s">
        <v>6813</v>
      </c>
      <c r="K754" s="332" t="s">
        <v>7788</v>
      </c>
      <c r="L754" s="332" t="str">
        <f t="shared" si="11"/>
        <v>000055A8</v>
      </c>
    </row>
    <row r="755" spans="8:12">
      <c r="H755" s="308"/>
      <c r="J755" s="332" t="s">
        <v>6814</v>
      </c>
      <c r="K755" s="332" t="s">
        <v>7789</v>
      </c>
      <c r="L755" s="332" t="str">
        <f t="shared" si="11"/>
        <v>000055A9</v>
      </c>
    </row>
    <row r="756" spans="8:12">
      <c r="H756" s="308"/>
      <c r="J756" s="332" t="s">
        <v>6815</v>
      </c>
      <c r="K756" s="332" t="s">
        <v>7790</v>
      </c>
      <c r="L756" s="332" t="str">
        <f t="shared" si="11"/>
        <v>000055AA</v>
      </c>
    </row>
    <row r="757" spans="8:12">
      <c r="H757" s="308"/>
      <c r="J757" s="332" t="s">
        <v>6816</v>
      </c>
      <c r="K757" s="332" t="s">
        <v>7791</v>
      </c>
      <c r="L757" s="332" t="str">
        <f t="shared" si="11"/>
        <v>000055AB</v>
      </c>
    </row>
    <row r="758" spans="8:12">
      <c r="H758" s="308"/>
      <c r="J758" s="332" t="s">
        <v>6817</v>
      </c>
      <c r="K758" s="332" t="s">
        <v>7792</v>
      </c>
      <c r="L758" s="332" t="str">
        <f t="shared" si="11"/>
        <v>000055AC</v>
      </c>
    </row>
    <row r="759" spans="8:12">
      <c r="H759" s="308"/>
      <c r="J759" s="332" t="s">
        <v>6818</v>
      </c>
      <c r="K759" s="332" t="s">
        <v>7793</v>
      </c>
      <c r="L759" s="332" t="str">
        <f t="shared" si="11"/>
        <v>000055AE</v>
      </c>
    </row>
    <row r="760" spans="8:12">
      <c r="H760" s="308"/>
      <c r="J760" s="332" t="s">
        <v>6819</v>
      </c>
      <c r="K760" s="332" t="s">
        <v>7794</v>
      </c>
      <c r="L760" s="332" t="str">
        <f t="shared" si="11"/>
        <v>000055B0</v>
      </c>
    </row>
    <row r="761" spans="8:12">
      <c r="H761" s="308"/>
      <c r="J761" s="332" t="s">
        <v>6820</v>
      </c>
      <c r="K761" s="332" t="s">
        <v>7795</v>
      </c>
      <c r="L761" s="332" t="str">
        <f t="shared" si="11"/>
        <v>000055B6</v>
      </c>
    </row>
    <row r="762" spans="8:12">
      <c r="H762" s="308"/>
      <c r="J762" s="332" t="s">
        <v>6821</v>
      </c>
      <c r="K762" s="332" t="s">
        <v>7796</v>
      </c>
      <c r="L762" s="332" t="str">
        <f t="shared" si="11"/>
        <v>000055C4</v>
      </c>
    </row>
    <row r="763" spans="8:12">
      <c r="H763" s="308"/>
      <c r="J763" s="332" t="s">
        <v>6822</v>
      </c>
      <c r="K763" s="332" t="s">
        <v>7797</v>
      </c>
      <c r="L763" s="332" t="str">
        <f t="shared" si="11"/>
        <v>000055C5</v>
      </c>
    </row>
    <row r="764" spans="8:12">
      <c r="H764" s="308"/>
      <c r="J764" s="332" t="s">
        <v>6823</v>
      </c>
      <c r="K764" s="332" t="s">
        <v>7798</v>
      </c>
      <c r="L764" s="332" t="str">
        <f t="shared" si="11"/>
        <v>000055C7</v>
      </c>
    </row>
    <row r="765" spans="8:12">
      <c r="H765" s="308"/>
      <c r="J765" s="332" t="s">
        <v>6824</v>
      </c>
      <c r="K765" s="332" t="s">
        <v>7799</v>
      </c>
      <c r="L765" s="332" t="str">
        <f t="shared" si="11"/>
        <v>000055D4</v>
      </c>
    </row>
    <row r="766" spans="8:12">
      <c r="H766" s="308"/>
      <c r="J766" s="332" t="s">
        <v>6825</v>
      </c>
      <c r="K766" s="332" t="s">
        <v>7800</v>
      </c>
      <c r="L766" s="332" t="str">
        <f t="shared" si="11"/>
        <v>000055DA</v>
      </c>
    </row>
    <row r="767" spans="8:12">
      <c r="H767" s="308"/>
      <c r="J767" s="332" t="s">
        <v>6826</v>
      </c>
      <c r="K767" s="332" t="s">
        <v>7801</v>
      </c>
      <c r="L767" s="332" t="str">
        <f t="shared" si="11"/>
        <v>000055DC</v>
      </c>
    </row>
    <row r="768" spans="8:12">
      <c r="H768" s="308"/>
      <c r="J768" s="332" t="s">
        <v>6827</v>
      </c>
      <c r="K768" s="332" t="s">
        <v>7802</v>
      </c>
      <c r="L768" s="332" t="str">
        <f t="shared" si="11"/>
        <v>000055DF</v>
      </c>
    </row>
    <row r="769" spans="8:12">
      <c r="H769" s="308"/>
      <c r="J769" s="332" t="s">
        <v>6828</v>
      </c>
      <c r="K769" s="332" t="s">
        <v>7803</v>
      </c>
      <c r="L769" s="332" t="str">
        <f t="shared" si="11"/>
        <v>000055E3</v>
      </c>
    </row>
    <row r="770" spans="8:12">
      <c r="H770" s="308"/>
      <c r="J770" s="332" t="s">
        <v>6829</v>
      </c>
      <c r="K770" s="332" t="s">
        <v>7804</v>
      </c>
      <c r="L770" s="332" t="str">
        <f t="shared" ref="L770:L833" si="12">"0000" &amp; K770</f>
        <v>000055E4</v>
      </c>
    </row>
    <row r="771" spans="8:12">
      <c r="H771" s="308"/>
      <c r="J771" s="332" t="s">
        <v>6830</v>
      </c>
      <c r="K771" s="332" t="s">
        <v>7805</v>
      </c>
      <c r="L771" s="332" t="str">
        <f t="shared" si="12"/>
        <v>000055F7</v>
      </c>
    </row>
    <row r="772" spans="8:12">
      <c r="H772" s="308"/>
      <c r="J772" s="332" t="s">
        <v>6831</v>
      </c>
      <c r="K772" s="332" t="s">
        <v>7806</v>
      </c>
      <c r="L772" s="332" t="str">
        <f t="shared" si="12"/>
        <v>000055F9</v>
      </c>
    </row>
    <row r="773" spans="8:12">
      <c r="H773" s="308"/>
      <c r="J773" s="332" t="s">
        <v>6832</v>
      </c>
      <c r="K773" s="332" t="s">
        <v>7807</v>
      </c>
      <c r="L773" s="332" t="str">
        <f t="shared" si="12"/>
        <v>000055FD</v>
      </c>
    </row>
    <row r="774" spans="8:12">
      <c r="H774" s="308"/>
      <c r="J774" s="332" t="s">
        <v>6833</v>
      </c>
      <c r="K774" s="332" t="s">
        <v>7808</v>
      </c>
      <c r="L774" s="332" t="str">
        <f t="shared" si="12"/>
        <v>000055FE</v>
      </c>
    </row>
    <row r="775" spans="8:12">
      <c r="H775" s="308"/>
      <c r="J775" s="332" t="s">
        <v>6834</v>
      </c>
      <c r="K775" s="332" t="s">
        <v>7809</v>
      </c>
      <c r="L775" s="332" t="str">
        <f t="shared" si="12"/>
        <v>00005606</v>
      </c>
    </row>
    <row r="776" spans="8:12">
      <c r="H776" s="308"/>
      <c r="J776" s="332" t="s">
        <v>6835</v>
      </c>
      <c r="K776" s="332" t="s">
        <v>7810</v>
      </c>
      <c r="L776" s="332" t="str">
        <f t="shared" si="12"/>
        <v>00005609</v>
      </c>
    </row>
    <row r="777" spans="8:12">
      <c r="H777" s="308"/>
      <c r="J777" s="332" t="s">
        <v>6836</v>
      </c>
      <c r="K777" s="332" t="s">
        <v>7811</v>
      </c>
      <c r="L777" s="332" t="str">
        <f t="shared" si="12"/>
        <v>00005614</v>
      </c>
    </row>
    <row r="778" spans="8:12">
      <c r="H778" s="308"/>
      <c r="J778" s="332" t="s">
        <v>6837</v>
      </c>
      <c r="K778" s="332" t="s">
        <v>7812</v>
      </c>
      <c r="L778" s="332" t="str">
        <f t="shared" si="12"/>
        <v>00005616</v>
      </c>
    </row>
    <row r="779" spans="8:12">
      <c r="H779" s="308"/>
      <c r="J779" s="332" t="s">
        <v>6838</v>
      </c>
      <c r="K779" s="332" t="s">
        <v>7813</v>
      </c>
      <c r="L779" s="332" t="str">
        <f t="shared" si="12"/>
        <v>00005617</v>
      </c>
    </row>
    <row r="780" spans="8:12">
      <c r="H780" s="308"/>
      <c r="J780" s="332" t="s">
        <v>6839</v>
      </c>
      <c r="K780" s="332" t="s">
        <v>7814</v>
      </c>
      <c r="L780" s="332" t="str">
        <f t="shared" si="12"/>
        <v>00005618</v>
      </c>
    </row>
    <row r="781" spans="8:12">
      <c r="H781" s="308"/>
      <c r="J781" s="332" t="s">
        <v>6840</v>
      </c>
      <c r="K781" s="332" t="s">
        <v>7815</v>
      </c>
      <c r="L781" s="332" t="str">
        <f t="shared" si="12"/>
        <v>0000561B</v>
      </c>
    </row>
    <row r="782" spans="8:12">
      <c r="H782" s="308"/>
      <c r="J782" s="332" t="s">
        <v>6841</v>
      </c>
      <c r="K782" s="332" t="s">
        <v>7816</v>
      </c>
      <c r="L782" s="332" t="str">
        <f t="shared" si="12"/>
        <v>00005629</v>
      </c>
    </row>
    <row r="783" spans="8:12">
      <c r="H783" s="308"/>
      <c r="J783" s="332" t="s">
        <v>6842</v>
      </c>
      <c r="K783" s="332" t="s">
        <v>7817</v>
      </c>
      <c r="L783" s="332" t="str">
        <f t="shared" si="12"/>
        <v>0000562F</v>
      </c>
    </row>
    <row r="784" spans="8:12">
      <c r="H784" s="308"/>
      <c r="J784" s="332" t="s">
        <v>6843</v>
      </c>
      <c r="K784" s="332" t="s">
        <v>7818</v>
      </c>
      <c r="L784" s="332" t="str">
        <f t="shared" si="12"/>
        <v>00005631</v>
      </c>
    </row>
    <row r="785" spans="8:12">
      <c r="H785" s="308"/>
      <c r="J785" s="332" t="s">
        <v>6844</v>
      </c>
      <c r="K785" s="332" t="s">
        <v>7819</v>
      </c>
      <c r="L785" s="332" t="str">
        <f t="shared" si="12"/>
        <v>00005632</v>
      </c>
    </row>
    <row r="786" spans="8:12">
      <c r="H786" s="308"/>
      <c r="J786" s="332" t="s">
        <v>6845</v>
      </c>
      <c r="K786" s="332" t="s">
        <v>7820</v>
      </c>
      <c r="L786" s="332" t="str">
        <f t="shared" si="12"/>
        <v>00005634</v>
      </c>
    </row>
    <row r="787" spans="8:12">
      <c r="H787" s="308"/>
      <c r="J787" s="332" t="s">
        <v>6846</v>
      </c>
      <c r="K787" s="332" t="s">
        <v>7821</v>
      </c>
      <c r="L787" s="332" t="str">
        <f t="shared" si="12"/>
        <v>00005636</v>
      </c>
    </row>
    <row r="788" spans="8:12">
      <c r="H788" s="308"/>
      <c r="J788" s="332" t="s">
        <v>6847</v>
      </c>
      <c r="K788" s="332" t="s">
        <v>7822</v>
      </c>
      <c r="L788" s="332" t="str">
        <f t="shared" si="12"/>
        <v>00005638</v>
      </c>
    </row>
    <row r="789" spans="8:12">
      <c r="H789" s="308"/>
      <c r="J789" s="332" t="s">
        <v>6848</v>
      </c>
      <c r="K789" s="332" t="s">
        <v>7823</v>
      </c>
      <c r="L789" s="332" t="str">
        <f t="shared" si="12"/>
        <v>00005642</v>
      </c>
    </row>
    <row r="790" spans="8:12">
      <c r="H790" s="308"/>
      <c r="J790" s="332" t="s">
        <v>6849</v>
      </c>
      <c r="K790" s="332" t="s">
        <v>7824</v>
      </c>
      <c r="L790" s="332" t="str">
        <f t="shared" si="12"/>
        <v>0000564C</v>
      </c>
    </row>
    <row r="791" spans="8:12">
      <c r="H791" s="308"/>
      <c r="J791" s="332" t="s">
        <v>6850</v>
      </c>
      <c r="K791" s="332" t="s">
        <v>7825</v>
      </c>
      <c r="L791" s="332" t="str">
        <f t="shared" si="12"/>
        <v>0000564E</v>
      </c>
    </row>
    <row r="792" spans="8:12">
      <c r="H792" s="308"/>
      <c r="J792" s="332" t="s">
        <v>6851</v>
      </c>
      <c r="K792" s="332" t="s">
        <v>7826</v>
      </c>
      <c r="L792" s="332" t="str">
        <f t="shared" si="12"/>
        <v>00005650</v>
      </c>
    </row>
    <row r="793" spans="8:12">
      <c r="H793" s="308"/>
      <c r="J793" s="332" t="s">
        <v>6852</v>
      </c>
      <c r="K793" s="332" t="s">
        <v>7827</v>
      </c>
      <c r="L793" s="332" t="str">
        <f t="shared" si="12"/>
        <v>0000565B</v>
      </c>
    </row>
    <row r="794" spans="8:12">
      <c r="H794" s="308"/>
      <c r="J794" s="332" t="s">
        <v>6853</v>
      </c>
      <c r="K794" s="332" t="s">
        <v>7828</v>
      </c>
      <c r="L794" s="332" t="str">
        <f t="shared" si="12"/>
        <v>00005664</v>
      </c>
    </row>
    <row r="795" spans="8:12">
      <c r="H795" s="308"/>
      <c r="J795" s="332" t="s">
        <v>6854</v>
      </c>
      <c r="K795" s="332" t="s">
        <v>7829</v>
      </c>
      <c r="L795" s="332" t="str">
        <f t="shared" si="12"/>
        <v>00005668</v>
      </c>
    </row>
    <row r="796" spans="8:12">
      <c r="H796" s="308"/>
      <c r="J796" s="332" t="s">
        <v>6855</v>
      </c>
      <c r="K796" s="332" t="s">
        <v>7830</v>
      </c>
      <c r="L796" s="332" t="str">
        <f t="shared" si="12"/>
        <v>0000566A</v>
      </c>
    </row>
    <row r="797" spans="8:12">
      <c r="H797" s="308"/>
      <c r="J797" s="332" t="s">
        <v>6090</v>
      </c>
      <c r="K797" s="332" t="s">
        <v>7831</v>
      </c>
      <c r="L797" s="332" t="str">
        <f t="shared" si="12"/>
        <v>0000566B</v>
      </c>
    </row>
    <row r="798" spans="8:12">
      <c r="H798" s="308"/>
      <c r="J798" s="332" t="s">
        <v>6856</v>
      </c>
      <c r="K798" s="332" t="s">
        <v>7832</v>
      </c>
      <c r="L798" s="332" t="str">
        <f t="shared" si="12"/>
        <v>0000566C</v>
      </c>
    </row>
    <row r="799" spans="8:12">
      <c r="H799" s="308"/>
      <c r="J799" s="332" t="s">
        <v>6857</v>
      </c>
      <c r="K799" s="332" t="s">
        <v>7833</v>
      </c>
      <c r="L799" s="332" t="str">
        <f t="shared" si="12"/>
        <v>00005674</v>
      </c>
    </row>
    <row r="800" spans="8:12">
      <c r="H800" s="308"/>
      <c r="J800" s="332" t="s">
        <v>6858</v>
      </c>
      <c r="K800" s="332" t="s">
        <v>7834</v>
      </c>
      <c r="L800" s="332" t="str">
        <f t="shared" si="12"/>
        <v>00005678</v>
      </c>
    </row>
    <row r="801" spans="8:12">
      <c r="H801" s="308"/>
      <c r="J801" s="332" t="s">
        <v>6859</v>
      </c>
      <c r="K801" s="332" t="s">
        <v>7835</v>
      </c>
      <c r="L801" s="332" t="str">
        <f t="shared" si="12"/>
        <v>0000567A</v>
      </c>
    </row>
    <row r="802" spans="8:12">
      <c r="H802" s="308"/>
      <c r="J802" s="332" t="s">
        <v>6860</v>
      </c>
      <c r="K802" s="332" t="s">
        <v>7836</v>
      </c>
      <c r="L802" s="332" t="str">
        <f t="shared" si="12"/>
        <v>00005680</v>
      </c>
    </row>
    <row r="803" spans="8:12">
      <c r="H803" s="308"/>
      <c r="J803" s="332" t="s">
        <v>6861</v>
      </c>
      <c r="K803" s="332" t="s">
        <v>7837</v>
      </c>
      <c r="L803" s="332" t="str">
        <f t="shared" si="12"/>
        <v>00005686</v>
      </c>
    </row>
    <row r="804" spans="8:12">
      <c r="H804" s="308"/>
      <c r="J804" s="332" t="s">
        <v>6862</v>
      </c>
      <c r="K804" s="332" t="s">
        <v>7838</v>
      </c>
      <c r="L804" s="332" t="str">
        <f t="shared" si="12"/>
        <v>00005687</v>
      </c>
    </row>
    <row r="805" spans="8:12">
      <c r="H805" s="308"/>
      <c r="J805" s="332" t="s">
        <v>7520</v>
      </c>
      <c r="K805" s="332" t="s">
        <v>7839</v>
      </c>
      <c r="L805" s="332" t="str">
        <f t="shared" si="12"/>
        <v>0000568A</v>
      </c>
    </row>
    <row r="806" spans="8:12">
      <c r="H806" s="308"/>
      <c r="J806" s="332" t="s">
        <v>7521</v>
      </c>
      <c r="K806" s="332" t="s">
        <v>7840</v>
      </c>
      <c r="L806" s="332" t="str">
        <f t="shared" si="12"/>
        <v>0000568F</v>
      </c>
    </row>
    <row r="807" spans="8:12">
      <c r="H807" s="308"/>
      <c r="J807" s="332" t="s">
        <v>6863</v>
      </c>
      <c r="K807" s="332" t="s">
        <v>7841</v>
      </c>
      <c r="L807" s="332" t="str">
        <f t="shared" si="12"/>
        <v>00005694</v>
      </c>
    </row>
    <row r="808" spans="8:12">
      <c r="H808" s="308"/>
      <c r="J808" s="332" t="s">
        <v>6864</v>
      </c>
      <c r="K808" s="332" t="s">
        <v>7842</v>
      </c>
      <c r="L808" s="332" t="str">
        <f t="shared" si="12"/>
        <v>000056A0</v>
      </c>
    </row>
    <row r="809" spans="8:12">
      <c r="H809" s="308"/>
      <c r="J809" s="332" t="s">
        <v>6865</v>
      </c>
      <c r="K809" s="332" t="s">
        <v>7843</v>
      </c>
      <c r="L809" s="332" t="str">
        <f t="shared" si="12"/>
        <v>000056A2</v>
      </c>
    </row>
    <row r="810" spans="8:12">
      <c r="H810" s="308"/>
      <c r="J810" s="332" t="s">
        <v>6866</v>
      </c>
      <c r="K810" s="332" t="s">
        <v>7844</v>
      </c>
      <c r="L810" s="332" t="str">
        <f t="shared" si="12"/>
        <v>000056A5</v>
      </c>
    </row>
    <row r="811" spans="8:12">
      <c r="H811" s="308"/>
      <c r="J811" s="332" t="s">
        <v>6867</v>
      </c>
      <c r="K811" s="332" t="s">
        <v>7845</v>
      </c>
      <c r="L811" s="332" t="str">
        <f t="shared" si="12"/>
        <v>000056AE</v>
      </c>
    </row>
    <row r="812" spans="8:12">
      <c r="H812" s="308"/>
      <c r="J812" s="332" t="s">
        <v>6868</v>
      </c>
      <c r="K812" s="332" t="s">
        <v>7846</v>
      </c>
      <c r="L812" s="332" t="str">
        <f t="shared" si="12"/>
        <v>000056B4</v>
      </c>
    </row>
    <row r="813" spans="8:12">
      <c r="H813" s="308"/>
      <c r="J813" s="332" t="s">
        <v>6268</v>
      </c>
      <c r="K813" s="332" t="s">
        <v>7847</v>
      </c>
      <c r="L813" s="332" t="str">
        <f t="shared" si="12"/>
        <v>000056B6</v>
      </c>
    </row>
    <row r="814" spans="8:12">
      <c r="H814" s="308"/>
      <c r="J814" s="332" t="s">
        <v>6869</v>
      </c>
      <c r="K814" s="332" t="s">
        <v>7848</v>
      </c>
      <c r="L814" s="332" t="str">
        <f t="shared" si="12"/>
        <v>000056BC</v>
      </c>
    </row>
    <row r="815" spans="8:12">
      <c r="H815" s="308"/>
      <c r="J815" s="332" t="s">
        <v>6870</v>
      </c>
      <c r="K815" s="332" t="s">
        <v>7849</v>
      </c>
      <c r="L815" s="332" t="str">
        <f t="shared" si="12"/>
        <v>000056C0</v>
      </c>
    </row>
    <row r="816" spans="8:12">
      <c r="H816" s="308"/>
      <c r="J816" s="332" t="s">
        <v>6871</v>
      </c>
      <c r="K816" s="332" t="s">
        <v>7850</v>
      </c>
      <c r="L816" s="332" t="str">
        <f t="shared" si="12"/>
        <v>000056C1</v>
      </c>
    </row>
    <row r="817" spans="8:12">
      <c r="H817" s="308"/>
      <c r="J817" s="332" t="s">
        <v>6872</v>
      </c>
      <c r="K817" s="332" t="s">
        <v>7851</v>
      </c>
      <c r="L817" s="332" t="str">
        <f t="shared" si="12"/>
        <v>000056C2</v>
      </c>
    </row>
    <row r="818" spans="8:12">
      <c r="H818" s="308"/>
      <c r="J818" s="332" t="s">
        <v>6873</v>
      </c>
      <c r="K818" s="332" t="s">
        <v>7852</v>
      </c>
      <c r="L818" s="332" t="str">
        <f t="shared" si="12"/>
        <v>000056C3</v>
      </c>
    </row>
    <row r="819" spans="8:12">
      <c r="H819" s="308"/>
      <c r="J819" s="332" t="s">
        <v>6874</v>
      </c>
      <c r="K819" s="332" t="s">
        <v>7853</v>
      </c>
      <c r="L819" s="332" t="str">
        <f t="shared" si="12"/>
        <v>000056C8</v>
      </c>
    </row>
    <row r="820" spans="8:12">
      <c r="H820" s="308"/>
      <c r="J820" s="332" t="s">
        <v>6875</v>
      </c>
      <c r="K820" s="332" t="s">
        <v>7854</v>
      </c>
      <c r="L820" s="332" t="str">
        <f t="shared" si="12"/>
        <v>000056CE</v>
      </c>
    </row>
    <row r="821" spans="8:12">
      <c r="H821" s="308"/>
      <c r="J821" s="332" t="s">
        <v>6876</v>
      </c>
      <c r="K821" s="332" t="s">
        <v>7855</v>
      </c>
      <c r="L821" s="332" t="str">
        <f t="shared" si="12"/>
        <v>000056D1</v>
      </c>
    </row>
    <row r="822" spans="8:12">
      <c r="H822" s="308"/>
      <c r="J822" s="332" t="s">
        <v>6877</v>
      </c>
      <c r="K822" s="332" t="s">
        <v>7856</v>
      </c>
      <c r="L822" s="332" t="str">
        <f t="shared" si="12"/>
        <v>000056D3</v>
      </c>
    </row>
    <row r="823" spans="8:12">
      <c r="H823" s="308"/>
      <c r="J823" s="332" t="s">
        <v>6878</v>
      </c>
      <c r="K823" s="332" t="s">
        <v>7857</v>
      </c>
      <c r="L823" s="332" t="str">
        <f t="shared" si="12"/>
        <v>000056D7</v>
      </c>
    </row>
    <row r="824" spans="8:12">
      <c r="H824" s="308"/>
      <c r="J824" s="332" t="s">
        <v>6879</v>
      </c>
      <c r="K824" s="332" t="s">
        <v>7858</v>
      </c>
      <c r="L824" s="332" t="str">
        <f t="shared" si="12"/>
        <v>000056D8</v>
      </c>
    </row>
    <row r="825" spans="8:12">
      <c r="H825" s="308"/>
      <c r="J825" s="332" t="s">
        <v>6880</v>
      </c>
      <c r="K825" s="332" t="s">
        <v>7859</v>
      </c>
      <c r="L825" s="332" t="str">
        <f t="shared" si="12"/>
        <v>000056DA</v>
      </c>
    </row>
    <row r="826" spans="8:12">
      <c r="H826" s="308"/>
      <c r="J826" s="332" t="s">
        <v>6881</v>
      </c>
      <c r="K826" s="332" t="s">
        <v>7860</v>
      </c>
      <c r="L826" s="332" t="str">
        <f t="shared" si="12"/>
        <v>000056DB</v>
      </c>
    </row>
    <row r="827" spans="8:12">
      <c r="H827" s="308"/>
      <c r="J827" s="332" t="s">
        <v>6882</v>
      </c>
      <c r="K827" s="332" t="s">
        <v>7861</v>
      </c>
      <c r="L827" s="332" t="str">
        <f t="shared" si="12"/>
        <v>000056DE</v>
      </c>
    </row>
    <row r="828" spans="8:12">
      <c r="H828" s="308"/>
      <c r="J828" s="332" t="s">
        <v>6883</v>
      </c>
      <c r="K828" s="332" t="s">
        <v>7862</v>
      </c>
      <c r="L828" s="332" t="str">
        <f t="shared" si="12"/>
        <v>000056E0</v>
      </c>
    </row>
    <row r="829" spans="8:12">
      <c r="H829" s="308"/>
      <c r="J829" s="332" t="s">
        <v>6884</v>
      </c>
      <c r="K829" s="332" t="s">
        <v>7863</v>
      </c>
      <c r="L829" s="332" t="str">
        <f t="shared" si="12"/>
        <v>000056E3</v>
      </c>
    </row>
    <row r="830" spans="8:12">
      <c r="H830" s="308"/>
      <c r="J830" s="332" t="s">
        <v>6885</v>
      </c>
      <c r="K830" s="332" t="s">
        <v>7864</v>
      </c>
      <c r="L830" s="332" t="str">
        <f t="shared" si="12"/>
        <v>000056EE</v>
      </c>
    </row>
    <row r="831" spans="8:12">
      <c r="H831" s="308"/>
      <c r="J831" s="332" t="s">
        <v>6886</v>
      </c>
      <c r="K831" s="332" t="s">
        <v>7865</v>
      </c>
      <c r="L831" s="332" t="str">
        <f t="shared" si="12"/>
        <v>000056F0</v>
      </c>
    </row>
    <row r="832" spans="8:12">
      <c r="H832" s="308"/>
      <c r="J832" s="332" t="s">
        <v>6887</v>
      </c>
      <c r="K832" s="332" t="s">
        <v>7866</v>
      </c>
      <c r="L832" s="332" t="str">
        <f t="shared" si="12"/>
        <v>000056F2</v>
      </c>
    </row>
    <row r="833" spans="8:12">
      <c r="H833" s="308"/>
      <c r="J833" s="332" t="s">
        <v>6888</v>
      </c>
      <c r="K833" s="332" t="s">
        <v>7867</v>
      </c>
      <c r="L833" s="332" t="str">
        <f t="shared" si="12"/>
        <v>000056F3</v>
      </c>
    </row>
    <row r="834" spans="8:12">
      <c r="H834" s="308"/>
      <c r="J834" s="332" t="s">
        <v>6889</v>
      </c>
      <c r="K834" s="332" t="s">
        <v>7868</v>
      </c>
      <c r="L834" s="332" t="str">
        <f t="shared" ref="L834:L897" si="13">"0000" &amp; K834</f>
        <v>000056F9</v>
      </c>
    </row>
    <row r="835" spans="8:12">
      <c r="H835" s="308"/>
      <c r="J835" s="332" t="s">
        <v>6890</v>
      </c>
      <c r="K835" s="332" t="s">
        <v>7869</v>
      </c>
      <c r="L835" s="332" t="str">
        <f t="shared" si="13"/>
        <v>000056FA</v>
      </c>
    </row>
    <row r="836" spans="8:12">
      <c r="H836" s="308"/>
      <c r="J836" s="332" t="s">
        <v>6891</v>
      </c>
      <c r="K836" s="332" t="s">
        <v>7870</v>
      </c>
      <c r="L836" s="332" t="str">
        <f t="shared" si="13"/>
        <v>000056FD</v>
      </c>
    </row>
    <row r="837" spans="8:12">
      <c r="H837" s="308"/>
      <c r="J837" s="332" t="s">
        <v>6892</v>
      </c>
      <c r="K837" s="332" t="s">
        <v>7871</v>
      </c>
      <c r="L837" s="332" t="str">
        <f t="shared" si="13"/>
        <v>000056FF</v>
      </c>
    </row>
    <row r="838" spans="8:12">
      <c r="H838" s="308"/>
      <c r="J838" s="332" t="s">
        <v>6893</v>
      </c>
      <c r="K838" s="332" t="s">
        <v>7872</v>
      </c>
      <c r="L838" s="332" t="str">
        <f t="shared" si="13"/>
        <v>00005700</v>
      </c>
    </row>
    <row r="839" spans="8:12">
      <c r="H839" s="308"/>
      <c r="J839" s="332" t="s">
        <v>6894</v>
      </c>
      <c r="K839" s="332" t="s">
        <v>7873</v>
      </c>
      <c r="L839" s="332" t="str">
        <f t="shared" si="13"/>
        <v>00005703</v>
      </c>
    </row>
    <row r="840" spans="8:12">
      <c r="H840" s="308"/>
      <c r="J840" s="332" t="s">
        <v>6895</v>
      </c>
      <c r="K840" s="332" t="s">
        <v>7874</v>
      </c>
      <c r="L840" s="332" t="str">
        <f t="shared" si="13"/>
        <v>00005704</v>
      </c>
    </row>
    <row r="841" spans="8:12">
      <c r="H841" s="308"/>
      <c r="J841" s="332" t="s">
        <v>6190</v>
      </c>
      <c r="K841" s="332" t="s">
        <v>7875</v>
      </c>
      <c r="L841" s="332" t="str">
        <f t="shared" si="13"/>
        <v>00005708</v>
      </c>
    </row>
    <row r="842" spans="8:12">
      <c r="H842" s="308"/>
      <c r="J842" s="332" t="s">
        <v>6104</v>
      </c>
      <c r="K842" s="332" t="s">
        <v>7876</v>
      </c>
      <c r="L842" s="332" t="str">
        <f t="shared" si="13"/>
        <v>00005709</v>
      </c>
    </row>
    <row r="843" spans="8:12">
      <c r="H843" s="308"/>
      <c r="J843" s="332" t="s">
        <v>6896</v>
      </c>
      <c r="K843" s="332" t="s">
        <v>7877</v>
      </c>
      <c r="L843" s="332" t="str">
        <f t="shared" si="13"/>
        <v>0000570B</v>
      </c>
    </row>
    <row r="844" spans="8:12">
      <c r="H844" s="308"/>
      <c r="J844" s="332" t="s">
        <v>6897</v>
      </c>
      <c r="K844" s="332" t="s">
        <v>7878</v>
      </c>
      <c r="L844" s="332" t="str">
        <f t="shared" si="13"/>
        <v>0000570D</v>
      </c>
    </row>
    <row r="845" spans="8:12">
      <c r="H845" s="308"/>
      <c r="J845" s="332" t="s">
        <v>6898</v>
      </c>
      <c r="K845" s="332" t="s">
        <v>7879</v>
      </c>
      <c r="L845" s="332" t="str">
        <f t="shared" si="13"/>
        <v>0000570F</v>
      </c>
    </row>
    <row r="846" spans="8:12">
      <c r="H846" s="308"/>
      <c r="J846" s="332" t="s">
        <v>6899</v>
      </c>
      <c r="K846" s="332" t="s">
        <v>7880</v>
      </c>
      <c r="L846" s="332" t="str">
        <f t="shared" si="13"/>
        <v>00005712</v>
      </c>
    </row>
    <row r="847" spans="8:12">
      <c r="H847" s="308"/>
      <c r="J847" s="332" t="s">
        <v>6900</v>
      </c>
      <c r="K847" s="332" t="s">
        <v>7881</v>
      </c>
      <c r="L847" s="332" t="str">
        <f t="shared" si="13"/>
        <v>00005713</v>
      </c>
    </row>
    <row r="848" spans="8:12">
      <c r="H848" s="308"/>
      <c r="J848" s="332" t="s">
        <v>6901</v>
      </c>
      <c r="K848" s="332" t="s">
        <v>7882</v>
      </c>
      <c r="L848" s="332" t="str">
        <f t="shared" si="13"/>
        <v>00005716</v>
      </c>
    </row>
    <row r="849" spans="8:12">
      <c r="H849" s="308"/>
      <c r="J849" s="332" t="s">
        <v>6902</v>
      </c>
      <c r="K849" s="332" t="s">
        <v>7883</v>
      </c>
      <c r="L849" s="332" t="str">
        <f t="shared" si="13"/>
        <v>00005718</v>
      </c>
    </row>
    <row r="850" spans="8:12">
      <c r="H850" s="308"/>
      <c r="J850" s="332" t="s">
        <v>6903</v>
      </c>
      <c r="K850" s="332" t="s">
        <v>7884</v>
      </c>
      <c r="L850" s="332" t="str">
        <f t="shared" si="13"/>
        <v>0000571C</v>
      </c>
    </row>
    <row r="851" spans="8:12">
      <c r="H851" s="308"/>
      <c r="J851" s="332" t="s">
        <v>6904</v>
      </c>
      <c r="K851" s="332" t="s">
        <v>7885</v>
      </c>
      <c r="L851" s="332" t="str">
        <f t="shared" si="13"/>
        <v>0000571F</v>
      </c>
    </row>
    <row r="852" spans="8:12">
      <c r="H852" s="308"/>
      <c r="J852" s="332" t="s">
        <v>6905</v>
      </c>
      <c r="K852" s="332" t="s">
        <v>7886</v>
      </c>
      <c r="L852" s="332" t="str">
        <f t="shared" si="13"/>
        <v>00005726</v>
      </c>
    </row>
    <row r="853" spans="8:12">
      <c r="H853" s="308"/>
      <c r="J853" s="332" t="s">
        <v>6154</v>
      </c>
      <c r="K853" s="332" t="s">
        <v>7887</v>
      </c>
      <c r="L853" s="332" t="str">
        <f t="shared" si="13"/>
        <v>00005727</v>
      </c>
    </row>
    <row r="854" spans="8:12">
      <c r="H854" s="308"/>
      <c r="J854" s="332" t="s">
        <v>6906</v>
      </c>
      <c r="K854" s="332" t="s">
        <v>7888</v>
      </c>
      <c r="L854" s="332" t="str">
        <f t="shared" si="13"/>
        <v>00005728</v>
      </c>
    </row>
    <row r="855" spans="8:12">
      <c r="H855" s="308"/>
      <c r="J855" s="332" t="s">
        <v>6907</v>
      </c>
      <c r="K855" s="332" t="s">
        <v>7889</v>
      </c>
      <c r="L855" s="332" t="str">
        <f t="shared" si="13"/>
        <v>0000572D</v>
      </c>
    </row>
    <row r="856" spans="8:12">
      <c r="H856" s="308"/>
      <c r="J856" s="332" t="s">
        <v>6908</v>
      </c>
      <c r="K856" s="332" t="s">
        <v>7890</v>
      </c>
      <c r="L856" s="332" t="str">
        <f t="shared" si="13"/>
        <v>00005730</v>
      </c>
    </row>
    <row r="857" spans="8:12">
      <c r="H857" s="308"/>
      <c r="J857" s="332" t="s">
        <v>6909</v>
      </c>
      <c r="K857" s="332" t="s">
        <v>7891</v>
      </c>
      <c r="L857" s="332" t="str">
        <f t="shared" si="13"/>
        <v>00005737</v>
      </c>
    </row>
    <row r="858" spans="8:12">
      <c r="H858" s="308"/>
      <c r="J858" s="332" t="s">
        <v>6910</v>
      </c>
      <c r="K858" s="332" t="s">
        <v>7892</v>
      </c>
      <c r="L858" s="332" t="str">
        <f t="shared" si="13"/>
        <v>00005738</v>
      </c>
    </row>
    <row r="859" spans="8:12">
      <c r="H859" s="308"/>
      <c r="J859" s="332" t="s">
        <v>6911</v>
      </c>
      <c r="K859" s="332" t="s">
        <v>7893</v>
      </c>
      <c r="L859" s="332" t="str">
        <f t="shared" si="13"/>
        <v>0000573B</v>
      </c>
    </row>
    <row r="860" spans="8:12">
      <c r="H860" s="308"/>
      <c r="J860" s="332" t="s">
        <v>6912</v>
      </c>
      <c r="K860" s="332" t="s">
        <v>7894</v>
      </c>
      <c r="L860" s="332" t="str">
        <f t="shared" si="13"/>
        <v>00005740</v>
      </c>
    </row>
    <row r="861" spans="8:12">
      <c r="H861" s="308"/>
      <c r="J861" s="332" t="s">
        <v>6913</v>
      </c>
      <c r="K861" s="332" t="s">
        <v>7895</v>
      </c>
      <c r="L861" s="332" t="str">
        <f t="shared" si="13"/>
        <v>00005742</v>
      </c>
    </row>
    <row r="862" spans="8:12">
      <c r="H862" s="308"/>
      <c r="J862" s="332" t="s">
        <v>6914</v>
      </c>
      <c r="K862" s="332" t="s">
        <v>7896</v>
      </c>
      <c r="L862" s="332" t="str">
        <f t="shared" si="13"/>
        <v>00005747</v>
      </c>
    </row>
    <row r="863" spans="8:12">
      <c r="H863" s="308"/>
      <c r="J863" s="332" t="s">
        <v>6915</v>
      </c>
      <c r="K863" s="332" t="s">
        <v>7897</v>
      </c>
      <c r="L863" s="332" t="str">
        <f t="shared" si="13"/>
        <v>0000574A</v>
      </c>
    </row>
    <row r="864" spans="8:12">
      <c r="H864" s="308"/>
      <c r="J864" s="332" t="s">
        <v>6916</v>
      </c>
      <c r="K864" s="332" t="s">
        <v>7898</v>
      </c>
      <c r="L864" s="332" t="str">
        <f t="shared" si="13"/>
        <v>0000574E</v>
      </c>
    </row>
    <row r="865" spans="8:12">
      <c r="H865" s="308"/>
      <c r="J865" s="332" t="s">
        <v>6917</v>
      </c>
      <c r="K865" s="332" t="s">
        <v>7899</v>
      </c>
      <c r="L865" s="332" t="str">
        <f t="shared" si="13"/>
        <v>0000574F</v>
      </c>
    </row>
    <row r="866" spans="8:12">
      <c r="H866" s="308"/>
      <c r="J866" s="332" t="s">
        <v>6918</v>
      </c>
      <c r="K866" s="332" t="s">
        <v>7900</v>
      </c>
      <c r="L866" s="332" t="str">
        <f t="shared" si="13"/>
        <v>00005750</v>
      </c>
    </row>
    <row r="867" spans="8:12">
      <c r="H867" s="308"/>
      <c r="J867" s="332" t="s">
        <v>6919</v>
      </c>
      <c r="K867" s="332" t="s">
        <v>7901</v>
      </c>
      <c r="L867" s="332" t="str">
        <f t="shared" si="13"/>
        <v>00005751</v>
      </c>
    </row>
    <row r="868" spans="8:12">
      <c r="H868" s="308"/>
      <c r="J868" s="332" t="s">
        <v>6920</v>
      </c>
      <c r="K868" s="332" t="s">
        <v>7902</v>
      </c>
      <c r="L868" s="332" t="str">
        <f t="shared" si="13"/>
        <v>00005761</v>
      </c>
    </row>
    <row r="869" spans="8:12">
      <c r="H869" s="308"/>
      <c r="J869" s="332" t="s">
        <v>6921</v>
      </c>
      <c r="K869" s="332" t="s">
        <v>7903</v>
      </c>
      <c r="L869" s="332" t="str">
        <f t="shared" si="13"/>
        <v>00005764</v>
      </c>
    </row>
    <row r="870" spans="8:12">
      <c r="H870" s="308"/>
      <c r="J870" s="332" t="s">
        <v>6922</v>
      </c>
      <c r="K870" s="332" t="s">
        <v>7904</v>
      </c>
      <c r="L870" s="332" t="str">
        <f t="shared" si="13"/>
        <v>00005766</v>
      </c>
    </row>
    <row r="871" spans="8:12">
      <c r="H871" s="308"/>
      <c r="J871" s="332" t="s">
        <v>6923</v>
      </c>
      <c r="K871" s="332" t="s">
        <v>7905</v>
      </c>
      <c r="L871" s="332" t="str">
        <f t="shared" si="13"/>
        <v>00005769</v>
      </c>
    </row>
    <row r="872" spans="8:12">
      <c r="H872" s="308"/>
      <c r="J872" s="332" t="s">
        <v>6924</v>
      </c>
      <c r="K872" s="332" t="s">
        <v>7906</v>
      </c>
      <c r="L872" s="332" t="str">
        <f t="shared" si="13"/>
        <v>0000576A</v>
      </c>
    </row>
    <row r="873" spans="8:12">
      <c r="H873" s="308"/>
      <c r="J873" s="332" t="s">
        <v>6925</v>
      </c>
      <c r="K873" s="332" t="s">
        <v>7907</v>
      </c>
      <c r="L873" s="332" t="str">
        <f t="shared" si="13"/>
        <v>0000577F</v>
      </c>
    </row>
    <row r="874" spans="8:12">
      <c r="H874" s="308"/>
      <c r="J874" s="332" t="s">
        <v>6926</v>
      </c>
      <c r="K874" s="332" t="s">
        <v>7908</v>
      </c>
      <c r="L874" s="332" t="str">
        <f t="shared" si="13"/>
        <v>00005782</v>
      </c>
    </row>
    <row r="875" spans="8:12">
      <c r="H875" s="308"/>
      <c r="J875" s="332" t="s">
        <v>6927</v>
      </c>
      <c r="K875" s="332" t="s">
        <v>7909</v>
      </c>
      <c r="L875" s="332" t="str">
        <f t="shared" si="13"/>
        <v>00005788</v>
      </c>
    </row>
    <row r="876" spans="8:12">
      <c r="H876" s="308"/>
      <c r="J876" s="332" t="s">
        <v>6928</v>
      </c>
      <c r="K876" s="332" t="s">
        <v>7910</v>
      </c>
      <c r="L876" s="332" t="str">
        <f t="shared" si="13"/>
        <v>00005789</v>
      </c>
    </row>
    <row r="877" spans="8:12">
      <c r="H877" s="308"/>
      <c r="J877" s="332" t="s">
        <v>6776</v>
      </c>
      <c r="K877" s="332" t="s">
        <v>7911</v>
      </c>
      <c r="L877" s="332" t="str">
        <f t="shared" si="13"/>
        <v>0000578B</v>
      </c>
    </row>
    <row r="878" spans="8:12">
      <c r="H878" s="308"/>
      <c r="J878" s="332" t="s">
        <v>6822</v>
      </c>
      <c r="K878" s="332" t="s">
        <v>7912</v>
      </c>
      <c r="L878" s="332" t="str">
        <f t="shared" si="13"/>
        <v>00005793</v>
      </c>
    </row>
    <row r="879" spans="8:12">
      <c r="H879" s="308"/>
      <c r="J879" s="332" t="s">
        <v>6929</v>
      </c>
      <c r="K879" s="332" t="s">
        <v>7913</v>
      </c>
      <c r="L879" s="332" t="str">
        <f t="shared" si="13"/>
        <v>000057A0</v>
      </c>
    </row>
    <row r="880" spans="8:12">
      <c r="H880" s="308"/>
      <c r="J880" s="332" t="s">
        <v>6930</v>
      </c>
      <c r="K880" s="332" t="s">
        <v>7914</v>
      </c>
      <c r="L880" s="332" t="str">
        <f t="shared" si="13"/>
        <v>000057A2</v>
      </c>
    </row>
    <row r="881" spans="8:12">
      <c r="H881" s="308"/>
      <c r="J881" s="332" t="s">
        <v>6931</v>
      </c>
      <c r="K881" s="332" t="s">
        <v>7915</v>
      </c>
      <c r="L881" s="332" t="str">
        <f t="shared" si="13"/>
        <v>000057A3</v>
      </c>
    </row>
    <row r="882" spans="8:12">
      <c r="H882" s="308"/>
      <c r="J882" s="332" t="s">
        <v>6932</v>
      </c>
      <c r="K882" s="332" t="s">
        <v>7916</v>
      </c>
      <c r="L882" s="332" t="str">
        <f t="shared" si="13"/>
        <v>000057A4</v>
      </c>
    </row>
    <row r="883" spans="8:12">
      <c r="H883" s="308"/>
      <c r="J883" s="332" t="s">
        <v>6933</v>
      </c>
      <c r="K883" s="332" t="s">
        <v>7917</v>
      </c>
      <c r="L883" s="332" t="str">
        <f t="shared" si="13"/>
        <v>000057AA</v>
      </c>
    </row>
    <row r="884" spans="8:12">
      <c r="H884" s="308"/>
      <c r="J884" s="332" t="s">
        <v>6934</v>
      </c>
      <c r="K884" s="332" t="s">
        <v>7918</v>
      </c>
      <c r="L884" s="332" t="str">
        <f t="shared" si="13"/>
        <v>000057B0</v>
      </c>
    </row>
    <row r="885" spans="8:12">
      <c r="H885" s="308"/>
      <c r="J885" s="332" t="s">
        <v>6935</v>
      </c>
      <c r="K885" s="332" t="s">
        <v>7919</v>
      </c>
      <c r="L885" s="332" t="str">
        <f t="shared" si="13"/>
        <v>000057B3</v>
      </c>
    </row>
    <row r="886" spans="8:12">
      <c r="H886" s="308"/>
      <c r="J886" s="332" t="s">
        <v>6936</v>
      </c>
      <c r="K886" s="332" t="s">
        <v>7920</v>
      </c>
      <c r="L886" s="332" t="str">
        <f t="shared" si="13"/>
        <v>000057C0</v>
      </c>
    </row>
    <row r="887" spans="8:12">
      <c r="H887" s="308"/>
      <c r="J887" s="332" t="s">
        <v>6937</v>
      </c>
      <c r="K887" s="332" t="s">
        <v>7921</v>
      </c>
      <c r="L887" s="332" t="str">
        <f t="shared" si="13"/>
        <v>000057C3</v>
      </c>
    </row>
    <row r="888" spans="8:12">
      <c r="H888" s="308"/>
      <c r="J888" s="332" t="s">
        <v>6938</v>
      </c>
      <c r="K888" s="332" t="s">
        <v>7922</v>
      </c>
      <c r="L888" s="332" t="str">
        <f t="shared" si="13"/>
        <v>000057C6</v>
      </c>
    </row>
    <row r="889" spans="8:12">
      <c r="H889" s="308"/>
      <c r="J889" s="332" t="s">
        <v>6939</v>
      </c>
      <c r="K889" s="332" t="s">
        <v>7923</v>
      </c>
      <c r="L889" s="332" t="str">
        <f t="shared" si="13"/>
        <v>000057CB</v>
      </c>
    </row>
    <row r="890" spans="8:12">
      <c r="H890" s="308"/>
      <c r="J890" s="332" t="s">
        <v>6940</v>
      </c>
      <c r="K890" s="332" t="s">
        <v>7924</v>
      </c>
      <c r="L890" s="332" t="str">
        <f t="shared" si="13"/>
        <v>000057CE</v>
      </c>
    </row>
    <row r="891" spans="8:12">
      <c r="H891" s="308"/>
      <c r="J891" s="332" t="s">
        <v>6941</v>
      </c>
      <c r="K891" s="332" t="s">
        <v>7925</v>
      </c>
      <c r="L891" s="332" t="str">
        <f t="shared" si="13"/>
        <v>000057D2</v>
      </c>
    </row>
    <row r="892" spans="8:12">
      <c r="H892" s="308"/>
      <c r="J892" s="332" t="s">
        <v>6942</v>
      </c>
      <c r="K892" s="332" t="s">
        <v>7926</v>
      </c>
      <c r="L892" s="332" t="str">
        <f t="shared" si="13"/>
        <v>000057D3</v>
      </c>
    </row>
    <row r="893" spans="8:12">
      <c r="H893" s="308"/>
      <c r="J893" s="332" t="s">
        <v>6943</v>
      </c>
      <c r="K893" s="332" t="s">
        <v>7927</v>
      </c>
      <c r="L893" s="332" t="str">
        <f t="shared" si="13"/>
        <v>000057D4</v>
      </c>
    </row>
    <row r="894" spans="8:12">
      <c r="H894" s="308"/>
      <c r="J894" s="332" t="s">
        <v>6944</v>
      </c>
      <c r="K894" s="332" t="s">
        <v>7928</v>
      </c>
      <c r="L894" s="332" t="str">
        <f t="shared" si="13"/>
        <v>000057D6</v>
      </c>
    </row>
    <row r="895" spans="8:12">
      <c r="H895" s="308"/>
      <c r="J895" s="332" t="s">
        <v>6945</v>
      </c>
      <c r="K895" s="332" t="s">
        <v>7929</v>
      </c>
      <c r="L895" s="332" t="str">
        <f t="shared" si="13"/>
        <v>000057DC</v>
      </c>
    </row>
    <row r="896" spans="8:12">
      <c r="H896" s="308"/>
      <c r="J896" s="332" t="s">
        <v>6946</v>
      </c>
      <c r="K896" s="332" t="s">
        <v>7930</v>
      </c>
      <c r="L896" s="332" t="str">
        <f t="shared" si="13"/>
        <v>000057DF</v>
      </c>
    </row>
    <row r="897" spans="8:12">
      <c r="H897" s="308"/>
      <c r="J897" s="332" t="s">
        <v>6947</v>
      </c>
      <c r="K897" s="332" t="s">
        <v>7931</v>
      </c>
      <c r="L897" s="332" t="str">
        <f t="shared" si="13"/>
        <v>000057E0</v>
      </c>
    </row>
    <row r="898" spans="8:12">
      <c r="H898" s="308"/>
      <c r="J898" s="332" t="s">
        <v>6948</v>
      </c>
      <c r="K898" s="332" t="s">
        <v>7932</v>
      </c>
      <c r="L898" s="332" t="str">
        <f t="shared" ref="L898:L950" si="14">"0000" &amp; K898</f>
        <v>000057E3</v>
      </c>
    </row>
    <row r="899" spans="8:12">
      <c r="H899" s="308"/>
      <c r="J899" s="332" t="s">
        <v>6949</v>
      </c>
      <c r="K899" s="332" t="s">
        <v>7933</v>
      </c>
      <c r="L899" s="332" t="str">
        <f t="shared" si="14"/>
        <v>000057E4</v>
      </c>
    </row>
    <row r="900" spans="8:12">
      <c r="H900" s="308"/>
      <c r="J900" s="332" t="s">
        <v>6950</v>
      </c>
      <c r="K900" s="332" t="s">
        <v>7934</v>
      </c>
      <c r="L900" s="332" t="str">
        <f t="shared" si="14"/>
        <v>000057E7</v>
      </c>
    </row>
    <row r="901" spans="8:12">
      <c r="H901" s="308"/>
      <c r="J901" s="332" t="s">
        <v>6951</v>
      </c>
      <c r="K901" s="332" t="s">
        <v>7935</v>
      </c>
      <c r="L901" s="332" t="str">
        <f t="shared" si="14"/>
        <v>000057E9</v>
      </c>
    </row>
    <row r="902" spans="8:12">
      <c r="H902" s="308"/>
      <c r="J902" s="332" t="s">
        <v>6952</v>
      </c>
      <c r="K902" s="332" t="s">
        <v>7936</v>
      </c>
      <c r="L902" s="332" t="str">
        <f t="shared" si="14"/>
        <v>000057EA</v>
      </c>
    </row>
    <row r="903" spans="8:12">
      <c r="H903" s="308"/>
      <c r="J903" s="332" t="s">
        <v>6953</v>
      </c>
      <c r="K903" s="332" t="s">
        <v>7937</v>
      </c>
      <c r="L903" s="332" t="str">
        <f t="shared" si="14"/>
        <v>000057EC</v>
      </c>
    </row>
    <row r="904" spans="8:12">
      <c r="H904" s="308"/>
      <c r="J904" s="332" t="s">
        <v>6954</v>
      </c>
      <c r="K904" s="332" t="s">
        <v>7938</v>
      </c>
      <c r="L904" s="332" t="str">
        <f t="shared" si="14"/>
        <v>00005800</v>
      </c>
    </row>
    <row r="905" spans="8:12">
      <c r="H905" s="308"/>
      <c r="J905" s="332" t="s">
        <v>6955</v>
      </c>
      <c r="K905" s="332" t="s">
        <v>7939</v>
      </c>
      <c r="L905" s="332" t="str">
        <f t="shared" si="14"/>
        <v>00005802</v>
      </c>
    </row>
    <row r="906" spans="8:12">
      <c r="H906" s="308"/>
      <c r="J906" s="332" t="s">
        <v>6956</v>
      </c>
      <c r="K906" s="332" t="s">
        <v>7940</v>
      </c>
      <c r="L906" s="332" t="str">
        <f t="shared" si="14"/>
        <v>00005805</v>
      </c>
    </row>
    <row r="907" spans="8:12">
      <c r="H907" s="308"/>
      <c r="J907" s="332" t="s">
        <v>6957</v>
      </c>
      <c r="K907" s="332" t="s">
        <v>7941</v>
      </c>
      <c r="L907" s="332" t="str">
        <f t="shared" si="14"/>
        <v>00005806</v>
      </c>
    </row>
    <row r="908" spans="8:12">
      <c r="H908" s="308"/>
      <c r="J908" s="332" t="s">
        <v>6958</v>
      </c>
      <c r="K908" s="332" t="s">
        <v>7942</v>
      </c>
      <c r="L908" s="332" t="str">
        <f t="shared" si="14"/>
        <v>0000580A</v>
      </c>
    </row>
    <row r="909" spans="8:12">
      <c r="H909" s="308"/>
      <c r="J909" s="332" t="s">
        <v>6959</v>
      </c>
      <c r="K909" s="332" t="s">
        <v>7943</v>
      </c>
      <c r="L909" s="332" t="str">
        <f t="shared" si="14"/>
        <v>0000580B</v>
      </c>
    </row>
    <row r="910" spans="8:12">
      <c r="H910" s="308"/>
      <c r="J910" s="332" t="s">
        <v>6960</v>
      </c>
      <c r="K910" s="332" t="s">
        <v>7944</v>
      </c>
      <c r="L910" s="332" t="str">
        <f t="shared" si="14"/>
        <v>00005815</v>
      </c>
    </row>
    <row r="911" spans="8:12">
      <c r="H911" s="308"/>
      <c r="J911" s="332" t="s">
        <v>6961</v>
      </c>
      <c r="K911" s="332" t="s">
        <v>7945</v>
      </c>
      <c r="L911" s="332" t="str">
        <f t="shared" si="14"/>
        <v>00005819</v>
      </c>
    </row>
    <row r="912" spans="8:12">
      <c r="H912" s="308"/>
      <c r="J912" s="332" t="s">
        <v>6962</v>
      </c>
      <c r="K912" s="332" t="s">
        <v>7946</v>
      </c>
      <c r="L912" s="332" t="str">
        <f t="shared" si="14"/>
        <v>0000581D</v>
      </c>
    </row>
    <row r="913" spans="8:12">
      <c r="H913" s="308"/>
      <c r="J913" s="332" t="s">
        <v>6963</v>
      </c>
      <c r="K913" s="332" t="s">
        <v>7947</v>
      </c>
      <c r="L913" s="332" t="str">
        <f t="shared" si="14"/>
        <v>00005821</v>
      </c>
    </row>
    <row r="914" spans="8:12">
      <c r="H914" s="308"/>
      <c r="J914" s="332" t="s">
        <v>6964</v>
      </c>
      <c r="K914" s="332" t="s">
        <v>7948</v>
      </c>
      <c r="L914" s="332" t="str">
        <f t="shared" si="14"/>
        <v>00005824</v>
      </c>
    </row>
    <row r="915" spans="8:12">
      <c r="H915" s="308"/>
      <c r="J915" s="332" t="s">
        <v>6965</v>
      </c>
      <c r="K915" s="332" t="s">
        <v>7949</v>
      </c>
      <c r="L915" s="332" t="str">
        <f t="shared" si="14"/>
        <v>0000582A</v>
      </c>
    </row>
    <row r="916" spans="8:12">
      <c r="H916" s="308"/>
      <c r="J916" s="332" t="s">
        <v>6966</v>
      </c>
      <c r="K916" s="332" t="s">
        <v>7950</v>
      </c>
      <c r="L916" s="332" t="str">
        <f t="shared" si="14"/>
        <v>0000582F</v>
      </c>
    </row>
    <row r="917" spans="8:12">
      <c r="H917" s="308"/>
      <c r="J917" s="332" t="s">
        <v>6967</v>
      </c>
      <c r="K917" s="332" t="s">
        <v>7951</v>
      </c>
      <c r="L917" s="332" t="str">
        <f t="shared" si="14"/>
        <v>00005830</v>
      </c>
    </row>
    <row r="918" spans="8:12">
      <c r="H918" s="308"/>
      <c r="J918" s="332" t="s">
        <v>6968</v>
      </c>
      <c r="K918" s="332" t="s">
        <v>7952</v>
      </c>
      <c r="L918" s="332" t="str">
        <f t="shared" si="14"/>
        <v>00005831</v>
      </c>
    </row>
    <row r="919" spans="8:12">
      <c r="H919" s="308"/>
      <c r="J919" s="332" t="s">
        <v>6969</v>
      </c>
      <c r="K919" s="332" t="s">
        <v>7953</v>
      </c>
      <c r="L919" s="332" t="str">
        <f t="shared" si="14"/>
        <v>00005834</v>
      </c>
    </row>
    <row r="920" spans="8:12">
      <c r="H920" s="308"/>
      <c r="J920" s="332" t="s">
        <v>6970</v>
      </c>
      <c r="K920" s="332" t="s">
        <v>7954</v>
      </c>
      <c r="L920" s="332" t="str">
        <f t="shared" si="14"/>
        <v>00005835</v>
      </c>
    </row>
    <row r="921" spans="8:12">
      <c r="H921" s="308"/>
      <c r="J921" s="332" t="s">
        <v>6971</v>
      </c>
      <c r="K921" s="332" t="s">
        <v>7955</v>
      </c>
      <c r="L921" s="332" t="str">
        <f t="shared" si="14"/>
        <v>0000583A</v>
      </c>
    </row>
    <row r="922" spans="8:12">
      <c r="H922" s="308"/>
      <c r="J922" s="332" t="s">
        <v>6972</v>
      </c>
      <c r="K922" s="332" t="s">
        <v>7956</v>
      </c>
      <c r="L922" s="332" t="str">
        <f t="shared" si="14"/>
        <v>0000583D</v>
      </c>
    </row>
    <row r="923" spans="8:12">
      <c r="H923" s="308"/>
      <c r="J923" s="332" t="s">
        <v>6973</v>
      </c>
      <c r="K923" s="332" t="s">
        <v>7957</v>
      </c>
      <c r="L923" s="332" t="str">
        <f t="shared" si="14"/>
        <v>00005840</v>
      </c>
    </row>
    <row r="924" spans="8:12">
      <c r="H924" s="308"/>
      <c r="J924" s="332" t="s">
        <v>6974</v>
      </c>
      <c r="K924" s="332" t="s">
        <v>7958</v>
      </c>
      <c r="L924" s="332" t="str">
        <f t="shared" si="14"/>
        <v>00005841</v>
      </c>
    </row>
    <row r="925" spans="8:12">
      <c r="H925" s="308"/>
      <c r="J925" s="332" t="s">
        <v>6975</v>
      </c>
      <c r="K925" s="332" t="s">
        <v>7959</v>
      </c>
      <c r="L925" s="332" t="str">
        <f t="shared" si="14"/>
        <v>0000584A</v>
      </c>
    </row>
    <row r="926" spans="8:12">
      <c r="H926" s="308"/>
      <c r="J926" s="332" t="s">
        <v>6976</v>
      </c>
      <c r="K926" s="332" t="s">
        <v>7960</v>
      </c>
      <c r="L926" s="332" t="str">
        <f t="shared" si="14"/>
        <v>0000584B</v>
      </c>
    </row>
    <row r="927" spans="8:12">
      <c r="H927" s="308"/>
      <c r="J927" s="332" t="s">
        <v>6977</v>
      </c>
      <c r="K927" s="332" t="s">
        <v>7961</v>
      </c>
      <c r="L927" s="332" t="str">
        <f t="shared" si="14"/>
        <v>00005851</v>
      </c>
    </row>
    <row r="928" spans="8:12">
      <c r="H928" s="308"/>
      <c r="J928" s="332" t="s">
        <v>6978</v>
      </c>
      <c r="K928" s="332" t="s">
        <v>7962</v>
      </c>
      <c r="L928" s="332" t="str">
        <f t="shared" si="14"/>
        <v>00005852</v>
      </c>
    </row>
    <row r="929" spans="8:12">
      <c r="H929" s="308"/>
      <c r="J929" s="332" t="s">
        <v>6979</v>
      </c>
      <c r="K929" s="332" t="s">
        <v>7963</v>
      </c>
      <c r="L929" s="332" t="str">
        <f t="shared" si="14"/>
        <v>00005854</v>
      </c>
    </row>
    <row r="930" spans="8:12">
      <c r="H930" s="308"/>
      <c r="J930" s="332" t="s">
        <v>6980</v>
      </c>
      <c r="K930" s="332" t="s">
        <v>7964</v>
      </c>
      <c r="L930" s="332" t="str">
        <f t="shared" si="14"/>
        <v>00005857</v>
      </c>
    </row>
    <row r="931" spans="8:12">
      <c r="H931" s="308"/>
      <c r="J931" s="332" t="s">
        <v>6981</v>
      </c>
      <c r="K931" s="332" t="s">
        <v>7965</v>
      </c>
      <c r="L931" s="332" t="str">
        <f t="shared" si="14"/>
        <v>00005858</v>
      </c>
    </row>
    <row r="932" spans="8:12">
      <c r="H932" s="308"/>
      <c r="J932" s="332" t="s">
        <v>6982</v>
      </c>
      <c r="K932" s="332" t="s">
        <v>7966</v>
      </c>
      <c r="L932" s="332" t="str">
        <f t="shared" si="14"/>
        <v>00005859</v>
      </c>
    </row>
    <row r="933" spans="8:12">
      <c r="H933" s="308"/>
      <c r="J933" s="332" t="s">
        <v>6983</v>
      </c>
      <c r="K933" s="332" t="s">
        <v>7967</v>
      </c>
      <c r="L933" s="332" t="str">
        <f t="shared" si="14"/>
        <v>0000585A</v>
      </c>
    </row>
    <row r="934" spans="8:12">
      <c r="H934" s="308"/>
      <c r="J934" s="332" t="s">
        <v>6984</v>
      </c>
      <c r="K934" s="332" t="s">
        <v>7968</v>
      </c>
      <c r="L934" s="332" t="str">
        <f t="shared" si="14"/>
        <v>0000585E</v>
      </c>
    </row>
    <row r="935" spans="8:12">
      <c r="H935" s="308"/>
      <c r="J935" s="332" t="s">
        <v>6985</v>
      </c>
      <c r="K935" s="332" t="s">
        <v>7969</v>
      </c>
      <c r="L935" s="332" t="str">
        <f t="shared" si="14"/>
        <v>00005862</v>
      </c>
    </row>
    <row r="936" spans="8:12">
      <c r="H936" s="308"/>
      <c r="J936" s="332" t="s">
        <v>6986</v>
      </c>
      <c r="K936" s="332" t="s">
        <v>7970</v>
      </c>
      <c r="L936" s="332" t="str">
        <f t="shared" si="14"/>
        <v>00005869</v>
      </c>
    </row>
    <row r="937" spans="8:12">
      <c r="H937" s="308"/>
      <c r="J937" s="332" t="s">
        <v>6987</v>
      </c>
      <c r="K937" s="332" t="s">
        <v>7971</v>
      </c>
      <c r="L937" s="332" t="str">
        <f t="shared" si="14"/>
        <v>0000586B</v>
      </c>
    </row>
    <row r="938" spans="8:12">
      <c r="H938" s="308"/>
      <c r="J938" s="332" t="s">
        <v>6988</v>
      </c>
      <c r="K938" s="332" t="s">
        <v>7972</v>
      </c>
      <c r="L938" s="332" t="str">
        <f t="shared" si="14"/>
        <v>00005870</v>
      </c>
    </row>
    <row r="939" spans="8:12">
      <c r="H939" s="308"/>
      <c r="J939" s="332" t="s">
        <v>6989</v>
      </c>
      <c r="K939" s="332" t="s">
        <v>7973</v>
      </c>
      <c r="L939" s="332" t="str">
        <f t="shared" si="14"/>
        <v>00005872</v>
      </c>
    </row>
    <row r="940" spans="8:12">
      <c r="H940" s="308"/>
      <c r="J940" s="332" t="s">
        <v>6990</v>
      </c>
      <c r="K940" s="332" t="s">
        <v>7974</v>
      </c>
      <c r="L940" s="332" t="str">
        <f t="shared" si="14"/>
        <v>00005875</v>
      </c>
    </row>
    <row r="941" spans="8:12">
      <c r="H941" s="308"/>
      <c r="J941" s="332" t="s">
        <v>6991</v>
      </c>
      <c r="K941" s="332" t="s">
        <v>7975</v>
      </c>
      <c r="L941" s="332" t="str">
        <f t="shared" si="14"/>
        <v>00005879</v>
      </c>
    </row>
    <row r="942" spans="8:12">
      <c r="H942" s="308"/>
      <c r="J942" s="332" t="s">
        <v>6992</v>
      </c>
      <c r="K942" s="332" t="s">
        <v>7976</v>
      </c>
      <c r="L942" s="332" t="str">
        <f t="shared" si="14"/>
        <v>0000587E</v>
      </c>
    </row>
    <row r="943" spans="8:12">
      <c r="H943" s="308"/>
      <c r="J943" s="332" t="s">
        <v>6993</v>
      </c>
      <c r="K943" s="332" t="s">
        <v>7977</v>
      </c>
      <c r="L943" s="332" t="str">
        <f t="shared" si="14"/>
        <v>00005883</v>
      </c>
    </row>
    <row r="944" spans="8:12">
      <c r="H944" s="308"/>
      <c r="J944" s="332" t="s">
        <v>6994</v>
      </c>
      <c r="K944" s="332" t="s">
        <v>7978</v>
      </c>
      <c r="L944" s="332" t="str">
        <f t="shared" si="14"/>
        <v>00005885</v>
      </c>
    </row>
    <row r="945" spans="8:12">
      <c r="H945" s="308"/>
      <c r="J945" s="332" t="s">
        <v>6995</v>
      </c>
      <c r="K945" s="332">
        <v>5893</v>
      </c>
      <c r="L945" s="332" t="str">
        <f t="shared" si="14"/>
        <v>00005893</v>
      </c>
    </row>
    <row r="946" spans="8:12">
      <c r="H946" s="308"/>
      <c r="J946" s="332" t="s">
        <v>6996</v>
      </c>
      <c r="K946" s="332">
        <v>5897</v>
      </c>
      <c r="L946" s="332" t="str">
        <f t="shared" si="14"/>
        <v>00005897</v>
      </c>
    </row>
    <row r="947" spans="8:12">
      <c r="H947" s="308"/>
      <c r="J947" s="332" t="s">
        <v>6997</v>
      </c>
      <c r="K947" s="332" t="s">
        <v>7522</v>
      </c>
      <c r="L947" s="332" t="str">
        <f t="shared" si="14"/>
        <v>0000589C</v>
      </c>
    </row>
    <row r="948" spans="8:12">
      <c r="H948" s="308"/>
      <c r="J948" s="332" t="s">
        <v>6998</v>
      </c>
      <c r="K948" s="332" t="s">
        <v>7523</v>
      </c>
      <c r="L948" s="332" t="str">
        <f t="shared" si="14"/>
        <v>0000589F</v>
      </c>
    </row>
    <row r="949" spans="8:12">
      <c r="H949" s="308"/>
      <c r="J949" s="332" t="s">
        <v>6999</v>
      </c>
      <c r="K949" s="332" t="s">
        <v>7524</v>
      </c>
      <c r="L949" s="332" t="str">
        <f t="shared" si="14"/>
        <v>000058A8</v>
      </c>
    </row>
    <row r="950" spans="8:12">
      <c r="J950" s="332" t="s">
        <v>7000</v>
      </c>
      <c r="K950" s="332" t="s">
        <v>7525</v>
      </c>
      <c r="L950" s="332" t="str">
        <f t="shared" si="14"/>
        <v>000058AB</v>
      </c>
    </row>
  </sheetData>
  <mergeCells count="56">
    <mergeCell ref="G6:H6"/>
    <mergeCell ref="G7:H7"/>
    <mergeCell ref="G8:H8"/>
    <mergeCell ref="A37:B37"/>
    <mergeCell ref="A38:B38"/>
    <mergeCell ref="A21:B21"/>
    <mergeCell ref="A9:B9"/>
    <mergeCell ref="A10:B10"/>
    <mergeCell ref="A15:B15"/>
    <mergeCell ref="A12:B12"/>
    <mergeCell ref="A11:B11"/>
    <mergeCell ref="A30:B30"/>
    <mergeCell ref="A31:B31"/>
    <mergeCell ref="A32:B32"/>
    <mergeCell ref="A25:B25"/>
    <mergeCell ref="A26:B26"/>
    <mergeCell ref="A2:B2"/>
    <mergeCell ref="A5:B5"/>
    <mergeCell ref="A14:B14"/>
    <mergeCell ref="A4:B4"/>
    <mergeCell ref="A6:B6"/>
    <mergeCell ref="A3:B3"/>
    <mergeCell ref="A7:B7"/>
    <mergeCell ref="A8:B8"/>
    <mergeCell ref="A35:B35"/>
    <mergeCell ref="A36:B36"/>
    <mergeCell ref="A33:B33"/>
    <mergeCell ref="A34:B34"/>
    <mergeCell ref="A13:B13"/>
    <mergeCell ref="A22:B22"/>
    <mergeCell ref="A23:B23"/>
    <mergeCell ref="A24:B24"/>
    <mergeCell ref="A16:B16"/>
    <mergeCell ref="A17:B17"/>
    <mergeCell ref="A18:B18"/>
    <mergeCell ref="A19:B19"/>
    <mergeCell ref="A20:B20"/>
    <mergeCell ref="A27:B27"/>
    <mergeCell ref="A28:B28"/>
    <mergeCell ref="A29:B29"/>
    <mergeCell ref="D1:H1"/>
    <mergeCell ref="J1:L1"/>
    <mergeCell ref="C3:C43"/>
    <mergeCell ref="E3:E14"/>
    <mergeCell ref="E16:E30"/>
    <mergeCell ref="E32:E35"/>
    <mergeCell ref="E37:E39"/>
    <mergeCell ref="E41:E43"/>
    <mergeCell ref="D3:D43"/>
    <mergeCell ref="F13:F15"/>
    <mergeCell ref="F17:F19"/>
    <mergeCell ref="F3:F5"/>
    <mergeCell ref="G2:H2"/>
    <mergeCell ref="G3:H3"/>
    <mergeCell ref="G4:H4"/>
    <mergeCell ref="G5:H5"/>
  </mergeCells>
  <phoneticPr fontId="4"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BOSS">
    <tabColor rgb="FFC00000"/>
  </sheetPr>
  <dimension ref="A1:AD62"/>
  <sheetViews>
    <sheetView showGridLines="0" zoomScaleNormal="100" workbookViewId="0">
      <pane xSplit="1" ySplit="2" topLeftCell="B3" activePane="bottomRight" state="frozen"/>
      <selection pane="topRight" activeCell="B1" sqref="B1"/>
      <selection pane="bottomLeft" activeCell="A3" sqref="A3"/>
      <selection pane="bottomRight" sqref="A1:A2"/>
    </sheetView>
  </sheetViews>
  <sheetFormatPr defaultRowHeight="11.25"/>
  <cols>
    <col min="1" max="1" width="19.1640625" bestFit="1" customWidth="1"/>
    <col min="2" max="2" width="8" bestFit="1" customWidth="1"/>
    <col min="3" max="3" width="18" bestFit="1" customWidth="1"/>
    <col min="4" max="4" width="6.33203125" bestFit="1" customWidth="1"/>
    <col min="5" max="5" width="8.5" bestFit="1" customWidth="1"/>
    <col min="6" max="6" width="7.83203125" bestFit="1" customWidth="1"/>
    <col min="7" max="7" width="7.83203125" style="308" customWidth="1"/>
    <col min="8" max="8" width="6.33203125" bestFit="1" customWidth="1"/>
    <col min="9" max="9" width="6.33203125" style="308" customWidth="1"/>
    <col min="10" max="10" width="6.33203125" bestFit="1" customWidth="1"/>
    <col min="11" max="12" width="6.33203125" style="308" customWidth="1"/>
    <col min="13" max="13" width="6.33203125" bestFit="1" customWidth="1"/>
    <col min="14" max="14" width="7" bestFit="1" customWidth="1"/>
    <col min="15" max="15" width="7" style="308" customWidth="1"/>
    <col min="16" max="16" width="7" bestFit="1" customWidth="1"/>
    <col min="17" max="17" width="7" style="308" customWidth="1"/>
    <col min="18" max="18" width="4.33203125" bestFit="1" customWidth="1"/>
    <col min="19" max="19" width="6.6640625" bestFit="1" customWidth="1"/>
    <col min="20" max="20" width="5.5" bestFit="1" customWidth="1"/>
    <col min="21" max="21" width="6.6640625" bestFit="1" customWidth="1"/>
    <col min="22" max="22" width="5.5" bestFit="1" customWidth="1"/>
    <col min="23" max="23" width="6.6640625" bestFit="1" customWidth="1"/>
    <col min="24" max="24" width="5.5" bestFit="1" customWidth="1"/>
    <col min="25" max="25" width="14.5" bestFit="1" customWidth="1"/>
    <col min="26" max="26" width="10" bestFit="1" customWidth="1"/>
    <col min="27" max="27" width="16.83203125" bestFit="1" customWidth="1"/>
    <col min="28" max="28" width="10" bestFit="1" customWidth="1"/>
    <col min="29" max="29" width="14.5" bestFit="1" customWidth="1"/>
    <col min="30" max="30" width="10" bestFit="1" customWidth="1"/>
  </cols>
  <sheetData>
    <row r="1" spans="1:30" ht="12" thickBot="1">
      <c r="A1" s="791" t="s">
        <v>121</v>
      </c>
      <c r="B1" s="791" t="s">
        <v>1128</v>
      </c>
      <c r="C1" s="787" t="s">
        <v>5515</v>
      </c>
      <c r="D1" s="787" t="s">
        <v>5516</v>
      </c>
      <c r="E1" s="787" t="s">
        <v>5517</v>
      </c>
      <c r="F1" s="788" t="s">
        <v>1134</v>
      </c>
      <c r="G1" s="788"/>
      <c r="H1" s="789" t="s">
        <v>5518</v>
      </c>
      <c r="I1" s="789"/>
      <c r="J1" s="687" t="s">
        <v>4</v>
      </c>
      <c r="K1" s="669" t="s">
        <v>7474</v>
      </c>
      <c r="L1" s="669" t="s">
        <v>7475</v>
      </c>
      <c r="M1" s="668" t="s">
        <v>44</v>
      </c>
      <c r="N1" s="790" t="s">
        <v>1129</v>
      </c>
      <c r="O1" s="790"/>
      <c r="P1" s="791" t="s">
        <v>1130</v>
      </c>
      <c r="Q1" s="791"/>
      <c r="R1" s="787" t="s">
        <v>5298</v>
      </c>
      <c r="S1" s="787"/>
      <c r="T1" s="787"/>
      <c r="U1" s="787"/>
      <c r="V1" s="787"/>
      <c r="W1" s="787"/>
      <c r="X1" s="787"/>
      <c r="Y1" s="787" t="s">
        <v>1131</v>
      </c>
      <c r="Z1" s="787"/>
      <c r="AA1" s="787" t="s">
        <v>1132</v>
      </c>
      <c r="AB1" s="787"/>
      <c r="AC1" s="787" t="s">
        <v>1133</v>
      </c>
      <c r="AD1" s="787"/>
    </row>
    <row r="2" spans="1:30" s="169" customFormat="1" ht="12" thickBot="1">
      <c r="A2" s="791"/>
      <c r="B2" s="791"/>
      <c r="C2" s="787"/>
      <c r="D2" s="787"/>
      <c r="E2" s="787"/>
      <c r="F2" s="670" t="s">
        <v>5895</v>
      </c>
      <c r="G2" s="670" t="s">
        <v>5897</v>
      </c>
      <c r="H2" s="671" t="s">
        <v>5895</v>
      </c>
      <c r="I2" s="671" t="s">
        <v>5898</v>
      </c>
      <c r="J2" s="672" t="s">
        <v>7473</v>
      </c>
      <c r="K2" s="673" t="s">
        <v>7477</v>
      </c>
      <c r="L2" s="673" t="s">
        <v>7472</v>
      </c>
      <c r="M2" s="673" t="s">
        <v>7476</v>
      </c>
      <c r="N2" s="674" t="s">
        <v>5894</v>
      </c>
      <c r="O2" s="674" t="s">
        <v>5896</v>
      </c>
      <c r="P2" s="675" t="s">
        <v>5894</v>
      </c>
      <c r="Q2" s="675" t="s">
        <v>5896</v>
      </c>
      <c r="R2" s="676" t="s">
        <v>5295</v>
      </c>
      <c r="S2" s="677" t="s">
        <v>5289</v>
      </c>
      <c r="T2" s="678" t="s">
        <v>5290</v>
      </c>
      <c r="U2" s="672" t="s">
        <v>5291</v>
      </c>
      <c r="V2" s="679" t="s">
        <v>5292</v>
      </c>
      <c r="W2" s="680" t="s">
        <v>5293</v>
      </c>
      <c r="X2" s="681" t="s">
        <v>5294</v>
      </c>
      <c r="Y2" s="682" t="s">
        <v>121</v>
      </c>
      <c r="Z2" s="682" t="s">
        <v>1227</v>
      </c>
      <c r="AA2" s="682" t="s">
        <v>121</v>
      </c>
      <c r="AB2" s="682" t="s">
        <v>1227</v>
      </c>
      <c r="AC2" s="682" t="s">
        <v>121</v>
      </c>
      <c r="AD2" s="682" t="s">
        <v>1227</v>
      </c>
    </row>
    <row r="3" spans="1:30" ht="12" thickBot="1">
      <c r="A3" s="390" t="s">
        <v>5519</v>
      </c>
      <c r="B3" s="390"/>
      <c r="C3" s="369" t="s">
        <v>5521</v>
      </c>
      <c r="D3" s="369">
        <v>12</v>
      </c>
      <c r="E3" s="369" t="s">
        <v>5522</v>
      </c>
      <c r="F3" s="391">
        <v>260</v>
      </c>
      <c r="G3" s="391">
        <f>MOD(F3*15,65536)</f>
        <v>3900</v>
      </c>
      <c r="H3" s="392">
        <v>75</v>
      </c>
      <c r="I3" s="392">
        <f t="shared" ref="I3:I61" si="0">MOD(H3*2.8,65536)</f>
        <v>210</v>
      </c>
      <c r="J3" s="393">
        <v>10</v>
      </c>
      <c r="K3" s="394"/>
      <c r="L3" s="394"/>
      <c r="M3" s="394">
        <v>60</v>
      </c>
      <c r="N3" s="395">
        <v>120</v>
      </c>
      <c r="O3" s="395">
        <f>MOD(N3*2.8,65536)</f>
        <v>336</v>
      </c>
      <c r="P3" s="390">
        <v>100</v>
      </c>
      <c r="Q3" s="390">
        <f>MOD(P3*2.8,65536)</f>
        <v>280</v>
      </c>
      <c r="R3" s="383">
        <v>0</v>
      </c>
      <c r="S3" s="384">
        <v>-50</v>
      </c>
      <c r="T3" s="385">
        <v>0</v>
      </c>
      <c r="U3" s="386">
        <v>-100</v>
      </c>
      <c r="V3" s="387">
        <v>0</v>
      </c>
      <c r="W3" s="388">
        <v>100</v>
      </c>
      <c r="X3" s="351">
        <v>0</v>
      </c>
      <c r="Y3" s="396"/>
      <c r="Z3" s="397"/>
      <c r="AA3" s="396"/>
      <c r="AB3" s="397"/>
      <c r="AC3" s="396"/>
      <c r="AD3" s="397"/>
    </row>
    <row r="4" spans="1:30" ht="12" thickBot="1">
      <c r="A4" s="390" t="s">
        <v>1135</v>
      </c>
      <c r="B4" s="390">
        <v>2000</v>
      </c>
      <c r="C4" s="369" t="s">
        <v>5523</v>
      </c>
      <c r="D4" s="369">
        <v>12</v>
      </c>
      <c r="E4" s="369" t="s">
        <v>1153</v>
      </c>
      <c r="F4" s="391">
        <v>180</v>
      </c>
      <c r="G4" s="391">
        <f t="shared" ref="G4:G61" si="1">MOD(F4*15,65536)</f>
        <v>2700</v>
      </c>
      <c r="H4" s="392">
        <v>95</v>
      </c>
      <c r="I4" s="392">
        <f t="shared" si="0"/>
        <v>266</v>
      </c>
      <c r="J4" s="393">
        <v>10</v>
      </c>
      <c r="K4" s="394"/>
      <c r="L4" s="394"/>
      <c r="M4" s="394">
        <v>60</v>
      </c>
      <c r="N4" s="395">
        <v>120</v>
      </c>
      <c r="O4" s="395">
        <f t="shared" ref="O4:O62" si="2">MOD(N4*2.8,65536)</f>
        <v>336</v>
      </c>
      <c r="P4" s="390">
        <v>100</v>
      </c>
      <c r="Q4" s="390">
        <f t="shared" ref="Q4:Q62" si="3">MOD(P4*2.8,65536)</f>
        <v>280</v>
      </c>
      <c r="R4" s="383">
        <v>0</v>
      </c>
      <c r="S4" s="384">
        <v>-50</v>
      </c>
      <c r="T4" s="385">
        <v>0</v>
      </c>
      <c r="U4" s="386">
        <v>-100</v>
      </c>
      <c r="V4" s="387">
        <v>0</v>
      </c>
      <c r="W4" s="388">
        <v>100</v>
      </c>
      <c r="X4" s="351">
        <v>0</v>
      </c>
      <c r="Y4" s="396" t="s">
        <v>1137</v>
      </c>
      <c r="Z4" s="397">
        <v>0.25</v>
      </c>
      <c r="AA4" s="396" t="s">
        <v>1138</v>
      </c>
      <c r="AB4" s="397">
        <v>0.45</v>
      </c>
      <c r="AC4" s="396" t="s">
        <v>1139</v>
      </c>
      <c r="AD4" s="397">
        <v>0.3</v>
      </c>
    </row>
    <row r="5" spans="1:30" ht="12" thickBot="1">
      <c r="A5" s="398" t="s">
        <v>1136</v>
      </c>
      <c r="B5" s="398">
        <v>3000</v>
      </c>
      <c r="C5" s="370" t="s">
        <v>5521</v>
      </c>
      <c r="D5" s="370">
        <v>17</v>
      </c>
      <c r="E5" s="370" t="s">
        <v>1153</v>
      </c>
      <c r="F5" s="399">
        <v>1800</v>
      </c>
      <c r="G5" s="399">
        <f t="shared" si="1"/>
        <v>27000</v>
      </c>
      <c r="H5" s="400">
        <v>120</v>
      </c>
      <c r="I5" s="400">
        <f t="shared" si="0"/>
        <v>336</v>
      </c>
      <c r="J5" s="401">
        <v>95</v>
      </c>
      <c r="K5" s="402"/>
      <c r="L5" s="402"/>
      <c r="M5" s="402">
        <v>75</v>
      </c>
      <c r="N5" s="403">
        <v>200</v>
      </c>
      <c r="O5" s="403">
        <f t="shared" si="2"/>
        <v>560</v>
      </c>
      <c r="P5" s="398">
        <v>200</v>
      </c>
      <c r="Q5" s="398">
        <f t="shared" si="3"/>
        <v>560</v>
      </c>
      <c r="R5" s="404">
        <v>0</v>
      </c>
      <c r="S5" s="405">
        <v>50</v>
      </c>
      <c r="T5" s="360">
        <v>50</v>
      </c>
      <c r="U5" s="406">
        <v>-25</v>
      </c>
      <c r="V5" s="407">
        <v>0</v>
      </c>
      <c r="W5" s="408">
        <v>-25</v>
      </c>
      <c r="X5" s="409">
        <v>0</v>
      </c>
      <c r="Y5" s="372" t="s">
        <v>1140</v>
      </c>
      <c r="Z5" s="410">
        <v>0.40039999999999998</v>
      </c>
      <c r="AA5" s="372" t="s">
        <v>1141</v>
      </c>
      <c r="AB5" s="410">
        <v>0.36959999999999998</v>
      </c>
      <c r="AC5" s="372"/>
      <c r="AD5" s="410"/>
    </row>
    <row r="6" spans="1:30" ht="12" thickBot="1">
      <c r="A6" s="390" t="s">
        <v>5524</v>
      </c>
      <c r="B6" s="390"/>
      <c r="C6" s="369" t="s">
        <v>5525</v>
      </c>
      <c r="D6" s="369">
        <v>24</v>
      </c>
      <c r="E6" s="369" t="s">
        <v>1153</v>
      </c>
      <c r="F6" s="391">
        <v>60000</v>
      </c>
      <c r="G6" s="391">
        <f t="shared" si="1"/>
        <v>48032</v>
      </c>
      <c r="H6" s="392">
        <v>220</v>
      </c>
      <c r="I6" s="392">
        <f t="shared" si="0"/>
        <v>616</v>
      </c>
      <c r="J6" s="393">
        <v>30</v>
      </c>
      <c r="K6" s="394"/>
      <c r="L6" s="394"/>
      <c r="M6" s="394">
        <v>75</v>
      </c>
      <c r="N6" s="395">
        <v>1200</v>
      </c>
      <c r="O6" s="395">
        <f t="shared" si="2"/>
        <v>3360</v>
      </c>
      <c r="P6" s="390">
        <v>500</v>
      </c>
      <c r="Q6" s="390">
        <f t="shared" si="3"/>
        <v>1400</v>
      </c>
      <c r="R6" s="383">
        <v>0</v>
      </c>
      <c r="S6" s="384">
        <v>-20</v>
      </c>
      <c r="T6" s="385">
        <v>0</v>
      </c>
      <c r="U6" s="386">
        <v>-20</v>
      </c>
      <c r="V6" s="387">
        <v>0</v>
      </c>
      <c r="W6" s="388">
        <v>-20</v>
      </c>
      <c r="X6" s="351">
        <v>0</v>
      </c>
      <c r="Y6" s="396"/>
      <c r="Z6" s="397"/>
      <c r="AA6" s="396"/>
      <c r="AB6" s="397"/>
      <c r="AC6" s="396"/>
      <c r="AD6" s="397"/>
    </row>
    <row r="7" spans="1:30" ht="12" thickBot="1">
      <c r="A7" s="390" t="s">
        <v>1142</v>
      </c>
      <c r="B7" s="390"/>
      <c r="C7" s="369" t="s">
        <v>5526</v>
      </c>
      <c r="D7" s="369">
        <v>24</v>
      </c>
      <c r="E7" s="369" t="s">
        <v>1154</v>
      </c>
      <c r="F7" s="391">
        <v>2500</v>
      </c>
      <c r="G7" s="391">
        <f t="shared" si="1"/>
        <v>37500</v>
      </c>
      <c r="H7" s="392">
        <v>220</v>
      </c>
      <c r="I7" s="392">
        <f t="shared" si="0"/>
        <v>616</v>
      </c>
      <c r="J7" s="393">
        <v>180</v>
      </c>
      <c r="K7" s="394"/>
      <c r="L7" s="394"/>
      <c r="M7" s="394">
        <v>120</v>
      </c>
      <c r="N7" s="395">
        <v>1200</v>
      </c>
      <c r="O7" s="395">
        <f t="shared" si="2"/>
        <v>3360</v>
      </c>
      <c r="P7" s="390">
        <v>500</v>
      </c>
      <c r="Q7" s="390">
        <f t="shared" si="3"/>
        <v>1400</v>
      </c>
      <c r="R7" s="383">
        <v>0</v>
      </c>
      <c r="S7" s="384">
        <v>-20</v>
      </c>
      <c r="T7" s="385">
        <v>0</v>
      </c>
      <c r="U7" s="386">
        <v>-20</v>
      </c>
      <c r="V7" s="387">
        <v>0</v>
      </c>
      <c r="W7" s="388">
        <v>-20</v>
      </c>
      <c r="X7" s="351">
        <v>0</v>
      </c>
      <c r="Y7" s="396"/>
      <c r="Z7" s="397"/>
      <c r="AA7" s="396"/>
      <c r="AB7" s="397"/>
      <c r="AC7" s="396"/>
      <c r="AD7" s="397"/>
    </row>
    <row r="8" spans="1:30" ht="12" thickBot="1">
      <c r="A8" s="390" t="s">
        <v>5524</v>
      </c>
      <c r="B8" s="390"/>
      <c r="C8" s="369" t="s">
        <v>24</v>
      </c>
      <c r="D8" s="369">
        <v>24</v>
      </c>
      <c r="E8" s="369" t="s">
        <v>1153</v>
      </c>
      <c r="F8" s="391">
        <v>2500</v>
      </c>
      <c r="G8" s="391">
        <f t="shared" si="1"/>
        <v>37500</v>
      </c>
      <c r="H8" s="392">
        <v>220</v>
      </c>
      <c r="I8" s="392">
        <f t="shared" si="0"/>
        <v>616</v>
      </c>
      <c r="J8" s="393">
        <v>60</v>
      </c>
      <c r="K8" s="394"/>
      <c r="L8" s="394"/>
      <c r="M8" s="394">
        <v>75</v>
      </c>
      <c r="N8" s="395">
        <v>1200</v>
      </c>
      <c r="O8" s="395">
        <f t="shared" si="2"/>
        <v>3360</v>
      </c>
      <c r="P8" s="390">
        <v>500</v>
      </c>
      <c r="Q8" s="390">
        <f t="shared" si="3"/>
        <v>1400</v>
      </c>
      <c r="R8" s="383">
        <v>0</v>
      </c>
      <c r="S8" s="384">
        <v>-20</v>
      </c>
      <c r="T8" s="385">
        <v>0</v>
      </c>
      <c r="U8" s="386">
        <v>-20</v>
      </c>
      <c r="V8" s="387">
        <v>0</v>
      </c>
      <c r="W8" s="388">
        <v>-20</v>
      </c>
      <c r="X8" s="351">
        <v>0</v>
      </c>
      <c r="Y8" s="396"/>
      <c r="Z8" s="397"/>
      <c r="AA8" s="396"/>
      <c r="AB8" s="397"/>
      <c r="AC8" s="396"/>
      <c r="AD8" s="397"/>
    </row>
    <row r="9" spans="1:30" ht="12" thickBot="1">
      <c r="A9" s="390" t="s">
        <v>1142</v>
      </c>
      <c r="B9" s="390">
        <v>9999</v>
      </c>
      <c r="C9" s="369" t="s">
        <v>5527</v>
      </c>
      <c r="D9" s="369">
        <v>24</v>
      </c>
      <c r="E9" s="369" t="s">
        <v>1154</v>
      </c>
      <c r="F9" s="391">
        <v>2500</v>
      </c>
      <c r="G9" s="391">
        <f t="shared" si="1"/>
        <v>37500</v>
      </c>
      <c r="H9" s="392">
        <v>220</v>
      </c>
      <c r="I9" s="392">
        <f t="shared" si="0"/>
        <v>616</v>
      </c>
      <c r="J9" s="393">
        <v>180</v>
      </c>
      <c r="K9" s="394"/>
      <c r="L9" s="394"/>
      <c r="M9" s="394">
        <v>120</v>
      </c>
      <c r="N9" s="395">
        <v>1200</v>
      </c>
      <c r="O9" s="395">
        <f t="shared" si="2"/>
        <v>3360</v>
      </c>
      <c r="P9" s="390">
        <v>500</v>
      </c>
      <c r="Q9" s="390">
        <f t="shared" si="3"/>
        <v>1400</v>
      </c>
      <c r="R9" s="383">
        <v>0</v>
      </c>
      <c r="S9" s="384">
        <v>-20</v>
      </c>
      <c r="T9" s="385">
        <v>0</v>
      </c>
      <c r="U9" s="386">
        <v>-20</v>
      </c>
      <c r="V9" s="387">
        <v>0</v>
      </c>
      <c r="W9" s="388">
        <v>-20</v>
      </c>
      <c r="X9" s="351">
        <v>0</v>
      </c>
      <c r="Y9" s="396" t="s">
        <v>1143</v>
      </c>
      <c r="Z9" s="397">
        <v>0.33329999999999999</v>
      </c>
      <c r="AA9" s="396" t="s">
        <v>1145</v>
      </c>
      <c r="AB9" s="397">
        <v>0.33329999999999999</v>
      </c>
      <c r="AC9" s="396" t="s">
        <v>1144</v>
      </c>
      <c r="AD9" s="397">
        <v>0.33329999999999999</v>
      </c>
    </row>
    <row r="10" spans="1:30" ht="12" thickBot="1">
      <c r="A10" s="398" t="s">
        <v>1146</v>
      </c>
      <c r="B10" s="398">
        <v>7000</v>
      </c>
      <c r="C10" s="370" t="s">
        <v>5520</v>
      </c>
      <c r="D10" s="370">
        <v>25</v>
      </c>
      <c r="E10" s="370" t="s">
        <v>1153</v>
      </c>
      <c r="F10" s="399">
        <v>9000</v>
      </c>
      <c r="G10" s="399">
        <f t="shared" si="1"/>
        <v>3928</v>
      </c>
      <c r="H10" s="400">
        <v>200</v>
      </c>
      <c r="I10" s="400">
        <f t="shared" si="0"/>
        <v>560</v>
      </c>
      <c r="J10" s="401">
        <v>500</v>
      </c>
      <c r="K10" s="402"/>
      <c r="L10" s="402"/>
      <c r="M10" s="402">
        <v>30</v>
      </c>
      <c r="N10" s="403">
        <v>1000</v>
      </c>
      <c r="O10" s="403">
        <f t="shared" si="2"/>
        <v>2800</v>
      </c>
      <c r="P10" s="398">
        <v>500</v>
      </c>
      <c r="Q10" s="398">
        <f t="shared" si="3"/>
        <v>1400</v>
      </c>
      <c r="R10" s="404">
        <v>0</v>
      </c>
      <c r="S10" s="405">
        <v>-20</v>
      </c>
      <c r="T10" s="360">
        <v>-50</v>
      </c>
      <c r="U10" s="406">
        <v>30</v>
      </c>
      <c r="V10" s="407">
        <v>80</v>
      </c>
      <c r="W10" s="408">
        <v>80</v>
      </c>
      <c r="X10" s="409">
        <v>125</v>
      </c>
      <c r="Y10" s="372" t="s">
        <v>3116</v>
      </c>
      <c r="Z10" s="410">
        <v>0.3</v>
      </c>
      <c r="AA10" s="372" t="s">
        <v>5528</v>
      </c>
      <c r="AB10" s="410">
        <v>0.15</v>
      </c>
      <c r="AC10" s="372" t="s">
        <v>1147</v>
      </c>
      <c r="AD10" s="410">
        <v>0.15</v>
      </c>
    </row>
    <row r="11" spans="1:30" ht="12" thickBot="1">
      <c r="A11" s="390" t="s">
        <v>1148</v>
      </c>
      <c r="B11" s="390"/>
      <c r="C11" s="369" t="s">
        <v>5520</v>
      </c>
      <c r="D11" s="369">
        <v>36</v>
      </c>
      <c r="E11" s="369" t="s">
        <v>1153</v>
      </c>
      <c r="F11" s="391">
        <v>1500</v>
      </c>
      <c r="G11" s="391">
        <f t="shared" si="1"/>
        <v>22500</v>
      </c>
      <c r="H11" s="392">
        <v>250</v>
      </c>
      <c r="I11" s="392">
        <f t="shared" si="0"/>
        <v>700</v>
      </c>
      <c r="J11" s="393">
        <v>80</v>
      </c>
      <c r="K11" s="394"/>
      <c r="L11" s="394"/>
      <c r="M11" s="394">
        <v>50</v>
      </c>
      <c r="N11" s="395">
        <v>9000</v>
      </c>
      <c r="O11" s="395">
        <f t="shared" si="2"/>
        <v>25200</v>
      </c>
      <c r="P11" s="390">
        <v>500</v>
      </c>
      <c r="Q11" s="390">
        <f t="shared" si="3"/>
        <v>1400</v>
      </c>
      <c r="R11" s="383">
        <v>0</v>
      </c>
      <c r="S11" s="384">
        <v>0</v>
      </c>
      <c r="T11" s="385">
        <v>0</v>
      </c>
      <c r="U11" s="386">
        <v>-50</v>
      </c>
      <c r="V11" s="387">
        <v>0</v>
      </c>
      <c r="W11" s="388">
        <v>100</v>
      </c>
      <c r="X11" s="351">
        <v>0</v>
      </c>
      <c r="Y11" s="396"/>
      <c r="Z11" s="397"/>
      <c r="AA11" s="396"/>
      <c r="AB11" s="397"/>
      <c r="AC11" s="396"/>
      <c r="AD11" s="397"/>
    </row>
    <row r="12" spans="1:30" ht="12" thickBot="1">
      <c r="A12" s="390" t="s">
        <v>1148</v>
      </c>
      <c r="B12" s="390">
        <v>15000</v>
      </c>
      <c r="C12" s="369" t="s">
        <v>5523</v>
      </c>
      <c r="D12" s="369">
        <v>36</v>
      </c>
      <c r="E12" s="369" t="s">
        <v>5529</v>
      </c>
      <c r="F12" s="391">
        <v>1200</v>
      </c>
      <c r="G12" s="391">
        <f t="shared" si="1"/>
        <v>18000</v>
      </c>
      <c r="H12" s="392">
        <v>280</v>
      </c>
      <c r="I12" s="392">
        <f t="shared" si="0"/>
        <v>784</v>
      </c>
      <c r="J12" s="393">
        <v>90</v>
      </c>
      <c r="K12" s="394"/>
      <c r="L12" s="394"/>
      <c r="M12" s="394">
        <v>100</v>
      </c>
      <c r="N12" s="395">
        <v>9000</v>
      </c>
      <c r="O12" s="395">
        <f t="shared" si="2"/>
        <v>25200</v>
      </c>
      <c r="P12" s="390">
        <v>500</v>
      </c>
      <c r="Q12" s="390">
        <f t="shared" si="3"/>
        <v>1400</v>
      </c>
      <c r="R12" s="383">
        <v>0</v>
      </c>
      <c r="S12" s="384">
        <v>0</v>
      </c>
      <c r="T12" s="385">
        <v>0</v>
      </c>
      <c r="U12" s="386">
        <v>-50</v>
      </c>
      <c r="V12" s="387">
        <v>0</v>
      </c>
      <c r="W12" s="388">
        <v>100</v>
      </c>
      <c r="X12" s="351">
        <v>0</v>
      </c>
      <c r="Y12" s="396" t="s">
        <v>1137</v>
      </c>
      <c r="Z12" s="397">
        <v>0.52</v>
      </c>
      <c r="AA12" s="396" t="s">
        <v>5530</v>
      </c>
      <c r="AB12" s="397">
        <v>0.2</v>
      </c>
      <c r="AC12" s="396" t="s">
        <v>5531</v>
      </c>
      <c r="AD12" s="397">
        <v>0.08</v>
      </c>
    </row>
    <row r="13" spans="1:30" ht="12" thickBot="1">
      <c r="A13" s="398" t="s">
        <v>1149</v>
      </c>
      <c r="B13" s="398"/>
      <c r="C13" s="370" t="s">
        <v>5532</v>
      </c>
      <c r="D13" s="370">
        <v>40</v>
      </c>
      <c r="E13" s="370" t="s">
        <v>1155</v>
      </c>
      <c r="F13" s="399">
        <v>8000</v>
      </c>
      <c r="G13" s="399">
        <f t="shared" si="1"/>
        <v>54464</v>
      </c>
      <c r="H13" s="400">
        <v>300</v>
      </c>
      <c r="I13" s="400">
        <f t="shared" si="0"/>
        <v>840</v>
      </c>
      <c r="J13" s="401">
        <v>300</v>
      </c>
      <c r="K13" s="402"/>
      <c r="L13" s="402"/>
      <c r="M13" s="402">
        <v>150</v>
      </c>
      <c r="N13" s="403">
        <v>12000</v>
      </c>
      <c r="O13" s="403">
        <f t="shared" si="2"/>
        <v>33600</v>
      </c>
      <c r="P13" s="398">
        <v>1000</v>
      </c>
      <c r="Q13" s="398">
        <f t="shared" si="3"/>
        <v>2800</v>
      </c>
      <c r="R13" s="404">
        <v>75</v>
      </c>
      <c r="S13" s="405">
        <v>100</v>
      </c>
      <c r="T13" s="360">
        <v>-50</v>
      </c>
      <c r="U13" s="406">
        <v>100</v>
      </c>
      <c r="V13" s="407">
        <v>0</v>
      </c>
      <c r="W13" s="408">
        <v>100</v>
      </c>
      <c r="X13" s="409">
        <v>100</v>
      </c>
      <c r="Y13" s="372"/>
      <c r="Z13" s="410"/>
      <c r="AA13" s="372"/>
      <c r="AB13" s="410"/>
      <c r="AC13" s="372"/>
      <c r="AD13" s="410"/>
    </row>
    <row r="14" spans="1:30" ht="12" thickBot="1">
      <c r="A14" s="398" t="s">
        <v>1149</v>
      </c>
      <c r="B14" s="398">
        <v>30000</v>
      </c>
      <c r="C14" s="370" t="s">
        <v>5533</v>
      </c>
      <c r="D14" s="370">
        <v>40</v>
      </c>
      <c r="E14" s="370" t="s">
        <v>1155</v>
      </c>
      <c r="F14" s="399">
        <v>8000</v>
      </c>
      <c r="G14" s="399">
        <f t="shared" si="1"/>
        <v>54464</v>
      </c>
      <c r="H14" s="400">
        <v>300</v>
      </c>
      <c r="I14" s="400">
        <f t="shared" si="0"/>
        <v>840</v>
      </c>
      <c r="J14" s="401">
        <v>300</v>
      </c>
      <c r="K14" s="402"/>
      <c r="L14" s="402"/>
      <c r="M14" s="402">
        <v>150</v>
      </c>
      <c r="N14" s="403">
        <v>12000</v>
      </c>
      <c r="O14" s="403">
        <f t="shared" si="2"/>
        <v>33600</v>
      </c>
      <c r="P14" s="398">
        <v>1000</v>
      </c>
      <c r="Q14" s="398">
        <f t="shared" si="3"/>
        <v>2800</v>
      </c>
      <c r="R14" s="404">
        <v>75</v>
      </c>
      <c r="S14" s="405">
        <v>100</v>
      </c>
      <c r="T14" s="360">
        <v>-50</v>
      </c>
      <c r="U14" s="406">
        <v>100</v>
      </c>
      <c r="V14" s="407">
        <v>0</v>
      </c>
      <c r="W14" s="408">
        <v>100</v>
      </c>
      <c r="X14" s="409">
        <v>100</v>
      </c>
      <c r="Y14" s="372" t="s">
        <v>1150</v>
      </c>
      <c r="Z14" s="410">
        <v>0.83125000000000004</v>
      </c>
      <c r="AA14" s="372" t="s">
        <v>1151</v>
      </c>
      <c r="AB14" s="410">
        <v>0.11874999999999999</v>
      </c>
      <c r="AC14" s="372"/>
      <c r="AD14" s="410"/>
    </row>
    <row r="15" spans="1:30" ht="12" thickBot="1">
      <c r="A15" s="390" t="s">
        <v>1152</v>
      </c>
      <c r="B15" s="390">
        <v>22000</v>
      </c>
      <c r="C15" s="369" t="s">
        <v>5520</v>
      </c>
      <c r="D15" s="369">
        <v>35</v>
      </c>
      <c r="E15" s="369" t="s">
        <v>1153</v>
      </c>
      <c r="F15" s="391">
        <v>2500</v>
      </c>
      <c r="G15" s="391">
        <f t="shared" si="1"/>
        <v>37500</v>
      </c>
      <c r="H15" s="392">
        <v>400</v>
      </c>
      <c r="I15" s="392">
        <f t="shared" si="0"/>
        <v>1120</v>
      </c>
      <c r="J15" s="393">
        <v>550</v>
      </c>
      <c r="K15" s="394"/>
      <c r="L15" s="394"/>
      <c r="M15" s="394">
        <v>100</v>
      </c>
      <c r="N15" s="395">
        <v>10000</v>
      </c>
      <c r="O15" s="395">
        <f t="shared" si="2"/>
        <v>28000</v>
      </c>
      <c r="P15" s="390">
        <v>888</v>
      </c>
      <c r="Q15" s="390">
        <f t="shared" si="3"/>
        <v>2486.3999999999996</v>
      </c>
      <c r="R15" s="383">
        <v>0</v>
      </c>
      <c r="S15" s="384">
        <v>0</v>
      </c>
      <c r="T15" s="385">
        <v>0</v>
      </c>
      <c r="U15" s="386">
        <v>-50</v>
      </c>
      <c r="V15" s="387">
        <v>0</v>
      </c>
      <c r="W15" s="388">
        <v>100</v>
      </c>
      <c r="X15" s="351">
        <v>0</v>
      </c>
      <c r="Y15" s="396" t="s">
        <v>1137</v>
      </c>
      <c r="Z15" s="397">
        <v>0.41249999999999998</v>
      </c>
      <c r="AA15" s="396" t="s">
        <v>5534</v>
      </c>
      <c r="AB15" s="397">
        <v>0.22500000000000001</v>
      </c>
      <c r="AC15" s="396" t="s">
        <v>1156</v>
      </c>
      <c r="AD15" s="397">
        <v>0.1125</v>
      </c>
    </row>
    <row r="16" spans="1:30" ht="12" thickBot="1">
      <c r="A16" s="398" t="s">
        <v>1157</v>
      </c>
      <c r="B16" s="398"/>
      <c r="C16" s="370" t="s">
        <v>5535</v>
      </c>
      <c r="D16" s="370">
        <v>30</v>
      </c>
      <c r="E16" s="370" t="s">
        <v>1154</v>
      </c>
      <c r="F16" s="399">
        <v>2000</v>
      </c>
      <c r="G16" s="399">
        <f t="shared" si="1"/>
        <v>30000</v>
      </c>
      <c r="H16" s="400">
        <v>350</v>
      </c>
      <c r="I16" s="400">
        <f t="shared" si="0"/>
        <v>979.99999999999989</v>
      </c>
      <c r="J16" s="401">
        <v>360</v>
      </c>
      <c r="K16" s="402"/>
      <c r="L16" s="402"/>
      <c r="M16" s="402">
        <v>100</v>
      </c>
      <c r="N16" s="403">
        <v>500</v>
      </c>
      <c r="O16" s="403">
        <f t="shared" si="2"/>
        <v>1400</v>
      </c>
      <c r="P16" s="398">
        <v>300</v>
      </c>
      <c r="Q16" s="398">
        <f t="shared" si="3"/>
        <v>840</v>
      </c>
      <c r="R16" s="404">
        <v>0</v>
      </c>
      <c r="S16" s="405">
        <v>-50</v>
      </c>
      <c r="T16" s="360">
        <v>50</v>
      </c>
      <c r="U16" s="406">
        <v>-50</v>
      </c>
      <c r="V16" s="407">
        <v>0</v>
      </c>
      <c r="W16" s="408">
        <v>50</v>
      </c>
      <c r="X16" s="409">
        <v>25</v>
      </c>
      <c r="Y16" s="372"/>
      <c r="Z16" s="410"/>
      <c r="AA16" s="372"/>
      <c r="AB16" s="410"/>
      <c r="AC16" s="372"/>
      <c r="AD16" s="410"/>
    </row>
    <row r="17" spans="1:30" ht="12" thickBot="1">
      <c r="A17" s="398" t="s">
        <v>1157</v>
      </c>
      <c r="B17" s="398"/>
      <c r="C17" s="370" t="s">
        <v>5536</v>
      </c>
      <c r="D17" s="370">
        <v>32</v>
      </c>
      <c r="E17" s="370" t="s">
        <v>5537</v>
      </c>
      <c r="F17" s="399">
        <v>2500</v>
      </c>
      <c r="G17" s="399">
        <f t="shared" si="1"/>
        <v>37500</v>
      </c>
      <c r="H17" s="400">
        <v>350</v>
      </c>
      <c r="I17" s="400">
        <f t="shared" si="0"/>
        <v>979.99999999999989</v>
      </c>
      <c r="J17" s="401">
        <v>360</v>
      </c>
      <c r="K17" s="402"/>
      <c r="L17" s="402"/>
      <c r="M17" s="402">
        <v>100</v>
      </c>
      <c r="N17" s="403">
        <v>500</v>
      </c>
      <c r="O17" s="403">
        <f t="shared" si="2"/>
        <v>1400</v>
      </c>
      <c r="P17" s="398">
        <v>300</v>
      </c>
      <c r="Q17" s="398">
        <f t="shared" si="3"/>
        <v>840</v>
      </c>
      <c r="R17" s="404">
        <v>0</v>
      </c>
      <c r="S17" s="405">
        <v>-50</v>
      </c>
      <c r="T17" s="360">
        <v>50</v>
      </c>
      <c r="U17" s="406">
        <v>-50</v>
      </c>
      <c r="V17" s="407">
        <v>0</v>
      </c>
      <c r="W17" s="408">
        <v>50</v>
      </c>
      <c r="X17" s="409">
        <v>25</v>
      </c>
      <c r="Y17" s="372"/>
      <c r="Z17" s="410"/>
      <c r="AA17" s="372"/>
      <c r="AB17" s="410"/>
      <c r="AC17" s="372"/>
      <c r="AD17" s="410"/>
    </row>
    <row r="18" spans="1:30" ht="12" thickBot="1">
      <c r="A18" s="398" t="s">
        <v>1157</v>
      </c>
      <c r="B18" s="398">
        <v>17000</v>
      </c>
      <c r="C18" s="370" t="s">
        <v>5538</v>
      </c>
      <c r="D18" s="370">
        <v>35</v>
      </c>
      <c r="E18" s="370" t="s">
        <v>1154</v>
      </c>
      <c r="F18" s="399">
        <v>7500</v>
      </c>
      <c r="G18" s="399">
        <f t="shared" si="1"/>
        <v>46964</v>
      </c>
      <c r="H18" s="400">
        <v>350</v>
      </c>
      <c r="I18" s="400">
        <f t="shared" si="0"/>
        <v>979.99999999999989</v>
      </c>
      <c r="J18" s="401">
        <v>360</v>
      </c>
      <c r="K18" s="402"/>
      <c r="L18" s="402"/>
      <c r="M18" s="402">
        <v>100</v>
      </c>
      <c r="N18" s="403">
        <v>2000</v>
      </c>
      <c r="O18" s="403">
        <f t="shared" si="2"/>
        <v>5600</v>
      </c>
      <c r="P18" s="398">
        <v>1000</v>
      </c>
      <c r="Q18" s="398">
        <f t="shared" si="3"/>
        <v>2800</v>
      </c>
      <c r="R18" s="404">
        <v>0</v>
      </c>
      <c r="S18" s="405">
        <v>-50</v>
      </c>
      <c r="T18" s="360">
        <v>50</v>
      </c>
      <c r="U18" s="406">
        <v>-50</v>
      </c>
      <c r="V18" s="407">
        <v>0</v>
      </c>
      <c r="W18" s="408">
        <v>50</v>
      </c>
      <c r="X18" s="409">
        <v>25</v>
      </c>
      <c r="Y18" s="372" t="s">
        <v>1158</v>
      </c>
      <c r="Z18" s="410">
        <v>0.25</v>
      </c>
      <c r="AA18" s="372" t="s">
        <v>1159</v>
      </c>
      <c r="AB18" s="410">
        <v>0.2</v>
      </c>
      <c r="AC18" s="372" t="s">
        <v>5539</v>
      </c>
      <c r="AD18" s="410">
        <v>0.05</v>
      </c>
    </row>
    <row r="19" spans="1:30" ht="12" thickBot="1">
      <c r="A19" s="398" t="s">
        <v>1157</v>
      </c>
      <c r="B19" s="398"/>
      <c r="C19" s="370" t="s">
        <v>5540</v>
      </c>
      <c r="D19" s="370">
        <v>35</v>
      </c>
      <c r="E19" s="370" t="s">
        <v>1154</v>
      </c>
      <c r="F19" s="399">
        <v>2500</v>
      </c>
      <c r="G19" s="399">
        <f t="shared" si="1"/>
        <v>37500</v>
      </c>
      <c r="H19" s="400">
        <v>350</v>
      </c>
      <c r="I19" s="400">
        <f t="shared" si="0"/>
        <v>979.99999999999989</v>
      </c>
      <c r="J19" s="401">
        <v>360</v>
      </c>
      <c r="K19" s="402"/>
      <c r="L19" s="402"/>
      <c r="M19" s="402">
        <v>100</v>
      </c>
      <c r="N19" s="403">
        <v>2000</v>
      </c>
      <c r="O19" s="403">
        <f t="shared" si="2"/>
        <v>5600</v>
      </c>
      <c r="P19" s="398">
        <v>1000</v>
      </c>
      <c r="Q19" s="398">
        <f t="shared" si="3"/>
        <v>2800</v>
      </c>
      <c r="R19" s="404">
        <v>0</v>
      </c>
      <c r="S19" s="405">
        <v>-50</v>
      </c>
      <c r="T19" s="360">
        <v>50</v>
      </c>
      <c r="U19" s="406">
        <v>-50</v>
      </c>
      <c r="V19" s="407">
        <v>0</v>
      </c>
      <c r="W19" s="408">
        <v>50</v>
      </c>
      <c r="X19" s="409">
        <v>25</v>
      </c>
      <c r="Y19" s="372" t="s">
        <v>1158</v>
      </c>
      <c r="Z19" s="410">
        <v>0.25</v>
      </c>
      <c r="AA19" s="372" t="s">
        <v>5541</v>
      </c>
      <c r="AB19" s="410">
        <v>0.2</v>
      </c>
      <c r="AC19" s="372" t="s">
        <v>1160</v>
      </c>
      <c r="AD19" s="410">
        <v>0.05</v>
      </c>
    </row>
    <row r="20" spans="1:30" ht="12" thickBot="1">
      <c r="A20" s="390" t="s">
        <v>1161</v>
      </c>
      <c r="B20" s="390">
        <v>12000</v>
      </c>
      <c r="C20" s="369" t="s">
        <v>5520</v>
      </c>
      <c r="D20" s="369">
        <v>32</v>
      </c>
      <c r="E20" s="369" t="s">
        <v>1155</v>
      </c>
      <c r="F20" s="391">
        <v>12000</v>
      </c>
      <c r="G20" s="391">
        <f t="shared" si="1"/>
        <v>48928</v>
      </c>
      <c r="H20" s="392">
        <v>350</v>
      </c>
      <c r="I20" s="392">
        <f t="shared" si="0"/>
        <v>979.99999999999989</v>
      </c>
      <c r="J20" s="393">
        <v>400</v>
      </c>
      <c r="K20" s="394"/>
      <c r="L20" s="394"/>
      <c r="M20" s="394">
        <v>80</v>
      </c>
      <c r="N20" s="395">
        <v>7000</v>
      </c>
      <c r="O20" s="395">
        <f t="shared" si="2"/>
        <v>19600</v>
      </c>
      <c r="P20" s="390">
        <v>1000</v>
      </c>
      <c r="Q20" s="390">
        <f t="shared" si="3"/>
        <v>2800</v>
      </c>
      <c r="R20" s="383">
        <v>0</v>
      </c>
      <c r="S20" s="384">
        <v>100</v>
      </c>
      <c r="T20" s="385">
        <v>100</v>
      </c>
      <c r="U20" s="386">
        <v>-50</v>
      </c>
      <c r="V20" s="387">
        <v>-50</v>
      </c>
      <c r="W20" s="388">
        <v>100</v>
      </c>
      <c r="X20" s="351">
        <v>100</v>
      </c>
      <c r="Y20" s="396" t="s">
        <v>1162</v>
      </c>
      <c r="Z20" s="397">
        <v>0.375</v>
      </c>
      <c r="AA20" s="396" t="s">
        <v>1163</v>
      </c>
      <c r="AB20" s="397">
        <v>0.375</v>
      </c>
      <c r="AC20" s="396"/>
      <c r="AD20" s="397"/>
    </row>
    <row r="21" spans="1:30" ht="12" thickBot="1">
      <c r="A21" s="398" t="s">
        <v>1164</v>
      </c>
      <c r="B21" s="398">
        <v>18000</v>
      </c>
      <c r="C21" s="370" t="s">
        <v>5520</v>
      </c>
      <c r="D21" s="370">
        <v>34</v>
      </c>
      <c r="E21" s="370" t="s">
        <v>5522</v>
      </c>
      <c r="F21" s="399">
        <v>4000</v>
      </c>
      <c r="G21" s="399">
        <f t="shared" si="1"/>
        <v>60000</v>
      </c>
      <c r="H21" s="400">
        <v>500</v>
      </c>
      <c r="I21" s="400">
        <f t="shared" si="0"/>
        <v>1400</v>
      </c>
      <c r="J21" s="401">
        <v>450</v>
      </c>
      <c r="K21" s="402"/>
      <c r="L21" s="402"/>
      <c r="M21" s="402">
        <v>120</v>
      </c>
      <c r="N21" s="403">
        <v>8000</v>
      </c>
      <c r="O21" s="403">
        <f t="shared" si="2"/>
        <v>22400</v>
      </c>
      <c r="P21" s="398">
        <v>800</v>
      </c>
      <c r="Q21" s="398">
        <f t="shared" si="3"/>
        <v>2240</v>
      </c>
      <c r="R21" s="404">
        <v>0</v>
      </c>
      <c r="S21" s="405">
        <v>0</v>
      </c>
      <c r="T21" s="360">
        <v>0</v>
      </c>
      <c r="U21" s="406">
        <v>-50</v>
      </c>
      <c r="V21" s="407">
        <v>0</v>
      </c>
      <c r="W21" s="408">
        <v>100</v>
      </c>
      <c r="X21" s="409">
        <v>0</v>
      </c>
      <c r="Y21" s="372" t="s">
        <v>5542</v>
      </c>
      <c r="Z21" s="410">
        <v>0.61750000000000005</v>
      </c>
      <c r="AA21" s="372" t="s">
        <v>3383</v>
      </c>
      <c r="AB21" s="410">
        <v>3.2500000000000001E-2</v>
      </c>
      <c r="AC21" s="372"/>
      <c r="AD21" s="410"/>
    </row>
    <row r="22" spans="1:30" ht="12" thickBot="1">
      <c r="A22" s="390" t="s">
        <v>113</v>
      </c>
      <c r="B22" s="390">
        <v>13000</v>
      </c>
      <c r="C22" s="369" t="s">
        <v>5520</v>
      </c>
      <c r="D22" s="369">
        <v>29</v>
      </c>
      <c r="E22" s="369" t="s">
        <v>1154</v>
      </c>
      <c r="F22" s="391">
        <v>3500</v>
      </c>
      <c r="G22" s="391">
        <f t="shared" si="1"/>
        <v>52500</v>
      </c>
      <c r="H22" s="392">
        <v>200</v>
      </c>
      <c r="I22" s="392">
        <f t="shared" si="0"/>
        <v>560</v>
      </c>
      <c r="J22" s="393">
        <v>200</v>
      </c>
      <c r="K22" s="394"/>
      <c r="L22" s="394"/>
      <c r="M22" s="394">
        <v>50</v>
      </c>
      <c r="N22" s="395">
        <v>6666</v>
      </c>
      <c r="O22" s="395">
        <f t="shared" si="2"/>
        <v>18664.8</v>
      </c>
      <c r="P22" s="390">
        <v>777</v>
      </c>
      <c r="Q22" s="390">
        <f t="shared" si="3"/>
        <v>2175.6</v>
      </c>
      <c r="R22" s="383">
        <v>50</v>
      </c>
      <c r="S22" s="384">
        <v>-100</v>
      </c>
      <c r="T22" s="385">
        <v>100</v>
      </c>
      <c r="U22" s="386">
        <v>100</v>
      </c>
      <c r="V22" s="387">
        <v>100</v>
      </c>
      <c r="W22" s="388">
        <v>100</v>
      </c>
      <c r="X22" s="351">
        <v>150</v>
      </c>
      <c r="Y22" s="396" t="s">
        <v>3412</v>
      </c>
      <c r="Z22" s="397">
        <v>0.34649999999999997</v>
      </c>
      <c r="AA22" s="396" t="s">
        <v>5543</v>
      </c>
      <c r="AB22" s="397">
        <v>0.34649999999999997</v>
      </c>
      <c r="AC22" s="396" t="s">
        <v>3384</v>
      </c>
      <c r="AD22" s="397">
        <v>0.29699999999999999</v>
      </c>
    </row>
    <row r="23" spans="1:30" ht="12" thickBot="1">
      <c r="A23" s="398" t="s">
        <v>1165</v>
      </c>
      <c r="B23" s="398">
        <v>15000</v>
      </c>
      <c r="C23" s="370" t="s">
        <v>5520</v>
      </c>
      <c r="D23" s="370">
        <v>40</v>
      </c>
      <c r="E23" s="370" t="s">
        <v>5537</v>
      </c>
      <c r="F23" s="399">
        <v>15000</v>
      </c>
      <c r="G23" s="399">
        <f t="shared" si="1"/>
        <v>28392</v>
      </c>
      <c r="H23" s="400">
        <v>700</v>
      </c>
      <c r="I23" s="400">
        <f t="shared" si="0"/>
        <v>1959.9999999999998</v>
      </c>
      <c r="J23" s="401">
        <v>300</v>
      </c>
      <c r="K23" s="402"/>
      <c r="L23" s="402"/>
      <c r="M23" s="402">
        <v>400</v>
      </c>
      <c r="N23" s="403">
        <v>10000</v>
      </c>
      <c r="O23" s="403">
        <f t="shared" si="2"/>
        <v>28000</v>
      </c>
      <c r="P23" s="398">
        <v>8888</v>
      </c>
      <c r="Q23" s="398">
        <f t="shared" si="3"/>
        <v>24886.399999999998</v>
      </c>
      <c r="R23" s="404">
        <v>0</v>
      </c>
      <c r="S23" s="405">
        <v>-50</v>
      </c>
      <c r="T23" s="360">
        <v>0</v>
      </c>
      <c r="U23" s="406">
        <v>0</v>
      </c>
      <c r="V23" s="407">
        <v>0</v>
      </c>
      <c r="W23" s="408">
        <v>-100</v>
      </c>
      <c r="X23" s="409">
        <v>150</v>
      </c>
      <c r="Y23" s="372" t="s">
        <v>3385</v>
      </c>
      <c r="Z23" s="410">
        <v>0.18</v>
      </c>
      <c r="AA23" s="372" t="s">
        <v>3386</v>
      </c>
      <c r="AB23" s="410">
        <v>0.12</v>
      </c>
      <c r="AC23" s="372"/>
      <c r="AD23" s="410"/>
    </row>
    <row r="24" spans="1:30" ht="12" thickBot="1">
      <c r="A24" s="390" t="s">
        <v>1166</v>
      </c>
      <c r="B24" s="390"/>
      <c r="C24" s="369" t="s">
        <v>5544</v>
      </c>
      <c r="D24" s="369">
        <v>39</v>
      </c>
      <c r="E24" s="369" t="s">
        <v>1154</v>
      </c>
      <c r="F24" s="391">
        <v>11000</v>
      </c>
      <c r="G24" s="391">
        <f t="shared" si="1"/>
        <v>33928</v>
      </c>
      <c r="H24" s="392">
        <v>300</v>
      </c>
      <c r="I24" s="392">
        <f t="shared" si="0"/>
        <v>840</v>
      </c>
      <c r="J24" s="393">
        <v>200</v>
      </c>
      <c r="K24" s="394"/>
      <c r="L24" s="394"/>
      <c r="M24" s="394">
        <v>250</v>
      </c>
      <c r="N24" s="395">
        <v>5500</v>
      </c>
      <c r="O24" s="395">
        <f t="shared" si="2"/>
        <v>15399.999999999998</v>
      </c>
      <c r="P24" s="390">
        <v>4400</v>
      </c>
      <c r="Q24" s="390">
        <f t="shared" si="3"/>
        <v>12320</v>
      </c>
      <c r="R24" s="383">
        <v>0</v>
      </c>
      <c r="S24" s="384">
        <v>0</v>
      </c>
      <c r="T24" s="385">
        <v>0</v>
      </c>
      <c r="U24" s="386">
        <v>0</v>
      </c>
      <c r="V24" s="387">
        <v>0</v>
      </c>
      <c r="W24" s="388">
        <v>-100</v>
      </c>
      <c r="X24" s="351">
        <v>0</v>
      </c>
      <c r="Y24" s="396"/>
      <c r="Z24" s="397"/>
      <c r="AA24" s="396"/>
      <c r="AB24" s="397"/>
      <c r="AC24" s="396"/>
      <c r="AD24" s="397"/>
    </row>
    <row r="25" spans="1:30" ht="12" thickBot="1">
      <c r="A25" s="390" t="s">
        <v>5545</v>
      </c>
      <c r="B25" s="390"/>
      <c r="C25" s="369" t="s">
        <v>24</v>
      </c>
      <c r="D25" s="369">
        <v>39</v>
      </c>
      <c r="E25" s="369" t="s">
        <v>5522</v>
      </c>
      <c r="F25" s="391">
        <v>3500</v>
      </c>
      <c r="G25" s="391">
        <f t="shared" si="1"/>
        <v>52500</v>
      </c>
      <c r="H25" s="392">
        <v>600</v>
      </c>
      <c r="I25" s="392">
        <f t="shared" si="0"/>
        <v>1680</v>
      </c>
      <c r="J25" s="393">
        <v>250</v>
      </c>
      <c r="K25" s="394"/>
      <c r="L25" s="394"/>
      <c r="M25" s="394">
        <v>250</v>
      </c>
      <c r="N25" s="395">
        <v>5500</v>
      </c>
      <c r="O25" s="395">
        <f t="shared" si="2"/>
        <v>15399.999999999998</v>
      </c>
      <c r="P25" s="390">
        <v>4400</v>
      </c>
      <c r="Q25" s="390">
        <f t="shared" si="3"/>
        <v>12320</v>
      </c>
      <c r="R25" s="383">
        <v>0</v>
      </c>
      <c r="S25" s="384">
        <v>0</v>
      </c>
      <c r="T25" s="385">
        <v>0</v>
      </c>
      <c r="U25" s="386">
        <v>-100</v>
      </c>
      <c r="V25" s="387">
        <v>0</v>
      </c>
      <c r="W25" s="388">
        <v>100</v>
      </c>
      <c r="X25" s="351">
        <v>0</v>
      </c>
      <c r="Y25" s="396"/>
      <c r="Z25" s="397"/>
      <c r="AA25" s="396"/>
      <c r="AB25" s="397"/>
      <c r="AC25" s="396"/>
      <c r="AD25" s="397"/>
    </row>
    <row r="26" spans="1:30" ht="12" thickBot="1">
      <c r="A26" s="390" t="s">
        <v>5546</v>
      </c>
      <c r="B26" s="390">
        <v>44444</v>
      </c>
      <c r="C26" s="369" t="s">
        <v>5527</v>
      </c>
      <c r="D26" s="369">
        <v>39</v>
      </c>
      <c r="E26" s="369" t="s">
        <v>1154</v>
      </c>
      <c r="F26" s="391">
        <v>22000</v>
      </c>
      <c r="G26" s="391">
        <f t="shared" si="1"/>
        <v>2320</v>
      </c>
      <c r="H26" s="392">
        <v>550</v>
      </c>
      <c r="I26" s="392">
        <f t="shared" si="0"/>
        <v>1540</v>
      </c>
      <c r="J26" s="393">
        <v>200</v>
      </c>
      <c r="K26" s="394"/>
      <c r="L26" s="394"/>
      <c r="M26" s="394">
        <v>250</v>
      </c>
      <c r="N26" s="395">
        <v>5500</v>
      </c>
      <c r="O26" s="395">
        <f t="shared" si="2"/>
        <v>15399.999999999998</v>
      </c>
      <c r="P26" s="390">
        <v>4400</v>
      </c>
      <c r="Q26" s="390">
        <f t="shared" si="3"/>
        <v>12320</v>
      </c>
      <c r="R26" s="383">
        <v>0</v>
      </c>
      <c r="S26" s="384">
        <v>0</v>
      </c>
      <c r="T26" s="385">
        <v>0</v>
      </c>
      <c r="U26" s="386">
        <v>0</v>
      </c>
      <c r="V26" s="387">
        <v>0</v>
      </c>
      <c r="W26" s="388">
        <v>-100</v>
      </c>
      <c r="X26" s="351">
        <v>0</v>
      </c>
      <c r="Y26" s="396" t="s">
        <v>3387</v>
      </c>
      <c r="Z26" s="397">
        <v>0.3</v>
      </c>
      <c r="AA26" s="396" t="s">
        <v>5547</v>
      </c>
      <c r="AB26" s="397">
        <v>0.375</v>
      </c>
      <c r="AC26" s="396" t="s">
        <v>3388</v>
      </c>
      <c r="AD26" s="397">
        <v>7.4999999999999997E-2</v>
      </c>
    </row>
    <row r="27" spans="1:30" ht="12" thickBot="1">
      <c r="A27" s="398" t="s">
        <v>1167</v>
      </c>
      <c r="B27" s="398">
        <v>28000</v>
      </c>
      <c r="C27" s="370" t="s">
        <v>5520</v>
      </c>
      <c r="D27" s="370">
        <v>43</v>
      </c>
      <c r="E27" s="370" t="s">
        <v>1153</v>
      </c>
      <c r="F27" s="399">
        <v>2000</v>
      </c>
      <c r="G27" s="399">
        <f t="shared" si="1"/>
        <v>30000</v>
      </c>
      <c r="H27" s="400">
        <v>250</v>
      </c>
      <c r="I27" s="400">
        <f t="shared" si="0"/>
        <v>700</v>
      </c>
      <c r="J27" s="401">
        <v>250</v>
      </c>
      <c r="K27" s="402"/>
      <c r="L27" s="402"/>
      <c r="M27" s="402">
        <v>200</v>
      </c>
      <c r="N27" s="403">
        <v>4000</v>
      </c>
      <c r="O27" s="403">
        <f t="shared" si="2"/>
        <v>11200</v>
      </c>
      <c r="P27" s="398">
        <v>4000</v>
      </c>
      <c r="Q27" s="398">
        <f t="shared" si="3"/>
        <v>11200</v>
      </c>
      <c r="R27" s="404">
        <v>0</v>
      </c>
      <c r="S27" s="405">
        <v>50</v>
      </c>
      <c r="T27" s="360">
        <v>50</v>
      </c>
      <c r="U27" s="406">
        <v>-50</v>
      </c>
      <c r="V27" s="407">
        <v>0</v>
      </c>
      <c r="W27" s="408">
        <v>100</v>
      </c>
      <c r="X27" s="409">
        <v>25</v>
      </c>
      <c r="Y27" s="372" t="s">
        <v>3389</v>
      </c>
      <c r="Z27" s="410">
        <v>0.35457499999999997</v>
      </c>
      <c r="AA27" s="372" t="s">
        <v>2407</v>
      </c>
      <c r="AB27" s="410">
        <v>0.20683000000000001</v>
      </c>
      <c r="AC27" s="372" t="s">
        <v>3390</v>
      </c>
      <c r="AD27" s="410">
        <v>8.8660000000000003E-2</v>
      </c>
    </row>
    <row r="28" spans="1:30" ht="12" thickBot="1">
      <c r="A28" s="390" t="s">
        <v>1168</v>
      </c>
      <c r="B28" s="390"/>
      <c r="C28" s="369" t="s">
        <v>5548</v>
      </c>
      <c r="D28" s="369">
        <v>38</v>
      </c>
      <c r="E28" s="369" t="s">
        <v>1154</v>
      </c>
      <c r="F28" s="391">
        <v>18000</v>
      </c>
      <c r="G28" s="391">
        <f t="shared" si="1"/>
        <v>7856</v>
      </c>
      <c r="H28" s="392">
        <v>450</v>
      </c>
      <c r="I28" s="392">
        <f t="shared" si="0"/>
        <v>1260</v>
      </c>
      <c r="J28" s="393">
        <v>50</v>
      </c>
      <c r="K28" s="394"/>
      <c r="L28" s="394"/>
      <c r="M28" s="394">
        <v>120</v>
      </c>
      <c r="N28" s="395">
        <v>4500</v>
      </c>
      <c r="O28" s="395">
        <f t="shared" si="2"/>
        <v>12600</v>
      </c>
      <c r="P28" s="390">
        <v>2700</v>
      </c>
      <c r="Q28" s="390">
        <f t="shared" si="3"/>
        <v>7559.9999999999991</v>
      </c>
      <c r="R28" s="383">
        <v>0</v>
      </c>
      <c r="S28" s="384">
        <v>80</v>
      </c>
      <c r="T28" s="385">
        <v>0</v>
      </c>
      <c r="U28" s="386">
        <v>0</v>
      </c>
      <c r="V28" s="387">
        <v>0</v>
      </c>
      <c r="W28" s="388">
        <v>-20</v>
      </c>
      <c r="X28" s="351">
        <v>0</v>
      </c>
      <c r="Y28" s="396"/>
      <c r="Z28" s="397"/>
      <c r="AA28" s="396"/>
      <c r="AB28" s="397"/>
      <c r="AC28" s="396"/>
      <c r="AD28" s="397"/>
    </row>
    <row r="29" spans="1:30" s="298" customFormat="1" ht="12" thickBot="1">
      <c r="A29" s="390" t="s">
        <v>5549</v>
      </c>
      <c r="B29" s="390"/>
      <c r="C29" s="369" t="s">
        <v>24</v>
      </c>
      <c r="D29" s="369">
        <v>38</v>
      </c>
      <c r="E29" s="369" t="s">
        <v>1153</v>
      </c>
      <c r="F29" s="391">
        <v>2500</v>
      </c>
      <c r="G29" s="391">
        <f t="shared" si="1"/>
        <v>37500</v>
      </c>
      <c r="H29" s="392">
        <v>550</v>
      </c>
      <c r="I29" s="392">
        <f t="shared" si="0"/>
        <v>1540</v>
      </c>
      <c r="J29" s="393">
        <v>200</v>
      </c>
      <c r="K29" s="394"/>
      <c r="L29" s="394"/>
      <c r="M29" s="394">
        <v>250</v>
      </c>
      <c r="N29" s="395">
        <v>4500</v>
      </c>
      <c r="O29" s="395">
        <f t="shared" si="2"/>
        <v>12600</v>
      </c>
      <c r="P29" s="390">
        <v>2700</v>
      </c>
      <c r="Q29" s="390">
        <f t="shared" si="3"/>
        <v>7559.9999999999991</v>
      </c>
      <c r="R29" s="383">
        <v>0</v>
      </c>
      <c r="S29" s="384">
        <v>80</v>
      </c>
      <c r="T29" s="385">
        <v>0</v>
      </c>
      <c r="U29" s="386">
        <v>0</v>
      </c>
      <c r="V29" s="387">
        <v>0</v>
      </c>
      <c r="W29" s="388">
        <v>-20</v>
      </c>
      <c r="X29" s="351">
        <v>0</v>
      </c>
      <c r="Y29" s="396"/>
      <c r="Z29" s="397"/>
      <c r="AA29" s="396"/>
      <c r="AB29" s="397"/>
      <c r="AC29" s="396"/>
      <c r="AD29" s="397"/>
    </row>
    <row r="30" spans="1:30" ht="12" thickBot="1">
      <c r="A30" s="390" t="s">
        <v>1168</v>
      </c>
      <c r="B30" s="390">
        <v>40000</v>
      </c>
      <c r="C30" s="369" t="s">
        <v>5527</v>
      </c>
      <c r="D30" s="369">
        <v>38</v>
      </c>
      <c r="E30" s="369" t="s">
        <v>1154</v>
      </c>
      <c r="F30" s="391">
        <v>18000</v>
      </c>
      <c r="G30" s="391">
        <f t="shared" si="1"/>
        <v>7856</v>
      </c>
      <c r="H30" s="392">
        <v>450</v>
      </c>
      <c r="I30" s="392">
        <f t="shared" si="0"/>
        <v>1260</v>
      </c>
      <c r="J30" s="393">
        <v>250</v>
      </c>
      <c r="K30" s="394"/>
      <c r="L30" s="394"/>
      <c r="M30" s="394">
        <v>250</v>
      </c>
      <c r="N30" s="395">
        <v>4500</v>
      </c>
      <c r="O30" s="395">
        <f t="shared" si="2"/>
        <v>12600</v>
      </c>
      <c r="P30" s="390">
        <v>2700</v>
      </c>
      <c r="Q30" s="390">
        <f t="shared" si="3"/>
        <v>7559.9999999999991</v>
      </c>
      <c r="R30" s="383">
        <v>0</v>
      </c>
      <c r="S30" s="384">
        <v>80</v>
      </c>
      <c r="T30" s="385">
        <v>0</v>
      </c>
      <c r="U30" s="386">
        <v>0</v>
      </c>
      <c r="V30" s="387">
        <v>0</v>
      </c>
      <c r="W30" s="388">
        <v>-20</v>
      </c>
      <c r="X30" s="351">
        <v>0</v>
      </c>
      <c r="Y30" s="396" t="s">
        <v>5550</v>
      </c>
      <c r="Z30" s="397">
        <v>0.38250000000000001</v>
      </c>
      <c r="AA30" s="396" t="s">
        <v>3391</v>
      </c>
      <c r="AB30" s="397">
        <v>0.34</v>
      </c>
      <c r="AC30" s="396" t="s">
        <v>3392</v>
      </c>
      <c r="AD30" s="397">
        <v>0.1275</v>
      </c>
    </row>
    <row r="31" spans="1:30" ht="12" thickBot="1">
      <c r="A31" s="398" t="s">
        <v>1169</v>
      </c>
      <c r="B31" s="398"/>
      <c r="C31" s="370" t="s">
        <v>5551</v>
      </c>
      <c r="D31" s="370">
        <v>37</v>
      </c>
      <c r="E31" s="370" t="s">
        <v>5529</v>
      </c>
      <c r="F31" s="399">
        <v>6000</v>
      </c>
      <c r="G31" s="399">
        <f t="shared" si="1"/>
        <v>24464</v>
      </c>
      <c r="H31" s="400">
        <v>450</v>
      </c>
      <c r="I31" s="400">
        <f t="shared" si="0"/>
        <v>1260</v>
      </c>
      <c r="J31" s="401">
        <v>180</v>
      </c>
      <c r="K31" s="402"/>
      <c r="L31" s="402"/>
      <c r="M31" s="402">
        <v>333</v>
      </c>
      <c r="N31" s="403">
        <v>6000</v>
      </c>
      <c r="O31" s="403">
        <f t="shared" si="2"/>
        <v>16800</v>
      </c>
      <c r="P31" s="398">
        <v>1800</v>
      </c>
      <c r="Q31" s="398">
        <f t="shared" si="3"/>
        <v>5040</v>
      </c>
      <c r="R31" s="404">
        <v>0</v>
      </c>
      <c r="S31" s="405">
        <v>0</v>
      </c>
      <c r="T31" s="360">
        <v>0</v>
      </c>
      <c r="U31" s="406">
        <v>-50</v>
      </c>
      <c r="V31" s="407">
        <v>0</v>
      </c>
      <c r="W31" s="408">
        <v>100</v>
      </c>
      <c r="X31" s="409">
        <v>0</v>
      </c>
      <c r="Y31" s="372"/>
      <c r="Z31" s="410"/>
      <c r="AA31" s="372"/>
      <c r="AB31" s="410"/>
      <c r="AC31" s="372"/>
      <c r="AD31" s="410"/>
    </row>
    <row r="32" spans="1:30" ht="12" thickBot="1">
      <c r="A32" s="398" t="s">
        <v>1169</v>
      </c>
      <c r="B32" s="398">
        <v>55500</v>
      </c>
      <c r="C32" s="370" t="s">
        <v>5520</v>
      </c>
      <c r="D32" s="370">
        <v>37</v>
      </c>
      <c r="E32" s="370" t="s">
        <v>1153</v>
      </c>
      <c r="F32" s="399">
        <v>6000</v>
      </c>
      <c r="G32" s="399">
        <f t="shared" si="1"/>
        <v>24464</v>
      </c>
      <c r="H32" s="400">
        <v>450</v>
      </c>
      <c r="I32" s="400">
        <f t="shared" si="0"/>
        <v>1260</v>
      </c>
      <c r="J32" s="401">
        <v>180</v>
      </c>
      <c r="K32" s="402"/>
      <c r="L32" s="402"/>
      <c r="M32" s="402">
        <v>333</v>
      </c>
      <c r="N32" s="403">
        <v>6000</v>
      </c>
      <c r="O32" s="403">
        <f t="shared" si="2"/>
        <v>16800</v>
      </c>
      <c r="P32" s="398">
        <v>1800</v>
      </c>
      <c r="Q32" s="398">
        <f t="shared" si="3"/>
        <v>5040</v>
      </c>
      <c r="R32" s="404">
        <v>0</v>
      </c>
      <c r="S32" s="405">
        <v>0</v>
      </c>
      <c r="T32" s="360">
        <v>0</v>
      </c>
      <c r="U32" s="406">
        <v>-50</v>
      </c>
      <c r="V32" s="407">
        <v>0</v>
      </c>
      <c r="W32" s="408">
        <v>100</v>
      </c>
      <c r="X32" s="409">
        <v>0</v>
      </c>
      <c r="Y32" s="372" t="s">
        <v>5552</v>
      </c>
      <c r="Z32" s="410">
        <v>0.46425</v>
      </c>
      <c r="AA32" s="372" t="s">
        <v>3394</v>
      </c>
      <c r="AB32" s="410">
        <v>0.25</v>
      </c>
      <c r="AC32" s="372" t="s">
        <v>3395</v>
      </c>
      <c r="AD32" s="410">
        <v>3.5749999999999997E-2</v>
      </c>
    </row>
    <row r="33" spans="1:30" ht="12" thickBot="1">
      <c r="A33" s="390" t="s">
        <v>1170</v>
      </c>
      <c r="B33" s="390"/>
      <c r="C33" s="369" t="s">
        <v>5520</v>
      </c>
      <c r="D33" s="369">
        <v>49</v>
      </c>
      <c r="E33" s="369" t="s">
        <v>1153</v>
      </c>
      <c r="F33" s="391">
        <v>4000</v>
      </c>
      <c r="G33" s="391">
        <f t="shared" si="1"/>
        <v>60000</v>
      </c>
      <c r="H33" s="392">
        <v>650</v>
      </c>
      <c r="I33" s="392">
        <f t="shared" si="0"/>
        <v>1819.9999999999998</v>
      </c>
      <c r="J33" s="393">
        <v>220</v>
      </c>
      <c r="K33" s="394"/>
      <c r="L33" s="394"/>
      <c r="M33" s="394">
        <v>120</v>
      </c>
      <c r="N33" s="395">
        <v>27000</v>
      </c>
      <c r="O33" s="395">
        <f t="shared" si="2"/>
        <v>10064</v>
      </c>
      <c r="P33" s="390">
        <v>700</v>
      </c>
      <c r="Q33" s="390">
        <f t="shared" si="3"/>
        <v>1959.9999999999998</v>
      </c>
      <c r="R33" s="383">
        <v>0</v>
      </c>
      <c r="S33" s="384">
        <v>0</v>
      </c>
      <c r="T33" s="385">
        <v>0</v>
      </c>
      <c r="U33" s="386">
        <v>-20</v>
      </c>
      <c r="V33" s="387">
        <v>0</v>
      </c>
      <c r="W33" s="388">
        <v>100</v>
      </c>
      <c r="X33" s="351">
        <v>0</v>
      </c>
      <c r="Y33" s="396"/>
      <c r="Z33" s="397"/>
      <c r="AA33" s="396"/>
      <c r="AB33" s="397"/>
      <c r="AC33" s="396"/>
      <c r="AD33" s="397"/>
    </row>
    <row r="34" spans="1:30" ht="12" thickBot="1">
      <c r="A34" s="390" t="s">
        <v>5553</v>
      </c>
      <c r="B34" s="390"/>
      <c r="C34" s="369" t="s">
        <v>5523</v>
      </c>
      <c r="D34" s="369">
        <v>49</v>
      </c>
      <c r="E34" s="369" t="s">
        <v>5529</v>
      </c>
      <c r="F34" s="391">
        <v>4000</v>
      </c>
      <c r="G34" s="391">
        <f t="shared" si="1"/>
        <v>60000</v>
      </c>
      <c r="H34" s="392">
        <v>650</v>
      </c>
      <c r="I34" s="392">
        <f t="shared" si="0"/>
        <v>1819.9999999999998</v>
      </c>
      <c r="J34" s="393">
        <v>220</v>
      </c>
      <c r="K34" s="394"/>
      <c r="L34" s="394"/>
      <c r="M34" s="394">
        <v>120</v>
      </c>
      <c r="N34" s="395">
        <v>27000</v>
      </c>
      <c r="O34" s="395">
        <f t="shared" si="2"/>
        <v>10064</v>
      </c>
      <c r="P34" s="390">
        <v>700</v>
      </c>
      <c r="Q34" s="390">
        <f t="shared" si="3"/>
        <v>1959.9999999999998</v>
      </c>
      <c r="R34" s="383">
        <v>0</v>
      </c>
      <c r="S34" s="384">
        <v>0</v>
      </c>
      <c r="T34" s="385">
        <v>0</v>
      </c>
      <c r="U34" s="386">
        <v>-20</v>
      </c>
      <c r="V34" s="387">
        <v>0</v>
      </c>
      <c r="W34" s="388">
        <v>100</v>
      </c>
      <c r="X34" s="351">
        <v>0</v>
      </c>
      <c r="Y34" s="396"/>
      <c r="Z34" s="397"/>
      <c r="AA34" s="396"/>
      <c r="AB34" s="397"/>
      <c r="AC34" s="396"/>
      <c r="AD34" s="397"/>
    </row>
    <row r="35" spans="1:30" ht="12" thickBot="1">
      <c r="A35" s="390" t="s">
        <v>1170</v>
      </c>
      <c r="B35" s="390">
        <v>45000</v>
      </c>
      <c r="C35" s="369" t="s">
        <v>5554</v>
      </c>
      <c r="D35" s="369">
        <v>49</v>
      </c>
      <c r="E35" s="369" t="s">
        <v>1153</v>
      </c>
      <c r="F35" s="391">
        <v>5000</v>
      </c>
      <c r="G35" s="391">
        <f t="shared" si="1"/>
        <v>9464</v>
      </c>
      <c r="H35" s="392">
        <v>650</v>
      </c>
      <c r="I35" s="392">
        <f t="shared" si="0"/>
        <v>1819.9999999999998</v>
      </c>
      <c r="J35" s="393">
        <v>220</v>
      </c>
      <c r="K35" s="394"/>
      <c r="L35" s="394"/>
      <c r="M35" s="394">
        <v>120</v>
      </c>
      <c r="N35" s="395">
        <v>27000</v>
      </c>
      <c r="O35" s="395">
        <f t="shared" si="2"/>
        <v>10064</v>
      </c>
      <c r="P35" s="390">
        <v>700</v>
      </c>
      <c r="Q35" s="390">
        <f t="shared" si="3"/>
        <v>1959.9999999999998</v>
      </c>
      <c r="R35" s="383">
        <v>0</v>
      </c>
      <c r="S35" s="384">
        <v>0</v>
      </c>
      <c r="T35" s="385">
        <v>0</v>
      </c>
      <c r="U35" s="386">
        <v>-20</v>
      </c>
      <c r="V35" s="387">
        <v>0</v>
      </c>
      <c r="W35" s="388">
        <v>100</v>
      </c>
      <c r="X35" s="351">
        <v>0</v>
      </c>
      <c r="Y35" s="396" t="s">
        <v>3398</v>
      </c>
      <c r="Z35" s="397">
        <v>0.39600000000000002</v>
      </c>
      <c r="AA35" s="396" t="s">
        <v>3396</v>
      </c>
      <c r="AB35" s="397">
        <v>0.39600000000000002</v>
      </c>
      <c r="AC35" s="396" t="s">
        <v>3397</v>
      </c>
      <c r="AD35" s="397">
        <v>0.19800000000000001</v>
      </c>
    </row>
    <row r="36" spans="1:30" ht="12" thickBot="1">
      <c r="A36" s="398" t="s">
        <v>1171</v>
      </c>
      <c r="B36" s="398">
        <v>70000</v>
      </c>
      <c r="C36" s="370" t="s">
        <v>5520</v>
      </c>
      <c r="D36" s="370">
        <v>42</v>
      </c>
      <c r="E36" s="370" t="s">
        <v>1155</v>
      </c>
      <c r="F36" s="399">
        <v>3333</v>
      </c>
      <c r="G36" s="399">
        <f t="shared" si="1"/>
        <v>49995</v>
      </c>
      <c r="H36" s="400">
        <v>500</v>
      </c>
      <c r="I36" s="400">
        <f t="shared" si="0"/>
        <v>1400</v>
      </c>
      <c r="J36" s="401">
        <v>2000</v>
      </c>
      <c r="K36" s="402"/>
      <c r="L36" s="402"/>
      <c r="M36" s="402">
        <v>255</v>
      </c>
      <c r="N36" s="403">
        <v>30000</v>
      </c>
      <c r="O36" s="403">
        <f t="shared" si="2"/>
        <v>18464</v>
      </c>
      <c r="P36" s="398">
        <v>1000</v>
      </c>
      <c r="Q36" s="398">
        <f t="shared" si="3"/>
        <v>2800</v>
      </c>
      <c r="R36" s="404">
        <v>0</v>
      </c>
      <c r="S36" s="405">
        <v>0</v>
      </c>
      <c r="T36" s="360">
        <v>0</v>
      </c>
      <c r="U36" s="406">
        <v>0</v>
      </c>
      <c r="V36" s="407">
        <v>0</v>
      </c>
      <c r="W36" s="408">
        <v>100</v>
      </c>
      <c r="X36" s="409">
        <v>0</v>
      </c>
      <c r="Y36" s="372" t="s">
        <v>3399</v>
      </c>
      <c r="Z36" s="410">
        <v>0.6</v>
      </c>
      <c r="AA36" s="372" t="s">
        <v>3401</v>
      </c>
      <c r="AB36" s="410">
        <v>0.37</v>
      </c>
      <c r="AC36" s="372" t="s">
        <v>3400</v>
      </c>
      <c r="AD36" s="410">
        <v>0.03</v>
      </c>
    </row>
    <row r="37" spans="1:30" ht="12" thickBot="1">
      <c r="A37" s="390" t="s">
        <v>1172</v>
      </c>
      <c r="B37" s="390"/>
      <c r="C37" s="369" t="s">
        <v>5555</v>
      </c>
      <c r="D37" s="369">
        <v>42</v>
      </c>
      <c r="E37" s="369" t="s">
        <v>1154</v>
      </c>
      <c r="F37" s="391">
        <v>32000</v>
      </c>
      <c r="G37" s="391">
        <f t="shared" si="1"/>
        <v>21248</v>
      </c>
      <c r="H37" s="392">
        <v>750</v>
      </c>
      <c r="I37" s="392">
        <f t="shared" si="0"/>
        <v>2100</v>
      </c>
      <c r="J37" s="393">
        <v>450</v>
      </c>
      <c r="K37" s="394"/>
      <c r="L37" s="394"/>
      <c r="M37" s="394">
        <v>180</v>
      </c>
      <c r="N37" s="395">
        <v>18000</v>
      </c>
      <c r="O37" s="395">
        <f t="shared" si="2"/>
        <v>50400</v>
      </c>
      <c r="P37" s="390">
        <v>2000</v>
      </c>
      <c r="Q37" s="390">
        <f t="shared" si="3"/>
        <v>5600</v>
      </c>
      <c r="R37" s="383">
        <v>0</v>
      </c>
      <c r="S37" s="384">
        <v>0</v>
      </c>
      <c r="T37" s="385">
        <v>0</v>
      </c>
      <c r="U37" s="386">
        <v>30</v>
      </c>
      <c r="V37" s="387">
        <v>0</v>
      </c>
      <c r="W37" s="388">
        <v>-20</v>
      </c>
      <c r="X37" s="351">
        <v>0</v>
      </c>
      <c r="Y37" s="396"/>
      <c r="Z37" s="397"/>
      <c r="AA37" s="396"/>
      <c r="AB37" s="397"/>
      <c r="AC37" s="396"/>
      <c r="AD37" s="397"/>
    </row>
    <row r="38" spans="1:30" ht="12" thickBot="1">
      <c r="A38" s="390" t="s">
        <v>5556</v>
      </c>
      <c r="B38" s="390"/>
      <c r="C38" s="369"/>
      <c r="D38" s="369">
        <v>42</v>
      </c>
      <c r="E38" s="369" t="s">
        <v>1153</v>
      </c>
      <c r="F38" s="391">
        <v>9000</v>
      </c>
      <c r="G38" s="391">
        <f t="shared" si="1"/>
        <v>3928</v>
      </c>
      <c r="H38" s="392">
        <v>700</v>
      </c>
      <c r="I38" s="392">
        <f t="shared" si="0"/>
        <v>1959.9999999999998</v>
      </c>
      <c r="J38" s="393">
        <v>400</v>
      </c>
      <c r="K38" s="394"/>
      <c r="L38" s="394"/>
      <c r="M38" s="394">
        <v>180</v>
      </c>
      <c r="N38" s="395">
        <v>18000</v>
      </c>
      <c r="O38" s="395">
        <f t="shared" si="2"/>
        <v>50400</v>
      </c>
      <c r="P38" s="390">
        <v>2000</v>
      </c>
      <c r="Q38" s="390">
        <f t="shared" si="3"/>
        <v>5600</v>
      </c>
      <c r="R38" s="383">
        <v>0</v>
      </c>
      <c r="S38" s="384">
        <v>0</v>
      </c>
      <c r="T38" s="385">
        <v>0</v>
      </c>
      <c r="U38" s="386">
        <v>-20</v>
      </c>
      <c r="V38" s="387">
        <v>0</v>
      </c>
      <c r="W38" s="388">
        <v>100</v>
      </c>
      <c r="X38" s="351">
        <v>150</v>
      </c>
      <c r="Y38" s="396"/>
      <c r="Z38" s="397"/>
      <c r="AA38" s="396"/>
      <c r="AB38" s="397"/>
      <c r="AC38" s="396"/>
      <c r="AD38" s="397"/>
    </row>
    <row r="39" spans="1:30" ht="12" thickBot="1">
      <c r="A39" s="390" t="s">
        <v>1172</v>
      </c>
      <c r="B39" s="390">
        <v>60000</v>
      </c>
      <c r="C39" s="369" t="s">
        <v>5520</v>
      </c>
      <c r="D39" s="369">
        <v>42</v>
      </c>
      <c r="E39" s="369" t="s">
        <v>1154</v>
      </c>
      <c r="F39" s="391">
        <v>40000</v>
      </c>
      <c r="G39" s="391">
        <f t="shared" si="1"/>
        <v>10176</v>
      </c>
      <c r="H39" s="392">
        <v>750</v>
      </c>
      <c r="I39" s="392">
        <f t="shared" si="0"/>
        <v>2100</v>
      </c>
      <c r="J39" s="393">
        <v>450</v>
      </c>
      <c r="K39" s="394"/>
      <c r="L39" s="394"/>
      <c r="M39" s="394">
        <v>180</v>
      </c>
      <c r="N39" s="395">
        <v>18000</v>
      </c>
      <c r="O39" s="395">
        <f t="shared" si="2"/>
        <v>50400</v>
      </c>
      <c r="P39" s="390">
        <v>2000</v>
      </c>
      <c r="Q39" s="390">
        <f t="shared" si="3"/>
        <v>5600</v>
      </c>
      <c r="R39" s="383">
        <v>0</v>
      </c>
      <c r="S39" s="384">
        <v>0</v>
      </c>
      <c r="T39" s="385">
        <v>0</v>
      </c>
      <c r="U39" s="386">
        <v>30</v>
      </c>
      <c r="V39" s="387">
        <v>0</v>
      </c>
      <c r="W39" s="388">
        <v>-20</v>
      </c>
      <c r="X39" s="351">
        <v>0</v>
      </c>
      <c r="Y39" s="396" t="s">
        <v>1211</v>
      </c>
      <c r="Z39" s="397">
        <v>0.495</v>
      </c>
      <c r="AA39" s="396" t="s">
        <v>3101</v>
      </c>
      <c r="AB39" s="397">
        <v>0.44550000000000001</v>
      </c>
      <c r="AC39" s="396" t="s">
        <v>5557</v>
      </c>
      <c r="AD39" s="397">
        <v>4.9500000000000002E-2</v>
      </c>
    </row>
    <row r="40" spans="1:30" ht="12" thickBot="1">
      <c r="A40" s="390" t="s">
        <v>5558</v>
      </c>
      <c r="B40" s="390"/>
      <c r="C40" s="369" t="s">
        <v>5559</v>
      </c>
      <c r="D40" s="369">
        <v>60</v>
      </c>
      <c r="E40" s="369" t="s">
        <v>1154</v>
      </c>
      <c r="F40" s="391">
        <v>60000</v>
      </c>
      <c r="G40" s="391">
        <f t="shared" si="1"/>
        <v>48032</v>
      </c>
      <c r="H40" s="392">
        <v>750</v>
      </c>
      <c r="I40" s="392">
        <f t="shared" si="0"/>
        <v>2100</v>
      </c>
      <c r="J40" s="393">
        <v>450</v>
      </c>
      <c r="K40" s="394"/>
      <c r="L40" s="394"/>
      <c r="M40" s="394">
        <v>180</v>
      </c>
      <c r="N40" s="395">
        <v>39000</v>
      </c>
      <c r="O40" s="395">
        <f t="shared" si="2"/>
        <v>43664</v>
      </c>
      <c r="P40" s="390">
        <v>39000</v>
      </c>
      <c r="Q40" s="390">
        <f t="shared" si="3"/>
        <v>43664</v>
      </c>
      <c r="R40" s="383">
        <v>0</v>
      </c>
      <c r="S40" s="384">
        <v>0</v>
      </c>
      <c r="T40" s="385">
        <v>0</v>
      </c>
      <c r="U40" s="386">
        <v>30</v>
      </c>
      <c r="V40" s="387">
        <v>0</v>
      </c>
      <c r="W40" s="388">
        <v>-20</v>
      </c>
      <c r="X40" s="351">
        <v>0</v>
      </c>
      <c r="Y40" s="396" t="s">
        <v>5560</v>
      </c>
      <c r="Z40" s="397">
        <v>0.495</v>
      </c>
      <c r="AA40" s="396" t="s">
        <v>5561</v>
      </c>
      <c r="AB40" s="397">
        <v>0.44550000000000001</v>
      </c>
      <c r="AC40" s="396" t="s">
        <v>5562</v>
      </c>
      <c r="AD40" s="397">
        <v>4.9500000000000002E-2</v>
      </c>
    </row>
    <row r="41" spans="1:30" ht="12" thickBot="1">
      <c r="A41" s="398" t="s">
        <v>1173</v>
      </c>
      <c r="B41" s="398">
        <v>50000</v>
      </c>
      <c r="C41" s="370" t="s">
        <v>5520</v>
      </c>
      <c r="D41" s="370">
        <v>55</v>
      </c>
      <c r="E41" s="370" t="s">
        <v>1153</v>
      </c>
      <c r="F41" s="399">
        <v>10000</v>
      </c>
      <c r="G41" s="399">
        <f t="shared" si="1"/>
        <v>18928</v>
      </c>
      <c r="H41" s="400">
        <v>800</v>
      </c>
      <c r="I41" s="400">
        <f t="shared" si="0"/>
        <v>2240</v>
      </c>
      <c r="J41" s="401">
        <v>100</v>
      </c>
      <c r="K41" s="402"/>
      <c r="L41" s="402"/>
      <c r="M41" s="402">
        <v>180</v>
      </c>
      <c r="N41" s="403">
        <v>18000</v>
      </c>
      <c r="O41" s="403">
        <f t="shared" si="2"/>
        <v>50400</v>
      </c>
      <c r="P41" s="398">
        <v>200</v>
      </c>
      <c r="Q41" s="398">
        <f t="shared" si="3"/>
        <v>560</v>
      </c>
      <c r="R41" s="404">
        <v>0</v>
      </c>
      <c r="S41" s="405">
        <v>100</v>
      </c>
      <c r="T41" s="360">
        <v>100</v>
      </c>
      <c r="U41" s="406">
        <v>100</v>
      </c>
      <c r="V41" s="407">
        <v>100</v>
      </c>
      <c r="W41" s="408">
        <v>100</v>
      </c>
      <c r="X41" s="409">
        <v>100</v>
      </c>
      <c r="Y41" s="372" t="s">
        <v>3116</v>
      </c>
      <c r="Z41" s="410">
        <v>0.34</v>
      </c>
      <c r="AA41" s="372" t="s">
        <v>3393</v>
      </c>
      <c r="AB41" s="410">
        <v>0.34</v>
      </c>
      <c r="AC41" s="372" t="s">
        <v>3402</v>
      </c>
      <c r="AD41" s="410">
        <v>0.17</v>
      </c>
    </row>
    <row r="42" spans="1:30" ht="12" thickBot="1">
      <c r="A42" s="398" t="s">
        <v>1173</v>
      </c>
      <c r="B42" s="398"/>
      <c r="C42" s="370" t="s">
        <v>5563</v>
      </c>
      <c r="D42" s="370">
        <v>50</v>
      </c>
      <c r="E42" s="370" t="s">
        <v>1153</v>
      </c>
      <c r="F42" s="399">
        <v>3200</v>
      </c>
      <c r="G42" s="399">
        <f t="shared" si="1"/>
        <v>48000</v>
      </c>
      <c r="H42" s="400">
        <v>0</v>
      </c>
      <c r="I42" s="400">
        <f t="shared" si="0"/>
        <v>0</v>
      </c>
      <c r="J42" s="401">
        <v>100</v>
      </c>
      <c r="K42" s="402"/>
      <c r="L42" s="402"/>
      <c r="M42" s="402">
        <v>100</v>
      </c>
      <c r="N42" s="403">
        <v>100</v>
      </c>
      <c r="O42" s="403">
        <f t="shared" si="2"/>
        <v>280</v>
      </c>
      <c r="P42" s="398">
        <v>100</v>
      </c>
      <c r="Q42" s="398">
        <f t="shared" si="3"/>
        <v>280</v>
      </c>
      <c r="R42" s="404">
        <v>0</v>
      </c>
      <c r="S42" s="405">
        <v>100</v>
      </c>
      <c r="T42" s="360">
        <v>100</v>
      </c>
      <c r="U42" s="406">
        <v>100</v>
      </c>
      <c r="V42" s="407">
        <v>100</v>
      </c>
      <c r="W42" s="408">
        <v>100</v>
      </c>
      <c r="X42" s="409">
        <v>100</v>
      </c>
      <c r="Y42" s="372"/>
      <c r="Z42" s="410"/>
      <c r="AA42" s="372"/>
      <c r="AB42" s="410"/>
      <c r="AC42" s="372"/>
      <c r="AD42" s="410"/>
    </row>
    <row r="43" spans="1:30" ht="12" thickBot="1">
      <c r="A43" s="398" t="s">
        <v>5564</v>
      </c>
      <c r="B43" s="398"/>
      <c r="C43" s="370" t="s">
        <v>5565</v>
      </c>
      <c r="D43" s="370">
        <v>30</v>
      </c>
      <c r="E43" s="370" t="s">
        <v>1153</v>
      </c>
      <c r="F43" s="399">
        <v>800</v>
      </c>
      <c r="G43" s="399">
        <f t="shared" si="1"/>
        <v>12000</v>
      </c>
      <c r="H43" s="400">
        <v>300</v>
      </c>
      <c r="I43" s="400">
        <f t="shared" si="0"/>
        <v>840</v>
      </c>
      <c r="J43" s="401">
        <v>100</v>
      </c>
      <c r="K43" s="402"/>
      <c r="L43" s="402"/>
      <c r="M43" s="402">
        <v>100</v>
      </c>
      <c r="N43" s="403">
        <v>100</v>
      </c>
      <c r="O43" s="403">
        <f t="shared" si="2"/>
        <v>280</v>
      </c>
      <c r="P43" s="398">
        <v>100</v>
      </c>
      <c r="Q43" s="398">
        <f t="shared" si="3"/>
        <v>280</v>
      </c>
      <c r="R43" s="404">
        <v>0</v>
      </c>
      <c r="S43" s="405">
        <v>100</v>
      </c>
      <c r="T43" s="360">
        <v>100</v>
      </c>
      <c r="U43" s="406">
        <v>100</v>
      </c>
      <c r="V43" s="407">
        <v>100</v>
      </c>
      <c r="W43" s="408">
        <v>100</v>
      </c>
      <c r="X43" s="409">
        <v>100</v>
      </c>
      <c r="Y43" s="372"/>
      <c r="Z43" s="410"/>
      <c r="AA43" s="372"/>
      <c r="AB43" s="410"/>
      <c r="AC43" s="372"/>
      <c r="AD43" s="410"/>
    </row>
    <row r="44" spans="1:30" ht="12" thickBot="1">
      <c r="A44" s="390" t="s">
        <v>5566</v>
      </c>
      <c r="B44" s="390">
        <v>22000</v>
      </c>
      <c r="C44" s="369" t="s">
        <v>5567</v>
      </c>
      <c r="D44" s="369">
        <v>50</v>
      </c>
      <c r="E44" s="369" t="s">
        <v>1154</v>
      </c>
      <c r="F44" s="391">
        <v>39000</v>
      </c>
      <c r="G44" s="391">
        <f t="shared" si="1"/>
        <v>60712</v>
      </c>
      <c r="H44" s="392">
        <v>800</v>
      </c>
      <c r="I44" s="392">
        <f t="shared" si="0"/>
        <v>2240</v>
      </c>
      <c r="J44" s="393">
        <v>100</v>
      </c>
      <c r="K44" s="394"/>
      <c r="L44" s="394"/>
      <c r="M44" s="394">
        <v>100</v>
      </c>
      <c r="N44" s="395">
        <v>6000</v>
      </c>
      <c r="O44" s="395">
        <f t="shared" si="2"/>
        <v>16800</v>
      </c>
      <c r="P44" s="390">
        <v>1000</v>
      </c>
      <c r="Q44" s="390">
        <f t="shared" si="3"/>
        <v>2800</v>
      </c>
      <c r="R44" s="383">
        <v>0</v>
      </c>
      <c r="S44" s="384">
        <v>-100</v>
      </c>
      <c r="T44" s="385">
        <v>0</v>
      </c>
      <c r="U44" s="386">
        <v>-50</v>
      </c>
      <c r="V44" s="387">
        <v>0</v>
      </c>
      <c r="W44" s="388">
        <v>-20</v>
      </c>
      <c r="X44" s="351">
        <v>0</v>
      </c>
      <c r="Y44" s="396" t="s">
        <v>3403</v>
      </c>
      <c r="Z44" s="397">
        <v>0.27500000000000002</v>
      </c>
      <c r="AA44" s="396" t="s">
        <v>3404</v>
      </c>
      <c r="AB44" s="397">
        <v>0.17499999999999999</v>
      </c>
      <c r="AC44" s="396" t="s">
        <v>3405</v>
      </c>
      <c r="AD44" s="397">
        <v>0.05</v>
      </c>
    </row>
    <row r="45" spans="1:30" ht="12" thickBot="1">
      <c r="A45" s="390" t="s">
        <v>1174</v>
      </c>
      <c r="B45" s="390"/>
      <c r="C45" s="369" t="s">
        <v>5568</v>
      </c>
      <c r="D45" s="369">
        <v>50</v>
      </c>
      <c r="E45" s="369" t="s">
        <v>1154</v>
      </c>
      <c r="F45" s="391">
        <v>39000</v>
      </c>
      <c r="G45" s="391">
        <f t="shared" si="1"/>
        <v>60712</v>
      </c>
      <c r="H45" s="392">
        <v>800</v>
      </c>
      <c r="I45" s="392">
        <f t="shared" si="0"/>
        <v>2240</v>
      </c>
      <c r="J45" s="393">
        <v>100</v>
      </c>
      <c r="K45" s="394"/>
      <c r="L45" s="394"/>
      <c r="M45" s="394">
        <v>100</v>
      </c>
      <c r="N45" s="395">
        <v>6000</v>
      </c>
      <c r="O45" s="395">
        <f t="shared" si="2"/>
        <v>16800</v>
      </c>
      <c r="P45" s="390">
        <v>1000</v>
      </c>
      <c r="Q45" s="390">
        <f t="shared" si="3"/>
        <v>2800</v>
      </c>
      <c r="R45" s="383">
        <v>0</v>
      </c>
      <c r="S45" s="384">
        <v>-100</v>
      </c>
      <c r="T45" s="385">
        <v>0</v>
      </c>
      <c r="U45" s="386">
        <v>-50</v>
      </c>
      <c r="V45" s="387">
        <v>0</v>
      </c>
      <c r="W45" s="388">
        <v>-20</v>
      </c>
      <c r="X45" s="351">
        <v>0</v>
      </c>
      <c r="Y45" s="396" t="s">
        <v>5569</v>
      </c>
      <c r="Z45" s="397">
        <v>0.27500000000000002</v>
      </c>
      <c r="AA45" s="396" t="s">
        <v>3404</v>
      </c>
      <c r="AB45" s="397">
        <v>0.17499999999999999</v>
      </c>
      <c r="AC45" s="396" t="s">
        <v>3405</v>
      </c>
      <c r="AD45" s="397">
        <v>0.05</v>
      </c>
    </row>
    <row r="46" spans="1:30" ht="12" thickBot="1">
      <c r="A46" s="390" t="s">
        <v>1174</v>
      </c>
      <c r="B46" s="390"/>
      <c r="C46" s="369" t="s">
        <v>5570</v>
      </c>
      <c r="D46" s="369">
        <v>50</v>
      </c>
      <c r="E46" s="369" t="s">
        <v>1154</v>
      </c>
      <c r="F46" s="391">
        <v>39000</v>
      </c>
      <c r="G46" s="391">
        <f t="shared" si="1"/>
        <v>60712</v>
      </c>
      <c r="H46" s="392">
        <v>800</v>
      </c>
      <c r="I46" s="392">
        <f t="shared" si="0"/>
        <v>2240</v>
      </c>
      <c r="J46" s="393">
        <v>100</v>
      </c>
      <c r="K46" s="394"/>
      <c r="L46" s="394"/>
      <c r="M46" s="394">
        <v>100</v>
      </c>
      <c r="N46" s="395">
        <v>6000</v>
      </c>
      <c r="O46" s="395">
        <f t="shared" si="2"/>
        <v>16800</v>
      </c>
      <c r="P46" s="390">
        <v>1000</v>
      </c>
      <c r="Q46" s="390">
        <f t="shared" si="3"/>
        <v>2800</v>
      </c>
      <c r="R46" s="383">
        <v>0</v>
      </c>
      <c r="S46" s="384">
        <v>-100</v>
      </c>
      <c r="T46" s="385">
        <v>0</v>
      </c>
      <c r="U46" s="386">
        <v>-50</v>
      </c>
      <c r="V46" s="387">
        <v>0</v>
      </c>
      <c r="W46" s="388">
        <v>-20</v>
      </c>
      <c r="X46" s="351">
        <v>0</v>
      </c>
      <c r="Y46" s="396" t="s">
        <v>3403</v>
      </c>
      <c r="Z46" s="397">
        <v>0.27500000000000002</v>
      </c>
      <c r="AA46" s="396" t="s">
        <v>3404</v>
      </c>
      <c r="AB46" s="397">
        <v>0.17499999999999999</v>
      </c>
      <c r="AC46" s="396" t="s">
        <v>3405</v>
      </c>
      <c r="AD46" s="397">
        <v>0.05</v>
      </c>
    </row>
    <row r="47" spans="1:30" ht="12" thickBot="1">
      <c r="A47" s="398" t="s">
        <v>1175</v>
      </c>
      <c r="B47" s="398">
        <v>75000</v>
      </c>
      <c r="C47" s="370" t="s">
        <v>5571</v>
      </c>
      <c r="D47" s="370">
        <v>55</v>
      </c>
      <c r="E47" s="370" t="s">
        <v>1153</v>
      </c>
      <c r="F47" s="399">
        <v>15000</v>
      </c>
      <c r="G47" s="399">
        <f t="shared" si="1"/>
        <v>28392</v>
      </c>
      <c r="H47" s="400">
        <v>1000</v>
      </c>
      <c r="I47" s="400">
        <f t="shared" si="0"/>
        <v>2800</v>
      </c>
      <c r="J47" s="401">
        <v>400</v>
      </c>
      <c r="K47" s="402"/>
      <c r="L47" s="402"/>
      <c r="M47" s="402">
        <v>50</v>
      </c>
      <c r="N47" s="403">
        <v>39000</v>
      </c>
      <c r="O47" s="403">
        <f t="shared" si="2"/>
        <v>43664</v>
      </c>
      <c r="P47" s="398">
        <v>794</v>
      </c>
      <c r="Q47" s="398">
        <f t="shared" si="3"/>
        <v>2223.1999999999998</v>
      </c>
      <c r="R47" s="404">
        <v>0</v>
      </c>
      <c r="S47" s="405">
        <v>0</v>
      </c>
      <c r="T47" s="360">
        <v>0</v>
      </c>
      <c r="U47" s="406">
        <v>0</v>
      </c>
      <c r="V47" s="407">
        <v>0</v>
      </c>
      <c r="W47" s="408">
        <v>100</v>
      </c>
      <c r="X47" s="409">
        <v>0</v>
      </c>
      <c r="Y47" s="372" t="s">
        <v>3406</v>
      </c>
      <c r="Z47" s="410">
        <v>0.64349999999999996</v>
      </c>
      <c r="AA47" s="372" t="s">
        <v>3407</v>
      </c>
      <c r="AB47" s="410">
        <v>0.27224999999999999</v>
      </c>
      <c r="AC47" s="372" t="s">
        <v>739</v>
      </c>
      <c r="AD47" s="410">
        <v>7.4249999999999997E-2</v>
      </c>
    </row>
    <row r="48" spans="1:30" ht="12" thickBot="1">
      <c r="A48" s="390" t="s">
        <v>5572</v>
      </c>
      <c r="B48" s="390">
        <v>66600</v>
      </c>
      <c r="C48" s="369" t="s">
        <v>5520</v>
      </c>
      <c r="D48" s="369">
        <v>55</v>
      </c>
      <c r="E48" s="369" t="s">
        <v>1153</v>
      </c>
      <c r="F48" s="391">
        <v>5000</v>
      </c>
      <c r="G48" s="391">
        <f t="shared" si="1"/>
        <v>9464</v>
      </c>
      <c r="H48" s="392">
        <v>550</v>
      </c>
      <c r="I48" s="392">
        <f t="shared" si="0"/>
        <v>1540</v>
      </c>
      <c r="J48" s="393">
        <v>200</v>
      </c>
      <c r="K48" s="394"/>
      <c r="L48" s="394"/>
      <c r="M48" s="394">
        <v>180</v>
      </c>
      <c r="N48" s="395">
        <v>25000</v>
      </c>
      <c r="O48" s="395">
        <f t="shared" si="2"/>
        <v>4464</v>
      </c>
      <c r="P48" s="390">
        <v>8000</v>
      </c>
      <c r="Q48" s="390">
        <f t="shared" si="3"/>
        <v>22400</v>
      </c>
      <c r="R48" s="383">
        <v>0</v>
      </c>
      <c r="S48" s="384">
        <v>80</v>
      </c>
      <c r="T48" s="385">
        <v>80</v>
      </c>
      <c r="U48" s="386">
        <v>-50</v>
      </c>
      <c r="V48" s="387">
        <v>-50</v>
      </c>
      <c r="W48" s="388">
        <v>100</v>
      </c>
      <c r="X48" s="351">
        <v>-50</v>
      </c>
      <c r="Y48" s="396" t="s">
        <v>1137</v>
      </c>
      <c r="Z48" s="397">
        <v>0.48</v>
      </c>
      <c r="AA48" s="396" t="s">
        <v>3408</v>
      </c>
      <c r="AB48" s="397">
        <v>0.1</v>
      </c>
      <c r="AC48" s="396" t="s">
        <v>3409</v>
      </c>
      <c r="AD48" s="397">
        <v>0.02</v>
      </c>
    </row>
    <row r="49" spans="1:30" ht="12" thickBot="1">
      <c r="A49" s="398" t="s">
        <v>1176</v>
      </c>
      <c r="B49" s="398"/>
      <c r="C49" s="370" t="s">
        <v>5573</v>
      </c>
      <c r="D49" s="370">
        <v>60</v>
      </c>
      <c r="E49" s="370" t="s">
        <v>5537</v>
      </c>
      <c r="F49" s="399">
        <v>4500</v>
      </c>
      <c r="G49" s="399">
        <f t="shared" si="1"/>
        <v>1964</v>
      </c>
      <c r="H49" s="400">
        <v>300</v>
      </c>
      <c r="I49" s="400">
        <f t="shared" si="0"/>
        <v>840</v>
      </c>
      <c r="J49" s="401">
        <v>200</v>
      </c>
      <c r="K49" s="402"/>
      <c r="L49" s="402"/>
      <c r="M49" s="402">
        <v>280</v>
      </c>
      <c r="N49" s="403">
        <v>30000</v>
      </c>
      <c r="O49" s="403">
        <f t="shared" si="2"/>
        <v>18464</v>
      </c>
      <c r="P49" s="398">
        <v>2000</v>
      </c>
      <c r="Q49" s="398">
        <f t="shared" si="3"/>
        <v>5600</v>
      </c>
      <c r="R49" s="404">
        <v>0</v>
      </c>
      <c r="S49" s="405">
        <v>0</v>
      </c>
      <c r="T49" s="360">
        <v>0</v>
      </c>
      <c r="U49" s="406">
        <v>0</v>
      </c>
      <c r="V49" s="407">
        <v>0</v>
      </c>
      <c r="W49" s="408">
        <v>-20</v>
      </c>
      <c r="X49" s="409">
        <v>0</v>
      </c>
      <c r="Y49" s="372"/>
      <c r="Z49" s="410"/>
      <c r="AA49" s="372"/>
      <c r="AB49" s="410"/>
      <c r="AC49" s="372"/>
      <c r="AD49" s="410"/>
    </row>
    <row r="50" spans="1:30" ht="12" thickBot="1">
      <c r="A50" s="398" t="s">
        <v>1176</v>
      </c>
      <c r="B50" s="398">
        <v>90000</v>
      </c>
      <c r="C50" s="370" t="s">
        <v>5520</v>
      </c>
      <c r="D50" s="370">
        <v>60</v>
      </c>
      <c r="E50" s="370" t="s">
        <v>1154</v>
      </c>
      <c r="F50" s="399">
        <v>15000</v>
      </c>
      <c r="G50" s="399">
        <f t="shared" si="1"/>
        <v>28392</v>
      </c>
      <c r="H50" s="400">
        <v>600</v>
      </c>
      <c r="I50" s="400">
        <f t="shared" si="0"/>
        <v>1680</v>
      </c>
      <c r="J50" s="401">
        <v>300</v>
      </c>
      <c r="K50" s="402"/>
      <c r="L50" s="402"/>
      <c r="M50" s="402">
        <v>280</v>
      </c>
      <c r="N50" s="403">
        <v>30000</v>
      </c>
      <c r="O50" s="403">
        <f t="shared" si="2"/>
        <v>18464</v>
      </c>
      <c r="P50" s="398">
        <v>2000</v>
      </c>
      <c r="Q50" s="398">
        <f t="shared" si="3"/>
        <v>5600</v>
      </c>
      <c r="R50" s="404">
        <v>0</v>
      </c>
      <c r="S50" s="405">
        <v>0</v>
      </c>
      <c r="T50" s="360">
        <v>0</v>
      </c>
      <c r="U50" s="406">
        <v>100</v>
      </c>
      <c r="V50" s="407">
        <v>0</v>
      </c>
      <c r="W50" s="408">
        <v>0</v>
      </c>
      <c r="X50" s="409">
        <v>0</v>
      </c>
      <c r="Y50" s="372" t="s">
        <v>3411</v>
      </c>
      <c r="Z50" s="410">
        <v>0.84150000000000003</v>
      </c>
      <c r="AA50" s="372" t="s">
        <v>5574</v>
      </c>
      <c r="AB50" s="410">
        <v>0.1188</v>
      </c>
      <c r="AC50" s="372" t="s">
        <v>3410</v>
      </c>
      <c r="AD50" s="410">
        <v>2.9700000000000001E-2</v>
      </c>
    </row>
    <row r="51" spans="1:30" ht="12" thickBot="1">
      <c r="A51" s="398" t="s">
        <v>5575</v>
      </c>
      <c r="B51" s="398"/>
      <c r="C51" s="370" t="s">
        <v>5523</v>
      </c>
      <c r="D51" s="370">
        <v>60</v>
      </c>
      <c r="E51" s="370" t="s">
        <v>1154</v>
      </c>
      <c r="F51" s="399">
        <v>15000</v>
      </c>
      <c r="G51" s="399">
        <f t="shared" si="1"/>
        <v>28392</v>
      </c>
      <c r="H51" s="400">
        <v>800</v>
      </c>
      <c r="I51" s="400">
        <f t="shared" si="0"/>
        <v>2240</v>
      </c>
      <c r="J51" s="401">
        <v>300</v>
      </c>
      <c r="K51" s="402"/>
      <c r="L51" s="402"/>
      <c r="M51" s="402">
        <v>100</v>
      </c>
      <c r="N51" s="403">
        <v>30000</v>
      </c>
      <c r="O51" s="403">
        <f t="shared" si="2"/>
        <v>18464</v>
      </c>
      <c r="P51" s="398">
        <v>2000</v>
      </c>
      <c r="Q51" s="398">
        <f t="shared" si="3"/>
        <v>5600</v>
      </c>
      <c r="R51" s="404">
        <v>90</v>
      </c>
      <c r="S51" s="405">
        <v>90</v>
      </c>
      <c r="T51" s="360">
        <v>90</v>
      </c>
      <c r="U51" s="406">
        <v>100</v>
      </c>
      <c r="V51" s="407">
        <v>0</v>
      </c>
      <c r="W51" s="408">
        <v>0</v>
      </c>
      <c r="X51" s="409">
        <v>90</v>
      </c>
      <c r="Y51" s="372"/>
      <c r="Z51" s="410"/>
      <c r="AA51" s="372"/>
      <c r="AB51" s="410"/>
      <c r="AC51" s="372"/>
      <c r="AD51" s="410"/>
    </row>
    <row r="52" spans="1:30" ht="12" thickBot="1">
      <c r="A52" s="390" t="s">
        <v>3413</v>
      </c>
      <c r="B52" s="390"/>
      <c r="C52" s="369" t="s">
        <v>5576</v>
      </c>
      <c r="D52" s="369">
        <v>56</v>
      </c>
      <c r="E52" s="369" t="s">
        <v>1154</v>
      </c>
      <c r="F52" s="391">
        <v>8000</v>
      </c>
      <c r="G52" s="391">
        <f t="shared" si="1"/>
        <v>54464</v>
      </c>
      <c r="H52" s="392">
        <v>550</v>
      </c>
      <c r="I52" s="392">
        <f t="shared" si="0"/>
        <v>1540</v>
      </c>
      <c r="J52" s="393">
        <v>200</v>
      </c>
      <c r="K52" s="394"/>
      <c r="L52" s="394"/>
      <c r="M52" s="394">
        <v>230</v>
      </c>
      <c r="N52" s="395">
        <v>29800</v>
      </c>
      <c r="O52" s="395">
        <f t="shared" si="2"/>
        <v>17904</v>
      </c>
      <c r="P52" s="390">
        <v>298</v>
      </c>
      <c r="Q52" s="390">
        <f t="shared" si="3"/>
        <v>834.4</v>
      </c>
      <c r="R52" s="383">
        <v>50</v>
      </c>
      <c r="S52" s="384">
        <v>100</v>
      </c>
      <c r="T52" s="385">
        <v>100</v>
      </c>
      <c r="U52" s="386">
        <v>100</v>
      </c>
      <c r="V52" s="387">
        <v>100</v>
      </c>
      <c r="W52" s="388">
        <v>100</v>
      </c>
      <c r="X52" s="351">
        <v>100</v>
      </c>
      <c r="Y52" s="396"/>
      <c r="Z52" s="397"/>
      <c r="AA52" s="396"/>
      <c r="AB52" s="397"/>
      <c r="AC52" s="396"/>
      <c r="AD52" s="397"/>
    </row>
    <row r="53" spans="1:30" ht="12" thickBot="1">
      <c r="A53" s="390" t="s">
        <v>5577</v>
      </c>
      <c r="B53" s="390">
        <v>50000</v>
      </c>
      <c r="C53" s="369" t="s">
        <v>5520</v>
      </c>
      <c r="D53" s="369">
        <v>56</v>
      </c>
      <c r="E53" s="369" t="s">
        <v>1154</v>
      </c>
      <c r="F53" s="391">
        <v>8000</v>
      </c>
      <c r="G53" s="391">
        <f t="shared" si="1"/>
        <v>54464</v>
      </c>
      <c r="H53" s="392">
        <v>550</v>
      </c>
      <c r="I53" s="392">
        <f t="shared" si="0"/>
        <v>1540</v>
      </c>
      <c r="J53" s="393">
        <v>200</v>
      </c>
      <c r="K53" s="394"/>
      <c r="L53" s="394"/>
      <c r="M53" s="394">
        <v>230</v>
      </c>
      <c r="N53" s="395">
        <v>29800</v>
      </c>
      <c r="O53" s="395">
        <f t="shared" si="2"/>
        <v>17904</v>
      </c>
      <c r="P53" s="390">
        <v>298</v>
      </c>
      <c r="Q53" s="390">
        <f t="shared" si="3"/>
        <v>834.4</v>
      </c>
      <c r="R53" s="383">
        <v>20</v>
      </c>
      <c r="S53" s="384">
        <v>-50</v>
      </c>
      <c r="T53" s="385">
        <v>30</v>
      </c>
      <c r="U53" s="386">
        <v>0</v>
      </c>
      <c r="V53" s="387">
        <v>0</v>
      </c>
      <c r="W53" s="388">
        <v>80</v>
      </c>
      <c r="X53" s="351">
        <v>0</v>
      </c>
      <c r="Y53" s="396" t="s">
        <v>3414</v>
      </c>
      <c r="Z53" s="397">
        <v>0.495</v>
      </c>
      <c r="AA53" s="396" t="s">
        <v>3415</v>
      </c>
      <c r="AB53" s="397">
        <v>0.34649999999999997</v>
      </c>
      <c r="AC53" s="396" t="s">
        <v>5578</v>
      </c>
      <c r="AD53" s="397">
        <v>0.14849999999999999</v>
      </c>
    </row>
    <row r="54" spans="1:30" ht="12" thickBot="1">
      <c r="A54" s="398" t="s">
        <v>1177</v>
      </c>
      <c r="B54" s="398"/>
      <c r="C54" s="370" t="s">
        <v>5520</v>
      </c>
      <c r="D54" s="370">
        <v>70</v>
      </c>
      <c r="E54" s="370" t="s">
        <v>1154</v>
      </c>
      <c r="F54" s="399">
        <v>5000</v>
      </c>
      <c r="G54" s="399">
        <f t="shared" si="1"/>
        <v>9464</v>
      </c>
      <c r="H54" s="400">
        <v>450</v>
      </c>
      <c r="I54" s="400">
        <f t="shared" si="0"/>
        <v>1260</v>
      </c>
      <c r="J54" s="401">
        <v>600</v>
      </c>
      <c r="K54" s="402"/>
      <c r="L54" s="402"/>
      <c r="M54" s="402">
        <v>250</v>
      </c>
      <c r="N54" s="403">
        <v>60000</v>
      </c>
      <c r="O54" s="403">
        <f t="shared" si="2"/>
        <v>36928</v>
      </c>
      <c r="P54" s="398">
        <v>10000</v>
      </c>
      <c r="Q54" s="398">
        <f t="shared" si="3"/>
        <v>28000</v>
      </c>
      <c r="R54" s="404">
        <v>0</v>
      </c>
      <c r="S54" s="405">
        <v>25</v>
      </c>
      <c r="T54" s="360">
        <v>25</v>
      </c>
      <c r="U54" s="406">
        <v>-25</v>
      </c>
      <c r="V54" s="407">
        <v>-50</v>
      </c>
      <c r="W54" s="408">
        <v>100</v>
      </c>
      <c r="X54" s="409">
        <v>200</v>
      </c>
      <c r="Y54" s="372"/>
      <c r="Z54" s="410"/>
      <c r="AA54" s="372"/>
      <c r="AB54" s="410"/>
      <c r="AC54" s="372"/>
      <c r="AD54" s="410"/>
    </row>
    <row r="55" spans="1:30" ht="12" thickBot="1">
      <c r="A55" s="398" t="s">
        <v>1177</v>
      </c>
      <c r="B55" s="398">
        <v>130000</v>
      </c>
      <c r="C55" s="370" t="s">
        <v>5523</v>
      </c>
      <c r="D55" s="370">
        <v>70</v>
      </c>
      <c r="E55" s="370" t="s">
        <v>1154</v>
      </c>
      <c r="F55" s="399">
        <v>50000</v>
      </c>
      <c r="G55" s="399">
        <f t="shared" si="1"/>
        <v>29104</v>
      </c>
      <c r="H55" s="400">
        <v>750</v>
      </c>
      <c r="I55" s="400">
        <f t="shared" si="0"/>
        <v>2100</v>
      </c>
      <c r="J55" s="401">
        <v>800</v>
      </c>
      <c r="K55" s="402"/>
      <c r="L55" s="402"/>
      <c r="M55" s="402">
        <v>250</v>
      </c>
      <c r="N55" s="403">
        <v>60000</v>
      </c>
      <c r="O55" s="403">
        <f t="shared" si="2"/>
        <v>36928</v>
      </c>
      <c r="P55" s="398">
        <v>10000</v>
      </c>
      <c r="Q55" s="398">
        <f t="shared" si="3"/>
        <v>28000</v>
      </c>
      <c r="R55" s="404">
        <v>0</v>
      </c>
      <c r="S55" s="405">
        <v>25</v>
      </c>
      <c r="T55" s="360">
        <v>25</v>
      </c>
      <c r="U55" s="406">
        <v>-25</v>
      </c>
      <c r="V55" s="407">
        <v>-50</v>
      </c>
      <c r="W55" s="408">
        <v>100</v>
      </c>
      <c r="X55" s="409">
        <v>200</v>
      </c>
      <c r="Y55" s="372" t="s">
        <v>3417</v>
      </c>
      <c r="Z55" s="410">
        <v>0.35292000000000001</v>
      </c>
      <c r="AA55" s="372" t="s">
        <v>3418</v>
      </c>
      <c r="AB55" s="410">
        <v>0.21762000000000001</v>
      </c>
      <c r="AC55" s="372" t="s">
        <v>5579</v>
      </c>
      <c r="AD55" s="410">
        <v>2.9399999999999999E-2</v>
      </c>
    </row>
    <row r="56" spans="1:30" ht="12" thickBot="1">
      <c r="A56" s="411" t="s">
        <v>4963</v>
      </c>
      <c r="B56" s="413"/>
      <c r="C56" s="411"/>
      <c r="D56" s="412"/>
      <c r="E56" s="412"/>
      <c r="F56" s="414"/>
      <c r="G56" s="414"/>
      <c r="H56" s="415"/>
      <c r="I56" s="415"/>
      <c r="J56" s="380"/>
      <c r="K56" s="655"/>
      <c r="L56" s="655"/>
      <c r="M56" s="382"/>
      <c r="N56" s="416"/>
      <c r="O56" s="416"/>
      <c r="P56" s="413"/>
      <c r="Q56" s="413"/>
      <c r="R56" s="412"/>
      <c r="S56" s="412"/>
      <c r="T56" s="412"/>
      <c r="U56" s="412"/>
      <c r="V56" s="412"/>
      <c r="W56" s="412"/>
      <c r="X56" s="412"/>
      <c r="Y56" s="412"/>
      <c r="Z56" s="412"/>
      <c r="AA56" s="412"/>
      <c r="AB56" s="412"/>
      <c r="AC56" s="412"/>
      <c r="AD56" s="412"/>
    </row>
    <row r="57" spans="1:30" ht="12" thickBot="1">
      <c r="A57" s="417" t="s">
        <v>1178</v>
      </c>
      <c r="B57" s="390">
        <v>250000</v>
      </c>
      <c r="C57" s="369" t="s">
        <v>5580</v>
      </c>
      <c r="D57" s="369">
        <v>65</v>
      </c>
      <c r="E57" s="369" t="s">
        <v>1153</v>
      </c>
      <c r="F57" s="391">
        <v>32000</v>
      </c>
      <c r="G57" s="391">
        <f t="shared" si="1"/>
        <v>21248</v>
      </c>
      <c r="H57" s="392">
        <v>1100</v>
      </c>
      <c r="I57" s="392">
        <f t="shared" si="0"/>
        <v>3080</v>
      </c>
      <c r="J57" s="393">
        <v>450</v>
      </c>
      <c r="K57" s="394"/>
      <c r="L57" s="394"/>
      <c r="M57" s="394">
        <v>50</v>
      </c>
      <c r="N57" s="395">
        <v>30000</v>
      </c>
      <c r="O57" s="395">
        <f t="shared" si="2"/>
        <v>18464</v>
      </c>
      <c r="P57" s="390">
        <v>30000</v>
      </c>
      <c r="Q57" s="390">
        <f t="shared" si="3"/>
        <v>18464</v>
      </c>
      <c r="R57" s="383">
        <v>0</v>
      </c>
      <c r="S57" s="384">
        <v>0</v>
      </c>
      <c r="T57" s="385">
        <v>0</v>
      </c>
      <c r="U57" s="386">
        <v>0</v>
      </c>
      <c r="V57" s="387">
        <v>0</v>
      </c>
      <c r="W57" s="388">
        <v>100</v>
      </c>
      <c r="X57" s="351">
        <v>0</v>
      </c>
      <c r="Y57" s="396" t="s">
        <v>3419</v>
      </c>
      <c r="Z57" s="397">
        <v>0.56000000000000005</v>
      </c>
      <c r="AA57" s="396" t="s">
        <v>5581</v>
      </c>
      <c r="AB57" s="397">
        <v>0.12</v>
      </c>
      <c r="AC57" s="396" t="s">
        <v>3420</v>
      </c>
      <c r="AD57" s="397">
        <v>0.12</v>
      </c>
    </row>
    <row r="58" spans="1:30" ht="12" thickBot="1">
      <c r="A58" s="417" t="s">
        <v>1178</v>
      </c>
      <c r="B58" s="390"/>
      <c r="C58" s="369" t="s">
        <v>5523</v>
      </c>
      <c r="D58" s="369">
        <v>65</v>
      </c>
      <c r="E58" s="369" t="s">
        <v>1153</v>
      </c>
      <c r="F58" s="391">
        <v>32000</v>
      </c>
      <c r="G58" s="391">
        <f t="shared" si="1"/>
        <v>21248</v>
      </c>
      <c r="H58" s="392">
        <v>1100</v>
      </c>
      <c r="I58" s="392">
        <f t="shared" si="0"/>
        <v>3080</v>
      </c>
      <c r="J58" s="393">
        <v>900</v>
      </c>
      <c r="K58" s="394"/>
      <c r="L58" s="394"/>
      <c r="M58" s="394">
        <v>50</v>
      </c>
      <c r="N58" s="395">
        <v>30000</v>
      </c>
      <c r="O58" s="395">
        <f t="shared" si="2"/>
        <v>18464</v>
      </c>
      <c r="P58" s="390">
        <v>30000</v>
      </c>
      <c r="Q58" s="390">
        <f t="shared" si="3"/>
        <v>18464</v>
      </c>
      <c r="R58" s="383">
        <v>0</v>
      </c>
      <c r="S58" s="384">
        <v>0</v>
      </c>
      <c r="T58" s="385">
        <v>0</v>
      </c>
      <c r="U58" s="386">
        <v>0</v>
      </c>
      <c r="V58" s="387">
        <v>0</v>
      </c>
      <c r="W58" s="388">
        <v>100</v>
      </c>
      <c r="X58" s="351">
        <v>0</v>
      </c>
      <c r="Y58" s="396"/>
      <c r="Z58" s="397"/>
      <c r="AA58" s="396"/>
      <c r="AB58" s="397"/>
      <c r="AC58" s="396"/>
      <c r="AD58" s="397"/>
    </row>
    <row r="59" spans="1:30" ht="12" thickBot="1">
      <c r="A59" s="418" t="s">
        <v>1179</v>
      </c>
      <c r="B59" s="398"/>
      <c r="C59" s="370" t="s">
        <v>5576</v>
      </c>
      <c r="D59" s="370">
        <v>60</v>
      </c>
      <c r="E59" s="370" t="s">
        <v>1154</v>
      </c>
      <c r="F59" s="399">
        <v>12000</v>
      </c>
      <c r="G59" s="399">
        <f t="shared" si="1"/>
        <v>48928</v>
      </c>
      <c r="H59" s="400">
        <v>850</v>
      </c>
      <c r="I59" s="400">
        <f t="shared" si="0"/>
        <v>2380</v>
      </c>
      <c r="J59" s="401">
        <v>250</v>
      </c>
      <c r="K59" s="402"/>
      <c r="L59" s="402"/>
      <c r="M59" s="402">
        <v>100</v>
      </c>
      <c r="N59" s="403">
        <v>12980</v>
      </c>
      <c r="O59" s="403">
        <f t="shared" si="2"/>
        <v>36344</v>
      </c>
      <c r="P59" s="398">
        <v>298</v>
      </c>
      <c r="Q59" s="398">
        <f t="shared" si="3"/>
        <v>834.4</v>
      </c>
      <c r="R59" s="404">
        <v>50</v>
      </c>
      <c r="S59" s="405">
        <v>100</v>
      </c>
      <c r="T59" s="360">
        <v>100</v>
      </c>
      <c r="U59" s="406">
        <v>100</v>
      </c>
      <c r="V59" s="407">
        <v>100</v>
      </c>
      <c r="W59" s="408">
        <v>100</v>
      </c>
      <c r="X59" s="409">
        <v>100</v>
      </c>
      <c r="Y59" s="372"/>
      <c r="Z59" s="410"/>
      <c r="AA59" s="372"/>
      <c r="AB59" s="410"/>
      <c r="AC59" s="372"/>
      <c r="AD59" s="410"/>
    </row>
    <row r="60" spans="1:30" ht="12" thickBot="1">
      <c r="A60" s="418" t="s">
        <v>1179</v>
      </c>
      <c r="B60" s="398">
        <v>100258</v>
      </c>
      <c r="C60" s="370" t="s">
        <v>5520</v>
      </c>
      <c r="D60" s="370">
        <v>60</v>
      </c>
      <c r="E60" s="370" t="s">
        <v>1154</v>
      </c>
      <c r="F60" s="399">
        <v>12000</v>
      </c>
      <c r="G60" s="399">
        <f t="shared" si="1"/>
        <v>48928</v>
      </c>
      <c r="H60" s="400">
        <v>850</v>
      </c>
      <c r="I60" s="400">
        <f t="shared" si="0"/>
        <v>2380</v>
      </c>
      <c r="J60" s="401">
        <v>250</v>
      </c>
      <c r="K60" s="402"/>
      <c r="L60" s="402"/>
      <c r="M60" s="402">
        <v>100</v>
      </c>
      <c r="N60" s="403">
        <v>12980</v>
      </c>
      <c r="O60" s="403">
        <f t="shared" si="2"/>
        <v>36344</v>
      </c>
      <c r="P60" s="398">
        <v>298</v>
      </c>
      <c r="Q60" s="398">
        <f t="shared" si="3"/>
        <v>834.4</v>
      </c>
      <c r="R60" s="404">
        <v>0</v>
      </c>
      <c r="S60" s="405">
        <v>-50</v>
      </c>
      <c r="T60" s="360">
        <v>0</v>
      </c>
      <c r="U60" s="406">
        <v>0</v>
      </c>
      <c r="V60" s="407">
        <v>0</v>
      </c>
      <c r="W60" s="408">
        <v>0</v>
      </c>
      <c r="X60" s="409">
        <v>0</v>
      </c>
      <c r="Y60" s="372" t="s">
        <v>3421</v>
      </c>
      <c r="Z60" s="410">
        <v>0.26250000000000001</v>
      </c>
      <c r="AA60" s="372" t="s">
        <v>3416</v>
      </c>
      <c r="AB60" s="410">
        <v>0.26250000000000001</v>
      </c>
      <c r="AC60" s="372" t="s">
        <v>3422</v>
      </c>
      <c r="AD60" s="410">
        <v>0.22500000000000001</v>
      </c>
    </row>
    <row r="61" spans="1:30" ht="12" thickBot="1">
      <c r="A61" s="419" t="s">
        <v>5582</v>
      </c>
      <c r="B61" s="390">
        <v>150000</v>
      </c>
      <c r="C61" s="369" t="s">
        <v>5520</v>
      </c>
      <c r="D61" s="369">
        <v>85</v>
      </c>
      <c r="E61" s="369" t="s">
        <v>1153</v>
      </c>
      <c r="F61" s="391">
        <v>55000</v>
      </c>
      <c r="G61" s="391">
        <f t="shared" si="1"/>
        <v>38568</v>
      </c>
      <c r="H61" s="392">
        <v>1150</v>
      </c>
      <c r="I61" s="392">
        <f t="shared" si="0"/>
        <v>3220</v>
      </c>
      <c r="J61" s="393">
        <v>250</v>
      </c>
      <c r="K61" s="394"/>
      <c r="L61" s="394"/>
      <c r="M61" s="394">
        <v>120</v>
      </c>
      <c r="N61" s="395">
        <v>50000</v>
      </c>
      <c r="O61" s="395">
        <f t="shared" si="2"/>
        <v>8928</v>
      </c>
      <c r="P61" s="390">
        <v>8888</v>
      </c>
      <c r="Q61" s="390">
        <f t="shared" si="3"/>
        <v>24886.399999999998</v>
      </c>
      <c r="R61" s="383">
        <v>0</v>
      </c>
      <c r="S61" s="384">
        <v>0</v>
      </c>
      <c r="T61" s="385">
        <v>0</v>
      </c>
      <c r="U61" s="386">
        <v>-50</v>
      </c>
      <c r="V61" s="387">
        <v>0</v>
      </c>
      <c r="W61" s="388">
        <v>100</v>
      </c>
      <c r="X61" s="351">
        <v>0</v>
      </c>
      <c r="Y61" s="396" t="s">
        <v>1137</v>
      </c>
      <c r="Z61" s="397">
        <v>0.6</v>
      </c>
      <c r="AA61" s="396" t="s">
        <v>3424</v>
      </c>
      <c r="AB61" s="397">
        <v>0.1275</v>
      </c>
      <c r="AC61" s="396" t="s">
        <v>3423</v>
      </c>
      <c r="AD61" s="397">
        <v>2.2499999999999999E-2</v>
      </c>
    </row>
    <row r="62" spans="1:30" ht="12" thickBot="1">
      <c r="A62" s="418" t="s">
        <v>1180</v>
      </c>
      <c r="B62" s="398">
        <v>212121</v>
      </c>
      <c r="C62" s="370" t="s">
        <v>5520</v>
      </c>
      <c r="D62" s="370">
        <v>99</v>
      </c>
      <c r="E62" s="370" t="s">
        <v>1153</v>
      </c>
      <c r="F62" s="399">
        <v>65100</v>
      </c>
      <c r="G62" s="391">
        <f>MOD(F62*15,65536)</f>
        <v>58996</v>
      </c>
      <c r="H62" s="400">
        <v>1500</v>
      </c>
      <c r="I62" s="420">
        <f>MOD(H62*2.8,65536)</f>
        <v>4200</v>
      </c>
      <c r="J62" s="401">
        <v>300</v>
      </c>
      <c r="K62" s="402">
        <v>99</v>
      </c>
      <c r="L62" s="402">
        <v>99</v>
      </c>
      <c r="M62" s="402">
        <v>120</v>
      </c>
      <c r="N62" s="403">
        <v>60000</v>
      </c>
      <c r="O62" s="403">
        <f t="shared" si="2"/>
        <v>36928</v>
      </c>
      <c r="P62" s="398">
        <v>7777</v>
      </c>
      <c r="Q62" s="398">
        <f t="shared" si="3"/>
        <v>21775.599999999999</v>
      </c>
      <c r="R62" s="404">
        <v>0</v>
      </c>
      <c r="S62" s="405">
        <v>0</v>
      </c>
      <c r="T62" s="360">
        <v>0</v>
      </c>
      <c r="U62" s="406">
        <v>0</v>
      </c>
      <c r="V62" s="407">
        <v>0</v>
      </c>
      <c r="W62" s="408">
        <v>100</v>
      </c>
      <c r="X62" s="409">
        <v>0</v>
      </c>
      <c r="Y62" s="372" t="s">
        <v>5583</v>
      </c>
      <c r="Z62" s="410">
        <v>0.39</v>
      </c>
      <c r="AA62" s="372" t="s">
        <v>3425</v>
      </c>
      <c r="AB62" s="410">
        <v>0.105</v>
      </c>
      <c r="AC62" s="372" t="s">
        <v>739</v>
      </c>
      <c r="AD62" s="410">
        <v>0.105</v>
      </c>
    </row>
  </sheetData>
  <mergeCells count="13">
    <mergeCell ref="D1:D2"/>
    <mergeCell ref="C1:C2"/>
    <mergeCell ref="A1:A2"/>
    <mergeCell ref="B1:B2"/>
    <mergeCell ref="E1:E2"/>
    <mergeCell ref="R1:X1"/>
    <mergeCell ref="AC1:AD1"/>
    <mergeCell ref="F1:G1"/>
    <mergeCell ref="H1:I1"/>
    <mergeCell ref="N1:O1"/>
    <mergeCell ref="P1:Q1"/>
    <mergeCell ref="Y1:Z1"/>
    <mergeCell ref="AA1:AB1"/>
  </mergeCells>
  <phoneticPr fontId="4" type="noConversion"/>
  <conditionalFormatting sqref="P3:P62">
    <cfRule type="dataBar" priority="2">
      <dataBar>
        <cfvo type="min"/>
        <cfvo type="max"/>
        <color rgb="FFFFB628"/>
      </dataBar>
      <extLst>
        <ext xmlns:x14="http://schemas.microsoft.com/office/spreadsheetml/2009/9/main" uri="{B025F937-C7B1-47D3-B67F-A62EFF666E3E}">
          <x14:id>{5F180116-E852-466D-BAE7-D9F34CD6E49E}</x14:id>
        </ext>
      </extLst>
    </cfRule>
  </conditionalFormatting>
  <conditionalFormatting sqref="N3:N62">
    <cfRule type="dataBar" priority="1">
      <dataBar>
        <cfvo type="min"/>
        <cfvo type="max"/>
        <color rgb="FFFFB628"/>
      </dataBar>
      <extLst>
        <ext xmlns:x14="http://schemas.microsoft.com/office/spreadsheetml/2009/9/main" uri="{B025F937-C7B1-47D3-B67F-A62EFF666E3E}">
          <x14:id>{EE4159FE-7086-4402-BF6A-215495A29C61}</x14:id>
        </ext>
      </extLst>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containsText" priority="3" operator="containsText" id="{36987869-2BC9-4B9E-B316-F831229EC2E5}">
            <xm:f>NOT(ISERROR(SEARCH("首要",C1)))</xm:f>
            <xm:f>"首要"</xm:f>
            <x14:dxf>
              <font>
                <color rgb="FFFFC000"/>
              </font>
            </x14:dxf>
          </x14:cfRule>
          <xm:sqref>C1:C1048576</xm:sqref>
        </x14:conditionalFormatting>
        <x14:conditionalFormatting xmlns:xm="http://schemas.microsoft.com/office/excel/2006/main">
          <x14:cfRule type="dataBar" id="{5F180116-E852-466D-BAE7-D9F34CD6E49E}">
            <x14:dataBar minLength="0" maxLength="100" gradient="0">
              <x14:cfvo type="autoMin"/>
              <x14:cfvo type="autoMax"/>
              <x14:negativeFillColor rgb="FFFF0000"/>
              <x14:axisColor rgb="FF000000"/>
            </x14:dataBar>
          </x14:cfRule>
          <xm:sqref>P3:P62</xm:sqref>
        </x14:conditionalFormatting>
        <x14:conditionalFormatting xmlns:xm="http://schemas.microsoft.com/office/excel/2006/main">
          <x14:cfRule type="dataBar" id="{EE4159FE-7086-4402-BF6A-215495A29C61}">
            <x14:dataBar minLength="0" maxLength="100" gradient="0">
              <x14:cfvo type="autoMin"/>
              <x14:cfvo type="autoMax"/>
              <x14:negativeFillColor rgb="FFFF0000"/>
              <x14:axisColor rgb="FF000000"/>
            </x14:dataBar>
          </x14:cfRule>
          <xm:sqref>N3:N62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AllEnemy">
    <tabColor rgb="FFFF0000"/>
  </sheetPr>
  <dimension ref="A1:AD360"/>
  <sheetViews>
    <sheetView showGridLines="0" zoomScaleNormal="100" workbookViewId="0">
      <pane xSplit="2" ySplit="2" topLeftCell="C3" activePane="bottomRight" state="frozen"/>
      <selection pane="topRight" activeCell="C1" sqref="C1"/>
      <selection pane="bottomLeft" activeCell="A3" sqref="A3"/>
      <selection pane="bottomRight"/>
    </sheetView>
  </sheetViews>
  <sheetFormatPr defaultColWidth="27" defaultRowHeight="11.25"/>
  <cols>
    <col min="1" max="1" width="6.33203125" style="305" bestFit="1" customWidth="1"/>
    <col min="2" max="2" width="21.33203125" style="309" bestFit="1" customWidth="1"/>
    <col min="3" max="4" width="6" style="309" bestFit="1" customWidth="1"/>
    <col min="5" max="5" width="28.33203125" style="309" bestFit="1" customWidth="1"/>
    <col min="6" max="7" width="7" style="309" bestFit="1" customWidth="1"/>
    <col min="8" max="8" width="6" style="309" bestFit="1" customWidth="1"/>
    <col min="9" max="9" width="7" style="309" bestFit="1" customWidth="1"/>
    <col min="10" max="10" width="6.33203125" style="309" bestFit="1" customWidth="1"/>
    <col min="11" max="12" width="6.33203125" style="309" customWidth="1"/>
    <col min="13" max="13" width="6.33203125" style="309" bestFit="1" customWidth="1"/>
    <col min="14" max="17" width="7" style="309" bestFit="1" customWidth="1"/>
    <col min="18" max="24" width="6.33203125" style="309" bestFit="1" customWidth="1"/>
    <col min="25" max="25" width="14.5" style="310" bestFit="1" customWidth="1"/>
    <col min="26" max="26" width="9" style="311" bestFit="1" customWidth="1"/>
    <col min="27" max="27" width="16.83203125" style="310" bestFit="1" customWidth="1"/>
    <col min="28" max="28" width="8" style="311" bestFit="1" customWidth="1"/>
    <col min="29" max="29" width="16.83203125" style="310" bestFit="1" customWidth="1"/>
    <col min="30" max="30" width="8" style="311" bestFit="1" customWidth="1"/>
  </cols>
  <sheetData>
    <row r="1" spans="1:30" ht="12" thickBot="1">
      <c r="A1" s="421" t="s">
        <v>146</v>
      </c>
      <c r="B1" s="421" t="s">
        <v>5584</v>
      </c>
      <c r="C1" s="793" t="s">
        <v>5585</v>
      </c>
      <c r="D1" s="793"/>
      <c r="E1" s="421" t="s">
        <v>5586</v>
      </c>
      <c r="F1" s="796" t="s">
        <v>147</v>
      </c>
      <c r="G1" s="796"/>
      <c r="H1" s="797" t="s">
        <v>115</v>
      </c>
      <c r="I1" s="797"/>
      <c r="J1" s="422" t="s">
        <v>148</v>
      </c>
      <c r="K1" s="423" t="s">
        <v>7469</v>
      </c>
      <c r="L1" s="423" t="s">
        <v>7470</v>
      </c>
      <c r="M1" s="424" t="s">
        <v>149</v>
      </c>
      <c r="N1" s="795" t="s">
        <v>150</v>
      </c>
      <c r="O1" s="795"/>
      <c r="P1" s="794" t="s">
        <v>151</v>
      </c>
      <c r="Q1" s="794"/>
      <c r="R1" s="425" t="s">
        <v>45</v>
      </c>
      <c r="S1" s="426" t="s">
        <v>54</v>
      </c>
      <c r="T1" s="422" t="s">
        <v>117</v>
      </c>
      <c r="U1" s="424" t="s">
        <v>3474</v>
      </c>
      <c r="V1" s="427" t="s">
        <v>57</v>
      </c>
      <c r="W1" s="428" t="s">
        <v>77</v>
      </c>
      <c r="X1" s="429" t="s">
        <v>59</v>
      </c>
      <c r="Y1" s="792" t="s">
        <v>5587</v>
      </c>
      <c r="Z1" s="792"/>
      <c r="AA1" s="792" t="s">
        <v>3049</v>
      </c>
      <c r="AB1" s="792"/>
      <c r="AC1" s="792" t="s">
        <v>3050</v>
      </c>
      <c r="AD1" s="792"/>
    </row>
    <row r="2" spans="1:30" ht="12" thickBot="1">
      <c r="A2" s="430" t="s">
        <v>5588</v>
      </c>
      <c r="B2" s="430" t="s">
        <v>5589</v>
      </c>
      <c r="C2" s="431" t="s">
        <v>5590</v>
      </c>
      <c r="D2" s="431" t="s">
        <v>5591</v>
      </c>
      <c r="E2" s="430" t="s">
        <v>5589</v>
      </c>
      <c r="F2" s="432" t="s">
        <v>5899</v>
      </c>
      <c r="G2" s="432" t="s">
        <v>5900</v>
      </c>
      <c r="H2" s="433" t="s">
        <v>5899</v>
      </c>
      <c r="I2" s="433" t="s">
        <v>5900</v>
      </c>
      <c r="J2" s="434" t="s">
        <v>5592</v>
      </c>
      <c r="K2" s="435" t="s">
        <v>7471</v>
      </c>
      <c r="L2" s="435"/>
      <c r="M2" s="436" t="s">
        <v>5593</v>
      </c>
      <c r="N2" s="437" t="s">
        <v>437</v>
      </c>
      <c r="O2" s="437" t="s">
        <v>5594</v>
      </c>
      <c r="P2" s="438" t="s">
        <v>437</v>
      </c>
      <c r="Q2" s="438" t="s">
        <v>5594</v>
      </c>
      <c r="R2" s="439"/>
      <c r="S2" s="440" t="s">
        <v>6</v>
      </c>
      <c r="T2" s="441" t="s">
        <v>5592</v>
      </c>
      <c r="U2" s="442" t="s">
        <v>5589</v>
      </c>
      <c r="V2" s="443" t="s">
        <v>5589</v>
      </c>
      <c r="W2" s="444" t="s">
        <v>5588</v>
      </c>
      <c r="X2" s="445" t="s">
        <v>5589</v>
      </c>
      <c r="Y2" s="446" t="s">
        <v>121</v>
      </c>
      <c r="Z2" s="447" t="s">
        <v>1227</v>
      </c>
      <c r="AA2" s="446" t="s">
        <v>5595</v>
      </c>
      <c r="AB2" s="447" t="s">
        <v>1227</v>
      </c>
      <c r="AC2" s="446" t="s">
        <v>5584</v>
      </c>
      <c r="AD2" s="447" t="s">
        <v>1227</v>
      </c>
    </row>
    <row r="3" spans="1:30" ht="12" thickBot="1">
      <c r="A3" s="448">
        <v>1</v>
      </c>
      <c r="B3" s="449" t="s">
        <v>153</v>
      </c>
      <c r="C3" s="449" t="s">
        <v>5596</v>
      </c>
      <c r="D3" s="449" t="s">
        <v>5597</v>
      </c>
      <c r="E3" s="449" t="s">
        <v>398</v>
      </c>
      <c r="F3" s="450">
        <v>53</v>
      </c>
      <c r="G3" s="450">
        <f>MOD(F3*15,65536)</f>
        <v>795</v>
      </c>
      <c r="H3" s="450">
        <v>38</v>
      </c>
      <c r="I3" s="450">
        <f t="shared" ref="I3:I66" si="0">MOD(H3*15,65536)</f>
        <v>570</v>
      </c>
      <c r="J3" s="450">
        <v>5</v>
      </c>
      <c r="K3" s="450"/>
      <c r="L3" s="450"/>
      <c r="M3" s="450">
        <v>30</v>
      </c>
      <c r="N3" s="450">
        <v>5</v>
      </c>
      <c r="O3" s="451">
        <f t="shared" ref="O3:O66" si="1">MOD(N3 * 20, 65536)</f>
        <v>100</v>
      </c>
      <c r="P3" s="450">
        <v>7</v>
      </c>
      <c r="Q3" s="451">
        <f t="shared" ref="Q3:Q66" si="2">MOD(P3 * 20, 65536)</f>
        <v>140</v>
      </c>
      <c r="R3" s="450">
        <v>0</v>
      </c>
      <c r="S3" s="450">
        <v>-100</v>
      </c>
      <c r="T3" s="450">
        <v>0</v>
      </c>
      <c r="U3" s="450">
        <v>0</v>
      </c>
      <c r="V3" s="450">
        <v>0</v>
      </c>
      <c r="W3" s="450">
        <v>100</v>
      </c>
      <c r="X3" s="450">
        <v>0</v>
      </c>
      <c r="Y3" s="452" t="s">
        <v>1753</v>
      </c>
      <c r="Z3" s="453" t="s">
        <v>1753</v>
      </c>
      <c r="AA3" s="452" t="s">
        <v>1753</v>
      </c>
      <c r="AB3" s="453" t="s">
        <v>1753</v>
      </c>
      <c r="AC3" s="452" t="s">
        <v>1753</v>
      </c>
      <c r="AD3" s="453" t="s">
        <v>1753</v>
      </c>
    </row>
    <row r="4" spans="1:30" ht="12" thickBot="1">
      <c r="A4" s="448">
        <v>1</v>
      </c>
      <c r="B4" s="449" t="s">
        <v>152</v>
      </c>
      <c r="C4" s="449" t="s">
        <v>5596</v>
      </c>
      <c r="D4" s="449"/>
      <c r="E4" s="449" t="s">
        <v>3034</v>
      </c>
      <c r="F4" s="450">
        <v>20</v>
      </c>
      <c r="G4" s="450">
        <f t="shared" ref="G4:G67" si="3">MOD(F4*15,65536)</f>
        <v>300</v>
      </c>
      <c r="H4" s="450">
        <v>24</v>
      </c>
      <c r="I4" s="450">
        <f t="shared" si="0"/>
        <v>360</v>
      </c>
      <c r="J4" s="450">
        <v>1</v>
      </c>
      <c r="K4" s="450"/>
      <c r="L4" s="450"/>
      <c r="M4" s="450">
        <v>6</v>
      </c>
      <c r="N4" s="450">
        <v>1</v>
      </c>
      <c r="O4" s="451">
        <f t="shared" si="1"/>
        <v>20</v>
      </c>
      <c r="P4" s="450">
        <v>2</v>
      </c>
      <c r="Q4" s="451">
        <f t="shared" si="2"/>
        <v>40</v>
      </c>
      <c r="R4" s="450">
        <v>0</v>
      </c>
      <c r="S4" s="450">
        <v>-100</v>
      </c>
      <c r="T4" s="450">
        <v>0</v>
      </c>
      <c r="U4" s="450">
        <v>-50</v>
      </c>
      <c r="V4" s="450">
        <v>0</v>
      </c>
      <c r="W4" s="450">
        <v>-20</v>
      </c>
      <c r="X4" s="450">
        <v>0</v>
      </c>
      <c r="Y4" s="452" t="s">
        <v>2140</v>
      </c>
      <c r="Z4" s="453">
        <v>0.28571999999999997</v>
      </c>
      <c r="AA4" s="452" t="s">
        <v>2168</v>
      </c>
      <c r="AB4" s="453">
        <v>1.4279999999999999E-2</v>
      </c>
      <c r="AC4" s="452" t="s">
        <v>1753</v>
      </c>
      <c r="AD4" s="453" t="s">
        <v>1753</v>
      </c>
    </row>
    <row r="5" spans="1:30" ht="12" thickBot="1">
      <c r="A5" s="448">
        <v>1</v>
      </c>
      <c r="B5" s="449" t="s">
        <v>5598</v>
      </c>
      <c r="C5" s="449" t="s">
        <v>5596</v>
      </c>
      <c r="D5" s="449"/>
      <c r="E5" s="449" t="s">
        <v>398</v>
      </c>
      <c r="F5" s="450">
        <v>30</v>
      </c>
      <c r="G5" s="450">
        <f t="shared" si="3"/>
        <v>450</v>
      </c>
      <c r="H5" s="450">
        <v>45</v>
      </c>
      <c r="I5" s="450">
        <f t="shared" si="0"/>
        <v>675</v>
      </c>
      <c r="J5" s="450">
        <v>15</v>
      </c>
      <c r="K5" s="450"/>
      <c r="L5" s="450"/>
      <c r="M5" s="450">
        <v>20</v>
      </c>
      <c r="N5" s="450">
        <v>7</v>
      </c>
      <c r="O5" s="451">
        <f t="shared" si="1"/>
        <v>140</v>
      </c>
      <c r="P5" s="450">
        <v>9</v>
      </c>
      <c r="Q5" s="451">
        <f t="shared" si="2"/>
        <v>180</v>
      </c>
      <c r="R5" s="450">
        <v>0</v>
      </c>
      <c r="S5" s="450">
        <v>-25</v>
      </c>
      <c r="T5" s="450">
        <v>-25</v>
      </c>
      <c r="U5" s="450">
        <v>0</v>
      </c>
      <c r="V5" s="450">
        <v>0</v>
      </c>
      <c r="W5" s="450">
        <v>-25</v>
      </c>
      <c r="X5" s="450">
        <v>0</v>
      </c>
      <c r="Y5" s="452" t="s">
        <v>1753</v>
      </c>
      <c r="Z5" s="453" t="s">
        <v>1753</v>
      </c>
      <c r="AA5" s="452" t="s">
        <v>1753</v>
      </c>
      <c r="AB5" s="453" t="s">
        <v>1753</v>
      </c>
      <c r="AC5" s="452" t="s">
        <v>1753</v>
      </c>
      <c r="AD5" s="453" t="s">
        <v>1753</v>
      </c>
    </row>
    <row r="6" spans="1:30" ht="12" thickBot="1">
      <c r="A6" s="448">
        <v>2</v>
      </c>
      <c r="B6" s="449" t="s">
        <v>154</v>
      </c>
      <c r="C6" s="449" t="s">
        <v>5596</v>
      </c>
      <c r="D6" s="449"/>
      <c r="E6" s="449" t="s">
        <v>399</v>
      </c>
      <c r="F6" s="450">
        <v>16</v>
      </c>
      <c r="G6" s="450">
        <f t="shared" si="3"/>
        <v>240</v>
      </c>
      <c r="H6" s="450">
        <v>23</v>
      </c>
      <c r="I6" s="450">
        <f t="shared" si="0"/>
        <v>345</v>
      </c>
      <c r="J6" s="450">
        <v>1</v>
      </c>
      <c r="K6" s="450"/>
      <c r="L6" s="450"/>
      <c r="M6" s="450">
        <v>80</v>
      </c>
      <c r="N6" s="450">
        <v>2</v>
      </c>
      <c r="O6" s="451">
        <f t="shared" si="1"/>
        <v>40</v>
      </c>
      <c r="P6" s="450">
        <v>1</v>
      </c>
      <c r="Q6" s="451">
        <f t="shared" si="2"/>
        <v>20</v>
      </c>
      <c r="R6" s="450">
        <v>0</v>
      </c>
      <c r="S6" s="450">
        <v>-50</v>
      </c>
      <c r="T6" s="450">
        <v>20</v>
      </c>
      <c r="U6" s="450">
        <v>0</v>
      </c>
      <c r="V6" s="450">
        <v>0</v>
      </c>
      <c r="W6" s="450">
        <v>-50</v>
      </c>
      <c r="X6" s="450">
        <v>0</v>
      </c>
      <c r="Y6" s="452" t="s">
        <v>2276</v>
      </c>
      <c r="Z6" s="453">
        <v>0.1</v>
      </c>
      <c r="AA6" s="452" t="s">
        <v>1753</v>
      </c>
      <c r="AB6" s="453" t="s">
        <v>1753</v>
      </c>
      <c r="AC6" s="452" t="s">
        <v>1753</v>
      </c>
      <c r="AD6" s="453" t="s">
        <v>1753</v>
      </c>
    </row>
    <row r="7" spans="1:30" ht="12" thickBot="1">
      <c r="A7" s="448">
        <v>3</v>
      </c>
      <c r="B7" s="449" t="s">
        <v>155</v>
      </c>
      <c r="C7" s="449" t="s">
        <v>5596</v>
      </c>
      <c r="D7" s="449"/>
      <c r="E7" s="449" t="s">
        <v>397</v>
      </c>
      <c r="F7" s="450">
        <v>30</v>
      </c>
      <c r="G7" s="450">
        <f t="shared" si="3"/>
        <v>450</v>
      </c>
      <c r="H7" s="450">
        <v>30</v>
      </c>
      <c r="I7" s="450">
        <f t="shared" si="0"/>
        <v>450</v>
      </c>
      <c r="J7" s="450">
        <v>10</v>
      </c>
      <c r="K7" s="450"/>
      <c r="L7" s="450"/>
      <c r="M7" s="450">
        <v>20</v>
      </c>
      <c r="N7" s="450">
        <v>3</v>
      </c>
      <c r="O7" s="451">
        <f t="shared" si="1"/>
        <v>60</v>
      </c>
      <c r="P7" s="450">
        <v>3</v>
      </c>
      <c r="Q7" s="451">
        <f t="shared" si="2"/>
        <v>60</v>
      </c>
      <c r="R7" s="450">
        <v>0</v>
      </c>
      <c r="S7" s="450">
        <v>20</v>
      </c>
      <c r="T7" s="450">
        <v>-25</v>
      </c>
      <c r="U7" s="450">
        <v>-20</v>
      </c>
      <c r="V7" s="450">
        <v>0</v>
      </c>
      <c r="W7" s="450">
        <v>20</v>
      </c>
      <c r="X7" s="450">
        <v>0</v>
      </c>
      <c r="Y7" s="452" t="s">
        <v>2276</v>
      </c>
      <c r="Z7" s="453">
        <v>0.1</v>
      </c>
      <c r="AA7" s="452" t="s">
        <v>1753</v>
      </c>
      <c r="AB7" s="453" t="s">
        <v>1753</v>
      </c>
      <c r="AC7" s="452" t="s">
        <v>1753</v>
      </c>
      <c r="AD7" s="453" t="s">
        <v>1753</v>
      </c>
    </row>
    <row r="8" spans="1:30" ht="12" thickBot="1">
      <c r="A8" s="448">
        <v>3</v>
      </c>
      <c r="B8" s="449" t="s">
        <v>156</v>
      </c>
      <c r="C8" s="449" t="s">
        <v>5599</v>
      </c>
      <c r="D8" s="449"/>
      <c r="E8" s="449" t="s">
        <v>399</v>
      </c>
      <c r="F8" s="450">
        <v>28</v>
      </c>
      <c r="G8" s="450">
        <f t="shared" si="3"/>
        <v>420</v>
      </c>
      <c r="H8" s="450">
        <v>5</v>
      </c>
      <c r="I8" s="450">
        <f t="shared" si="0"/>
        <v>75</v>
      </c>
      <c r="J8" s="450">
        <v>10</v>
      </c>
      <c r="K8" s="450"/>
      <c r="L8" s="450"/>
      <c r="M8" s="450">
        <v>20</v>
      </c>
      <c r="N8" s="450">
        <v>3</v>
      </c>
      <c r="O8" s="451">
        <f t="shared" si="1"/>
        <v>60</v>
      </c>
      <c r="P8" s="450">
        <v>3</v>
      </c>
      <c r="Q8" s="451">
        <f t="shared" si="2"/>
        <v>60</v>
      </c>
      <c r="R8" s="450">
        <v>0</v>
      </c>
      <c r="S8" s="450">
        <v>-25</v>
      </c>
      <c r="T8" s="450">
        <v>-25</v>
      </c>
      <c r="U8" s="450">
        <v>0</v>
      </c>
      <c r="V8" s="450">
        <v>0</v>
      </c>
      <c r="W8" s="450">
        <v>-25</v>
      </c>
      <c r="X8" s="450">
        <v>0</v>
      </c>
      <c r="Y8" s="452" t="s">
        <v>2276</v>
      </c>
      <c r="Z8" s="453">
        <v>0.05</v>
      </c>
      <c r="AA8" s="452" t="s">
        <v>5600</v>
      </c>
      <c r="AB8" s="453">
        <v>0.05</v>
      </c>
      <c r="AC8" s="452" t="s">
        <v>1753</v>
      </c>
      <c r="AD8" s="453" t="s">
        <v>1753</v>
      </c>
    </row>
    <row r="9" spans="1:30" ht="12" thickBot="1">
      <c r="A9" s="448">
        <v>4</v>
      </c>
      <c r="B9" s="449" t="s">
        <v>158</v>
      </c>
      <c r="C9" s="449"/>
      <c r="D9" s="449"/>
      <c r="E9" s="449" t="s">
        <v>399</v>
      </c>
      <c r="F9" s="450">
        <v>8</v>
      </c>
      <c r="G9" s="450">
        <f t="shared" si="3"/>
        <v>120</v>
      </c>
      <c r="H9" s="450">
        <v>35</v>
      </c>
      <c r="I9" s="450">
        <f t="shared" si="0"/>
        <v>525</v>
      </c>
      <c r="J9" s="450">
        <v>20</v>
      </c>
      <c r="K9" s="450"/>
      <c r="L9" s="450"/>
      <c r="M9" s="450">
        <v>24</v>
      </c>
      <c r="N9" s="450">
        <v>5</v>
      </c>
      <c r="O9" s="451">
        <f t="shared" si="1"/>
        <v>100</v>
      </c>
      <c r="P9" s="450">
        <v>3</v>
      </c>
      <c r="Q9" s="451">
        <f t="shared" si="2"/>
        <v>60</v>
      </c>
      <c r="R9" s="450">
        <v>0</v>
      </c>
      <c r="S9" s="450">
        <v>-20</v>
      </c>
      <c r="T9" s="450">
        <v>0</v>
      </c>
      <c r="U9" s="450">
        <v>-20</v>
      </c>
      <c r="V9" s="450">
        <v>0</v>
      </c>
      <c r="W9" s="450">
        <v>20</v>
      </c>
      <c r="X9" s="450">
        <v>0</v>
      </c>
      <c r="Y9" s="452" t="s">
        <v>1972</v>
      </c>
      <c r="Z9" s="453">
        <v>0.1</v>
      </c>
      <c r="AA9" s="452" t="s">
        <v>1753</v>
      </c>
      <c r="AB9" s="453" t="s">
        <v>1753</v>
      </c>
      <c r="AC9" s="452" t="s">
        <v>1753</v>
      </c>
      <c r="AD9" s="453" t="s">
        <v>1753</v>
      </c>
    </row>
    <row r="10" spans="1:30" ht="12" thickBot="1">
      <c r="A10" s="448">
        <v>4</v>
      </c>
      <c r="B10" s="449" t="s">
        <v>157</v>
      </c>
      <c r="C10" s="449" t="s">
        <v>5596</v>
      </c>
      <c r="D10" s="449" t="s">
        <v>5601</v>
      </c>
      <c r="E10" s="449" t="s">
        <v>397</v>
      </c>
      <c r="F10" s="450">
        <v>60</v>
      </c>
      <c r="G10" s="450">
        <f t="shared" si="3"/>
        <v>900</v>
      </c>
      <c r="H10" s="450">
        <v>35</v>
      </c>
      <c r="I10" s="450">
        <f t="shared" si="0"/>
        <v>525</v>
      </c>
      <c r="J10" s="450">
        <v>0</v>
      </c>
      <c r="K10" s="450"/>
      <c r="L10" s="450"/>
      <c r="M10" s="450">
        <v>10</v>
      </c>
      <c r="N10" s="450">
        <v>3</v>
      </c>
      <c r="O10" s="451">
        <f t="shared" si="1"/>
        <v>60</v>
      </c>
      <c r="P10" s="450">
        <v>5</v>
      </c>
      <c r="Q10" s="451">
        <f t="shared" si="2"/>
        <v>100</v>
      </c>
      <c r="R10" s="450">
        <v>0</v>
      </c>
      <c r="S10" s="450">
        <v>-100</v>
      </c>
      <c r="T10" s="450">
        <v>-50</v>
      </c>
      <c r="U10" s="450">
        <v>0</v>
      </c>
      <c r="V10" s="450">
        <v>0</v>
      </c>
      <c r="W10" s="450">
        <v>100</v>
      </c>
      <c r="X10" s="450">
        <v>0</v>
      </c>
      <c r="Y10" s="452" t="s">
        <v>2276</v>
      </c>
      <c r="Z10" s="453">
        <v>0.1</v>
      </c>
      <c r="AA10" s="452" t="s">
        <v>1753</v>
      </c>
      <c r="AB10" s="453" t="s">
        <v>1753</v>
      </c>
      <c r="AC10" s="452" t="s">
        <v>1753</v>
      </c>
      <c r="AD10" s="453" t="s">
        <v>1753</v>
      </c>
    </row>
    <row r="11" spans="1:30" ht="12" thickBot="1">
      <c r="A11" s="448">
        <v>5</v>
      </c>
      <c r="B11" s="449" t="s">
        <v>162</v>
      </c>
      <c r="C11" s="449" t="s">
        <v>5596</v>
      </c>
      <c r="D11" s="449"/>
      <c r="E11" s="449" t="s">
        <v>2912</v>
      </c>
      <c r="F11" s="450">
        <v>30</v>
      </c>
      <c r="G11" s="450">
        <f t="shared" si="3"/>
        <v>450</v>
      </c>
      <c r="H11" s="450">
        <v>1</v>
      </c>
      <c r="I11" s="450">
        <f t="shared" si="0"/>
        <v>15</v>
      </c>
      <c r="J11" s="450">
        <v>25</v>
      </c>
      <c r="K11" s="450"/>
      <c r="L11" s="450"/>
      <c r="M11" s="450">
        <v>80</v>
      </c>
      <c r="N11" s="450">
        <v>10</v>
      </c>
      <c r="O11" s="451">
        <f t="shared" si="1"/>
        <v>200</v>
      </c>
      <c r="P11" s="450">
        <v>10</v>
      </c>
      <c r="Q11" s="451">
        <f t="shared" si="2"/>
        <v>200</v>
      </c>
      <c r="R11" s="450">
        <v>0</v>
      </c>
      <c r="S11" s="450">
        <v>0</v>
      </c>
      <c r="T11" s="450">
        <v>0</v>
      </c>
      <c r="U11" s="450">
        <v>-50</v>
      </c>
      <c r="V11" s="450">
        <v>-100</v>
      </c>
      <c r="W11" s="450">
        <v>20</v>
      </c>
      <c r="X11" s="450">
        <v>0</v>
      </c>
      <c r="Y11" s="452" t="s">
        <v>3102</v>
      </c>
      <c r="Z11" s="453">
        <v>0.04</v>
      </c>
      <c r="AA11" s="452" t="s">
        <v>5602</v>
      </c>
      <c r="AB11" s="453">
        <v>0.04</v>
      </c>
      <c r="AC11" s="452" t="s">
        <v>1753</v>
      </c>
      <c r="AD11" s="453" t="s">
        <v>1753</v>
      </c>
    </row>
    <row r="12" spans="1:30" ht="12" thickBot="1">
      <c r="A12" s="448">
        <v>5</v>
      </c>
      <c r="B12" s="449" t="s">
        <v>159</v>
      </c>
      <c r="C12" s="449"/>
      <c r="D12" s="449"/>
      <c r="E12" s="449" t="s">
        <v>397</v>
      </c>
      <c r="F12" s="450">
        <v>30</v>
      </c>
      <c r="G12" s="450">
        <f t="shared" si="3"/>
        <v>450</v>
      </c>
      <c r="H12" s="450">
        <v>16</v>
      </c>
      <c r="I12" s="450">
        <f t="shared" si="0"/>
        <v>240</v>
      </c>
      <c r="J12" s="450">
        <v>20</v>
      </c>
      <c r="K12" s="450"/>
      <c r="L12" s="450"/>
      <c r="M12" s="450">
        <v>30</v>
      </c>
      <c r="N12" s="450">
        <v>7</v>
      </c>
      <c r="O12" s="451">
        <f t="shared" si="1"/>
        <v>140</v>
      </c>
      <c r="P12" s="450">
        <v>5</v>
      </c>
      <c r="Q12" s="451">
        <f t="shared" si="2"/>
        <v>100</v>
      </c>
      <c r="R12" s="450">
        <v>0</v>
      </c>
      <c r="S12" s="450">
        <v>0</v>
      </c>
      <c r="T12" s="450">
        <v>0</v>
      </c>
      <c r="U12" s="450">
        <v>-20</v>
      </c>
      <c r="V12" s="450">
        <v>0</v>
      </c>
      <c r="W12" s="450">
        <v>20</v>
      </c>
      <c r="X12" s="450">
        <v>0</v>
      </c>
      <c r="Y12" s="452" t="s">
        <v>3051</v>
      </c>
      <c r="Z12" s="453">
        <v>0.05</v>
      </c>
      <c r="AA12" s="452" t="s">
        <v>1975</v>
      </c>
      <c r="AB12" s="453">
        <v>0.05</v>
      </c>
      <c r="AC12" s="452" t="s">
        <v>1753</v>
      </c>
      <c r="AD12" s="453" t="s">
        <v>1753</v>
      </c>
    </row>
    <row r="13" spans="1:30" ht="12" thickBot="1">
      <c r="A13" s="448">
        <v>5</v>
      </c>
      <c r="B13" s="449" t="s">
        <v>161</v>
      </c>
      <c r="C13" s="449"/>
      <c r="D13" s="449"/>
      <c r="E13" s="449" t="s">
        <v>2913</v>
      </c>
      <c r="F13" s="450">
        <v>8</v>
      </c>
      <c r="G13" s="450">
        <f t="shared" si="3"/>
        <v>120</v>
      </c>
      <c r="H13" s="450">
        <v>16</v>
      </c>
      <c r="I13" s="450">
        <f t="shared" si="0"/>
        <v>240</v>
      </c>
      <c r="J13" s="450">
        <v>5</v>
      </c>
      <c r="K13" s="450"/>
      <c r="L13" s="450"/>
      <c r="M13" s="450">
        <v>150</v>
      </c>
      <c r="N13" s="450">
        <v>6</v>
      </c>
      <c r="O13" s="451">
        <f t="shared" si="1"/>
        <v>120</v>
      </c>
      <c r="P13" s="450">
        <v>10</v>
      </c>
      <c r="Q13" s="451">
        <f t="shared" si="2"/>
        <v>200</v>
      </c>
      <c r="R13" s="450">
        <v>0</v>
      </c>
      <c r="S13" s="450">
        <v>0</v>
      </c>
      <c r="T13" s="450">
        <v>0</v>
      </c>
      <c r="U13" s="450">
        <v>-100</v>
      </c>
      <c r="V13" s="450">
        <v>-50</v>
      </c>
      <c r="W13" s="450">
        <v>100</v>
      </c>
      <c r="X13" s="450">
        <v>0</v>
      </c>
      <c r="Y13" s="452" t="s">
        <v>2125</v>
      </c>
      <c r="Z13" s="453">
        <v>0.08</v>
      </c>
      <c r="AA13" s="452" t="s">
        <v>1753</v>
      </c>
      <c r="AB13" s="453" t="s">
        <v>1753</v>
      </c>
      <c r="AC13" s="452" t="s">
        <v>1753</v>
      </c>
      <c r="AD13" s="453" t="s">
        <v>1753</v>
      </c>
    </row>
    <row r="14" spans="1:30" ht="12" thickBot="1">
      <c r="A14" s="448">
        <v>5</v>
      </c>
      <c r="B14" s="449" t="s">
        <v>160</v>
      </c>
      <c r="C14" s="449" t="s">
        <v>5596</v>
      </c>
      <c r="D14" s="449" t="s">
        <v>5601</v>
      </c>
      <c r="E14" s="449" t="s">
        <v>398</v>
      </c>
      <c r="F14" s="450">
        <v>105</v>
      </c>
      <c r="G14" s="450">
        <f t="shared" si="3"/>
        <v>1575</v>
      </c>
      <c r="H14" s="450">
        <v>38</v>
      </c>
      <c r="I14" s="450">
        <f t="shared" si="0"/>
        <v>570</v>
      </c>
      <c r="J14" s="450">
        <v>5</v>
      </c>
      <c r="K14" s="450"/>
      <c r="L14" s="450"/>
      <c r="M14" s="450">
        <v>30</v>
      </c>
      <c r="N14" s="450">
        <v>5</v>
      </c>
      <c r="O14" s="451">
        <f t="shared" si="1"/>
        <v>100</v>
      </c>
      <c r="P14" s="450">
        <v>7</v>
      </c>
      <c r="Q14" s="451">
        <f t="shared" si="2"/>
        <v>140</v>
      </c>
      <c r="R14" s="450">
        <v>0</v>
      </c>
      <c r="S14" s="450">
        <v>-100</v>
      </c>
      <c r="T14" s="450">
        <v>0</v>
      </c>
      <c r="U14" s="450">
        <v>0</v>
      </c>
      <c r="V14" s="450">
        <v>0</v>
      </c>
      <c r="W14" s="450">
        <v>100</v>
      </c>
      <c r="X14" s="450">
        <v>0</v>
      </c>
      <c r="Y14" s="452" t="s">
        <v>5603</v>
      </c>
      <c r="Z14" s="453">
        <v>5.33E-2</v>
      </c>
      <c r="AA14" s="452" t="s">
        <v>2153</v>
      </c>
      <c r="AB14" s="453">
        <v>2.6599999999999999E-2</v>
      </c>
      <c r="AC14" s="452" t="s">
        <v>1753</v>
      </c>
      <c r="AD14" s="453" t="s">
        <v>1753</v>
      </c>
    </row>
    <row r="15" spans="1:30" ht="12" thickBot="1">
      <c r="A15" s="448">
        <v>6</v>
      </c>
      <c r="B15" s="449" t="s">
        <v>166</v>
      </c>
      <c r="C15" s="449"/>
      <c r="D15" s="449"/>
      <c r="E15" s="449" t="s">
        <v>2912</v>
      </c>
      <c r="F15" s="450">
        <v>12</v>
      </c>
      <c r="G15" s="450">
        <f t="shared" si="3"/>
        <v>180</v>
      </c>
      <c r="H15" s="450">
        <v>0</v>
      </c>
      <c r="I15" s="450">
        <f t="shared" si="0"/>
        <v>0</v>
      </c>
      <c r="J15" s="450">
        <v>85</v>
      </c>
      <c r="K15" s="450"/>
      <c r="L15" s="450"/>
      <c r="M15" s="450">
        <v>10</v>
      </c>
      <c r="N15" s="450">
        <v>20</v>
      </c>
      <c r="O15" s="451">
        <f t="shared" si="1"/>
        <v>400</v>
      </c>
      <c r="P15" s="450">
        <v>1</v>
      </c>
      <c r="Q15" s="451">
        <f t="shared" si="2"/>
        <v>20</v>
      </c>
      <c r="R15" s="450">
        <v>0</v>
      </c>
      <c r="S15" s="450">
        <v>0</v>
      </c>
      <c r="T15" s="450">
        <v>0</v>
      </c>
      <c r="U15" s="450">
        <v>0</v>
      </c>
      <c r="V15" s="450">
        <v>0</v>
      </c>
      <c r="W15" s="450">
        <v>25</v>
      </c>
      <c r="X15" s="450">
        <v>0</v>
      </c>
      <c r="Y15" s="452" t="s">
        <v>5604</v>
      </c>
      <c r="Z15" s="453">
        <v>0.08</v>
      </c>
      <c r="AA15" s="452" t="s">
        <v>1753</v>
      </c>
      <c r="AB15" s="453" t="s">
        <v>1753</v>
      </c>
      <c r="AC15" s="452" t="s">
        <v>1753</v>
      </c>
      <c r="AD15" s="453" t="s">
        <v>1753</v>
      </c>
    </row>
    <row r="16" spans="1:30" ht="12" thickBot="1">
      <c r="A16" s="448">
        <v>6</v>
      </c>
      <c r="B16" s="449" t="s">
        <v>163</v>
      </c>
      <c r="C16" s="449"/>
      <c r="D16" s="449"/>
      <c r="E16" s="449" t="s">
        <v>399</v>
      </c>
      <c r="F16" s="450">
        <v>30</v>
      </c>
      <c r="G16" s="450">
        <f t="shared" si="3"/>
        <v>450</v>
      </c>
      <c r="H16" s="450">
        <v>43</v>
      </c>
      <c r="I16" s="450">
        <f t="shared" si="0"/>
        <v>645</v>
      </c>
      <c r="J16" s="450">
        <v>30</v>
      </c>
      <c r="K16" s="450"/>
      <c r="L16" s="450"/>
      <c r="M16" s="450">
        <v>50</v>
      </c>
      <c r="N16" s="450">
        <v>8</v>
      </c>
      <c r="O16" s="451">
        <f t="shared" si="1"/>
        <v>160</v>
      </c>
      <c r="P16" s="450">
        <v>8</v>
      </c>
      <c r="Q16" s="451">
        <f t="shared" si="2"/>
        <v>160</v>
      </c>
      <c r="R16" s="450">
        <v>0</v>
      </c>
      <c r="S16" s="450">
        <v>0</v>
      </c>
      <c r="T16" s="450">
        <v>0</v>
      </c>
      <c r="U16" s="450">
        <v>0</v>
      </c>
      <c r="V16" s="450">
        <v>0</v>
      </c>
      <c r="W16" s="450">
        <v>-25</v>
      </c>
      <c r="X16" s="450">
        <v>0</v>
      </c>
      <c r="Y16" s="452" t="s">
        <v>2146</v>
      </c>
      <c r="Z16" s="453">
        <v>0.08</v>
      </c>
      <c r="AA16" s="452" t="s">
        <v>1753</v>
      </c>
      <c r="AB16" s="453" t="s">
        <v>1753</v>
      </c>
      <c r="AC16" s="452" t="s">
        <v>1753</v>
      </c>
      <c r="AD16" s="453" t="s">
        <v>1753</v>
      </c>
    </row>
    <row r="17" spans="1:30" ht="12" thickBot="1">
      <c r="A17" s="448">
        <v>6</v>
      </c>
      <c r="B17" s="449" t="s">
        <v>167</v>
      </c>
      <c r="C17" s="449"/>
      <c r="D17" s="449"/>
      <c r="E17" s="449" t="s">
        <v>2913</v>
      </c>
      <c r="F17" s="450">
        <v>90</v>
      </c>
      <c r="G17" s="450">
        <f t="shared" si="3"/>
        <v>1350</v>
      </c>
      <c r="H17" s="450">
        <v>45</v>
      </c>
      <c r="I17" s="450">
        <f t="shared" si="0"/>
        <v>675</v>
      </c>
      <c r="J17" s="450">
        <v>15</v>
      </c>
      <c r="K17" s="450"/>
      <c r="L17" s="450"/>
      <c r="M17" s="450">
        <v>30</v>
      </c>
      <c r="N17" s="450">
        <v>8</v>
      </c>
      <c r="O17" s="451">
        <f t="shared" si="1"/>
        <v>160</v>
      </c>
      <c r="P17" s="450">
        <v>8</v>
      </c>
      <c r="Q17" s="451">
        <f t="shared" si="2"/>
        <v>160</v>
      </c>
      <c r="R17" s="450">
        <v>0</v>
      </c>
      <c r="S17" s="450">
        <v>-100</v>
      </c>
      <c r="T17" s="450">
        <v>0</v>
      </c>
      <c r="U17" s="450">
        <v>0</v>
      </c>
      <c r="V17" s="450">
        <v>0</v>
      </c>
      <c r="W17" s="450">
        <v>25</v>
      </c>
      <c r="X17" s="450">
        <v>0</v>
      </c>
      <c r="Y17" s="452" t="s">
        <v>2276</v>
      </c>
      <c r="Z17" s="453">
        <v>0.05</v>
      </c>
      <c r="AA17" s="452" t="s">
        <v>2312</v>
      </c>
      <c r="AB17" s="453">
        <v>4.4999999999999998E-2</v>
      </c>
      <c r="AC17" s="452" t="s">
        <v>2275</v>
      </c>
      <c r="AD17" s="453">
        <v>5.0000000000000001E-3</v>
      </c>
    </row>
    <row r="18" spans="1:30" ht="12" thickBot="1">
      <c r="A18" s="448">
        <v>6</v>
      </c>
      <c r="B18" s="449" t="s">
        <v>164</v>
      </c>
      <c r="C18" s="449"/>
      <c r="D18" s="449"/>
      <c r="E18" s="449" t="s">
        <v>398</v>
      </c>
      <c r="F18" s="450">
        <v>60</v>
      </c>
      <c r="G18" s="450">
        <f t="shared" si="3"/>
        <v>900</v>
      </c>
      <c r="H18" s="450">
        <v>45</v>
      </c>
      <c r="I18" s="450">
        <f t="shared" si="0"/>
        <v>675</v>
      </c>
      <c r="J18" s="450">
        <v>15</v>
      </c>
      <c r="K18" s="450"/>
      <c r="L18" s="450"/>
      <c r="M18" s="450">
        <v>20</v>
      </c>
      <c r="N18" s="450">
        <v>7</v>
      </c>
      <c r="O18" s="451">
        <f t="shared" si="1"/>
        <v>140</v>
      </c>
      <c r="P18" s="450">
        <v>9</v>
      </c>
      <c r="Q18" s="451">
        <f t="shared" si="2"/>
        <v>180</v>
      </c>
      <c r="R18" s="450">
        <v>0</v>
      </c>
      <c r="S18" s="450">
        <v>-25</v>
      </c>
      <c r="T18" s="450">
        <v>-25</v>
      </c>
      <c r="U18" s="450">
        <v>0</v>
      </c>
      <c r="V18" s="450">
        <v>0</v>
      </c>
      <c r="W18" s="450">
        <v>-25</v>
      </c>
      <c r="X18" s="450">
        <v>0</v>
      </c>
      <c r="Y18" s="452" t="s">
        <v>2153</v>
      </c>
      <c r="Z18" s="453">
        <v>0.05</v>
      </c>
      <c r="AA18" s="452" t="s">
        <v>1753</v>
      </c>
      <c r="AB18" s="453" t="s">
        <v>1753</v>
      </c>
      <c r="AC18" s="452" t="s">
        <v>1753</v>
      </c>
      <c r="AD18" s="453" t="s">
        <v>1753</v>
      </c>
    </row>
    <row r="19" spans="1:30" ht="12" thickBot="1">
      <c r="A19" s="448">
        <v>6</v>
      </c>
      <c r="B19" s="449" t="s">
        <v>165</v>
      </c>
      <c r="C19" s="449"/>
      <c r="D19" s="449"/>
      <c r="E19" s="449" t="s">
        <v>399</v>
      </c>
      <c r="F19" s="450">
        <v>12</v>
      </c>
      <c r="G19" s="450">
        <f t="shared" si="3"/>
        <v>180</v>
      </c>
      <c r="H19" s="450">
        <v>48</v>
      </c>
      <c r="I19" s="450">
        <f t="shared" si="0"/>
        <v>720</v>
      </c>
      <c r="J19" s="450">
        <v>85</v>
      </c>
      <c r="K19" s="450"/>
      <c r="L19" s="450"/>
      <c r="M19" s="450">
        <v>20</v>
      </c>
      <c r="N19" s="450">
        <v>7</v>
      </c>
      <c r="O19" s="451">
        <f t="shared" si="1"/>
        <v>140</v>
      </c>
      <c r="P19" s="450">
        <v>5</v>
      </c>
      <c r="Q19" s="451">
        <f t="shared" si="2"/>
        <v>100</v>
      </c>
      <c r="R19" s="450">
        <v>0</v>
      </c>
      <c r="S19" s="450">
        <v>-100</v>
      </c>
      <c r="T19" s="450">
        <v>0</v>
      </c>
      <c r="U19" s="450">
        <v>0</v>
      </c>
      <c r="V19" s="450">
        <v>0</v>
      </c>
      <c r="W19" s="450">
        <v>25</v>
      </c>
      <c r="X19" s="450">
        <v>0</v>
      </c>
      <c r="Y19" s="452" t="s">
        <v>3103</v>
      </c>
      <c r="Z19" s="453">
        <v>0.08</v>
      </c>
      <c r="AA19" s="452" t="s">
        <v>1753</v>
      </c>
      <c r="AB19" s="453" t="s">
        <v>1753</v>
      </c>
      <c r="AC19" s="452" t="s">
        <v>1753</v>
      </c>
      <c r="AD19" s="453" t="s">
        <v>1753</v>
      </c>
    </row>
    <row r="20" spans="1:30" ht="12" thickBot="1">
      <c r="A20" s="448">
        <v>7</v>
      </c>
      <c r="B20" s="449" t="s">
        <v>170</v>
      </c>
      <c r="C20" s="449"/>
      <c r="D20" s="449"/>
      <c r="E20" s="449" t="s">
        <v>436</v>
      </c>
      <c r="F20" s="450">
        <v>10</v>
      </c>
      <c r="G20" s="450">
        <f t="shared" si="3"/>
        <v>150</v>
      </c>
      <c r="H20" s="450">
        <v>100</v>
      </c>
      <c r="I20" s="450">
        <f t="shared" si="0"/>
        <v>1500</v>
      </c>
      <c r="J20" s="450">
        <v>100</v>
      </c>
      <c r="K20" s="450"/>
      <c r="L20" s="450"/>
      <c r="M20" s="450">
        <v>50</v>
      </c>
      <c r="N20" s="450">
        <v>25</v>
      </c>
      <c r="O20" s="451">
        <f t="shared" si="1"/>
        <v>500</v>
      </c>
      <c r="P20" s="450">
        <v>25</v>
      </c>
      <c r="Q20" s="451">
        <f t="shared" si="2"/>
        <v>500</v>
      </c>
      <c r="R20" s="450">
        <v>0</v>
      </c>
      <c r="S20" s="450">
        <v>0</v>
      </c>
      <c r="T20" s="450">
        <v>0</v>
      </c>
      <c r="U20" s="450">
        <v>-100</v>
      </c>
      <c r="V20" s="450">
        <v>-50</v>
      </c>
      <c r="W20" s="450">
        <v>100</v>
      </c>
      <c r="X20" s="450">
        <v>0</v>
      </c>
      <c r="Y20" s="452" t="s">
        <v>3052</v>
      </c>
      <c r="Z20" s="453">
        <v>7.0000000000000007E-2</v>
      </c>
      <c r="AA20" s="452" t="s">
        <v>3053</v>
      </c>
      <c r="AB20" s="453">
        <v>0.03</v>
      </c>
      <c r="AC20" s="452" t="s">
        <v>1753</v>
      </c>
      <c r="AD20" s="453" t="s">
        <v>1753</v>
      </c>
    </row>
    <row r="21" spans="1:30" ht="12" thickBot="1">
      <c r="A21" s="448">
        <v>7</v>
      </c>
      <c r="B21" s="449" t="s">
        <v>169</v>
      </c>
      <c r="C21" s="449"/>
      <c r="D21" s="449"/>
      <c r="E21" s="449" t="s">
        <v>436</v>
      </c>
      <c r="F21" s="450">
        <v>25</v>
      </c>
      <c r="G21" s="450">
        <f t="shared" si="3"/>
        <v>375</v>
      </c>
      <c r="H21" s="450">
        <v>80</v>
      </c>
      <c r="I21" s="450">
        <f t="shared" si="0"/>
        <v>1200</v>
      </c>
      <c r="J21" s="450">
        <v>50</v>
      </c>
      <c r="K21" s="450"/>
      <c r="L21" s="450"/>
      <c r="M21" s="450">
        <v>50</v>
      </c>
      <c r="N21" s="450">
        <v>12</v>
      </c>
      <c r="O21" s="451">
        <f t="shared" si="1"/>
        <v>240</v>
      </c>
      <c r="P21" s="450">
        <v>12</v>
      </c>
      <c r="Q21" s="451">
        <f t="shared" si="2"/>
        <v>240</v>
      </c>
      <c r="R21" s="450">
        <v>0</v>
      </c>
      <c r="S21" s="450">
        <v>0</v>
      </c>
      <c r="T21" s="450">
        <v>0</v>
      </c>
      <c r="U21" s="450">
        <v>-100</v>
      </c>
      <c r="V21" s="450">
        <v>-50</v>
      </c>
      <c r="W21" s="450">
        <v>100</v>
      </c>
      <c r="X21" s="450">
        <v>0</v>
      </c>
      <c r="Y21" s="452" t="s">
        <v>3054</v>
      </c>
      <c r="Z21" s="453">
        <v>0.08</v>
      </c>
      <c r="AA21" s="452" t="s">
        <v>1753</v>
      </c>
      <c r="AB21" s="453" t="s">
        <v>1753</v>
      </c>
      <c r="AC21" s="452" t="s">
        <v>1753</v>
      </c>
      <c r="AD21" s="453" t="s">
        <v>1753</v>
      </c>
    </row>
    <row r="22" spans="1:30" ht="12" thickBot="1">
      <c r="A22" s="448">
        <v>7</v>
      </c>
      <c r="B22" s="449" t="s">
        <v>168</v>
      </c>
      <c r="C22" s="449"/>
      <c r="D22" s="449"/>
      <c r="E22" s="449" t="s">
        <v>399</v>
      </c>
      <c r="F22" s="450">
        <v>12</v>
      </c>
      <c r="G22" s="450">
        <f t="shared" si="3"/>
        <v>180</v>
      </c>
      <c r="H22" s="450">
        <v>12</v>
      </c>
      <c r="I22" s="450">
        <f t="shared" si="0"/>
        <v>180</v>
      </c>
      <c r="J22" s="450">
        <v>95</v>
      </c>
      <c r="K22" s="450"/>
      <c r="L22" s="450"/>
      <c r="M22" s="450">
        <v>20</v>
      </c>
      <c r="N22" s="450">
        <v>10</v>
      </c>
      <c r="O22" s="451">
        <f t="shared" si="1"/>
        <v>200</v>
      </c>
      <c r="P22" s="450">
        <v>10</v>
      </c>
      <c r="Q22" s="451">
        <f t="shared" si="2"/>
        <v>200</v>
      </c>
      <c r="R22" s="450">
        <v>0</v>
      </c>
      <c r="S22" s="450">
        <v>-100</v>
      </c>
      <c r="T22" s="450">
        <v>0</v>
      </c>
      <c r="U22" s="450">
        <v>0</v>
      </c>
      <c r="V22" s="450">
        <v>-25</v>
      </c>
      <c r="W22" s="450">
        <v>-25</v>
      </c>
      <c r="X22" s="450">
        <v>0</v>
      </c>
      <c r="Y22" s="452" t="s">
        <v>3051</v>
      </c>
      <c r="Z22" s="453">
        <v>0.05</v>
      </c>
      <c r="AA22" s="452" t="s">
        <v>1975</v>
      </c>
      <c r="AB22" s="453">
        <v>0.05</v>
      </c>
      <c r="AC22" s="452" t="s">
        <v>1753</v>
      </c>
      <c r="AD22" s="453" t="s">
        <v>1753</v>
      </c>
    </row>
    <row r="23" spans="1:30" ht="12" thickBot="1">
      <c r="A23" s="448">
        <v>8</v>
      </c>
      <c r="B23" s="449" t="s">
        <v>171</v>
      </c>
      <c r="C23" s="449"/>
      <c r="D23" s="449"/>
      <c r="E23" s="449" t="s">
        <v>2913</v>
      </c>
      <c r="F23" s="450">
        <v>18</v>
      </c>
      <c r="G23" s="450">
        <f t="shared" si="3"/>
        <v>270</v>
      </c>
      <c r="H23" s="450">
        <v>55</v>
      </c>
      <c r="I23" s="450">
        <f t="shared" si="0"/>
        <v>825</v>
      </c>
      <c r="J23" s="450">
        <v>10</v>
      </c>
      <c r="K23" s="450"/>
      <c r="L23" s="450"/>
      <c r="M23" s="450">
        <v>50</v>
      </c>
      <c r="N23" s="450">
        <v>15</v>
      </c>
      <c r="O23" s="451">
        <f t="shared" si="1"/>
        <v>300</v>
      </c>
      <c r="P23" s="450">
        <v>15</v>
      </c>
      <c r="Q23" s="451">
        <f t="shared" si="2"/>
        <v>300</v>
      </c>
      <c r="R23" s="450">
        <v>0</v>
      </c>
      <c r="S23" s="450">
        <v>0</v>
      </c>
      <c r="T23" s="450">
        <v>0</v>
      </c>
      <c r="U23" s="450">
        <v>-100</v>
      </c>
      <c r="V23" s="450">
        <v>-50</v>
      </c>
      <c r="W23" s="450">
        <v>100</v>
      </c>
      <c r="X23" s="450">
        <v>0</v>
      </c>
      <c r="Y23" s="452" t="s">
        <v>3055</v>
      </c>
      <c r="Z23" s="453">
        <v>7.6191999999999996E-2</v>
      </c>
      <c r="AA23" s="452" t="s">
        <v>2472</v>
      </c>
      <c r="AB23" s="453">
        <v>3.8080000000000002E-3</v>
      </c>
      <c r="AC23" s="452" t="s">
        <v>1753</v>
      </c>
      <c r="AD23" s="453" t="s">
        <v>1753</v>
      </c>
    </row>
    <row r="24" spans="1:30" ht="12" thickBot="1">
      <c r="A24" s="448">
        <v>8</v>
      </c>
      <c r="B24" s="449" t="s">
        <v>172</v>
      </c>
      <c r="C24" s="449" t="s">
        <v>5605</v>
      </c>
      <c r="D24" s="449" t="s">
        <v>5606</v>
      </c>
      <c r="E24" s="449" t="s">
        <v>2912</v>
      </c>
      <c r="F24" s="450">
        <v>100</v>
      </c>
      <c r="G24" s="450">
        <f t="shared" si="3"/>
        <v>1500</v>
      </c>
      <c r="H24" s="450">
        <v>48</v>
      </c>
      <c r="I24" s="450">
        <f t="shared" si="0"/>
        <v>720</v>
      </c>
      <c r="J24" s="450">
        <v>0</v>
      </c>
      <c r="K24" s="450"/>
      <c r="L24" s="450"/>
      <c r="M24" s="450">
        <v>60</v>
      </c>
      <c r="N24" s="450">
        <v>12</v>
      </c>
      <c r="O24" s="451">
        <f t="shared" si="1"/>
        <v>240</v>
      </c>
      <c r="P24" s="450">
        <v>12</v>
      </c>
      <c r="Q24" s="451">
        <f t="shared" si="2"/>
        <v>240</v>
      </c>
      <c r="R24" s="450">
        <v>0</v>
      </c>
      <c r="S24" s="450">
        <v>-100</v>
      </c>
      <c r="T24" s="450">
        <v>-50</v>
      </c>
      <c r="U24" s="450">
        <v>0</v>
      </c>
      <c r="V24" s="450">
        <v>0</v>
      </c>
      <c r="W24" s="450">
        <v>100</v>
      </c>
      <c r="X24" s="450">
        <v>0</v>
      </c>
      <c r="Y24" s="452" t="s">
        <v>2276</v>
      </c>
      <c r="Z24" s="453">
        <v>7.6191999999999996E-2</v>
      </c>
      <c r="AA24" s="452" t="s">
        <v>2338</v>
      </c>
      <c r="AB24" s="453">
        <v>3.8080000000000002E-3</v>
      </c>
      <c r="AC24" s="452" t="s">
        <v>1753</v>
      </c>
      <c r="AD24" s="453" t="s">
        <v>1753</v>
      </c>
    </row>
    <row r="25" spans="1:30" ht="12" thickBot="1">
      <c r="A25" s="448">
        <v>9</v>
      </c>
      <c r="B25" s="449" t="s">
        <v>173</v>
      </c>
      <c r="C25" s="449"/>
      <c r="D25" s="449"/>
      <c r="E25" s="449" t="s">
        <v>400</v>
      </c>
      <c r="F25" s="450">
        <v>90</v>
      </c>
      <c r="G25" s="450">
        <f t="shared" si="3"/>
        <v>1350</v>
      </c>
      <c r="H25" s="450">
        <v>48</v>
      </c>
      <c r="I25" s="450">
        <f t="shared" si="0"/>
        <v>720</v>
      </c>
      <c r="J25" s="450">
        <v>25</v>
      </c>
      <c r="K25" s="450"/>
      <c r="L25" s="450"/>
      <c r="M25" s="450">
        <v>70</v>
      </c>
      <c r="N25" s="450">
        <v>12</v>
      </c>
      <c r="O25" s="451">
        <f t="shared" si="1"/>
        <v>240</v>
      </c>
      <c r="P25" s="450">
        <v>8</v>
      </c>
      <c r="Q25" s="451">
        <f t="shared" si="2"/>
        <v>160</v>
      </c>
      <c r="R25" s="450">
        <v>0</v>
      </c>
      <c r="S25" s="450">
        <v>0</v>
      </c>
      <c r="T25" s="450">
        <v>0</v>
      </c>
      <c r="U25" s="450">
        <v>-20</v>
      </c>
      <c r="V25" s="450">
        <v>0</v>
      </c>
      <c r="W25" s="450">
        <v>20</v>
      </c>
      <c r="X25" s="450">
        <v>0</v>
      </c>
      <c r="Y25" s="452" t="s">
        <v>2148</v>
      </c>
      <c r="Z25" s="453">
        <v>0.08</v>
      </c>
      <c r="AA25" s="452" t="s">
        <v>1753</v>
      </c>
      <c r="AB25" s="453" t="s">
        <v>1753</v>
      </c>
      <c r="AC25" s="452" t="s">
        <v>1753</v>
      </c>
      <c r="AD25" s="453" t="s">
        <v>1753</v>
      </c>
    </row>
    <row r="26" spans="1:30" ht="12" thickBot="1">
      <c r="A26" s="448">
        <v>12</v>
      </c>
      <c r="B26" s="449" t="s">
        <v>176</v>
      </c>
      <c r="C26" s="449"/>
      <c r="D26" s="449"/>
      <c r="E26" s="449" t="s">
        <v>398</v>
      </c>
      <c r="F26" s="450">
        <v>60</v>
      </c>
      <c r="G26" s="450">
        <f t="shared" si="3"/>
        <v>900</v>
      </c>
      <c r="H26" s="450">
        <v>60</v>
      </c>
      <c r="I26" s="450">
        <f t="shared" si="0"/>
        <v>900</v>
      </c>
      <c r="J26" s="450">
        <v>20</v>
      </c>
      <c r="K26" s="450"/>
      <c r="L26" s="450"/>
      <c r="M26" s="450">
        <v>100</v>
      </c>
      <c r="N26" s="450">
        <v>15</v>
      </c>
      <c r="O26" s="451">
        <f t="shared" si="1"/>
        <v>300</v>
      </c>
      <c r="P26" s="450">
        <v>10</v>
      </c>
      <c r="Q26" s="451">
        <f t="shared" si="2"/>
        <v>200</v>
      </c>
      <c r="R26" s="450">
        <v>0</v>
      </c>
      <c r="S26" s="450">
        <v>-50</v>
      </c>
      <c r="T26" s="450">
        <v>20</v>
      </c>
      <c r="U26" s="450">
        <v>0</v>
      </c>
      <c r="V26" s="450">
        <v>0</v>
      </c>
      <c r="W26" s="450">
        <v>-50</v>
      </c>
      <c r="X26" s="450">
        <v>0</v>
      </c>
      <c r="Y26" s="452" t="s">
        <v>2155</v>
      </c>
      <c r="Z26" s="453">
        <v>0.08</v>
      </c>
      <c r="AA26" s="452" t="s">
        <v>1753</v>
      </c>
      <c r="AB26" s="453" t="s">
        <v>1753</v>
      </c>
      <c r="AC26" s="452" t="s">
        <v>1753</v>
      </c>
      <c r="AD26" s="453" t="s">
        <v>1753</v>
      </c>
    </row>
    <row r="27" spans="1:30" ht="12" thickBot="1">
      <c r="A27" s="448">
        <v>12</v>
      </c>
      <c r="B27" s="449" t="s">
        <v>174</v>
      </c>
      <c r="C27" s="449"/>
      <c r="D27" s="449"/>
      <c r="E27" s="449" t="s">
        <v>435</v>
      </c>
      <c r="F27" s="450">
        <v>20</v>
      </c>
      <c r="G27" s="450">
        <f t="shared" si="3"/>
        <v>300</v>
      </c>
      <c r="H27" s="450">
        <v>60</v>
      </c>
      <c r="I27" s="450">
        <f t="shared" si="0"/>
        <v>900</v>
      </c>
      <c r="J27" s="450">
        <v>15</v>
      </c>
      <c r="K27" s="450"/>
      <c r="L27" s="450"/>
      <c r="M27" s="450">
        <v>65</v>
      </c>
      <c r="N27" s="450">
        <v>10</v>
      </c>
      <c r="O27" s="451">
        <f t="shared" si="1"/>
        <v>200</v>
      </c>
      <c r="P27" s="450">
        <v>20</v>
      </c>
      <c r="Q27" s="451">
        <f t="shared" si="2"/>
        <v>400</v>
      </c>
      <c r="R27" s="450">
        <v>0</v>
      </c>
      <c r="S27" s="450">
        <v>0</v>
      </c>
      <c r="T27" s="450">
        <v>0</v>
      </c>
      <c r="U27" s="450">
        <v>-100</v>
      </c>
      <c r="V27" s="450">
        <v>-50</v>
      </c>
      <c r="W27" s="450">
        <v>100</v>
      </c>
      <c r="X27" s="450">
        <v>0</v>
      </c>
      <c r="Y27" s="452" t="s">
        <v>3056</v>
      </c>
      <c r="Z27" s="453">
        <v>0.08</v>
      </c>
      <c r="AA27" s="452" t="s">
        <v>1753</v>
      </c>
      <c r="AB27" s="453" t="s">
        <v>1753</v>
      </c>
      <c r="AC27" s="452" t="s">
        <v>1753</v>
      </c>
      <c r="AD27" s="453" t="s">
        <v>1753</v>
      </c>
    </row>
    <row r="28" spans="1:30" ht="12" thickBot="1">
      <c r="A28" s="448">
        <v>12</v>
      </c>
      <c r="B28" s="449" t="s">
        <v>175</v>
      </c>
      <c r="C28" s="449"/>
      <c r="D28" s="449"/>
      <c r="E28" s="449" t="s">
        <v>435</v>
      </c>
      <c r="F28" s="450">
        <v>15</v>
      </c>
      <c r="G28" s="450">
        <f t="shared" si="3"/>
        <v>225</v>
      </c>
      <c r="H28" s="450">
        <v>50</v>
      </c>
      <c r="I28" s="450">
        <f t="shared" si="0"/>
        <v>750</v>
      </c>
      <c r="J28" s="450">
        <v>70</v>
      </c>
      <c r="K28" s="450"/>
      <c r="L28" s="450"/>
      <c r="M28" s="450">
        <v>150</v>
      </c>
      <c r="N28" s="450">
        <v>5</v>
      </c>
      <c r="O28" s="451">
        <f t="shared" si="1"/>
        <v>100</v>
      </c>
      <c r="P28" s="450">
        <v>40</v>
      </c>
      <c r="Q28" s="451">
        <f t="shared" si="2"/>
        <v>800</v>
      </c>
      <c r="R28" s="450">
        <v>0</v>
      </c>
      <c r="S28" s="450">
        <v>25</v>
      </c>
      <c r="T28" s="450">
        <v>25</v>
      </c>
      <c r="U28" s="450">
        <v>-25</v>
      </c>
      <c r="V28" s="450">
        <v>0</v>
      </c>
      <c r="W28" s="450">
        <v>25</v>
      </c>
      <c r="X28" s="450">
        <v>-25</v>
      </c>
      <c r="Y28" s="452" t="s">
        <v>2480</v>
      </c>
      <c r="Z28" s="453">
        <v>0.08</v>
      </c>
      <c r="AA28" s="452" t="s">
        <v>1753</v>
      </c>
      <c r="AB28" s="453" t="s">
        <v>1753</v>
      </c>
      <c r="AC28" s="452" t="s">
        <v>1753</v>
      </c>
      <c r="AD28" s="453" t="s">
        <v>1753</v>
      </c>
    </row>
    <row r="29" spans="1:30" ht="12" thickBot="1">
      <c r="A29" s="448">
        <v>13</v>
      </c>
      <c r="B29" s="449" t="s">
        <v>177</v>
      </c>
      <c r="C29" s="449"/>
      <c r="D29" s="449"/>
      <c r="E29" s="449" t="s">
        <v>3035</v>
      </c>
      <c r="F29" s="450">
        <v>60</v>
      </c>
      <c r="G29" s="450">
        <f t="shared" si="3"/>
        <v>900</v>
      </c>
      <c r="H29" s="450">
        <v>5</v>
      </c>
      <c r="I29" s="450">
        <f t="shared" si="0"/>
        <v>75</v>
      </c>
      <c r="J29" s="450">
        <v>40</v>
      </c>
      <c r="K29" s="450"/>
      <c r="L29" s="450"/>
      <c r="M29" s="450">
        <v>55</v>
      </c>
      <c r="N29" s="450">
        <v>20</v>
      </c>
      <c r="O29" s="451">
        <f t="shared" si="1"/>
        <v>400</v>
      </c>
      <c r="P29" s="450">
        <v>10</v>
      </c>
      <c r="Q29" s="451">
        <f t="shared" si="2"/>
        <v>200</v>
      </c>
      <c r="R29" s="450">
        <v>0</v>
      </c>
      <c r="S29" s="450">
        <v>-25</v>
      </c>
      <c r="T29" s="450">
        <v>-25</v>
      </c>
      <c r="U29" s="450">
        <v>0</v>
      </c>
      <c r="V29" s="450">
        <v>0</v>
      </c>
      <c r="W29" s="450">
        <v>25</v>
      </c>
      <c r="X29" s="450">
        <v>0</v>
      </c>
      <c r="Y29" s="452" t="s">
        <v>2150</v>
      </c>
      <c r="Z29" s="453">
        <v>7.6191999999999996E-2</v>
      </c>
      <c r="AA29" s="452" t="s">
        <v>1929</v>
      </c>
      <c r="AB29" s="453">
        <v>3.8080000000000002E-3</v>
      </c>
      <c r="AC29" s="452" t="s">
        <v>1753</v>
      </c>
      <c r="AD29" s="453" t="s">
        <v>1753</v>
      </c>
    </row>
    <row r="30" spans="1:30" ht="12" thickBot="1">
      <c r="A30" s="448">
        <v>14</v>
      </c>
      <c r="B30" s="449" t="s">
        <v>178</v>
      </c>
      <c r="C30" s="449"/>
      <c r="D30" s="449"/>
      <c r="E30" s="449" t="s">
        <v>3035</v>
      </c>
      <c r="F30" s="450">
        <v>60</v>
      </c>
      <c r="G30" s="450">
        <f t="shared" si="3"/>
        <v>900</v>
      </c>
      <c r="H30" s="450">
        <v>63</v>
      </c>
      <c r="I30" s="450">
        <f t="shared" si="0"/>
        <v>945</v>
      </c>
      <c r="J30" s="450">
        <v>35</v>
      </c>
      <c r="K30" s="450"/>
      <c r="L30" s="450"/>
      <c r="M30" s="450">
        <v>100</v>
      </c>
      <c r="N30" s="450">
        <v>5</v>
      </c>
      <c r="O30" s="451">
        <f t="shared" si="1"/>
        <v>100</v>
      </c>
      <c r="P30" s="450">
        <v>50</v>
      </c>
      <c r="Q30" s="451">
        <f t="shared" si="2"/>
        <v>1000</v>
      </c>
      <c r="R30" s="450">
        <v>0</v>
      </c>
      <c r="S30" s="450">
        <v>-50</v>
      </c>
      <c r="T30" s="450">
        <v>-50</v>
      </c>
      <c r="U30" s="450">
        <v>0</v>
      </c>
      <c r="V30" s="450">
        <v>-100</v>
      </c>
      <c r="W30" s="450">
        <v>0</v>
      </c>
      <c r="X30" s="450">
        <v>0</v>
      </c>
      <c r="Y30" s="452" t="s">
        <v>2153</v>
      </c>
      <c r="Z30" s="453">
        <v>7.6191999999999996E-2</v>
      </c>
      <c r="AA30" s="452" t="s">
        <v>2335</v>
      </c>
      <c r="AB30" s="453">
        <v>3.8080000000000002E-3</v>
      </c>
      <c r="AC30" s="452" t="s">
        <v>1753</v>
      </c>
      <c r="AD30" s="453" t="s">
        <v>1753</v>
      </c>
    </row>
    <row r="31" spans="1:30" ht="12" thickBot="1">
      <c r="A31" s="448">
        <v>15</v>
      </c>
      <c r="B31" s="449" t="s">
        <v>184</v>
      </c>
      <c r="C31" s="449"/>
      <c r="D31" s="449"/>
      <c r="E31" s="449" t="s">
        <v>5607</v>
      </c>
      <c r="F31" s="450">
        <v>2000</v>
      </c>
      <c r="G31" s="450">
        <f t="shared" si="3"/>
        <v>30000</v>
      </c>
      <c r="H31" s="450">
        <v>300</v>
      </c>
      <c r="I31" s="450">
        <f t="shared" si="0"/>
        <v>4500</v>
      </c>
      <c r="J31" s="450">
        <v>5</v>
      </c>
      <c r="K31" s="450"/>
      <c r="L31" s="450"/>
      <c r="M31" s="450">
        <v>80</v>
      </c>
      <c r="N31" s="450">
        <v>77</v>
      </c>
      <c r="O31" s="451">
        <f t="shared" si="1"/>
        <v>1540</v>
      </c>
      <c r="P31" s="450">
        <v>77</v>
      </c>
      <c r="Q31" s="451">
        <f t="shared" si="2"/>
        <v>1540</v>
      </c>
      <c r="R31" s="450">
        <v>95</v>
      </c>
      <c r="S31" s="450">
        <v>-100</v>
      </c>
      <c r="T31" s="450">
        <v>0</v>
      </c>
      <c r="U31" s="450">
        <v>0</v>
      </c>
      <c r="V31" s="450">
        <v>0</v>
      </c>
      <c r="W31" s="450">
        <v>75</v>
      </c>
      <c r="X31" s="450">
        <v>0</v>
      </c>
      <c r="Y31" s="452" t="s">
        <v>2100</v>
      </c>
      <c r="Z31" s="453">
        <v>1.6667000000000001E-2</v>
      </c>
      <c r="AA31" s="452" t="s">
        <v>2097</v>
      </c>
      <c r="AB31" s="453">
        <v>1.6667000000000001E-2</v>
      </c>
      <c r="AC31" s="452" t="s">
        <v>2098</v>
      </c>
      <c r="AD31" s="453">
        <v>1.6667000000000001E-2</v>
      </c>
    </row>
    <row r="32" spans="1:30" ht="12" thickBot="1">
      <c r="A32" s="448">
        <v>15</v>
      </c>
      <c r="B32" s="449" t="s">
        <v>179</v>
      </c>
      <c r="C32" s="449"/>
      <c r="D32" s="449"/>
      <c r="E32" s="449" t="s">
        <v>435</v>
      </c>
      <c r="F32" s="450">
        <v>28</v>
      </c>
      <c r="G32" s="450">
        <f t="shared" si="3"/>
        <v>420</v>
      </c>
      <c r="H32" s="450">
        <v>70</v>
      </c>
      <c r="I32" s="450">
        <f t="shared" si="0"/>
        <v>1050</v>
      </c>
      <c r="J32" s="450">
        <v>15</v>
      </c>
      <c r="K32" s="450"/>
      <c r="L32" s="450"/>
      <c r="M32" s="450">
        <v>60</v>
      </c>
      <c r="N32" s="450">
        <v>20</v>
      </c>
      <c r="O32" s="451">
        <f t="shared" si="1"/>
        <v>400</v>
      </c>
      <c r="P32" s="450">
        <v>10</v>
      </c>
      <c r="Q32" s="451">
        <f t="shared" si="2"/>
        <v>200</v>
      </c>
      <c r="R32" s="450">
        <v>0</v>
      </c>
      <c r="S32" s="450">
        <v>0</v>
      </c>
      <c r="T32" s="450">
        <v>0</v>
      </c>
      <c r="U32" s="450">
        <v>-100</v>
      </c>
      <c r="V32" s="450">
        <v>-50</v>
      </c>
      <c r="W32" s="450">
        <v>100</v>
      </c>
      <c r="X32" s="450">
        <v>0</v>
      </c>
      <c r="Y32" s="452" t="s">
        <v>3058</v>
      </c>
      <c r="Z32" s="453">
        <v>0.08</v>
      </c>
      <c r="AA32" s="452" t="s">
        <v>1753</v>
      </c>
      <c r="AB32" s="453" t="s">
        <v>1753</v>
      </c>
      <c r="AC32" s="452" t="s">
        <v>1753</v>
      </c>
      <c r="AD32" s="453" t="s">
        <v>1753</v>
      </c>
    </row>
    <row r="33" spans="1:30" ht="12" thickBot="1">
      <c r="A33" s="448">
        <v>15</v>
      </c>
      <c r="B33" s="449" t="s">
        <v>181</v>
      </c>
      <c r="C33" s="449"/>
      <c r="D33" s="449"/>
      <c r="E33" s="449" t="s">
        <v>401</v>
      </c>
      <c r="F33" s="450">
        <v>24</v>
      </c>
      <c r="G33" s="450">
        <f t="shared" si="3"/>
        <v>360</v>
      </c>
      <c r="H33" s="450">
        <v>60</v>
      </c>
      <c r="I33" s="450">
        <f t="shared" si="0"/>
        <v>900</v>
      </c>
      <c r="J33" s="450">
        <v>15</v>
      </c>
      <c r="K33" s="450"/>
      <c r="L33" s="450"/>
      <c r="M33" s="450">
        <v>75</v>
      </c>
      <c r="N33" s="450">
        <v>20</v>
      </c>
      <c r="O33" s="451">
        <f t="shared" si="1"/>
        <v>400</v>
      </c>
      <c r="P33" s="450">
        <v>10</v>
      </c>
      <c r="Q33" s="451">
        <f t="shared" si="2"/>
        <v>200</v>
      </c>
      <c r="R33" s="450">
        <v>0</v>
      </c>
      <c r="S33" s="450">
        <v>0</v>
      </c>
      <c r="T33" s="450">
        <v>0</v>
      </c>
      <c r="U33" s="450">
        <v>-100</v>
      </c>
      <c r="V33" s="450">
        <v>-50</v>
      </c>
      <c r="W33" s="450">
        <v>100</v>
      </c>
      <c r="X33" s="450">
        <v>0</v>
      </c>
      <c r="Y33" s="452" t="s">
        <v>2125</v>
      </c>
      <c r="Z33" s="453">
        <v>7.6191999999999996E-2</v>
      </c>
      <c r="AA33" s="452" t="s">
        <v>2345</v>
      </c>
      <c r="AB33" s="453">
        <v>3.8080000000000002E-3</v>
      </c>
      <c r="AC33" s="452" t="s">
        <v>1753</v>
      </c>
      <c r="AD33" s="453" t="s">
        <v>1753</v>
      </c>
    </row>
    <row r="34" spans="1:30" ht="12" thickBot="1">
      <c r="A34" s="448">
        <v>15</v>
      </c>
      <c r="B34" s="449" t="s">
        <v>182</v>
      </c>
      <c r="C34" s="449"/>
      <c r="D34" s="449"/>
      <c r="E34" s="449" t="s">
        <v>401</v>
      </c>
      <c r="F34" s="450">
        <v>24</v>
      </c>
      <c r="G34" s="450">
        <f t="shared" si="3"/>
        <v>360</v>
      </c>
      <c r="H34" s="450">
        <v>48</v>
      </c>
      <c r="I34" s="450">
        <f t="shared" si="0"/>
        <v>720</v>
      </c>
      <c r="J34" s="450">
        <v>15</v>
      </c>
      <c r="K34" s="450"/>
      <c r="L34" s="450"/>
      <c r="M34" s="450">
        <v>75</v>
      </c>
      <c r="N34" s="450">
        <v>20</v>
      </c>
      <c r="O34" s="451">
        <f t="shared" si="1"/>
        <v>400</v>
      </c>
      <c r="P34" s="450">
        <v>10</v>
      </c>
      <c r="Q34" s="451">
        <f t="shared" si="2"/>
        <v>200</v>
      </c>
      <c r="R34" s="450">
        <v>0</v>
      </c>
      <c r="S34" s="450">
        <v>0</v>
      </c>
      <c r="T34" s="450">
        <v>0</v>
      </c>
      <c r="U34" s="450">
        <v>-100</v>
      </c>
      <c r="V34" s="450">
        <v>-50</v>
      </c>
      <c r="W34" s="450">
        <v>100</v>
      </c>
      <c r="X34" s="450">
        <v>0</v>
      </c>
      <c r="Y34" s="452" t="s">
        <v>2125</v>
      </c>
      <c r="Z34" s="453">
        <v>7.6191999999999996E-2</v>
      </c>
      <c r="AA34" s="452" t="s">
        <v>2339</v>
      </c>
      <c r="AB34" s="453">
        <v>3.8080000000000002E-3</v>
      </c>
      <c r="AC34" s="452" t="s">
        <v>1753</v>
      </c>
      <c r="AD34" s="453" t="s">
        <v>1753</v>
      </c>
    </row>
    <row r="35" spans="1:30" ht="12" thickBot="1">
      <c r="A35" s="448">
        <v>15</v>
      </c>
      <c r="B35" s="449" t="s">
        <v>183</v>
      </c>
      <c r="C35" s="449"/>
      <c r="D35" s="449"/>
      <c r="E35" s="449" t="s">
        <v>402</v>
      </c>
      <c r="F35" s="450">
        <v>45</v>
      </c>
      <c r="G35" s="450">
        <f t="shared" si="3"/>
        <v>675</v>
      </c>
      <c r="H35" s="450">
        <v>100</v>
      </c>
      <c r="I35" s="450">
        <f t="shared" si="0"/>
        <v>1500</v>
      </c>
      <c r="J35" s="450">
        <v>200</v>
      </c>
      <c r="K35" s="450"/>
      <c r="L35" s="450"/>
      <c r="M35" s="450">
        <v>120</v>
      </c>
      <c r="N35" s="450">
        <v>20</v>
      </c>
      <c r="O35" s="451">
        <f t="shared" si="1"/>
        <v>400</v>
      </c>
      <c r="P35" s="450">
        <v>20</v>
      </c>
      <c r="Q35" s="451">
        <f t="shared" si="2"/>
        <v>400</v>
      </c>
      <c r="R35" s="450">
        <v>0</v>
      </c>
      <c r="S35" s="450">
        <v>0</v>
      </c>
      <c r="T35" s="450">
        <v>0</v>
      </c>
      <c r="U35" s="450">
        <v>-25</v>
      </c>
      <c r="V35" s="450">
        <v>0</v>
      </c>
      <c r="W35" s="450">
        <v>50</v>
      </c>
      <c r="X35" s="450">
        <v>0</v>
      </c>
      <c r="Y35" s="452" t="s">
        <v>2125</v>
      </c>
      <c r="Z35" s="453">
        <v>0.08</v>
      </c>
      <c r="AA35" s="452" t="s">
        <v>1753</v>
      </c>
      <c r="AB35" s="453" t="s">
        <v>1753</v>
      </c>
      <c r="AC35" s="452" t="s">
        <v>1753</v>
      </c>
      <c r="AD35" s="453" t="s">
        <v>1753</v>
      </c>
    </row>
    <row r="36" spans="1:30" ht="12" thickBot="1">
      <c r="A36" s="448">
        <v>15</v>
      </c>
      <c r="B36" s="449" t="s">
        <v>180</v>
      </c>
      <c r="C36" s="449"/>
      <c r="D36" s="449"/>
      <c r="E36" s="449" t="s">
        <v>3035</v>
      </c>
      <c r="F36" s="450">
        <v>100</v>
      </c>
      <c r="G36" s="450">
        <f t="shared" si="3"/>
        <v>1500</v>
      </c>
      <c r="H36" s="450">
        <v>0</v>
      </c>
      <c r="I36" s="450">
        <f t="shared" si="0"/>
        <v>0</v>
      </c>
      <c r="J36" s="450">
        <v>5</v>
      </c>
      <c r="K36" s="450"/>
      <c r="L36" s="450"/>
      <c r="M36" s="450">
        <v>70</v>
      </c>
      <c r="N36" s="450">
        <v>18</v>
      </c>
      <c r="O36" s="451">
        <f t="shared" si="1"/>
        <v>360</v>
      </c>
      <c r="P36" s="450">
        <v>7</v>
      </c>
      <c r="Q36" s="451">
        <f t="shared" si="2"/>
        <v>140</v>
      </c>
      <c r="R36" s="450">
        <v>0</v>
      </c>
      <c r="S36" s="450">
        <v>-50</v>
      </c>
      <c r="T36" s="450">
        <v>-25</v>
      </c>
      <c r="U36" s="450">
        <v>0</v>
      </c>
      <c r="V36" s="450">
        <v>0</v>
      </c>
      <c r="W36" s="450">
        <v>100</v>
      </c>
      <c r="X36" s="450">
        <v>0</v>
      </c>
      <c r="Y36" s="452" t="s">
        <v>2153</v>
      </c>
      <c r="Z36" s="453">
        <v>7.6191999999999996E-2</v>
      </c>
      <c r="AA36" s="452" t="s">
        <v>1927</v>
      </c>
      <c r="AB36" s="453">
        <v>3.8080000000000002E-3</v>
      </c>
      <c r="AC36" s="452" t="s">
        <v>1753</v>
      </c>
      <c r="AD36" s="453" t="s">
        <v>1753</v>
      </c>
    </row>
    <row r="37" spans="1:30" ht="12" thickBot="1">
      <c r="A37" s="448">
        <v>16</v>
      </c>
      <c r="B37" s="449" t="s">
        <v>185</v>
      </c>
      <c r="C37" s="449"/>
      <c r="D37" s="449"/>
      <c r="E37" s="449" t="s">
        <v>3036</v>
      </c>
      <c r="F37" s="450">
        <v>150</v>
      </c>
      <c r="G37" s="450">
        <f t="shared" si="3"/>
        <v>2250</v>
      </c>
      <c r="H37" s="450">
        <v>130</v>
      </c>
      <c r="I37" s="450">
        <f t="shared" si="0"/>
        <v>1950</v>
      </c>
      <c r="J37" s="450">
        <v>45</v>
      </c>
      <c r="K37" s="450"/>
      <c r="L37" s="450"/>
      <c r="M37" s="450">
        <v>150</v>
      </c>
      <c r="N37" s="450">
        <v>20</v>
      </c>
      <c r="O37" s="451">
        <f t="shared" si="1"/>
        <v>400</v>
      </c>
      <c r="P37" s="450">
        <v>5</v>
      </c>
      <c r="Q37" s="451">
        <f t="shared" si="2"/>
        <v>100</v>
      </c>
      <c r="R37" s="450">
        <v>0</v>
      </c>
      <c r="S37" s="450">
        <v>0</v>
      </c>
      <c r="T37" s="450">
        <v>0</v>
      </c>
      <c r="U37" s="450">
        <v>0</v>
      </c>
      <c r="V37" s="450">
        <v>0</v>
      </c>
      <c r="W37" s="450">
        <v>-50</v>
      </c>
      <c r="X37" s="450">
        <v>0</v>
      </c>
      <c r="Y37" s="452" t="s">
        <v>1988</v>
      </c>
      <c r="Z37" s="453">
        <v>7.6191999999999996E-2</v>
      </c>
      <c r="AA37" s="452" t="s">
        <v>2013</v>
      </c>
      <c r="AB37" s="453">
        <v>3.8080000000000002E-3</v>
      </c>
      <c r="AC37" s="452" t="s">
        <v>1753</v>
      </c>
      <c r="AD37" s="453" t="s">
        <v>1753</v>
      </c>
    </row>
    <row r="38" spans="1:30" ht="12" thickBot="1">
      <c r="A38" s="448">
        <v>16</v>
      </c>
      <c r="B38" s="449" t="s">
        <v>186</v>
      </c>
      <c r="C38" s="449"/>
      <c r="D38" s="449"/>
      <c r="E38" s="449" t="s">
        <v>403</v>
      </c>
      <c r="F38" s="450">
        <v>10</v>
      </c>
      <c r="G38" s="450">
        <f t="shared" si="3"/>
        <v>150</v>
      </c>
      <c r="H38" s="450">
        <v>100</v>
      </c>
      <c r="I38" s="450">
        <f t="shared" si="0"/>
        <v>1500</v>
      </c>
      <c r="J38" s="450">
        <v>200</v>
      </c>
      <c r="K38" s="450"/>
      <c r="L38" s="450"/>
      <c r="M38" s="450">
        <v>120</v>
      </c>
      <c r="N38" s="450">
        <v>10</v>
      </c>
      <c r="O38" s="451">
        <f t="shared" si="1"/>
        <v>200</v>
      </c>
      <c r="P38" s="450">
        <v>25</v>
      </c>
      <c r="Q38" s="451">
        <f t="shared" si="2"/>
        <v>500</v>
      </c>
      <c r="R38" s="450">
        <v>0</v>
      </c>
      <c r="S38" s="450">
        <v>0</v>
      </c>
      <c r="T38" s="450">
        <v>0</v>
      </c>
      <c r="U38" s="450">
        <v>-100</v>
      </c>
      <c r="V38" s="450">
        <v>0</v>
      </c>
      <c r="W38" s="450">
        <v>100</v>
      </c>
      <c r="X38" s="450">
        <v>0</v>
      </c>
      <c r="Y38" s="452" t="s">
        <v>2125</v>
      </c>
      <c r="Z38" s="453">
        <v>0.08</v>
      </c>
      <c r="AA38" s="452" t="s">
        <v>1753</v>
      </c>
      <c r="AB38" s="453" t="s">
        <v>1753</v>
      </c>
      <c r="AC38" s="452" t="s">
        <v>1753</v>
      </c>
      <c r="AD38" s="453" t="s">
        <v>1753</v>
      </c>
    </row>
    <row r="39" spans="1:30" ht="12" thickBot="1">
      <c r="A39" s="448">
        <v>17</v>
      </c>
      <c r="B39" s="449" t="s">
        <v>188</v>
      </c>
      <c r="C39" s="449"/>
      <c r="D39" s="449"/>
      <c r="E39" s="449" t="s">
        <v>407</v>
      </c>
      <c r="F39" s="450">
        <v>200</v>
      </c>
      <c r="G39" s="450">
        <f t="shared" si="3"/>
        <v>3000</v>
      </c>
      <c r="H39" s="450">
        <v>220</v>
      </c>
      <c r="I39" s="450">
        <f t="shared" si="0"/>
        <v>3300</v>
      </c>
      <c r="J39" s="450">
        <v>150</v>
      </c>
      <c r="K39" s="450"/>
      <c r="L39" s="450"/>
      <c r="M39" s="450">
        <v>100</v>
      </c>
      <c r="N39" s="450">
        <v>60</v>
      </c>
      <c r="O39" s="451">
        <f t="shared" si="1"/>
        <v>1200</v>
      </c>
      <c r="P39" s="450">
        <v>60</v>
      </c>
      <c r="Q39" s="451">
        <f t="shared" si="2"/>
        <v>1200</v>
      </c>
      <c r="R39" s="450">
        <v>0</v>
      </c>
      <c r="S39" s="450">
        <v>-50</v>
      </c>
      <c r="T39" s="450">
        <v>0</v>
      </c>
      <c r="U39" s="450">
        <v>0</v>
      </c>
      <c r="V39" s="450">
        <v>-50</v>
      </c>
      <c r="W39" s="450">
        <v>-50</v>
      </c>
      <c r="X39" s="450">
        <v>0</v>
      </c>
      <c r="Y39" s="452" t="s">
        <v>2359</v>
      </c>
      <c r="Z39" s="453">
        <v>0.04</v>
      </c>
      <c r="AA39" s="452" t="s">
        <v>2013</v>
      </c>
      <c r="AB39" s="453">
        <v>0.04</v>
      </c>
      <c r="AC39" s="452" t="s">
        <v>1753</v>
      </c>
      <c r="AD39" s="453" t="s">
        <v>1753</v>
      </c>
    </row>
    <row r="40" spans="1:30" ht="12" thickBot="1">
      <c r="A40" s="448">
        <v>17</v>
      </c>
      <c r="B40" s="449" t="s">
        <v>189</v>
      </c>
      <c r="C40" s="449"/>
      <c r="D40" s="449"/>
      <c r="E40" s="449" t="s">
        <v>408</v>
      </c>
      <c r="F40" s="450">
        <v>100</v>
      </c>
      <c r="G40" s="450">
        <f t="shared" si="3"/>
        <v>1500</v>
      </c>
      <c r="H40" s="450">
        <v>110</v>
      </c>
      <c r="I40" s="450">
        <f t="shared" si="0"/>
        <v>1650</v>
      </c>
      <c r="J40" s="450">
        <v>65</v>
      </c>
      <c r="K40" s="450"/>
      <c r="L40" s="450"/>
      <c r="M40" s="450">
        <v>120</v>
      </c>
      <c r="N40" s="450">
        <v>20</v>
      </c>
      <c r="O40" s="451">
        <f t="shared" si="1"/>
        <v>400</v>
      </c>
      <c r="P40" s="450">
        <v>20</v>
      </c>
      <c r="Q40" s="451">
        <f t="shared" si="2"/>
        <v>400</v>
      </c>
      <c r="R40" s="450">
        <v>0</v>
      </c>
      <c r="S40" s="450">
        <v>0</v>
      </c>
      <c r="T40" s="450">
        <v>20</v>
      </c>
      <c r="U40" s="450">
        <v>0</v>
      </c>
      <c r="V40" s="450">
        <v>-50</v>
      </c>
      <c r="W40" s="450">
        <v>-20</v>
      </c>
      <c r="X40" s="450">
        <v>0</v>
      </c>
      <c r="Y40" s="452" t="s">
        <v>2144</v>
      </c>
      <c r="Z40" s="453">
        <v>7.6129000000000002E-2</v>
      </c>
      <c r="AA40" s="452" t="s">
        <v>2170</v>
      </c>
      <c r="AB40" s="453">
        <v>3.8080000000000002E-3</v>
      </c>
      <c r="AC40" s="452" t="s">
        <v>1753</v>
      </c>
      <c r="AD40" s="453" t="s">
        <v>1753</v>
      </c>
    </row>
    <row r="41" spans="1:30" ht="12" thickBot="1">
      <c r="A41" s="448">
        <v>17</v>
      </c>
      <c r="B41" s="449" t="s">
        <v>187</v>
      </c>
      <c r="C41" s="449"/>
      <c r="D41" s="449"/>
      <c r="E41" s="449" t="s">
        <v>3036</v>
      </c>
      <c r="F41" s="450">
        <v>160</v>
      </c>
      <c r="G41" s="450">
        <f t="shared" si="3"/>
        <v>2400</v>
      </c>
      <c r="H41" s="450">
        <v>120</v>
      </c>
      <c r="I41" s="450">
        <f t="shared" si="0"/>
        <v>1800</v>
      </c>
      <c r="J41" s="450">
        <v>28</v>
      </c>
      <c r="K41" s="450"/>
      <c r="L41" s="450"/>
      <c r="M41" s="450">
        <v>80</v>
      </c>
      <c r="N41" s="450">
        <v>10</v>
      </c>
      <c r="O41" s="451">
        <f t="shared" si="1"/>
        <v>200</v>
      </c>
      <c r="P41" s="450">
        <v>10</v>
      </c>
      <c r="Q41" s="451">
        <f t="shared" si="2"/>
        <v>200</v>
      </c>
      <c r="R41" s="450">
        <v>0</v>
      </c>
      <c r="S41" s="450">
        <v>0</v>
      </c>
      <c r="T41" s="450">
        <v>0</v>
      </c>
      <c r="U41" s="450">
        <v>0</v>
      </c>
      <c r="V41" s="450">
        <v>0</v>
      </c>
      <c r="W41" s="450">
        <v>-100</v>
      </c>
      <c r="X41" s="450">
        <v>0</v>
      </c>
      <c r="Y41" s="452" t="s">
        <v>2474</v>
      </c>
      <c r="Z41" s="453">
        <v>7.6191999999999996E-2</v>
      </c>
      <c r="AA41" s="452" t="s">
        <v>2340</v>
      </c>
      <c r="AB41" s="453">
        <v>3.8080000000000002E-3</v>
      </c>
      <c r="AC41" s="452" t="s">
        <v>1753</v>
      </c>
      <c r="AD41" s="453" t="s">
        <v>1753</v>
      </c>
    </row>
    <row r="42" spans="1:30" ht="12" thickBot="1">
      <c r="A42" s="448">
        <v>18</v>
      </c>
      <c r="B42" s="449" t="s">
        <v>199</v>
      </c>
      <c r="C42" s="449"/>
      <c r="D42" s="449"/>
      <c r="E42" s="449" t="s">
        <v>407</v>
      </c>
      <c r="F42" s="450">
        <v>100</v>
      </c>
      <c r="G42" s="450">
        <f t="shared" si="3"/>
        <v>1500</v>
      </c>
      <c r="H42" s="450">
        <v>0</v>
      </c>
      <c r="I42" s="450">
        <f t="shared" si="0"/>
        <v>0</v>
      </c>
      <c r="J42" s="450">
        <v>400</v>
      </c>
      <c r="K42" s="450"/>
      <c r="L42" s="450"/>
      <c r="M42" s="450">
        <v>0</v>
      </c>
      <c r="N42" s="450">
        <v>200</v>
      </c>
      <c r="O42" s="451">
        <f t="shared" si="1"/>
        <v>4000</v>
      </c>
      <c r="P42" s="450">
        <v>0</v>
      </c>
      <c r="Q42" s="451">
        <f t="shared" si="2"/>
        <v>0</v>
      </c>
      <c r="R42" s="450">
        <v>0</v>
      </c>
      <c r="S42" s="450">
        <v>100</v>
      </c>
      <c r="T42" s="450">
        <v>100</v>
      </c>
      <c r="U42" s="450">
        <v>100</v>
      </c>
      <c r="V42" s="450">
        <v>-100</v>
      </c>
      <c r="W42" s="450">
        <v>100</v>
      </c>
      <c r="X42" s="450">
        <v>0</v>
      </c>
      <c r="Y42" s="452" t="s">
        <v>3054</v>
      </c>
      <c r="Z42" s="453">
        <v>0.56000000000000005</v>
      </c>
      <c r="AA42" s="452" t="s">
        <v>3054</v>
      </c>
      <c r="AB42" s="453">
        <v>0.16</v>
      </c>
      <c r="AC42" s="452" t="s">
        <v>3054</v>
      </c>
      <c r="AD42" s="453">
        <v>0.08</v>
      </c>
    </row>
    <row r="43" spans="1:30" ht="12" thickBot="1">
      <c r="A43" s="448">
        <v>18</v>
      </c>
      <c r="B43" s="449" t="s">
        <v>193</v>
      </c>
      <c r="C43" s="449"/>
      <c r="D43" s="449"/>
      <c r="E43" s="449" t="s">
        <v>3034</v>
      </c>
      <c r="F43" s="450">
        <v>36</v>
      </c>
      <c r="G43" s="450">
        <f t="shared" si="3"/>
        <v>540</v>
      </c>
      <c r="H43" s="450">
        <v>180</v>
      </c>
      <c r="I43" s="450">
        <f t="shared" si="0"/>
        <v>2700</v>
      </c>
      <c r="J43" s="450">
        <v>120</v>
      </c>
      <c r="K43" s="450"/>
      <c r="L43" s="450"/>
      <c r="M43" s="450">
        <v>120</v>
      </c>
      <c r="N43" s="450">
        <v>35</v>
      </c>
      <c r="O43" s="451">
        <f t="shared" si="1"/>
        <v>700</v>
      </c>
      <c r="P43" s="450">
        <v>35</v>
      </c>
      <c r="Q43" s="451">
        <f t="shared" si="2"/>
        <v>700</v>
      </c>
      <c r="R43" s="450">
        <v>0</v>
      </c>
      <c r="S43" s="450">
        <v>0</v>
      </c>
      <c r="T43" s="450">
        <v>0</v>
      </c>
      <c r="U43" s="450">
        <v>-100</v>
      </c>
      <c r="V43" s="450">
        <v>0</v>
      </c>
      <c r="W43" s="450">
        <v>100</v>
      </c>
      <c r="X43" s="450">
        <v>0</v>
      </c>
      <c r="Y43" s="452" t="s">
        <v>3052</v>
      </c>
      <c r="Z43" s="453">
        <v>7.6191999999999996E-2</v>
      </c>
      <c r="AA43" s="452" t="s">
        <v>3059</v>
      </c>
      <c r="AB43" s="453">
        <v>3.8080000000000002E-3</v>
      </c>
      <c r="AC43" s="452" t="s">
        <v>1753</v>
      </c>
      <c r="AD43" s="453" t="s">
        <v>1753</v>
      </c>
    </row>
    <row r="44" spans="1:30" ht="12" thickBot="1">
      <c r="A44" s="448">
        <v>18</v>
      </c>
      <c r="B44" s="449" t="s">
        <v>196</v>
      </c>
      <c r="C44" s="449"/>
      <c r="D44" s="449"/>
      <c r="E44" s="449" t="s">
        <v>402</v>
      </c>
      <c r="F44" s="450">
        <v>65</v>
      </c>
      <c r="G44" s="450">
        <f t="shared" si="3"/>
        <v>975</v>
      </c>
      <c r="H44" s="450">
        <v>1</v>
      </c>
      <c r="I44" s="450">
        <f t="shared" si="0"/>
        <v>15</v>
      </c>
      <c r="J44" s="450">
        <v>50</v>
      </c>
      <c r="K44" s="450"/>
      <c r="L44" s="450"/>
      <c r="M44" s="450">
        <v>120</v>
      </c>
      <c r="N44" s="450">
        <v>30</v>
      </c>
      <c r="O44" s="451">
        <f t="shared" si="1"/>
        <v>600</v>
      </c>
      <c r="P44" s="450">
        <v>5</v>
      </c>
      <c r="Q44" s="451">
        <f t="shared" si="2"/>
        <v>100</v>
      </c>
      <c r="R44" s="450">
        <v>0</v>
      </c>
      <c r="S44" s="450">
        <v>0</v>
      </c>
      <c r="T44" s="450">
        <v>0</v>
      </c>
      <c r="U44" s="450">
        <v>-25</v>
      </c>
      <c r="V44" s="450">
        <v>-50</v>
      </c>
      <c r="W44" s="450">
        <v>25</v>
      </c>
      <c r="X44" s="450">
        <v>0</v>
      </c>
      <c r="Y44" s="452" t="s">
        <v>5608</v>
      </c>
      <c r="Z44" s="453">
        <v>3.8095999999999998E-2</v>
      </c>
      <c r="AA44" s="452" t="s">
        <v>5609</v>
      </c>
      <c r="AB44" s="453">
        <v>3.8095999999999998E-2</v>
      </c>
      <c r="AC44" s="452" t="s">
        <v>2263</v>
      </c>
      <c r="AD44" s="453">
        <v>3.8080000000000002E-3</v>
      </c>
    </row>
    <row r="45" spans="1:30" ht="12" thickBot="1">
      <c r="A45" s="448">
        <v>18</v>
      </c>
      <c r="B45" s="449" t="s">
        <v>190</v>
      </c>
      <c r="C45" s="449"/>
      <c r="D45" s="449"/>
      <c r="E45" s="449" t="s">
        <v>401</v>
      </c>
      <c r="F45" s="450">
        <v>40</v>
      </c>
      <c r="G45" s="450">
        <f t="shared" si="3"/>
        <v>600</v>
      </c>
      <c r="H45" s="450">
        <v>90</v>
      </c>
      <c r="I45" s="450">
        <f t="shared" si="0"/>
        <v>1350</v>
      </c>
      <c r="J45" s="450">
        <v>30</v>
      </c>
      <c r="K45" s="450"/>
      <c r="L45" s="450"/>
      <c r="M45" s="450">
        <v>75</v>
      </c>
      <c r="N45" s="450">
        <v>20</v>
      </c>
      <c r="O45" s="451">
        <f t="shared" si="1"/>
        <v>400</v>
      </c>
      <c r="P45" s="450">
        <v>20</v>
      </c>
      <c r="Q45" s="451">
        <f t="shared" si="2"/>
        <v>400</v>
      </c>
      <c r="R45" s="450">
        <v>0</v>
      </c>
      <c r="S45" s="450">
        <v>0</v>
      </c>
      <c r="T45" s="450">
        <v>0</v>
      </c>
      <c r="U45" s="450">
        <v>-100</v>
      </c>
      <c r="V45" s="450">
        <v>0</v>
      </c>
      <c r="W45" s="450">
        <v>100</v>
      </c>
      <c r="X45" s="450">
        <v>0</v>
      </c>
      <c r="Y45" s="452" t="s">
        <v>2125</v>
      </c>
      <c r="Z45" s="453">
        <v>7.7672000000000005E-2</v>
      </c>
      <c r="AA45" s="452" t="s">
        <v>2359</v>
      </c>
      <c r="AB45" s="453">
        <v>2.3280000000000002E-3</v>
      </c>
      <c r="AC45" s="452" t="s">
        <v>1753</v>
      </c>
      <c r="AD45" s="453" t="s">
        <v>1753</v>
      </c>
    </row>
    <row r="46" spans="1:30" ht="12" thickBot="1">
      <c r="A46" s="448">
        <v>18</v>
      </c>
      <c r="B46" s="449" t="s">
        <v>191</v>
      </c>
      <c r="C46" s="449"/>
      <c r="D46" s="449"/>
      <c r="E46" s="449" t="s">
        <v>3035</v>
      </c>
      <c r="F46" s="450">
        <v>280</v>
      </c>
      <c r="G46" s="450">
        <f t="shared" si="3"/>
        <v>4200</v>
      </c>
      <c r="H46" s="450">
        <v>80</v>
      </c>
      <c r="I46" s="450">
        <f t="shared" si="0"/>
        <v>1200</v>
      </c>
      <c r="J46" s="450">
        <v>5</v>
      </c>
      <c r="K46" s="450"/>
      <c r="L46" s="450"/>
      <c r="M46" s="450">
        <v>75</v>
      </c>
      <c r="N46" s="450">
        <v>20</v>
      </c>
      <c r="O46" s="451">
        <f t="shared" si="1"/>
        <v>400</v>
      </c>
      <c r="P46" s="450">
        <v>10</v>
      </c>
      <c r="Q46" s="451">
        <f t="shared" si="2"/>
        <v>200</v>
      </c>
      <c r="R46" s="450">
        <v>0</v>
      </c>
      <c r="S46" s="450">
        <v>-100</v>
      </c>
      <c r="T46" s="450">
        <v>0</v>
      </c>
      <c r="U46" s="450">
        <v>0</v>
      </c>
      <c r="V46" s="450">
        <v>0</v>
      </c>
      <c r="W46" s="450">
        <v>25</v>
      </c>
      <c r="X46" s="450">
        <v>0</v>
      </c>
      <c r="Y46" s="452" t="s">
        <v>2153</v>
      </c>
      <c r="Z46" s="453">
        <v>9.5240000000000005E-2</v>
      </c>
      <c r="AA46" s="452" t="s">
        <v>1929</v>
      </c>
      <c r="AB46" s="453">
        <v>4.7600000000000003E-3</v>
      </c>
      <c r="AC46" s="452" t="s">
        <v>1753</v>
      </c>
      <c r="AD46" s="453" t="s">
        <v>1753</v>
      </c>
    </row>
    <row r="47" spans="1:30" ht="12" thickBot="1">
      <c r="A47" s="448">
        <v>18</v>
      </c>
      <c r="B47" s="449" t="s">
        <v>194</v>
      </c>
      <c r="C47" s="449"/>
      <c r="D47" s="449"/>
      <c r="E47" s="449" t="s">
        <v>403</v>
      </c>
      <c r="F47" s="450">
        <v>150</v>
      </c>
      <c r="G47" s="450">
        <f t="shared" si="3"/>
        <v>2250</v>
      </c>
      <c r="H47" s="450">
        <v>180</v>
      </c>
      <c r="I47" s="450">
        <f t="shared" si="0"/>
        <v>2700</v>
      </c>
      <c r="J47" s="450">
        <v>45</v>
      </c>
      <c r="K47" s="450"/>
      <c r="L47" s="450"/>
      <c r="M47" s="450">
        <v>100</v>
      </c>
      <c r="N47" s="450">
        <v>20</v>
      </c>
      <c r="O47" s="451">
        <f t="shared" si="1"/>
        <v>400</v>
      </c>
      <c r="P47" s="450">
        <v>50</v>
      </c>
      <c r="Q47" s="451">
        <f t="shared" si="2"/>
        <v>1000</v>
      </c>
      <c r="R47" s="450">
        <v>0</v>
      </c>
      <c r="S47" s="450">
        <v>-50</v>
      </c>
      <c r="T47" s="450">
        <v>0</v>
      </c>
      <c r="U47" s="450">
        <v>0</v>
      </c>
      <c r="V47" s="450">
        <v>-50</v>
      </c>
      <c r="W47" s="450">
        <v>0</v>
      </c>
      <c r="X47" s="450">
        <v>0</v>
      </c>
      <c r="Y47" s="452" t="s">
        <v>2490</v>
      </c>
      <c r="Z47" s="453">
        <v>7.6191999999999996E-2</v>
      </c>
      <c r="AA47" s="452" t="s">
        <v>2571</v>
      </c>
      <c r="AB47" s="453">
        <v>3.8080000000000002E-3</v>
      </c>
      <c r="AC47" s="452" t="s">
        <v>1753</v>
      </c>
      <c r="AD47" s="453" t="s">
        <v>1753</v>
      </c>
    </row>
    <row r="48" spans="1:30" ht="12" thickBot="1">
      <c r="A48" s="448">
        <v>18</v>
      </c>
      <c r="B48" s="449" t="s">
        <v>195</v>
      </c>
      <c r="C48" s="449"/>
      <c r="D48" s="449"/>
      <c r="E48" s="449" t="s">
        <v>402</v>
      </c>
      <c r="F48" s="450">
        <v>500</v>
      </c>
      <c r="G48" s="450">
        <f t="shared" si="3"/>
        <v>7500</v>
      </c>
      <c r="H48" s="450">
        <v>120</v>
      </c>
      <c r="I48" s="450">
        <f t="shared" si="0"/>
        <v>1800</v>
      </c>
      <c r="J48" s="450">
        <v>50</v>
      </c>
      <c r="K48" s="450"/>
      <c r="L48" s="450"/>
      <c r="M48" s="450">
        <v>60</v>
      </c>
      <c r="N48" s="450">
        <v>20</v>
      </c>
      <c r="O48" s="451">
        <f t="shared" si="1"/>
        <v>400</v>
      </c>
      <c r="P48" s="450">
        <v>50</v>
      </c>
      <c r="Q48" s="451">
        <f t="shared" si="2"/>
        <v>1000</v>
      </c>
      <c r="R48" s="450">
        <v>0</v>
      </c>
      <c r="S48" s="450">
        <v>-50</v>
      </c>
      <c r="T48" s="450">
        <v>0</v>
      </c>
      <c r="U48" s="450">
        <v>0</v>
      </c>
      <c r="V48" s="450">
        <v>-50</v>
      </c>
      <c r="W48" s="450">
        <v>0</v>
      </c>
      <c r="X48" s="450">
        <v>0</v>
      </c>
      <c r="Y48" s="452" t="s">
        <v>2418</v>
      </c>
      <c r="Z48" s="453">
        <v>4.8000000000000001E-2</v>
      </c>
      <c r="AA48" s="452" t="s">
        <v>2180</v>
      </c>
      <c r="AB48" s="453">
        <v>1.6E-2</v>
      </c>
      <c r="AC48" s="452" t="s">
        <v>2183</v>
      </c>
      <c r="AD48" s="453">
        <v>1.6E-2</v>
      </c>
    </row>
    <row r="49" spans="1:30" ht="12" thickBot="1">
      <c r="A49" s="448">
        <v>18</v>
      </c>
      <c r="B49" s="449" t="s">
        <v>197</v>
      </c>
      <c r="C49" s="449"/>
      <c r="D49" s="449"/>
      <c r="E49" s="449" t="s">
        <v>402</v>
      </c>
      <c r="F49" s="450">
        <v>360</v>
      </c>
      <c r="G49" s="450">
        <f t="shared" si="3"/>
        <v>5400</v>
      </c>
      <c r="H49" s="450">
        <v>100</v>
      </c>
      <c r="I49" s="450">
        <f t="shared" si="0"/>
        <v>1500</v>
      </c>
      <c r="J49" s="450">
        <v>130</v>
      </c>
      <c r="K49" s="450"/>
      <c r="L49" s="450"/>
      <c r="M49" s="450">
        <v>60</v>
      </c>
      <c r="N49" s="450">
        <v>20</v>
      </c>
      <c r="O49" s="451">
        <f t="shared" si="1"/>
        <v>400</v>
      </c>
      <c r="P49" s="450">
        <v>20</v>
      </c>
      <c r="Q49" s="451">
        <f t="shared" si="2"/>
        <v>400</v>
      </c>
      <c r="R49" s="450">
        <v>25</v>
      </c>
      <c r="S49" s="450">
        <v>-300</v>
      </c>
      <c r="T49" s="450">
        <v>0</v>
      </c>
      <c r="U49" s="450">
        <v>0</v>
      </c>
      <c r="V49" s="450">
        <v>0</v>
      </c>
      <c r="W49" s="450">
        <v>75</v>
      </c>
      <c r="X49" s="450">
        <v>-100</v>
      </c>
      <c r="Y49" s="452" t="s">
        <v>2140</v>
      </c>
      <c r="Z49" s="453">
        <v>0.5</v>
      </c>
      <c r="AA49" s="452" t="s">
        <v>1753</v>
      </c>
      <c r="AB49" s="453" t="s">
        <v>1753</v>
      </c>
      <c r="AC49" s="452" t="s">
        <v>1753</v>
      </c>
      <c r="AD49" s="453" t="s">
        <v>1753</v>
      </c>
    </row>
    <row r="50" spans="1:30" ht="12" thickBot="1">
      <c r="A50" s="448">
        <v>18</v>
      </c>
      <c r="B50" s="449" t="s">
        <v>198</v>
      </c>
      <c r="C50" s="449"/>
      <c r="D50" s="449"/>
      <c r="E50" s="449" t="s">
        <v>407</v>
      </c>
      <c r="F50" s="450">
        <v>120</v>
      </c>
      <c r="G50" s="450">
        <f t="shared" si="3"/>
        <v>1800</v>
      </c>
      <c r="H50" s="450">
        <v>300</v>
      </c>
      <c r="I50" s="450">
        <f t="shared" si="0"/>
        <v>4500</v>
      </c>
      <c r="J50" s="450">
        <v>150</v>
      </c>
      <c r="K50" s="450"/>
      <c r="L50" s="450"/>
      <c r="M50" s="450">
        <v>65</v>
      </c>
      <c r="N50" s="450">
        <v>20</v>
      </c>
      <c r="O50" s="451">
        <f t="shared" si="1"/>
        <v>400</v>
      </c>
      <c r="P50" s="450">
        <v>100</v>
      </c>
      <c r="Q50" s="451">
        <f t="shared" si="2"/>
        <v>2000</v>
      </c>
      <c r="R50" s="450">
        <v>0</v>
      </c>
      <c r="S50" s="450">
        <v>0</v>
      </c>
      <c r="T50" s="450">
        <v>0</v>
      </c>
      <c r="U50" s="450">
        <v>0</v>
      </c>
      <c r="V50" s="450">
        <v>0</v>
      </c>
      <c r="W50" s="450">
        <v>0</v>
      </c>
      <c r="X50" s="450">
        <v>0</v>
      </c>
      <c r="Y50" s="452" t="s">
        <v>2150</v>
      </c>
      <c r="Z50" s="453">
        <v>0.12</v>
      </c>
      <c r="AA50" s="452" t="s">
        <v>1753</v>
      </c>
      <c r="AB50" s="453" t="s">
        <v>1753</v>
      </c>
      <c r="AC50" s="452" t="s">
        <v>1753</v>
      </c>
      <c r="AD50" s="453" t="s">
        <v>1753</v>
      </c>
    </row>
    <row r="51" spans="1:30" ht="12" thickBot="1">
      <c r="A51" s="448">
        <v>18</v>
      </c>
      <c r="B51" s="449" t="s">
        <v>192</v>
      </c>
      <c r="C51" s="449"/>
      <c r="D51" s="449"/>
      <c r="E51" s="449" t="s">
        <v>3036</v>
      </c>
      <c r="F51" s="450">
        <v>290</v>
      </c>
      <c r="G51" s="450">
        <f t="shared" si="3"/>
        <v>4350</v>
      </c>
      <c r="H51" s="450">
        <v>140</v>
      </c>
      <c r="I51" s="450">
        <f t="shared" si="0"/>
        <v>2100</v>
      </c>
      <c r="J51" s="450">
        <v>50</v>
      </c>
      <c r="K51" s="450"/>
      <c r="L51" s="450"/>
      <c r="M51" s="450">
        <v>120</v>
      </c>
      <c r="N51" s="450">
        <v>12</v>
      </c>
      <c r="O51" s="451">
        <f t="shared" si="1"/>
        <v>240</v>
      </c>
      <c r="P51" s="450">
        <v>20</v>
      </c>
      <c r="Q51" s="451">
        <f t="shared" si="2"/>
        <v>400</v>
      </c>
      <c r="R51" s="450">
        <v>0</v>
      </c>
      <c r="S51" s="450">
        <v>0</v>
      </c>
      <c r="T51" s="450">
        <v>0</v>
      </c>
      <c r="U51" s="450">
        <v>0</v>
      </c>
      <c r="V51" s="450">
        <v>0</v>
      </c>
      <c r="W51" s="450">
        <v>-100</v>
      </c>
      <c r="X51" s="450">
        <v>0</v>
      </c>
      <c r="Y51" s="452" t="s">
        <v>2566</v>
      </c>
      <c r="Z51" s="453">
        <v>7.6191999999999996E-2</v>
      </c>
      <c r="AA51" s="452" t="s">
        <v>2332</v>
      </c>
      <c r="AB51" s="453">
        <v>3.8080000000000002E-3</v>
      </c>
      <c r="AC51" s="452" t="s">
        <v>1753</v>
      </c>
      <c r="AD51" s="453" t="s">
        <v>1753</v>
      </c>
    </row>
    <row r="52" spans="1:30" s="125" customFormat="1" ht="12" thickBot="1">
      <c r="A52" s="448">
        <v>18</v>
      </c>
      <c r="B52" s="449" t="s">
        <v>3029</v>
      </c>
      <c r="C52" s="449"/>
      <c r="D52" s="449"/>
      <c r="E52" s="449" t="s">
        <v>3036</v>
      </c>
      <c r="F52" s="450">
        <v>100</v>
      </c>
      <c r="G52" s="450">
        <f t="shared" si="3"/>
        <v>1500</v>
      </c>
      <c r="H52" s="450">
        <v>150</v>
      </c>
      <c r="I52" s="450">
        <f t="shared" si="0"/>
        <v>2250</v>
      </c>
      <c r="J52" s="450">
        <v>15</v>
      </c>
      <c r="K52" s="450"/>
      <c r="L52" s="450"/>
      <c r="M52" s="450">
        <v>110</v>
      </c>
      <c r="N52" s="450">
        <v>15</v>
      </c>
      <c r="O52" s="451">
        <f t="shared" si="1"/>
        <v>300</v>
      </c>
      <c r="P52" s="450">
        <v>28</v>
      </c>
      <c r="Q52" s="451">
        <f t="shared" si="2"/>
        <v>560</v>
      </c>
      <c r="R52" s="450">
        <v>0</v>
      </c>
      <c r="S52" s="450">
        <v>0</v>
      </c>
      <c r="T52" s="450">
        <v>0</v>
      </c>
      <c r="U52" s="450">
        <v>-20</v>
      </c>
      <c r="V52" s="450">
        <v>0</v>
      </c>
      <c r="W52" s="450">
        <v>100</v>
      </c>
      <c r="X52" s="450">
        <v>0</v>
      </c>
      <c r="Y52" s="452" t="s">
        <v>2566</v>
      </c>
      <c r="Z52" s="453">
        <v>7.2728000000000001E-2</v>
      </c>
      <c r="AA52" s="452" t="s">
        <v>2320</v>
      </c>
      <c r="AB52" s="453">
        <v>7.2719999999999998E-3</v>
      </c>
      <c r="AC52" s="452" t="s">
        <v>1753</v>
      </c>
      <c r="AD52" s="453" t="s">
        <v>1753</v>
      </c>
    </row>
    <row r="53" spans="1:30" ht="12" thickBot="1">
      <c r="A53" s="448">
        <v>20</v>
      </c>
      <c r="B53" s="449" t="s">
        <v>5610</v>
      </c>
      <c r="C53" s="449"/>
      <c r="D53" s="449"/>
      <c r="E53" s="449" t="s">
        <v>408</v>
      </c>
      <c r="F53" s="450">
        <v>200</v>
      </c>
      <c r="G53" s="450">
        <f t="shared" si="3"/>
        <v>3000</v>
      </c>
      <c r="H53" s="450">
        <v>400</v>
      </c>
      <c r="I53" s="450">
        <f t="shared" si="0"/>
        <v>6000</v>
      </c>
      <c r="J53" s="450">
        <v>400</v>
      </c>
      <c r="K53" s="450"/>
      <c r="L53" s="450"/>
      <c r="M53" s="450">
        <v>200</v>
      </c>
      <c r="N53" s="450">
        <v>2000</v>
      </c>
      <c r="O53" s="451">
        <f t="shared" si="1"/>
        <v>40000</v>
      </c>
      <c r="P53" s="450">
        <v>500</v>
      </c>
      <c r="Q53" s="451">
        <f t="shared" si="2"/>
        <v>10000</v>
      </c>
      <c r="R53" s="450">
        <v>0</v>
      </c>
      <c r="S53" s="450">
        <v>25</v>
      </c>
      <c r="T53" s="450">
        <v>25</v>
      </c>
      <c r="U53" s="450">
        <v>25</v>
      </c>
      <c r="V53" s="450">
        <v>25</v>
      </c>
      <c r="W53" s="450">
        <v>100</v>
      </c>
      <c r="X53" s="450">
        <v>150</v>
      </c>
      <c r="Y53" s="452" t="s">
        <v>3064</v>
      </c>
      <c r="Z53" s="453">
        <v>8.5720000000000005E-2</v>
      </c>
      <c r="AA53" s="452" t="s">
        <v>3070</v>
      </c>
      <c r="AB53" s="453">
        <v>8.5720000000000005E-2</v>
      </c>
      <c r="AC53" s="452" t="s">
        <v>3052</v>
      </c>
      <c r="AD53" s="453">
        <v>2.8559999999999999E-2</v>
      </c>
    </row>
    <row r="54" spans="1:30" ht="12" thickBot="1">
      <c r="A54" s="448">
        <v>20</v>
      </c>
      <c r="B54" s="449" t="s">
        <v>203</v>
      </c>
      <c r="C54" s="449"/>
      <c r="D54" s="449"/>
      <c r="E54" s="449" t="s">
        <v>407</v>
      </c>
      <c r="F54" s="450">
        <v>85</v>
      </c>
      <c r="G54" s="450">
        <f t="shared" si="3"/>
        <v>1275</v>
      </c>
      <c r="H54" s="450">
        <v>280</v>
      </c>
      <c r="I54" s="450">
        <f t="shared" si="0"/>
        <v>4200</v>
      </c>
      <c r="J54" s="450">
        <v>210</v>
      </c>
      <c r="K54" s="450"/>
      <c r="L54" s="450"/>
      <c r="M54" s="450">
        <v>80</v>
      </c>
      <c r="N54" s="450">
        <v>60</v>
      </c>
      <c r="O54" s="451">
        <f t="shared" si="1"/>
        <v>1200</v>
      </c>
      <c r="P54" s="450">
        <v>90</v>
      </c>
      <c r="Q54" s="451">
        <f t="shared" si="2"/>
        <v>1800</v>
      </c>
      <c r="R54" s="450">
        <v>0</v>
      </c>
      <c r="S54" s="450">
        <v>0</v>
      </c>
      <c r="T54" s="450">
        <v>0</v>
      </c>
      <c r="U54" s="450">
        <v>-100</v>
      </c>
      <c r="V54" s="450">
        <v>0</v>
      </c>
      <c r="W54" s="450">
        <v>100</v>
      </c>
      <c r="X54" s="450">
        <v>0</v>
      </c>
      <c r="Y54" s="452" t="s">
        <v>3054</v>
      </c>
      <c r="Z54" s="453">
        <v>6.9568000000000005E-2</v>
      </c>
      <c r="AA54" s="452" t="s">
        <v>3054</v>
      </c>
      <c r="AB54" s="453">
        <v>6.96E-3</v>
      </c>
      <c r="AC54" s="452" t="s">
        <v>5611</v>
      </c>
      <c r="AD54" s="453">
        <v>3.48E-3</v>
      </c>
    </row>
    <row r="55" spans="1:30" ht="12" thickBot="1">
      <c r="A55" s="448">
        <v>20</v>
      </c>
      <c r="B55" s="449" t="s">
        <v>204</v>
      </c>
      <c r="C55" s="449"/>
      <c r="D55" s="449"/>
      <c r="E55" s="449" t="s">
        <v>205</v>
      </c>
      <c r="F55" s="450">
        <v>43</v>
      </c>
      <c r="G55" s="450">
        <f t="shared" si="3"/>
        <v>645</v>
      </c>
      <c r="H55" s="450">
        <v>280</v>
      </c>
      <c r="I55" s="450">
        <f t="shared" si="0"/>
        <v>4200</v>
      </c>
      <c r="J55" s="450">
        <v>210</v>
      </c>
      <c r="K55" s="450"/>
      <c r="L55" s="450"/>
      <c r="M55" s="450">
        <v>80</v>
      </c>
      <c r="N55" s="450">
        <v>60</v>
      </c>
      <c r="O55" s="451">
        <f t="shared" si="1"/>
        <v>1200</v>
      </c>
      <c r="P55" s="450">
        <v>90</v>
      </c>
      <c r="Q55" s="451">
        <f t="shared" si="2"/>
        <v>1800</v>
      </c>
      <c r="R55" s="450">
        <v>0</v>
      </c>
      <c r="S55" s="450">
        <v>0</v>
      </c>
      <c r="T55" s="450">
        <v>0</v>
      </c>
      <c r="U55" s="450">
        <v>-100</v>
      </c>
      <c r="V55" s="450">
        <v>0</v>
      </c>
      <c r="W55" s="450">
        <v>100</v>
      </c>
      <c r="X55" s="450">
        <v>0</v>
      </c>
      <c r="Y55" s="452" t="s">
        <v>3054</v>
      </c>
      <c r="Z55" s="453">
        <v>0.227275</v>
      </c>
      <c r="AA55" s="452" t="s">
        <v>3054</v>
      </c>
      <c r="AB55" s="453">
        <v>2.2724999999999999E-2</v>
      </c>
      <c r="AC55" s="452" t="s">
        <v>1753</v>
      </c>
      <c r="AD55" s="453" t="s">
        <v>1753</v>
      </c>
    </row>
    <row r="56" spans="1:30" ht="12" thickBot="1">
      <c r="A56" s="448">
        <v>20</v>
      </c>
      <c r="B56" s="449" t="s">
        <v>200</v>
      </c>
      <c r="C56" s="449"/>
      <c r="D56" s="449"/>
      <c r="E56" s="449" t="s">
        <v>3034</v>
      </c>
      <c r="F56" s="450">
        <v>80</v>
      </c>
      <c r="G56" s="450">
        <f t="shared" si="3"/>
        <v>1200</v>
      </c>
      <c r="H56" s="450">
        <v>55</v>
      </c>
      <c r="I56" s="450">
        <f t="shared" si="0"/>
        <v>825</v>
      </c>
      <c r="J56" s="450">
        <v>20</v>
      </c>
      <c r="K56" s="450"/>
      <c r="L56" s="450"/>
      <c r="M56" s="450">
        <v>70</v>
      </c>
      <c r="N56" s="450">
        <v>20</v>
      </c>
      <c r="O56" s="451">
        <f t="shared" si="1"/>
        <v>400</v>
      </c>
      <c r="P56" s="450">
        <v>45</v>
      </c>
      <c r="Q56" s="451">
        <f t="shared" si="2"/>
        <v>900</v>
      </c>
      <c r="R56" s="450">
        <v>0</v>
      </c>
      <c r="S56" s="450">
        <v>30</v>
      </c>
      <c r="T56" s="450">
        <v>0</v>
      </c>
      <c r="U56" s="450">
        <v>-50</v>
      </c>
      <c r="V56" s="450">
        <v>-100</v>
      </c>
      <c r="W56" s="450">
        <v>30</v>
      </c>
      <c r="X56" s="450">
        <v>0</v>
      </c>
      <c r="Y56" s="452" t="s">
        <v>5612</v>
      </c>
      <c r="Z56" s="453">
        <v>7.6191999999999996E-2</v>
      </c>
      <c r="AA56" s="452" t="s">
        <v>2093</v>
      </c>
      <c r="AB56" s="453">
        <v>3.8080000000000002E-3</v>
      </c>
      <c r="AC56" s="452" t="s">
        <v>1753</v>
      </c>
      <c r="AD56" s="453" t="s">
        <v>1753</v>
      </c>
    </row>
    <row r="57" spans="1:30" ht="12" thickBot="1">
      <c r="A57" s="448">
        <v>20</v>
      </c>
      <c r="B57" s="449" t="s">
        <v>202</v>
      </c>
      <c r="C57" s="449"/>
      <c r="D57" s="449"/>
      <c r="E57" s="449" t="s">
        <v>402</v>
      </c>
      <c r="F57" s="450">
        <v>200</v>
      </c>
      <c r="G57" s="450">
        <f t="shared" si="3"/>
        <v>3000</v>
      </c>
      <c r="H57" s="450">
        <v>150</v>
      </c>
      <c r="I57" s="450">
        <f t="shared" si="0"/>
        <v>2250</v>
      </c>
      <c r="J57" s="450">
        <v>55</v>
      </c>
      <c r="K57" s="450"/>
      <c r="L57" s="450"/>
      <c r="M57" s="450">
        <v>60</v>
      </c>
      <c r="N57" s="450">
        <v>20</v>
      </c>
      <c r="O57" s="451">
        <f t="shared" si="1"/>
        <v>400</v>
      </c>
      <c r="P57" s="450">
        <v>50</v>
      </c>
      <c r="Q57" s="451">
        <f t="shared" si="2"/>
        <v>1000</v>
      </c>
      <c r="R57" s="450">
        <v>0</v>
      </c>
      <c r="S57" s="450">
        <v>0</v>
      </c>
      <c r="T57" s="450">
        <v>0</v>
      </c>
      <c r="U57" s="450">
        <v>-100</v>
      </c>
      <c r="V57" s="450">
        <v>-50</v>
      </c>
      <c r="W57" s="450">
        <v>100</v>
      </c>
      <c r="X57" s="450">
        <v>0</v>
      </c>
      <c r="Y57" s="452" t="s">
        <v>2480</v>
      </c>
      <c r="Z57" s="453">
        <v>2.6667E-2</v>
      </c>
      <c r="AA57" s="452" t="s">
        <v>5613</v>
      </c>
      <c r="AB57" s="453">
        <v>2.6667E-2</v>
      </c>
      <c r="AC57" s="452" t="s">
        <v>5614</v>
      </c>
      <c r="AD57" s="453">
        <v>2.6667E-2</v>
      </c>
    </row>
    <row r="58" spans="1:30" ht="12" thickBot="1">
      <c r="A58" s="448">
        <v>20</v>
      </c>
      <c r="B58" s="449" t="s">
        <v>201</v>
      </c>
      <c r="C58" s="449"/>
      <c r="D58" s="449"/>
      <c r="E58" s="449" t="s">
        <v>410</v>
      </c>
      <c r="F58" s="450">
        <v>18</v>
      </c>
      <c r="G58" s="450">
        <f t="shared" si="3"/>
        <v>270</v>
      </c>
      <c r="H58" s="450">
        <v>115</v>
      </c>
      <c r="I58" s="450">
        <f t="shared" si="0"/>
        <v>1725</v>
      </c>
      <c r="J58" s="450">
        <v>180</v>
      </c>
      <c r="K58" s="450"/>
      <c r="L58" s="450"/>
      <c r="M58" s="450">
        <v>55</v>
      </c>
      <c r="N58" s="450">
        <v>10</v>
      </c>
      <c r="O58" s="451">
        <f t="shared" si="1"/>
        <v>200</v>
      </c>
      <c r="P58" s="450">
        <v>40</v>
      </c>
      <c r="Q58" s="451">
        <f t="shared" si="2"/>
        <v>800</v>
      </c>
      <c r="R58" s="450">
        <v>0</v>
      </c>
      <c r="S58" s="450">
        <v>-20</v>
      </c>
      <c r="T58" s="450">
        <v>0</v>
      </c>
      <c r="U58" s="450">
        <v>-100</v>
      </c>
      <c r="V58" s="450">
        <v>0</v>
      </c>
      <c r="W58" s="450">
        <v>20</v>
      </c>
      <c r="X58" s="450">
        <v>0</v>
      </c>
      <c r="Y58" s="452" t="s">
        <v>5615</v>
      </c>
      <c r="Z58" s="453">
        <v>0.08</v>
      </c>
      <c r="AA58" s="452" t="s">
        <v>1753</v>
      </c>
      <c r="AB58" s="453" t="s">
        <v>1753</v>
      </c>
      <c r="AC58" s="452" t="s">
        <v>1753</v>
      </c>
      <c r="AD58" s="453" t="s">
        <v>1753</v>
      </c>
    </row>
    <row r="59" spans="1:30" ht="12" thickBot="1">
      <c r="A59" s="448">
        <v>21</v>
      </c>
      <c r="B59" s="449" t="s">
        <v>206</v>
      </c>
      <c r="C59" s="449"/>
      <c r="D59" s="449"/>
      <c r="E59" s="449" t="s">
        <v>3035</v>
      </c>
      <c r="F59" s="450">
        <v>380</v>
      </c>
      <c r="G59" s="450">
        <f t="shared" si="3"/>
        <v>5700</v>
      </c>
      <c r="H59" s="450">
        <v>150</v>
      </c>
      <c r="I59" s="450">
        <f t="shared" si="0"/>
        <v>2250</v>
      </c>
      <c r="J59" s="450">
        <v>120</v>
      </c>
      <c r="K59" s="450"/>
      <c r="L59" s="450"/>
      <c r="M59" s="450">
        <v>100</v>
      </c>
      <c r="N59" s="450">
        <v>50</v>
      </c>
      <c r="O59" s="451">
        <f t="shared" si="1"/>
        <v>1000</v>
      </c>
      <c r="P59" s="450">
        <v>50</v>
      </c>
      <c r="Q59" s="451">
        <f t="shared" si="2"/>
        <v>1000</v>
      </c>
      <c r="R59" s="450">
        <v>0</v>
      </c>
      <c r="S59" s="450">
        <v>0</v>
      </c>
      <c r="T59" s="450">
        <v>-100</v>
      </c>
      <c r="U59" s="450">
        <v>0</v>
      </c>
      <c r="V59" s="450">
        <v>0</v>
      </c>
      <c r="W59" s="450">
        <v>-25</v>
      </c>
      <c r="X59" s="450">
        <v>0</v>
      </c>
      <c r="Y59" s="452" t="s">
        <v>2161</v>
      </c>
      <c r="Z59" s="453">
        <v>7.7672000000000005E-2</v>
      </c>
      <c r="AA59" s="452" t="s">
        <v>5616</v>
      </c>
      <c r="AB59" s="453">
        <v>2.3280000000000002E-3</v>
      </c>
      <c r="AC59" s="452" t="s">
        <v>1753</v>
      </c>
      <c r="AD59" s="453" t="s">
        <v>1753</v>
      </c>
    </row>
    <row r="60" spans="1:30" ht="12" thickBot="1">
      <c r="A60" s="448">
        <v>21</v>
      </c>
      <c r="B60" s="449" t="s">
        <v>207</v>
      </c>
      <c r="C60" s="449"/>
      <c r="D60" s="449"/>
      <c r="E60" s="449" t="s">
        <v>411</v>
      </c>
      <c r="F60" s="450">
        <v>120</v>
      </c>
      <c r="G60" s="450">
        <f t="shared" si="3"/>
        <v>1800</v>
      </c>
      <c r="H60" s="450">
        <v>58</v>
      </c>
      <c r="I60" s="450">
        <f t="shared" si="0"/>
        <v>870</v>
      </c>
      <c r="J60" s="450">
        <v>150</v>
      </c>
      <c r="K60" s="450"/>
      <c r="L60" s="450"/>
      <c r="M60" s="450">
        <v>110</v>
      </c>
      <c r="N60" s="450">
        <v>40</v>
      </c>
      <c r="O60" s="451">
        <f t="shared" si="1"/>
        <v>800</v>
      </c>
      <c r="P60" s="450">
        <v>60</v>
      </c>
      <c r="Q60" s="451">
        <f t="shared" si="2"/>
        <v>1200</v>
      </c>
      <c r="R60" s="450">
        <v>0</v>
      </c>
      <c r="S60" s="450">
        <v>-50</v>
      </c>
      <c r="T60" s="450">
        <v>-50</v>
      </c>
      <c r="U60" s="450">
        <v>0</v>
      </c>
      <c r="V60" s="450">
        <v>-20</v>
      </c>
      <c r="W60" s="450">
        <v>0</v>
      </c>
      <c r="X60" s="450">
        <v>0</v>
      </c>
      <c r="Y60" s="452" t="s">
        <v>2150</v>
      </c>
      <c r="Z60" s="453">
        <v>0.111108</v>
      </c>
      <c r="AA60" s="452" t="s">
        <v>5617</v>
      </c>
      <c r="AB60" s="453">
        <v>8.8920000000000006E-3</v>
      </c>
      <c r="AC60" s="452" t="s">
        <v>1753</v>
      </c>
      <c r="AD60" s="453" t="s">
        <v>1753</v>
      </c>
    </row>
    <row r="61" spans="1:30" ht="12" thickBot="1">
      <c r="A61" s="448">
        <v>21</v>
      </c>
      <c r="B61" s="449" t="s">
        <v>209</v>
      </c>
      <c r="C61" s="449"/>
      <c r="D61" s="449"/>
      <c r="E61" s="449" t="s">
        <v>411</v>
      </c>
      <c r="F61" s="450">
        <v>130</v>
      </c>
      <c r="G61" s="450">
        <f t="shared" si="3"/>
        <v>1950</v>
      </c>
      <c r="H61" s="450">
        <v>58</v>
      </c>
      <c r="I61" s="450">
        <f t="shared" si="0"/>
        <v>870</v>
      </c>
      <c r="J61" s="450">
        <v>200</v>
      </c>
      <c r="K61" s="450"/>
      <c r="L61" s="450"/>
      <c r="M61" s="450">
        <v>85</v>
      </c>
      <c r="N61" s="450">
        <v>40</v>
      </c>
      <c r="O61" s="451">
        <f t="shared" si="1"/>
        <v>800</v>
      </c>
      <c r="P61" s="450">
        <v>60</v>
      </c>
      <c r="Q61" s="451">
        <f t="shared" si="2"/>
        <v>1200</v>
      </c>
      <c r="R61" s="450">
        <v>0</v>
      </c>
      <c r="S61" s="450">
        <v>0</v>
      </c>
      <c r="T61" s="450">
        <v>0</v>
      </c>
      <c r="U61" s="450">
        <v>-20</v>
      </c>
      <c r="V61" s="450">
        <v>0</v>
      </c>
      <c r="W61" s="450">
        <v>20</v>
      </c>
      <c r="X61" s="450">
        <v>0</v>
      </c>
      <c r="Y61" s="452" t="s">
        <v>5617</v>
      </c>
      <c r="Z61" s="453">
        <v>0.08</v>
      </c>
      <c r="AA61" s="452" t="s">
        <v>1753</v>
      </c>
      <c r="AB61" s="453" t="s">
        <v>1753</v>
      </c>
      <c r="AC61" s="452" t="s">
        <v>1753</v>
      </c>
      <c r="AD61" s="453" t="s">
        <v>1753</v>
      </c>
    </row>
    <row r="62" spans="1:30" ht="12" thickBot="1">
      <c r="A62" s="448">
        <v>21</v>
      </c>
      <c r="B62" s="449" t="s">
        <v>208</v>
      </c>
      <c r="C62" s="449" t="s">
        <v>5605</v>
      </c>
      <c r="D62" s="449" t="s">
        <v>5606</v>
      </c>
      <c r="E62" s="449" t="s">
        <v>411</v>
      </c>
      <c r="F62" s="450">
        <v>600</v>
      </c>
      <c r="G62" s="450">
        <f t="shared" si="3"/>
        <v>9000</v>
      </c>
      <c r="H62" s="450">
        <v>76</v>
      </c>
      <c r="I62" s="450">
        <f t="shared" si="0"/>
        <v>1140</v>
      </c>
      <c r="J62" s="450">
        <v>0</v>
      </c>
      <c r="K62" s="450"/>
      <c r="L62" s="450"/>
      <c r="M62" s="450">
        <v>55</v>
      </c>
      <c r="N62" s="450">
        <v>20</v>
      </c>
      <c r="O62" s="451">
        <f t="shared" si="1"/>
        <v>400</v>
      </c>
      <c r="P62" s="450">
        <v>165</v>
      </c>
      <c r="Q62" s="451">
        <f t="shared" si="2"/>
        <v>3300</v>
      </c>
      <c r="R62" s="450">
        <v>0</v>
      </c>
      <c r="S62" s="450">
        <v>-100</v>
      </c>
      <c r="T62" s="450">
        <v>-50</v>
      </c>
      <c r="U62" s="450">
        <v>0</v>
      </c>
      <c r="V62" s="450">
        <v>0</v>
      </c>
      <c r="W62" s="450">
        <v>100</v>
      </c>
      <c r="X62" s="450">
        <v>0</v>
      </c>
      <c r="Y62" s="452" t="s">
        <v>2269</v>
      </c>
      <c r="Z62" s="453">
        <v>0.12</v>
      </c>
      <c r="AA62" s="452" t="s">
        <v>1753</v>
      </c>
      <c r="AB62" s="453" t="s">
        <v>1753</v>
      </c>
      <c r="AC62" s="452" t="s">
        <v>1753</v>
      </c>
      <c r="AD62" s="453" t="s">
        <v>1753</v>
      </c>
    </row>
    <row r="63" spans="1:30" ht="12" thickBot="1">
      <c r="A63" s="448">
        <v>21</v>
      </c>
      <c r="B63" s="449" t="s">
        <v>210</v>
      </c>
      <c r="C63" s="449"/>
      <c r="D63" s="449"/>
      <c r="E63" s="449" t="s">
        <v>411</v>
      </c>
      <c r="F63" s="450">
        <v>180</v>
      </c>
      <c r="G63" s="450">
        <f t="shared" si="3"/>
        <v>2700</v>
      </c>
      <c r="H63" s="450">
        <v>185</v>
      </c>
      <c r="I63" s="450">
        <f t="shared" si="0"/>
        <v>2775</v>
      </c>
      <c r="J63" s="450">
        <v>200</v>
      </c>
      <c r="K63" s="450"/>
      <c r="L63" s="450"/>
      <c r="M63" s="450">
        <v>100</v>
      </c>
      <c r="N63" s="450">
        <v>10</v>
      </c>
      <c r="O63" s="451">
        <f t="shared" si="1"/>
        <v>200</v>
      </c>
      <c r="P63" s="450">
        <v>165</v>
      </c>
      <c r="Q63" s="451">
        <f t="shared" si="2"/>
        <v>3300</v>
      </c>
      <c r="R63" s="450">
        <v>0</v>
      </c>
      <c r="S63" s="450">
        <v>-50</v>
      </c>
      <c r="T63" s="450">
        <v>-50</v>
      </c>
      <c r="U63" s="450">
        <v>0</v>
      </c>
      <c r="V63" s="450">
        <v>0</v>
      </c>
      <c r="W63" s="450">
        <v>0</v>
      </c>
      <c r="X63" s="450">
        <v>0</v>
      </c>
      <c r="Y63" s="452" t="s">
        <v>2153</v>
      </c>
      <c r="Z63" s="453">
        <v>6.9568000000000005E-2</v>
      </c>
      <c r="AA63" s="452" t="s">
        <v>3121</v>
      </c>
      <c r="AB63" s="453">
        <v>1.0432E-2</v>
      </c>
      <c r="AC63" s="452" t="s">
        <v>1753</v>
      </c>
      <c r="AD63" s="453" t="s">
        <v>1753</v>
      </c>
    </row>
    <row r="64" spans="1:30" s="127" customFormat="1" ht="12" thickBot="1">
      <c r="A64" s="448">
        <v>21</v>
      </c>
      <c r="B64" s="449" t="s">
        <v>3032</v>
      </c>
      <c r="C64" s="449"/>
      <c r="D64" s="449"/>
      <c r="E64" s="449" t="s">
        <v>3036</v>
      </c>
      <c r="F64" s="450">
        <v>150</v>
      </c>
      <c r="G64" s="450">
        <f t="shared" si="3"/>
        <v>2250</v>
      </c>
      <c r="H64" s="450">
        <v>150</v>
      </c>
      <c r="I64" s="450">
        <f t="shared" si="0"/>
        <v>2250</v>
      </c>
      <c r="J64" s="450">
        <v>15</v>
      </c>
      <c r="K64" s="450"/>
      <c r="L64" s="450"/>
      <c r="M64" s="450">
        <v>110</v>
      </c>
      <c r="N64" s="450">
        <v>20</v>
      </c>
      <c r="O64" s="451">
        <f t="shared" si="1"/>
        <v>400</v>
      </c>
      <c r="P64" s="450">
        <v>75</v>
      </c>
      <c r="Q64" s="451">
        <f t="shared" si="2"/>
        <v>1500</v>
      </c>
      <c r="R64" s="450">
        <v>0</v>
      </c>
      <c r="S64" s="450">
        <v>0</v>
      </c>
      <c r="T64" s="450">
        <v>0</v>
      </c>
      <c r="U64" s="450">
        <v>-100</v>
      </c>
      <c r="V64" s="450">
        <v>0</v>
      </c>
      <c r="W64" s="450">
        <v>-50</v>
      </c>
      <c r="X64" s="450">
        <v>0</v>
      </c>
      <c r="Y64" s="452" t="s">
        <v>2474</v>
      </c>
      <c r="Z64" s="453">
        <v>7.2728000000000001E-2</v>
      </c>
      <c r="AA64" s="452" t="s">
        <v>2571</v>
      </c>
      <c r="AB64" s="453">
        <v>7.2719999999999998E-3</v>
      </c>
      <c r="AC64" s="452" t="s">
        <v>1753</v>
      </c>
      <c r="AD64" s="453" t="s">
        <v>1753</v>
      </c>
    </row>
    <row r="65" spans="1:30" ht="12" thickBot="1">
      <c r="A65" s="448">
        <v>22</v>
      </c>
      <c r="B65" s="449" t="s">
        <v>217</v>
      </c>
      <c r="C65" s="449"/>
      <c r="D65" s="449"/>
      <c r="E65" s="449" t="s">
        <v>407</v>
      </c>
      <c r="F65" s="450">
        <v>45</v>
      </c>
      <c r="G65" s="450">
        <f t="shared" si="3"/>
        <v>675</v>
      </c>
      <c r="H65" s="450">
        <v>58</v>
      </c>
      <c r="I65" s="450">
        <f t="shared" si="0"/>
        <v>870</v>
      </c>
      <c r="J65" s="450">
        <v>200</v>
      </c>
      <c r="K65" s="450"/>
      <c r="L65" s="450"/>
      <c r="M65" s="450">
        <v>25</v>
      </c>
      <c r="N65" s="450">
        <v>200</v>
      </c>
      <c r="O65" s="451">
        <f t="shared" si="1"/>
        <v>4000</v>
      </c>
      <c r="P65" s="450">
        <v>200</v>
      </c>
      <c r="Q65" s="451">
        <f t="shared" si="2"/>
        <v>4000</v>
      </c>
      <c r="R65" s="450">
        <v>0</v>
      </c>
      <c r="S65" s="450">
        <v>25</v>
      </c>
      <c r="T65" s="450">
        <v>25</v>
      </c>
      <c r="U65" s="450">
        <v>-50</v>
      </c>
      <c r="V65" s="450">
        <v>25</v>
      </c>
      <c r="W65" s="450">
        <v>100</v>
      </c>
      <c r="X65" s="450">
        <v>150</v>
      </c>
      <c r="Y65" s="452" t="s">
        <v>5617</v>
      </c>
      <c r="Z65" s="453">
        <v>0.08</v>
      </c>
      <c r="AA65" s="452" t="s">
        <v>1753</v>
      </c>
      <c r="AB65" s="453" t="s">
        <v>1753</v>
      </c>
      <c r="AC65" s="452" t="s">
        <v>1753</v>
      </c>
      <c r="AD65" s="453" t="s">
        <v>1753</v>
      </c>
    </row>
    <row r="66" spans="1:30" ht="12" thickBot="1">
      <c r="A66" s="448">
        <v>22</v>
      </c>
      <c r="B66" s="449" t="s">
        <v>211</v>
      </c>
      <c r="C66" s="449"/>
      <c r="D66" s="449"/>
      <c r="E66" s="449" t="s">
        <v>410</v>
      </c>
      <c r="F66" s="450">
        <v>500</v>
      </c>
      <c r="G66" s="450">
        <f t="shared" si="3"/>
        <v>7500</v>
      </c>
      <c r="H66" s="450">
        <v>120</v>
      </c>
      <c r="I66" s="450">
        <f t="shared" si="0"/>
        <v>1800</v>
      </c>
      <c r="J66" s="450">
        <v>150</v>
      </c>
      <c r="K66" s="450"/>
      <c r="L66" s="450"/>
      <c r="M66" s="450">
        <v>80</v>
      </c>
      <c r="N66" s="450">
        <v>100</v>
      </c>
      <c r="O66" s="451">
        <f t="shared" si="1"/>
        <v>2000</v>
      </c>
      <c r="P66" s="450">
        <v>10</v>
      </c>
      <c r="Q66" s="451">
        <f t="shared" si="2"/>
        <v>200</v>
      </c>
      <c r="R66" s="450">
        <v>0</v>
      </c>
      <c r="S66" s="450">
        <v>0</v>
      </c>
      <c r="T66" s="450">
        <v>0</v>
      </c>
      <c r="U66" s="450">
        <v>-25</v>
      </c>
      <c r="V66" s="450">
        <v>0</v>
      </c>
      <c r="W66" s="450">
        <v>0</v>
      </c>
      <c r="X66" s="450">
        <v>0</v>
      </c>
      <c r="Y66" s="452" t="s">
        <v>5618</v>
      </c>
      <c r="Z66" s="453">
        <v>0.05</v>
      </c>
      <c r="AA66" s="452" t="s">
        <v>5619</v>
      </c>
      <c r="AB66" s="453">
        <v>0.05</v>
      </c>
      <c r="AC66" s="452" t="s">
        <v>3071</v>
      </c>
      <c r="AD66" s="453">
        <v>0.05</v>
      </c>
    </row>
    <row r="67" spans="1:30" ht="12" thickBot="1">
      <c r="A67" s="448">
        <v>22</v>
      </c>
      <c r="B67" s="449" t="s">
        <v>372</v>
      </c>
      <c r="C67" s="449"/>
      <c r="D67" s="449"/>
      <c r="E67" s="449" t="s">
        <v>434</v>
      </c>
      <c r="F67" s="450">
        <v>300</v>
      </c>
      <c r="G67" s="450">
        <f t="shared" si="3"/>
        <v>4500</v>
      </c>
      <c r="H67" s="450">
        <v>300</v>
      </c>
      <c r="I67" s="450">
        <f t="shared" ref="I67:I130" si="4">MOD(H67*15,65536)</f>
        <v>4500</v>
      </c>
      <c r="J67" s="450">
        <v>150</v>
      </c>
      <c r="K67" s="450"/>
      <c r="L67" s="450"/>
      <c r="M67" s="450">
        <v>75</v>
      </c>
      <c r="N67" s="450">
        <v>100</v>
      </c>
      <c r="O67" s="451">
        <f t="shared" ref="O67:O130" si="5">MOD(N67 * 20, 65536)</f>
        <v>2000</v>
      </c>
      <c r="P67" s="450">
        <v>100</v>
      </c>
      <c r="Q67" s="451">
        <f t="shared" ref="Q67:Q130" si="6">MOD(P67 * 20, 65536)</f>
        <v>2000</v>
      </c>
      <c r="R67" s="450">
        <v>0</v>
      </c>
      <c r="S67" s="450">
        <v>0</v>
      </c>
      <c r="T67" s="450">
        <v>0</v>
      </c>
      <c r="U67" s="450">
        <v>-100</v>
      </c>
      <c r="V67" s="450">
        <v>-50</v>
      </c>
      <c r="W67" s="450">
        <v>100</v>
      </c>
      <c r="X67" s="450">
        <v>0</v>
      </c>
      <c r="Y67" s="452" t="s">
        <v>2125</v>
      </c>
      <c r="Z67" s="453">
        <v>0.03</v>
      </c>
      <c r="AA67" s="452" t="s">
        <v>2104</v>
      </c>
      <c r="AB67" s="453">
        <v>1.4999999999999999E-2</v>
      </c>
      <c r="AC67" s="452" t="s">
        <v>3072</v>
      </c>
      <c r="AD67" s="453">
        <v>5.0000000000000001E-3</v>
      </c>
    </row>
    <row r="68" spans="1:30" ht="12" thickBot="1">
      <c r="A68" s="448">
        <v>22</v>
      </c>
      <c r="B68" s="449" t="s">
        <v>213</v>
      </c>
      <c r="C68" s="449"/>
      <c r="D68" s="449"/>
      <c r="E68" s="449" t="s">
        <v>411</v>
      </c>
      <c r="F68" s="450">
        <v>150</v>
      </c>
      <c r="G68" s="450">
        <f t="shared" ref="G68:G131" si="7">MOD(F68*15,65536)</f>
        <v>2250</v>
      </c>
      <c r="H68" s="450">
        <v>250</v>
      </c>
      <c r="I68" s="450">
        <f t="shared" si="4"/>
        <v>3750</v>
      </c>
      <c r="J68" s="450">
        <v>110</v>
      </c>
      <c r="K68" s="450"/>
      <c r="L68" s="450"/>
      <c r="M68" s="450">
        <v>100</v>
      </c>
      <c r="N68" s="450">
        <v>80</v>
      </c>
      <c r="O68" s="451">
        <f t="shared" si="5"/>
        <v>1600</v>
      </c>
      <c r="P68" s="450">
        <v>80</v>
      </c>
      <c r="Q68" s="451">
        <f t="shared" si="6"/>
        <v>1600</v>
      </c>
      <c r="R68" s="450">
        <v>0</v>
      </c>
      <c r="S68" s="450">
        <v>0</v>
      </c>
      <c r="T68" s="450">
        <v>0</v>
      </c>
      <c r="U68" s="450">
        <v>-100</v>
      </c>
      <c r="V68" s="450">
        <v>-50</v>
      </c>
      <c r="W68" s="450">
        <v>100</v>
      </c>
      <c r="X68" s="450">
        <v>0</v>
      </c>
      <c r="Y68" s="452" t="s">
        <v>3054</v>
      </c>
      <c r="Z68" s="453">
        <v>7.2728000000000001E-2</v>
      </c>
      <c r="AA68" s="452" t="s">
        <v>3054</v>
      </c>
      <c r="AB68" s="453">
        <v>7.2719999999999998E-3</v>
      </c>
      <c r="AC68" s="452" t="s">
        <v>1753</v>
      </c>
      <c r="AD68" s="453" t="s">
        <v>1753</v>
      </c>
    </row>
    <row r="69" spans="1:30" ht="12" thickBot="1">
      <c r="A69" s="448">
        <v>22</v>
      </c>
      <c r="B69" s="449" t="s">
        <v>214</v>
      </c>
      <c r="C69" s="449"/>
      <c r="D69" s="449"/>
      <c r="E69" s="449" t="s">
        <v>205</v>
      </c>
      <c r="F69" s="450">
        <v>50</v>
      </c>
      <c r="G69" s="450">
        <f t="shared" si="7"/>
        <v>750</v>
      </c>
      <c r="H69" s="450">
        <v>275</v>
      </c>
      <c r="I69" s="450">
        <f t="shared" si="4"/>
        <v>4125</v>
      </c>
      <c r="J69" s="450">
        <v>110</v>
      </c>
      <c r="K69" s="450"/>
      <c r="L69" s="450"/>
      <c r="M69" s="450">
        <v>50</v>
      </c>
      <c r="N69" s="450">
        <v>80</v>
      </c>
      <c r="O69" s="451">
        <f t="shared" si="5"/>
        <v>1600</v>
      </c>
      <c r="P69" s="450">
        <v>80</v>
      </c>
      <c r="Q69" s="451">
        <f t="shared" si="6"/>
        <v>1600</v>
      </c>
      <c r="R69" s="450">
        <v>0</v>
      </c>
      <c r="S69" s="450">
        <v>0</v>
      </c>
      <c r="T69" s="450">
        <v>0</v>
      </c>
      <c r="U69" s="450">
        <v>-100</v>
      </c>
      <c r="V69" s="450">
        <v>-50</v>
      </c>
      <c r="W69" s="450">
        <v>100</v>
      </c>
      <c r="X69" s="450">
        <v>0</v>
      </c>
      <c r="Y69" s="452" t="s">
        <v>3054</v>
      </c>
      <c r="Z69" s="453">
        <v>0.227275</v>
      </c>
      <c r="AA69" s="452" t="s">
        <v>3054</v>
      </c>
      <c r="AB69" s="453">
        <v>2.2724999999999999E-2</v>
      </c>
      <c r="AC69" s="452" t="s">
        <v>1753</v>
      </c>
      <c r="AD69" s="453" t="s">
        <v>1753</v>
      </c>
    </row>
    <row r="70" spans="1:30" ht="12" thickBot="1">
      <c r="A70" s="448">
        <v>22</v>
      </c>
      <c r="B70" s="449" t="s">
        <v>220</v>
      </c>
      <c r="C70" s="449"/>
      <c r="D70" s="449"/>
      <c r="E70" s="449" t="s">
        <v>413</v>
      </c>
      <c r="F70" s="450">
        <v>300</v>
      </c>
      <c r="G70" s="450">
        <f t="shared" si="7"/>
        <v>4500</v>
      </c>
      <c r="H70" s="450">
        <v>280</v>
      </c>
      <c r="I70" s="450">
        <f t="shared" si="4"/>
        <v>4200</v>
      </c>
      <c r="J70" s="450">
        <v>180</v>
      </c>
      <c r="K70" s="450"/>
      <c r="L70" s="450"/>
      <c r="M70" s="450">
        <v>240</v>
      </c>
      <c r="N70" s="450">
        <v>70</v>
      </c>
      <c r="O70" s="451">
        <f t="shared" si="5"/>
        <v>1400</v>
      </c>
      <c r="P70" s="450">
        <v>50</v>
      </c>
      <c r="Q70" s="451">
        <f t="shared" si="6"/>
        <v>1000</v>
      </c>
      <c r="R70" s="450">
        <v>0</v>
      </c>
      <c r="S70" s="450">
        <v>-100</v>
      </c>
      <c r="T70" s="450">
        <v>0</v>
      </c>
      <c r="U70" s="450">
        <v>0</v>
      </c>
      <c r="V70" s="450">
        <v>0</v>
      </c>
      <c r="W70" s="450">
        <v>25</v>
      </c>
      <c r="X70" s="450">
        <v>0</v>
      </c>
      <c r="Y70" s="452" t="s">
        <v>5620</v>
      </c>
      <c r="Z70" s="453">
        <v>0.5</v>
      </c>
      <c r="AA70" s="452" t="s">
        <v>1753</v>
      </c>
      <c r="AB70" s="453" t="s">
        <v>1753</v>
      </c>
      <c r="AC70" s="452" t="s">
        <v>1753</v>
      </c>
      <c r="AD70" s="453" t="s">
        <v>1753</v>
      </c>
    </row>
    <row r="71" spans="1:30" ht="12" thickBot="1">
      <c r="A71" s="448">
        <v>22</v>
      </c>
      <c r="B71" s="449" t="s">
        <v>215</v>
      </c>
      <c r="C71" s="449" t="s">
        <v>5596</v>
      </c>
      <c r="D71" s="449" t="s">
        <v>5606</v>
      </c>
      <c r="E71" s="449" t="s">
        <v>411</v>
      </c>
      <c r="F71" s="450">
        <v>500</v>
      </c>
      <c r="G71" s="450">
        <f t="shared" si="7"/>
        <v>7500</v>
      </c>
      <c r="H71" s="450">
        <v>64</v>
      </c>
      <c r="I71" s="450">
        <f t="shared" si="4"/>
        <v>960</v>
      </c>
      <c r="J71" s="450">
        <v>0</v>
      </c>
      <c r="K71" s="450"/>
      <c r="L71" s="450"/>
      <c r="M71" s="450">
        <v>70</v>
      </c>
      <c r="N71" s="450">
        <v>60</v>
      </c>
      <c r="O71" s="451">
        <f t="shared" si="5"/>
        <v>1200</v>
      </c>
      <c r="P71" s="450">
        <v>90</v>
      </c>
      <c r="Q71" s="451">
        <f t="shared" si="6"/>
        <v>1800</v>
      </c>
      <c r="R71" s="450">
        <v>0</v>
      </c>
      <c r="S71" s="450">
        <v>-100</v>
      </c>
      <c r="T71" s="450">
        <v>-50</v>
      </c>
      <c r="U71" s="450">
        <v>0</v>
      </c>
      <c r="V71" s="450">
        <v>0</v>
      </c>
      <c r="W71" s="450">
        <v>100</v>
      </c>
      <c r="X71" s="450">
        <v>0</v>
      </c>
      <c r="Y71" s="452" t="s">
        <v>2269</v>
      </c>
      <c r="Z71" s="453">
        <v>0.12</v>
      </c>
      <c r="AA71" s="452" t="s">
        <v>1753</v>
      </c>
      <c r="AB71" s="453" t="s">
        <v>1753</v>
      </c>
      <c r="AC71" s="452" t="s">
        <v>1753</v>
      </c>
      <c r="AD71" s="453" t="s">
        <v>1753</v>
      </c>
    </row>
    <row r="72" spans="1:30" ht="12" thickBot="1">
      <c r="A72" s="448">
        <v>22</v>
      </c>
      <c r="B72" s="449" t="s">
        <v>216</v>
      </c>
      <c r="C72" s="449" t="s">
        <v>5599</v>
      </c>
      <c r="D72" s="449" t="s">
        <v>5601</v>
      </c>
      <c r="E72" s="449" t="s">
        <v>411</v>
      </c>
      <c r="F72" s="450">
        <v>550</v>
      </c>
      <c r="G72" s="450">
        <f t="shared" si="7"/>
        <v>8250</v>
      </c>
      <c r="H72" s="450">
        <v>200</v>
      </c>
      <c r="I72" s="450">
        <f t="shared" si="4"/>
        <v>3000</v>
      </c>
      <c r="J72" s="450">
        <v>0</v>
      </c>
      <c r="K72" s="450"/>
      <c r="L72" s="450"/>
      <c r="M72" s="450">
        <v>75</v>
      </c>
      <c r="N72" s="450">
        <v>60</v>
      </c>
      <c r="O72" s="451">
        <f t="shared" si="5"/>
        <v>1200</v>
      </c>
      <c r="P72" s="450">
        <v>90</v>
      </c>
      <c r="Q72" s="451">
        <f t="shared" si="6"/>
        <v>1800</v>
      </c>
      <c r="R72" s="450">
        <v>0</v>
      </c>
      <c r="S72" s="450">
        <v>-100</v>
      </c>
      <c r="T72" s="450">
        <v>-50</v>
      </c>
      <c r="U72" s="450">
        <v>0</v>
      </c>
      <c r="V72" s="450">
        <v>0</v>
      </c>
      <c r="W72" s="450">
        <v>100</v>
      </c>
      <c r="X72" s="450">
        <v>0</v>
      </c>
      <c r="Y72" s="452" t="s">
        <v>5621</v>
      </c>
      <c r="Z72" s="453">
        <v>0.08</v>
      </c>
      <c r="AA72" s="452" t="s">
        <v>1753</v>
      </c>
      <c r="AB72" s="453" t="s">
        <v>1753</v>
      </c>
      <c r="AC72" s="452" t="s">
        <v>1753</v>
      </c>
      <c r="AD72" s="453" t="s">
        <v>1753</v>
      </c>
    </row>
    <row r="73" spans="1:30" ht="12" thickBot="1">
      <c r="A73" s="448">
        <v>22</v>
      </c>
      <c r="B73" s="449" t="s">
        <v>219</v>
      </c>
      <c r="C73" s="449"/>
      <c r="D73" s="449"/>
      <c r="E73" s="449" t="s">
        <v>412</v>
      </c>
      <c r="F73" s="450">
        <v>300</v>
      </c>
      <c r="G73" s="450">
        <f t="shared" si="7"/>
        <v>4500</v>
      </c>
      <c r="H73" s="450">
        <v>180</v>
      </c>
      <c r="I73" s="450">
        <f t="shared" si="4"/>
        <v>2700</v>
      </c>
      <c r="J73" s="450">
        <v>180</v>
      </c>
      <c r="K73" s="450"/>
      <c r="L73" s="450"/>
      <c r="M73" s="450">
        <v>150</v>
      </c>
      <c r="N73" s="450">
        <v>60</v>
      </c>
      <c r="O73" s="451">
        <f t="shared" si="5"/>
        <v>1200</v>
      </c>
      <c r="P73" s="450">
        <v>60</v>
      </c>
      <c r="Q73" s="451">
        <f t="shared" si="6"/>
        <v>1200</v>
      </c>
      <c r="R73" s="450">
        <v>0</v>
      </c>
      <c r="S73" s="450">
        <v>100</v>
      </c>
      <c r="T73" s="450">
        <v>-100</v>
      </c>
      <c r="U73" s="450">
        <v>0</v>
      </c>
      <c r="V73" s="450">
        <v>0</v>
      </c>
      <c r="W73" s="450">
        <v>-25</v>
      </c>
      <c r="X73" s="450">
        <v>0</v>
      </c>
      <c r="Y73" s="452" t="s">
        <v>2150</v>
      </c>
      <c r="Z73" s="453">
        <v>0.27272999999999997</v>
      </c>
      <c r="AA73" s="452" t="s">
        <v>5620</v>
      </c>
      <c r="AB73" s="453">
        <v>2.7269999999999999E-2</v>
      </c>
      <c r="AC73" s="452" t="s">
        <v>1753</v>
      </c>
      <c r="AD73" s="453" t="s">
        <v>1753</v>
      </c>
    </row>
    <row r="74" spans="1:30" ht="12" thickBot="1">
      <c r="A74" s="448">
        <v>22</v>
      </c>
      <c r="B74" s="449" t="s">
        <v>218</v>
      </c>
      <c r="C74" s="449"/>
      <c r="D74" s="449"/>
      <c r="E74" s="449" t="s">
        <v>412</v>
      </c>
      <c r="F74" s="450">
        <v>50</v>
      </c>
      <c r="G74" s="450">
        <f t="shared" si="7"/>
        <v>750</v>
      </c>
      <c r="H74" s="450">
        <v>120</v>
      </c>
      <c r="I74" s="450">
        <f t="shared" si="4"/>
        <v>1800</v>
      </c>
      <c r="J74" s="450">
        <v>80</v>
      </c>
      <c r="K74" s="450"/>
      <c r="L74" s="450"/>
      <c r="M74" s="450">
        <v>80</v>
      </c>
      <c r="N74" s="450">
        <v>40</v>
      </c>
      <c r="O74" s="451">
        <f t="shared" si="5"/>
        <v>800</v>
      </c>
      <c r="P74" s="450">
        <v>30</v>
      </c>
      <c r="Q74" s="451">
        <f t="shared" si="6"/>
        <v>600</v>
      </c>
      <c r="R74" s="450">
        <v>0</v>
      </c>
      <c r="S74" s="450">
        <v>-100</v>
      </c>
      <c r="T74" s="450">
        <v>0</v>
      </c>
      <c r="U74" s="450">
        <v>0</v>
      </c>
      <c r="V74" s="450">
        <v>-50</v>
      </c>
      <c r="W74" s="450">
        <v>-100</v>
      </c>
      <c r="X74" s="450">
        <v>0</v>
      </c>
      <c r="Y74" s="452" t="s">
        <v>2155</v>
      </c>
      <c r="Z74" s="453">
        <v>0.08</v>
      </c>
      <c r="AA74" s="452" t="s">
        <v>1753</v>
      </c>
      <c r="AB74" s="453" t="s">
        <v>1753</v>
      </c>
      <c r="AC74" s="452" t="s">
        <v>1753</v>
      </c>
      <c r="AD74" s="453" t="s">
        <v>1753</v>
      </c>
    </row>
    <row r="75" spans="1:30" ht="12" thickBot="1">
      <c r="A75" s="448">
        <v>22</v>
      </c>
      <c r="B75" s="449" t="s">
        <v>212</v>
      </c>
      <c r="C75" s="449"/>
      <c r="D75" s="449"/>
      <c r="E75" s="449" t="s">
        <v>3036</v>
      </c>
      <c r="F75" s="450">
        <v>130</v>
      </c>
      <c r="G75" s="450">
        <f t="shared" si="7"/>
        <v>1950</v>
      </c>
      <c r="H75" s="450">
        <v>200</v>
      </c>
      <c r="I75" s="450">
        <f t="shared" si="4"/>
        <v>3000</v>
      </c>
      <c r="J75" s="450">
        <v>35</v>
      </c>
      <c r="K75" s="450"/>
      <c r="L75" s="450"/>
      <c r="M75" s="450">
        <v>25</v>
      </c>
      <c r="N75" s="450">
        <v>25</v>
      </c>
      <c r="O75" s="451">
        <f t="shared" si="5"/>
        <v>500</v>
      </c>
      <c r="P75" s="450">
        <v>15</v>
      </c>
      <c r="Q75" s="451">
        <f t="shared" si="6"/>
        <v>300</v>
      </c>
      <c r="R75" s="450">
        <v>0</v>
      </c>
      <c r="S75" s="450">
        <v>0</v>
      </c>
      <c r="T75" s="450">
        <v>0</v>
      </c>
      <c r="U75" s="450">
        <v>-100</v>
      </c>
      <c r="V75" s="450">
        <v>-50</v>
      </c>
      <c r="W75" s="450">
        <v>100</v>
      </c>
      <c r="X75" s="450">
        <v>0</v>
      </c>
      <c r="Y75" s="452" t="s">
        <v>5622</v>
      </c>
      <c r="Z75" s="453">
        <v>2.6667E-2</v>
      </c>
      <c r="AA75" s="452" t="s">
        <v>5619</v>
      </c>
      <c r="AB75" s="453">
        <v>2.6667E-2</v>
      </c>
      <c r="AC75" s="452" t="s">
        <v>5623</v>
      </c>
      <c r="AD75" s="453">
        <v>2.6667E-2</v>
      </c>
    </row>
    <row r="76" spans="1:30" ht="12" thickBot="1">
      <c r="A76" s="448">
        <v>22</v>
      </c>
      <c r="B76" s="449" t="s">
        <v>221</v>
      </c>
      <c r="C76" s="449"/>
      <c r="D76" s="449"/>
      <c r="E76" s="449" t="s">
        <v>415</v>
      </c>
      <c r="F76" s="450">
        <v>400</v>
      </c>
      <c r="G76" s="450">
        <f t="shared" si="7"/>
        <v>6000</v>
      </c>
      <c r="H76" s="450">
        <v>100</v>
      </c>
      <c r="I76" s="450">
        <f t="shared" si="4"/>
        <v>1500</v>
      </c>
      <c r="J76" s="450">
        <v>100</v>
      </c>
      <c r="K76" s="450"/>
      <c r="L76" s="450"/>
      <c r="M76" s="450">
        <v>100</v>
      </c>
      <c r="N76" s="450">
        <v>15</v>
      </c>
      <c r="O76" s="451">
        <f t="shared" si="5"/>
        <v>300</v>
      </c>
      <c r="P76" s="450">
        <v>30</v>
      </c>
      <c r="Q76" s="451">
        <f t="shared" si="6"/>
        <v>600</v>
      </c>
      <c r="R76" s="450">
        <v>75</v>
      </c>
      <c r="S76" s="450">
        <v>-50</v>
      </c>
      <c r="T76" s="450">
        <v>25</v>
      </c>
      <c r="U76" s="450">
        <v>-100</v>
      </c>
      <c r="V76" s="450">
        <v>0</v>
      </c>
      <c r="W76" s="450">
        <v>25</v>
      </c>
      <c r="X76" s="450">
        <v>25</v>
      </c>
      <c r="Y76" s="452" t="s">
        <v>2153</v>
      </c>
      <c r="Z76" s="453">
        <v>3.2259999999999997E-2</v>
      </c>
      <c r="AA76" s="452" t="s">
        <v>5624</v>
      </c>
      <c r="AB76" s="453">
        <v>1.6129999999999999E-2</v>
      </c>
      <c r="AC76" s="452" t="s">
        <v>5625</v>
      </c>
      <c r="AD76" s="453">
        <v>1.6149999999999999E-3</v>
      </c>
    </row>
    <row r="77" spans="1:30" ht="12" thickBot="1">
      <c r="A77" s="448">
        <v>22</v>
      </c>
      <c r="B77" s="449" t="s">
        <v>5626</v>
      </c>
      <c r="C77" s="449"/>
      <c r="D77" s="449"/>
      <c r="E77" s="449" t="s">
        <v>410</v>
      </c>
      <c r="F77" s="450">
        <v>550</v>
      </c>
      <c r="G77" s="450">
        <f t="shared" si="7"/>
        <v>8250</v>
      </c>
      <c r="H77" s="450">
        <v>165</v>
      </c>
      <c r="I77" s="450">
        <f t="shared" si="4"/>
        <v>2475</v>
      </c>
      <c r="J77" s="450">
        <v>25</v>
      </c>
      <c r="K77" s="450"/>
      <c r="L77" s="450"/>
      <c r="M77" s="450">
        <v>60</v>
      </c>
      <c r="N77" s="450">
        <v>5</v>
      </c>
      <c r="O77" s="451">
        <f t="shared" si="5"/>
        <v>100</v>
      </c>
      <c r="P77" s="450">
        <v>100</v>
      </c>
      <c r="Q77" s="451">
        <f t="shared" si="6"/>
        <v>2000</v>
      </c>
      <c r="R77" s="450">
        <v>0</v>
      </c>
      <c r="S77" s="450">
        <v>-50</v>
      </c>
      <c r="T77" s="450">
        <v>-50</v>
      </c>
      <c r="U77" s="450">
        <v>-50</v>
      </c>
      <c r="V77" s="450">
        <v>0</v>
      </c>
      <c r="W77" s="450">
        <v>0</v>
      </c>
      <c r="X77" s="450">
        <v>0</v>
      </c>
      <c r="Y77" s="452" t="s">
        <v>2153</v>
      </c>
      <c r="Z77" s="453">
        <v>7.6191999999999996E-2</v>
      </c>
      <c r="AA77" s="452" t="s">
        <v>5627</v>
      </c>
      <c r="AB77" s="453">
        <v>3.8080000000000002E-3</v>
      </c>
      <c r="AC77" s="452" t="s">
        <v>1753</v>
      </c>
      <c r="AD77" s="453" t="s">
        <v>1753</v>
      </c>
    </row>
    <row r="78" spans="1:30" s="127" customFormat="1" ht="12" thickBot="1">
      <c r="A78" s="448">
        <v>22</v>
      </c>
      <c r="B78" s="449" t="s">
        <v>3031</v>
      </c>
      <c r="C78" s="449"/>
      <c r="D78" s="449"/>
      <c r="E78" s="449" t="s">
        <v>3033</v>
      </c>
      <c r="F78" s="450">
        <v>4000</v>
      </c>
      <c r="G78" s="450">
        <f t="shared" si="7"/>
        <v>60000</v>
      </c>
      <c r="H78" s="450">
        <v>700</v>
      </c>
      <c r="I78" s="450">
        <f t="shared" si="4"/>
        <v>10500</v>
      </c>
      <c r="J78" s="450">
        <v>700</v>
      </c>
      <c r="K78" s="450"/>
      <c r="L78" s="450"/>
      <c r="M78" s="450">
        <v>100</v>
      </c>
      <c r="N78" s="450">
        <v>2500</v>
      </c>
      <c r="O78" s="451">
        <f t="shared" si="5"/>
        <v>50000</v>
      </c>
      <c r="P78" s="450">
        <v>777</v>
      </c>
      <c r="Q78" s="451">
        <f t="shared" si="6"/>
        <v>15540</v>
      </c>
      <c r="R78" s="450">
        <v>0</v>
      </c>
      <c r="S78" s="450">
        <v>0</v>
      </c>
      <c r="T78" s="450">
        <v>0</v>
      </c>
      <c r="U78" s="450">
        <v>-100</v>
      </c>
      <c r="V78" s="450">
        <v>-50</v>
      </c>
      <c r="W78" s="450">
        <v>100</v>
      </c>
      <c r="X78" s="450">
        <v>0</v>
      </c>
      <c r="Y78" s="452" t="s">
        <v>5622</v>
      </c>
      <c r="Z78" s="453">
        <v>6.6667000000000004E-2</v>
      </c>
      <c r="AA78" s="452" t="s">
        <v>5619</v>
      </c>
      <c r="AB78" s="453">
        <v>6.6667000000000004E-2</v>
      </c>
      <c r="AC78" s="452" t="s">
        <v>5623</v>
      </c>
      <c r="AD78" s="453">
        <v>6.6667000000000004E-2</v>
      </c>
    </row>
    <row r="79" spans="1:30" ht="12" thickBot="1">
      <c r="A79" s="448">
        <v>23</v>
      </c>
      <c r="B79" s="449" t="s">
        <v>228</v>
      </c>
      <c r="C79" s="449"/>
      <c r="D79" s="449"/>
      <c r="E79" s="449" t="s">
        <v>411</v>
      </c>
      <c r="F79" s="450">
        <v>120</v>
      </c>
      <c r="G79" s="450">
        <f t="shared" si="7"/>
        <v>1800</v>
      </c>
      <c r="H79" s="450">
        <v>200</v>
      </c>
      <c r="I79" s="450">
        <f t="shared" si="4"/>
        <v>3000</v>
      </c>
      <c r="J79" s="450">
        <v>200</v>
      </c>
      <c r="K79" s="450"/>
      <c r="L79" s="450"/>
      <c r="M79" s="450">
        <v>100</v>
      </c>
      <c r="N79" s="450">
        <v>200</v>
      </c>
      <c r="O79" s="451">
        <f t="shared" si="5"/>
        <v>4000</v>
      </c>
      <c r="P79" s="450">
        <v>30</v>
      </c>
      <c r="Q79" s="451">
        <f t="shared" si="6"/>
        <v>600</v>
      </c>
      <c r="R79" s="450">
        <v>0</v>
      </c>
      <c r="S79" s="450">
        <v>0</v>
      </c>
      <c r="T79" s="450">
        <v>20</v>
      </c>
      <c r="U79" s="450">
        <v>0</v>
      </c>
      <c r="V79" s="450">
        <v>0</v>
      </c>
      <c r="W79" s="450">
        <v>-20</v>
      </c>
      <c r="X79" s="450">
        <v>0</v>
      </c>
      <c r="Y79" s="452" t="s">
        <v>2146</v>
      </c>
      <c r="Z79" s="453">
        <v>0.111108</v>
      </c>
      <c r="AA79" s="452" t="s">
        <v>2172</v>
      </c>
      <c r="AB79" s="453">
        <v>8.8920000000000006E-3</v>
      </c>
      <c r="AC79" s="452" t="s">
        <v>1753</v>
      </c>
      <c r="AD79" s="453" t="s">
        <v>1753</v>
      </c>
    </row>
    <row r="80" spans="1:30" ht="12" thickBot="1">
      <c r="A80" s="448">
        <v>23</v>
      </c>
      <c r="B80" s="449" t="s">
        <v>222</v>
      </c>
      <c r="C80" s="449"/>
      <c r="D80" s="449"/>
      <c r="E80" s="449" t="s">
        <v>410</v>
      </c>
      <c r="F80" s="450">
        <v>400</v>
      </c>
      <c r="G80" s="450">
        <f t="shared" si="7"/>
        <v>6000</v>
      </c>
      <c r="H80" s="450">
        <v>135</v>
      </c>
      <c r="I80" s="450">
        <f t="shared" si="4"/>
        <v>2025</v>
      </c>
      <c r="J80" s="450">
        <v>135</v>
      </c>
      <c r="K80" s="450"/>
      <c r="L80" s="450"/>
      <c r="M80" s="450">
        <v>120</v>
      </c>
      <c r="N80" s="450">
        <v>65</v>
      </c>
      <c r="O80" s="451">
        <f t="shared" si="5"/>
        <v>1300</v>
      </c>
      <c r="P80" s="450">
        <v>25</v>
      </c>
      <c r="Q80" s="451">
        <f t="shared" si="6"/>
        <v>500</v>
      </c>
      <c r="R80" s="450">
        <v>0</v>
      </c>
      <c r="S80" s="450">
        <v>-50</v>
      </c>
      <c r="T80" s="450">
        <v>0</v>
      </c>
      <c r="U80" s="450">
        <v>0</v>
      </c>
      <c r="V80" s="450">
        <v>-50</v>
      </c>
      <c r="W80" s="450">
        <v>25</v>
      </c>
      <c r="X80" s="450">
        <v>0</v>
      </c>
      <c r="Y80" s="452" t="s">
        <v>5628</v>
      </c>
      <c r="Z80" s="453">
        <v>9.0910000000000005E-2</v>
      </c>
      <c r="AA80" s="452" t="s">
        <v>3122</v>
      </c>
      <c r="AB80" s="453">
        <v>9.0900000000000009E-3</v>
      </c>
      <c r="AC80" s="452" t="s">
        <v>1753</v>
      </c>
      <c r="AD80" s="453" t="s">
        <v>1753</v>
      </c>
    </row>
    <row r="81" spans="1:30" ht="12" thickBot="1">
      <c r="A81" s="448">
        <v>23</v>
      </c>
      <c r="B81" s="449" t="s">
        <v>229</v>
      </c>
      <c r="C81" s="449"/>
      <c r="D81" s="449"/>
      <c r="E81" s="449" t="s">
        <v>412</v>
      </c>
      <c r="F81" s="450">
        <v>350</v>
      </c>
      <c r="G81" s="450">
        <f t="shared" si="7"/>
        <v>5250</v>
      </c>
      <c r="H81" s="450">
        <v>200</v>
      </c>
      <c r="I81" s="450">
        <f t="shared" si="4"/>
        <v>3000</v>
      </c>
      <c r="J81" s="450">
        <v>200</v>
      </c>
      <c r="K81" s="450"/>
      <c r="L81" s="450"/>
      <c r="M81" s="450">
        <v>150</v>
      </c>
      <c r="N81" s="450">
        <v>65</v>
      </c>
      <c r="O81" s="451">
        <f t="shared" si="5"/>
        <v>1300</v>
      </c>
      <c r="P81" s="450">
        <v>65</v>
      </c>
      <c r="Q81" s="451">
        <f t="shared" si="6"/>
        <v>1300</v>
      </c>
      <c r="R81" s="450">
        <v>0</v>
      </c>
      <c r="S81" s="450">
        <v>0</v>
      </c>
      <c r="T81" s="450">
        <v>0</v>
      </c>
      <c r="U81" s="450">
        <v>0</v>
      </c>
      <c r="V81" s="450">
        <v>0</v>
      </c>
      <c r="W81" s="450">
        <v>0</v>
      </c>
      <c r="X81" s="450">
        <v>0</v>
      </c>
      <c r="Y81" s="452" t="s">
        <v>2153</v>
      </c>
      <c r="Z81" s="453">
        <v>0.08</v>
      </c>
      <c r="AA81" s="452" t="s">
        <v>1753</v>
      </c>
      <c r="AB81" s="453" t="s">
        <v>1753</v>
      </c>
      <c r="AC81" s="452" t="s">
        <v>1753</v>
      </c>
      <c r="AD81" s="453" t="s">
        <v>1753</v>
      </c>
    </row>
    <row r="82" spans="1:30" ht="12" thickBot="1">
      <c r="A82" s="448">
        <v>23</v>
      </c>
      <c r="B82" s="449" t="s">
        <v>119</v>
      </c>
      <c r="C82" s="449"/>
      <c r="D82" s="449"/>
      <c r="E82" s="449" t="s">
        <v>407</v>
      </c>
      <c r="F82" s="450">
        <v>100</v>
      </c>
      <c r="G82" s="450">
        <f t="shared" si="7"/>
        <v>1500</v>
      </c>
      <c r="H82" s="450">
        <v>300</v>
      </c>
      <c r="I82" s="450">
        <f t="shared" si="4"/>
        <v>4500</v>
      </c>
      <c r="J82" s="450">
        <v>190</v>
      </c>
      <c r="K82" s="450"/>
      <c r="L82" s="450"/>
      <c r="M82" s="450">
        <v>65</v>
      </c>
      <c r="N82" s="450">
        <v>60</v>
      </c>
      <c r="O82" s="451">
        <f t="shared" si="5"/>
        <v>1200</v>
      </c>
      <c r="P82" s="450">
        <v>45</v>
      </c>
      <c r="Q82" s="451">
        <f t="shared" si="6"/>
        <v>900</v>
      </c>
      <c r="R82" s="450">
        <v>0</v>
      </c>
      <c r="S82" s="450">
        <v>0</v>
      </c>
      <c r="T82" s="450">
        <v>0</v>
      </c>
      <c r="U82" s="450">
        <v>-100</v>
      </c>
      <c r="V82" s="450">
        <v>-50</v>
      </c>
      <c r="W82" s="450">
        <v>100</v>
      </c>
      <c r="X82" s="450">
        <v>0</v>
      </c>
      <c r="Y82" s="452" t="s">
        <v>3054</v>
      </c>
      <c r="Z82" s="453">
        <v>6.6666000000000003E-2</v>
      </c>
      <c r="AA82" s="452" t="s">
        <v>3054</v>
      </c>
      <c r="AB82" s="453">
        <v>6.6660000000000001E-3</v>
      </c>
      <c r="AC82" s="452" t="s">
        <v>3058</v>
      </c>
      <c r="AD82" s="453">
        <v>6.6660000000000001E-3</v>
      </c>
    </row>
    <row r="83" spans="1:30" ht="12" thickBot="1">
      <c r="A83" s="448">
        <v>23</v>
      </c>
      <c r="B83" s="449" t="s">
        <v>225</v>
      </c>
      <c r="C83" s="449"/>
      <c r="D83" s="449"/>
      <c r="E83" s="449" t="s">
        <v>205</v>
      </c>
      <c r="F83" s="450">
        <v>50</v>
      </c>
      <c r="G83" s="450">
        <f t="shared" si="7"/>
        <v>750</v>
      </c>
      <c r="H83" s="450">
        <v>300</v>
      </c>
      <c r="I83" s="450">
        <f t="shared" si="4"/>
        <v>4500</v>
      </c>
      <c r="J83" s="450">
        <v>190</v>
      </c>
      <c r="K83" s="450"/>
      <c r="L83" s="450"/>
      <c r="M83" s="450">
        <v>65</v>
      </c>
      <c r="N83" s="450">
        <v>60</v>
      </c>
      <c r="O83" s="451">
        <f t="shared" si="5"/>
        <v>1200</v>
      </c>
      <c r="P83" s="450">
        <v>45</v>
      </c>
      <c r="Q83" s="451">
        <f t="shared" si="6"/>
        <v>900</v>
      </c>
      <c r="R83" s="450">
        <v>0</v>
      </c>
      <c r="S83" s="450">
        <v>0</v>
      </c>
      <c r="T83" s="450">
        <v>0</v>
      </c>
      <c r="U83" s="450">
        <v>-100</v>
      </c>
      <c r="V83" s="450">
        <v>-50</v>
      </c>
      <c r="W83" s="450">
        <v>100</v>
      </c>
      <c r="X83" s="450">
        <v>0</v>
      </c>
      <c r="Y83" s="452" t="s">
        <v>3054</v>
      </c>
      <c r="Z83" s="453">
        <v>0.227275</v>
      </c>
      <c r="AA83" s="452" t="s">
        <v>3054</v>
      </c>
      <c r="AB83" s="453">
        <v>2.2724999999999999E-2</v>
      </c>
      <c r="AC83" s="452" t="s">
        <v>1753</v>
      </c>
      <c r="AD83" s="453" t="s">
        <v>1753</v>
      </c>
    </row>
    <row r="84" spans="1:30" ht="12" thickBot="1">
      <c r="A84" s="448">
        <v>23</v>
      </c>
      <c r="B84" s="449" t="s">
        <v>223</v>
      </c>
      <c r="C84" s="449"/>
      <c r="D84" s="449"/>
      <c r="E84" s="449" t="s">
        <v>407</v>
      </c>
      <c r="F84" s="450">
        <v>150</v>
      </c>
      <c r="G84" s="450">
        <f t="shared" si="7"/>
        <v>2250</v>
      </c>
      <c r="H84" s="450">
        <v>280</v>
      </c>
      <c r="I84" s="450">
        <f t="shared" si="4"/>
        <v>4200</v>
      </c>
      <c r="J84" s="450">
        <v>210</v>
      </c>
      <c r="K84" s="450"/>
      <c r="L84" s="450"/>
      <c r="M84" s="450">
        <v>80</v>
      </c>
      <c r="N84" s="450">
        <v>50</v>
      </c>
      <c r="O84" s="451">
        <f t="shared" si="5"/>
        <v>1000</v>
      </c>
      <c r="P84" s="450">
        <v>75</v>
      </c>
      <c r="Q84" s="451">
        <f t="shared" si="6"/>
        <v>1500</v>
      </c>
      <c r="R84" s="450">
        <v>0</v>
      </c>
      <c r="S84" s="450">
        <v>0</v>
      </c>
      <c r="T84" s="450">
        <v>0</v>
      </c>
      <c r="U84" s="450">
        <v>-100</v>
      </c>
      <c r="V84" s="450">
        <v>-50</v>
      </c>
      <c r="W84" s="450">
        <v>100</v>
      </c>
      <c r="X84" s="450">
        <v>0</v>
      </c>
      <c r="Y84" s="452" t="s">
        <v>3054</v>
      </c>
      <c r="Z84" s="453">
        <v>6.9568000000000005E-2</v>
      </c>
      <c r="AA84" s="452" t="s">
        <v>3054</v>
      </c>
      <c r="AB84" s="453">
        <v>6.96E-3</v>
      </c>
      <c r="AC84" s="452" t="s">
        <v>5629</v>
      </c>
      <c r="AD84" s="453">
        <v>3.48E-3</v>
      </c>
    </row>
    <row r="85" spans="1:30" ht="12" thickBot="1">
      <c r="A85" s="448">
        <v>23</v>
      </c>
      <c r="B85" s="449" t="s">
        <v>224</v>
      </c>
      <c r="C85" s="449"/>
      <c r="D85" s="449"/>
      <c r="E85" s="449" t="s">
        <v>205</v>
      </c>
      <c r="F85" s="450">
        <v>75</v>
      </c>
      <c r="G85" s="450">
        <f t="shared" si="7"/>
        <v>1125</v>
      </c>
      <c r="H85" s="450">
        <v>280</v>
      </c>
      <c r="I85" s="450">
        <f t="shared" si="4"/>
        <v>4200</v>
      </c>
      <c r="J85" s="450">
        <v>210</v>
      </c>
      <c r="K85" s="450"/>
      <c r="L85" s="450"/>
      <c r="M85" s="450">
        <v>80</v>
      </c>
      <c r="N85" s="450">
        <v>50</v>
      </c>
      <c r="O85" s="451">
        <f t="shared" si="5"/>
        <v>1000</v>
      </c>
      <c r="P85" s="450">
        <v>75</v>
      </c>
      <c r="Q85" s="451">
        <f t="shared" si="6"/>
        <v>1500</v>
      </c>
      <c r="R85" s="450">
        <v>0</v>
      </c>
      <c r="S85" s="450">
        <v>0</v>
      </c>
      <c r="T85" s="450">
        <v>0</v>
      </c>
      <c r="U85" s="450">
        <v>-100</v>
      </c>
      <c r="V85" s="450">
        <v>-50</v>
      </c>
      <c r="W85" s="450">
        <v>100</v>
      </c>
      <c r="X85" s="450">
        <v>0</v>
      </c>
      <c r="Y85" s="452" t="s">
        <v>3054</v>
      </c>
      <c r="Z85" s="453">
        <v>0.227275</v>
      </c>
      <c r="AA85" s="452" t="s">
        <v>3054</v>
      </c>
      <c r="AB85" s="453">
        <v>2.2724999999999999E-2</v>
      </c>
      <c r="AC85" s="452" t="s">
        <v>1753</v>
      </c>
      <c r="AD85" s="453" t="s">
        <v>1753</v>
      </c>
    </row>
    <row r="86" spans="1:30" ht="12" thickBot="1">
      <c r="A86" s="448">
        <v>23</v>
      </c>
      <c r="B86" s="449" t="s">
        <v>226</v>
      </c>
      <c r="C86" s="449"/>
      <c r="D86" s="449"/>
      <c r="E86" s="449" t="s">
        <v>407</v>
      </c>
      <c r="F86" s="450">
        <v>120</v>
      </c>
      <c r="G86" s="450">
        <f t="shared" si="7"/>
        <v>1800</v>
      </c>
      <c r="H86" s="450">
        <v>250</v>
      </c>
      <c r="I86" s="450">
        <f t="shared" si="4"/>
        <v>3750</v>
      </c>
      <c r="J86" s="450">
        <v>200</v>
      </c>
      <c r="K86" s="450"/>
      <c r="L86" s="450"/>
      <c r="M86" s="450">
        <v>65</v>
      </c>
      <c r="N86" s="450">
        <v>50</v>
      </c>
      <c r="O86" s="451">
        <f t="shared" si="5"/>
        <v>1000</v>
      </c>
      <c r="P86" s="450">
        <v>75</v>
      </c>
      <c r="Q86" s="451">
        <f t="shared" si="6"/>
        <v>1500</v>
      </c>
      <c r="R86" s="450">
        <v>0</v>
      </c>
      <c r="S86" s="450">
        <v>0</v>
      </c>
      <c r="T86" s="450">
        <v>0</v>
      </c>
      <c r="U86" s="450">
        <v>-100</v>
      </c>
      <c r="V86" s="450">
        <v>-50</v>
      </c>
      <c r="W86" s="450">
        <v>100</v>
      </c>
      <c r="X86" s="450">
        <v>0</v>
      </c>
      <c r="Y86" s="452" t="s">
        <v>3054</v>
      </c>
      <c r="Z86" s="453">
        <v>6.2504000000000004E-2</v>
      </c>
      <c r="AA86" s="452" t="s">
        <v>3054</v>
      </c>
      <c r="AB86" s="453">
        <v>1.2503999999999999E-2</v>
      </c>
      <c r="AC86" s="452" t="s">
        <v>5630</v>
      </c>
      <c r="AD86" s="453">
        <v>5.0000000000000001E-3</v>
      </c>
    </row>
    <row r="87" spans="1:30" ht="12" thickBot="1">
      <c r="A87" s="448">
        <v>23</v>
      </c>
      <c r="B87" s="449" t="s">
        <v>227</v>
      </c>
      <c r="C87" s="449"/>
      <c r="D87" s="449"/>
      <c r="E87" s="449" t="s">
        <v>205</v>
      </c>
      <c r="F87" s="450">
        <v>60</v>
      </c>
      <c r="G87" s="450">
        <f t="shared" si="7"/>
        <v>900</v>
      </c>
      <c r="H87" s="450">
        <v>250</v>
      </c>
      <c r="I87" s="450">
        <f t="shared" si="4"/>
        <v>3750</v>
      </c>
      <c r="J87" s="450">
        <v>200</v>
      </c>
      <c r="K87" s="450"/>
      <c r="L87" s="450"/>
      <c r="M87" s="450">
        <v>65</v>
      </c>
      <c r="N87" s="450">
        <v>50</v>
      </c>
      <c r="O87" s="451">
        <f t="shared" si="5"/>
        <v>1000</v>
      </c>
      <c r="P87" s="450">
        <v>75</v>
      </c>
      <c r="Q87" s="451">
        <f t="shared" si="6"/>
        <v>1500</v>
      </c>
      <c r="R87" s="450">
        <v>0</v>
      </c>
      <c r="S87" s="450">
        <v>0</v>
      </c>
      <c r="T87" s="450">
        <v>0</v>
      </c>
      <c r="U87" s="450">
        <v>-100</v>
      </c>
      <c r="V87" s="450">
        <v>-50</v>
      </c>
      <c r="W87" s="450">
        <v>100</v>
      </c>
      <c r="X87" s="450">
        <v>0</v>
      </c>
      <c r="Y87" s="452" t="s">
        <v>3054</v>
      </c>
      <c r="Z87" s="453">
        <v>0.227275</v>
      </c>
      <c r="AA87" s="452" t="s">
        <v>3054</v>
      </c>
      <c r="AB87" s="453">
        <v>2.2724999999999999E-2</v>
      </c>
      <c r="AC87" s="452" t="s">
        <v>1753</v>
      </c>
      <c r="AD87" s="453" t="s">
        <v>1753</v>
      </c>
    </row>
    <row r="88" spans="1:30" ht="12" thickBot="1">
      <c r="A88" s="448">
        <v>23</v>
      </c>
      <c r="B88" s="449" t="s">
        <v>230</v>
      </c>
      <c r="C88" s="449"/>
      <c r="D88" s="449"/>
      <c r="E88" s="449" t="s">
        <v>415</v>
      </c>
      <c r="F88" s="450">
        <v>400</v>
      </c>
      <c r="G88" s="450">
        <f t="shared" si="7"/>
        <v>6000</v>
      </c>
      <c r="H88" s="450">
        <v>100</v>
      </c>
      <c r="I88" s="450">
        <f t="shared" si="4"/>
        <v>1500</v>
      </c>
      <c r="J88" s="450">
        <v>100</v>
      </c>
      <c r="K88" s="450"/>
      <c r="L88" s="450"/>
      <c r="M88" s="450">
        <v>100</v>
      </c>
      <c r="N88" s="450">
        <v>30</v>
      </c>
      <c r="O88" s="451">
        <f t="shared" si="5"/>
        <v>600</v>
      </c>
      <c r="P88" s="450">
        <v>15</v>
      </c>
      <c r="Q88" s="451">
        <f t="shared" si="6"/>
        <v>300</v>
      </c>
      <c r="R88" s="450">
        <v>75</v>
      </c>
      <c r="S88" s="450">
        <v>-50</v>
      </c>
      <c r="T88" s="450">
        <v>0</v>
      </c>
      <c r="U88" s="450">
        <v>0</v>
      </c>
      <c r="V88" s="450">
        <v>0</v>
      </c>
      <c r="W88" s="450">
        <v>50</v>
      </c>
      <c r="X88" s="450">
        <v>0</v>
      </c>
      <c r="Y88" s="452" t="s">
        <v>2153</v>
      </c>
      <c r="Z88" s="453">
        <v>4.7620000000000003E-2</v>
      </c>
      <c r="AA88" s="452" t="s">
        <v>1929</v>
      </c>
      <c r="AB88" s="453">
        <v>2.3800000000000002E-3</v>
      </c>
      <c r="AC88" s="452" t="s">
        <v>1753</v>
      </c>
      <c r="AD88" s="453" t="s">
        <v>1753</v>
      </c>
    </row>
    <row r="89" spans="1:30" ht="12" thickBot="1">
      <c r="A89" s="448">
        <v>24</v>
      </c>
      <c r="B89" s="449" t="s">
        <v>234</v>
      </c>
      <c r="C89" s="449"/>
      <c r="D89" s="449"/>
      <c r="E89" s="449" t="s">
        <v>416</v>
      </c>
      <c r="F89" s="450">
        <v>800</v>
      </c>
      <c r="G89" s="450">
        <f t="shared" si="7"/>
        <v>12000</v>
      </c>
      <c r="H89" s="450">
        <v>150</v>
      </c>
      <c r="I89" s="450">
        <f t="shared" si="4"/>
        <v>2250</v>
      </c>
      <c r="J89" s="450">
        <v>150</v>
      </c>
      <c r="K89" s="450"/>
      <c r="L89" s="450"/>
      <c r="M89" s="450">
        <v>200</v>
      </c>
      <c r="N89" s="450">
        <v>150</v>
      </c>
      <c r="O89" s="451">
        <f t="shared" si="5"/>
        <v>3000</v>
      </c>
      <c r="P89" s="450">
        <v>150</v>
      </c>
      <c r="Q89" s="451">
        <f t="shared" si="6"/>
        <v>3000</v>
      </c>
      <c r="R89" s="450">
        <v>0</v>
      </c>
      <c r="S89" s="450">
        <v>0</v>
      </c>
      <c r="T89" s="450">
        <v>0</v>
      </c>
      <c r="U89" s="450">
        <v>-25</v>
      </c>
      <c r="V89" s="450">
        <v>-50</v>
      </c>
      <c r="W89" s="450">
        <v>25</v>
      </c>
      <c r="X89" s="450">
        <v>0</v>
      </c>
      <c r="Y89" s="452" t="s">
        <v>5609</v>
      </c>
      <c r="Z89" s="453">
        <v>7.1999999999999995E-2</v>
      </c>
      <c r="AA89" s="452" t="s">
        <v>2263</v>
      </c>
      <c r="AB89" s="453">
        <v>8.0000000000000002E-3</v>
      </c>
      <c r="AC89" s="452" t="s">
        <v>1753</v>
      </c>
      <c r="AD89" s="453" t="s">
        <v>1753</v>
      </c>
    </row>
    <row r="90" spans="1:30" ht="12" thickBot="1">
      <c r="A90" s="448">
        <v>24</v>
      </c>
      <c r="B90" s="449" t="s">
        <v>5631</v>
      </c>
      <c r="C90" s="449"/>
      <c r="D90" s="449"/>
      <c r="E90" s="449" t="s">
        <v>416</v>
      </c>
      <c r="F90" s="450">
        <v>350</v>
      </c>
      <c r="G90" s="450">
        <f t="shared" si="7"/>
        <v>5250</v>
      </c>
      <c r="H90" s="450">
        <v>300</v>
      </c>
      <c r="I90" s="450">
        <f t="shared" si="4"/>
        <v>4500</v>
      </c>
      <c r="J90" s="450">
        <v>200</v>
      </c>
      <c r="K90" s="450"/>
      <c r="L90" s="450"/>
      <c r="M90" s="450">
        <v>180</v>
      </c>
      <c r="N90" s="450">
        <v>135</v>
      </c>
      <c r="O90" s="451">
        <f t="shared" si="5"/>
        <v>2700</v>
      </c>
      <c r="P90" s="450">
        <v>135</v>
      </c>
      <c r="Q90" s="451">
        <f t="shared" si="6"/>
        <v>2700</v>
      </c>
      <c r="R90" s="450">
        <v>0</v>
      </c>
      <c r="S90" s="450">
        <v>30</v>
      </c>
      <c r="T90" s="450">
        <v>0</v>
      </c>
      <c r="U90" s="450">
        <v>-50</v>
      </c>
      <c r="V90" s="450">
        <v>-100</v>
      </c>
      <c r="W90" s="450">
        <v>30</v>
      </c>
      <c r="X90" s="450">
        <v>0</v>
      </c>
      <c r="Y90" s="452" t="s">
        <v>5632</v>
      </c>
      <c r="Z90" s="453">
        <v>9.5240000000000005E-2</v>
      </c>
      <c r="AA90" s="452" t="s">
        <v>5633</v>
      </c>
      <c r="AB90" s="453">
        <v>4.7600000000000003E-3</v>
      </c>
      <c r="AC90" s="452" t="s">
        <v>1753</v>
      </c>
      <c r="AD90" s="453" t="s">
        <v>1753</v>
      </c>
    </row>
    <row r="91" spans="1:30" ht="12" thickBot="1">
      <c r="A91" s="448">
        <v>24</v>
      </c>
      <c r="B91" s="449" t="s">
        <v>232</v>
      </c>
      <c r="C91" s="449"/>
      <c r="D91" s="449"/>
      <c r="E91" s="449" t="s">
        <v>411</v>
      </c>
      <c r="F91" s="450">
        <v>110</v>
      </c>
      <c r="G91" s="450">
        <f t="shared" si="7"/>
        <v>1650</v>
      </c>
      <c r="H91" s="450">
        <v>250</v>
      </c>
      <c r="I91" s="450">
        <f t="shared" si="4"/>
        <v>3750</v>
      </c>
      <c r="J91" s="450">
        <v>210</v>
      </c>
      <c r="K91" s="450"/>
      <c r="L91" s="450"/>
      <c r="M91" s="450">
        <v>70</v>
      </c>
      <c r="N91" s="450">
        <v>70</v>
      </c>
      <c r="O91" s="451">
        <f t="shared" si="5"/>
        <v>1400</v>
      </c>
      <c r="P91" s="450">
        <v>75</v>
      </c>
      <c r="Q91" s="451">
        <f t="shared" si="6"/>
        <v>1500</v>
      </c>
      <c r="R91" s="450">
        <v>0</v>
      </c>
      <c r="S91" s="450">
        <v>0</v>
      </c>
      <c r="T91" s="450">
        <v>0</v>
      </c>
      <c r="U91" s="450">
        <v>-100</v>
      </c>
      <c r="V91" s="450">
        <v>-50</v>
      </c>
      <c r="W91" s="450">
        <v>100</v>
      </c>
      <c r="X91" s="450">
        <v>0</v>
      </c>
      <c r="Y91" s="452" t="s">
        <v>3054</v>
      </c>
      <c r="Z91" s="453">
        <v>5.1616000000000002E-2</v>
      </c>
      <c r="AA91" s="452" t="s">
        <v>3121</v>
      </c>
      <c r="AB91" s="453">
        <v>2.5808000000000001E-2</v>
      </c>
      <c r="AC91" s="452" t="s">
        <v>3118</v>
      </c>
      <c r="AD91" s="453">
        <v>2.5760000000000002E-3</v>
      </c>
    </row>
    <row r="92" spans="1:30" ht="12" thickBot="1">
      <c r="A92" s="448">
        <v>24</v>
      </c>
      <c r="B92" s="449" t="s">
        <v>233</v>
      </c>
      <c r="C92" s="449"/>
      <c r="D92" s="449"/>
      <c r="E92" s="449" t="s">
        <v>205</v>
      </c>
      <c r="F92" s="450">
        <v>55</v>
      </c>
      <c r="G92" s="450">
        <f t="shared" si="7"/>
        <v>825</v>
      </c>
      <c r="H92" s="450">
        <v>250</v>
      </c>
      <c r="I92" s="450">
        <f t="shared" si="4"/>
        <v>3750</v>
      </c>
      <c r="J92" s="450">
        <v>210</v>
      </c>
      <c r="K92" s="450"/>
      <c r="L92" s="450"/>
      <c r="M92" s="450">
        <v>70</v>
      </c>
      <c r="N92" s="450">
        <v>70</v>
      </c>
      <c r="O92" s="451">
        <f t="shared" si="5"/>
        <v>1400</v>
      </c>
      <c r="P92" s="450">
        <v>75</v>
      </c>
      <c r="Q92" s="451">
        <f t="shared" si="6"/>
        <v>1500</v>
      </c>
      <c r="R92" s="450">
        <v>0</v>
      </c>
      <c r="S92" s="450">
        <v>0</v>
      </c>
      <c r="T92" s="450">
        <v>0</v>
      </c>
      <c r="U92" s="450">
        <v>-100</v>
      </c>
      <c r="V92" s="450">
        <v>-50</v>
      </c>
      <c r="W92" s="450">
        <v>100</v>
      </c>
      <c r="X92" s="450">
        <v>0</v>
      </c>
      <c r="Y92" s="452" t="s">
        <v>3054</v>
      </c>
      <c r="Z92" s="453">
        <v>0.227275</v>
      </c>
      <c r="AA92" s="452" t="s">
        <v>3054</v>
      </c>
      <c r="AB92" s="453">
        <v>2.2724999999999999E-2</v>
      </c>
      <c r="AC92" s="452" t="s">
        <v>1753</v>
      </c>
      <c r="AD92" s="453" t="s">
        <v>1753</v>
      </c>
    </row>
    <row r="93" spans="1:30" ht="12" thickBot="1">
      <c r="A93" s="448">
        <v>24</v>
      </c>
      <c r="B93" s="449" t="s">
        <v>231</v>
      </c>
      <c r="C93" s="449"/>
      <c r="D93" s="449"/>
      <c r="E93" s="449" t="s">
        <v>407</v>
      </c>
      <c r="F93" s="450">
        <v>45</v>
      </c>
      <c r="G93" s="450">
        <f t="shared" si="7"/>
        <v>675</v>
      </c>
      <c r="H93" s="450">
        <v>180</v>
      </c>
      <c r="I93" s="450">
        <f t="shared" si="4"/>
        <v>2700</v>
      </c>
      <c r="J93" s="450">
        <v>120</v>
      </c>
      <c r="K93" s="450"/>
      <c r="L93" s="450"/>
      <c r="M93" s="450">
        <v>160</v>
      </c>
      <c r="N93" s="450">
        <v>50</v>
      </c>
      <c r="O93" s="451">
        <f t="shared" si="5"/>
        <v>1000</v>
      </c>
      <c r="P93" s="450">
        <v>50</v>
      </c>
      <c r="Q93" s="451">
        <f t="shared" si="6"/>
        <v>1000</v>
      </c>
      <c r="R93" s="450">
        <v>0</v>
      </c>
      <c r="S93" s="450">
        <v>0</v>
      </c>
      <c r="T93" s="450">
        <v>0</v>
      </c>
      <c r="U93" s="450">
        <v>-100</v>
      </c>
      <c r="V93" s="450">
        <v>-50</v>
      </c>
      <c r="W93" s="450">
        <v>100</v>
      </c>
      <c r="X93" s="450">
        <v>0</v>
      </c>
      <c r="Y93" s="452" t="s">
        <v>1922</v>
      </c>
      <c r="Z93" s="453">
        <v>6.4000000000000001E-2</v>
      </c>
      <c r="AA93" s="452" t="s">
        <v>5634</v>
      </c>
      <c r="AB93" s="453">
        <v>1.6E-2</v>
      </c>
      <c r="AC93" s="452" t="s">
        <v>1753</v>
      </c>
      <c r="AD93" s="453" t="s">
        <v>1753</v>
      </c>
    </row>
    <row r="94" spans="1:30" s="127" customFormat="1" ht="12" thickBot="1">
      <c r="A94" s="448">
        <v>24</v>
      </c>
      <c r="B94" s="449" t="s">
        <v>5635</v>
      </c>
      <c r="C94" s="449"/>
      <c r="D94" s="449"/>
      <c r="E94" s="449" t="s">
        <v>5636</v>
      </c>
      <c r="F94" s="450">
        <v>600</v>
      </c>
      <c r="G94" s="450">
        <f t="shared" si="7"/>
        <v>9000</v>
      </c>
      <c r="H94" s="450">
        <v>220</v>
      </c>
      <c r="I94" s="450">
        <f t="shared" si="4"/>
        <v>3300</v>
      </c>
      <c r="J94" s="450">
        <v>25</v>
      </c>
      <c r="K94" s="450"/>
      <c r="L94" s="450"/>
      <c r="M94" s="450">
        <v>100</v>
      </c>
      <c r="N94" s="450">
        <v>100</v>
      </c>
      <c r="O94" s="451">
        <f t="shared" si="5"/>
        <v>2000</v>
      </c>
      <c r="P94" s="450">
        <v>100</v>
      </c>
      <c r="Q94" s="451">
        <f t="shared" si="6"/>
        <v>2000</v>
      </c>
      <c r="R94" s="450">
        <v>0</v>
      </c>
      <c r="S94" s="450">
        <v>0</v>
      </c>
      <c r="T94" s="450">
        <v>0</v>
      </c>
      <c r="U94" s="450">
        <v>-50</v>
      </c>
      <c r="V94" s="450">
        <v>0</v>
      </c>
      <c r="W94" s="450">
        <v>100</v>
      </c>
      <c r="X94" s="450">
        <v>0</v>
      </c>
      <c r="Y94" s="452" t="s">
        <v>1753</v>
      </c>
      <c r="Z94" s="453" t="s">
        <v>1753</v>
      </c>
      <c r="AA94" s="452" t="s">
        <v>1753</v>
      </c>
      <c r="AB94" s="453" t="s">
        <v>1753</v>
      </c>
      <c r="AC94" s="452" t="s">
        <v>1753</v>
      </c>
      <c r="AD94" s="453" t="s">
        <v>1753</v>
      </c>
    </row>
    <row r="95" spans="1:30" ht="12" thickBot="1">
      <c r="A95" s="448">
        <v>25</v>
      </c>
      <c r="B95" s="449" t="s">
        <v>238</v>
      </c>
      <c r="C95" s="449" t="s">
        <v>5596</v>
      </c>
      <c r="D95" s="449" t="s">
        <v>5601</v>
      </c>
      <c r="E95" s="449" t="s">
        <v>419</v>
      </c>
      <c r="F95" s="450">
        <v>1200</v>
      </c>
      <c r="G95" s="450">
        <f t="shared" si="7"/>
        <v>18000</v>
      </c>
      <c r="H95" s="450">
        <v>300</v>
      </c>
      <c r="I95" s="450">
        <f t="shared" si="4"/>
        <v>4500</v>
      </c>
      <c r="J95" s="450">
        <v>0</v>
      </c>
      <c r="K95" s="450"/>
      <c r="L95" s="450"/>
      <c r="M95" s="450">
        <v>90</v>
      </c>
      <c r="N95" s="450">
        <v>300</v>
      </c>
      <c r="O95" s="451">
        <f t="shared" si="5"/>
        <v>6000</v>
      </c>
      <c r="P95" s="450">
        <v>100</v>
      </c>
      <c r="Q95" s="451">
        <f t="shared" si="6"/>
        <v>2000</v>
      </c>
      <c r="R95" s="450">
        <v>0</v>
      </c>
      <c r="S95" s="450">
        <v>-100</v>
      </c>
      <c r="T95" s="450">
        <v>0</v>
      </c>
      <c r="U95" s="450">
        <v>0</v>
      </c>
      <c r="V95" s="450">
        <v>0</v>
      </c>
      <c r="W95" s="450">
        <v>100</v>
      </c>
      <c r="X95" s="450">
        <v>0</v>
      </c>
      <c r="Y95" s="452" t="s">
        <v>2100</v>
      </c>
      <c r="Z95" s="453">
        <v>0.08</v>
      </c>
      <c r="AA95" s="452" t="s">
        <v>1753</v>
      </c>
      <c r="AB95" s="453" t="s">
        <v>1753</v>
      </c>
      <c r="AC95" s="452" t="s">
        <v>1753</v>
      </c>
      <c r="AD95" s="453" t="s">
        <v>1753</v>
      </c>
    </row>
    <row r="96" spans="1:30" ht="12" thickBot="1">
      <c r="A96" s="448">
        <v>25</v>
      </c>
      <c r="B96" s="449" t="s">
        <v>237</v>
      </c>
      <c r="C96" s="449"/>
      <c r="D96" s="449"/>
      <c r="E96" s="449" t="s">
        <v>418</v>
      </c>
      <c r="F96" s="450">
        <v>250</v>
      </c>
      <c r="G96" s="450">
        <f t="shared" si="7"/>
        <v>3750</v>
      </c>
      <c r="H96" s="450">
        <v>430</v>
      </c>
      <c r="I96" s="450">
        <f t="shared" si="4"/>
        <v>6450</v>
      </c>
      <c r="J96" s="450">
        <v>300</v>
      </c>
      <c r="K96" s="450"/>
      <c r="L96" s="450"/>
      <c r="M96" s="450">
        <v>80</v>
      </c>
      <c r="N96" s="450">
        <v>200</v>
      </c>
      <c r="O96" s="451">
        <f t="shared" si="5"/>
        <v>4000</v>
      </c>
      <c r="P96" s="450">
        <v>200</v>
      </c>
      <c r="Q96" s="451">
        <f t="shared" si="6"/>
        <v>4000</v>
      </c>
      <c r="R96" s="450">
        <v>0</v>
      </c>
      <c r="S96" s="450">
        <v>0</v>
      </c>
      <c r="T96" s="450">
        <v>0</v>
      </c>
      <c r="U96" s="450">
        <v>-100</v>
      </c>
      <c r="V96" s="450">
        <v>-50</v>
      </c>
      <c r="W96" s="450">
        <v>100</v>
      </c>
      <c r="X96" s="450">
        <v>0</v>
      </c>
      <c r="Y96" s="452" t="s">
        <v>3054</v>
      </c>
      <c r="Z96" s="453">
        <v>7.0000000000000007E-2</v>
      </c>
      <c r="AA96" s="452" t="s">
        <v>3054</v>
      </c>
      <c r="AB96" s="453">
        <v>2.5000000000000001E-2</v>
      </c>
      <c r="AC96" s="452" t="s">
        <v>5637</v>
      </c>
      <c r="AD96" s="453">
        <v>5.0000000000000001E-3</v>
      </c>
    </row>
    <row r="97" spans="1:30" ht="12" thickBot="1">
      <c r="A97" s="448">
        <v>25</v>
      </c>
      <c r="B97" s="449" t="s">
        <v>236</v>
      </c>
      <c r="C97" s="449"/>
      <c r="D97" s="449"/>
      <c r="E97" s="449" t="s">
        <v>416</v>
      </c>
      <c r="F97" s="450">
        <v>500</v>
      </c>
      <c r="G97" s="450">
        <f t="shared" si="7"/>
        <v>7500</v>
      </c>
      <c r="H97" s="450">
        <v>220</v>
      </c>
      <c r="I97" s="450">
        <f t="shared" si="4"/>
        <v>3300</v>
      </c>
      <c r="J97" s="450">
        <v>150</v>
      </c>
      <c r="K97" s="450"/>
      <c r="L97" s="450"/>
      <c r="M97" s="450">
        <v>100</v>
      </c>
      <c r="N97" s="450">
        <v>105</v>
      </c>
      <c r="O97" s="451">
        <f t="shared" si="5"/>
        <v>2100</v>
      </c>
      <c r="P97" s="450">
        <v>105</v>
      </c>
      <c r="Q97" s="451">
        <f t="shared" si="6"/>
        <v>2100</v>
      </c>
      <c r="R97" s="450">
        <v>0</v>
      </c>
      <c r="S97" s="450">
        <v>-50</v>
      </c>
      <c r="T97" s="450">
        <v>-50</v>
      </c>
      <c r="U97" s="450">
        <v>-50</v>
      </c>
      <c r="V97" s="450">
        <v>0</v>
      </c>
      <c r="W97" s="450">
        <v>0</v>
      </c>
      <c r="X97" s="450">
        <v>0</v>
      </c>
      <c r="Y97" s="452"/>
      <c r="Z97" s="453"/>
      <c r="AA97" s="452"/>
      <c r="AB97" s="453"/>
      <c r="AC97" s="452"/>
      <c r="AD97" s="453"/>
    </row>
    <row r="98" spans="1:30" ht="12" thickBot="1">
      <c r="A98" s="448">
        <v>25</v>
      </c>
      <c r="B98" s="449" t="s">
        <v>5638</v>
      </c>
      <c r="C98" s="449"/>
      <c r="D98" s="449"/>
      <c r="E98" s="449" t="s">
        <v>5639</v>
      </c>
      <c r="F98" s="450">
        <v>2400</v>
      </c>
      <c r="G98" s="450">
        <f t="shared" si="7"/>
        <v>36000</v>
      </c>
      <c r="H98" s="450">
        <v>330</v>
      </c>
      <c r="I98" s="450">
        <f t="shared" si="4"/>
        <v>4950</v>
      </c>
      <c r="J98" s="450">
        <v>5</v>
      </c>
      <c r="K98" s="450"/>
      <c r="L98" s="450"/>
      <c r="M98" s="450">
        <v>100</v>
      </c>
      <c r="N98" s="450">
        <v>480</v>
      </c>
      <c r="O98" s="451">
        <f t="shared" si="5"/>
        <v>9600</v>
      </c>
      <c r="P98" s="450">
        <v>240</v>
      </c>
      <c r="Q98" s="451">
        <f t="shared" si="6"/>
        <v>4800</v>
      </c>
      <c r="R98" s="450">
        <v>50</v>
      </c>
      <c r="S98" s="450">
        <v>100</v>
      </c>
      <c r="T98" s="450">
        <v>100</v>
      </c>
      <c r="U98" s="450">
        <v>-300</v>
      </c>
      <c r="V98" s="450">
        <v>100</v>
      </c>
      <c r="W98" s="450">
        <v>100</v>
      </c>
      <c r="X98" s="450">
        <v>100</v>
      </c>
      <c r="Y98" s="452" t="s">
        <v>5640</v>
      </c>
      <c r="Z98" s="453">
        <v>0.06</v>
      </c>
      <c r="AA98" s="452" t="s">
        <v>5641</v>
      </c>
      <c r="AB98" s="453">
        <v>0.03</v>
      </c>
      <c r="AC98" s="452" t="s">
        <v>5642</v>
      </c>
      <c r="AD98" s="453">
        <v>0.01</v>
      </c>
    </row>
    <row r="99" spans="1:30" s="127" customFormat="1" ht="12" thickBot="1">
      <c r="A99" s="448">
        <v>25</v>
      </c>
      <c r="B99" s="449" t="s">
        <v>235</v>
      </c>
      <c r="C99" s="449"/>
      <c r="D99" s="449"/>
      <c r="E99" s="449" t="s">
        <v>412</v>
      </c>
      <c r="F99" s="450">
        <v>40</v>
      </c>
      <c r="G99" s="450">
        <f t="shared" si="7"/>
        <v>600</v>
      </c>
      <c r="H99" s="450">
        <v>135</v>
      </c>
      <c r="I99" s="450">
        <f t="shared" si="4"/>
        <v>2025</v>
      </c>
      <c r="J99" s="450">
        <v>80</v>
      </c>
      <c r="K99" s="450"/>
      <c r="L99" s="450"/>
      <c r="M99" s="450">
        <v>55</v>
      </c>
      <c r="N99" s="450">
        <v>20</v>
      </c>
      <c r="O99" s="451">
        <f t="shared" si="5"/>
        <v>400</v>
      </c>
      <c r="P99" s="450">
        <v>100</v>
      </c>
      <c r="Q99" s="451">
        <f t="shared" si="6"/>
        <v>2000</v>
      </c>
      <c r="R99" s="450">
        <v>0</v>
      </c>
      <c r="S99" s="450">
        <v>-50</v>
      </c>
      <c r="T99" s="450">
        <v>100</v>
      </c>
      <c r="U99" s="450">
        <v>-20</v>
      </c>
      <c r="V99" s="450">
        <v>-20</v>
      </c>
      <c r="W99" s="450">
        <v>100</v>
      </c>
      <c r="X99" s="450">
        <v>100</v>
      </c>
      <c r="Y99" s="452" t="s">
        <v>2125</v>
      </c>
      <c r="Z99" s="453">
        <v>9.5240000000000005E-2</v>
      </c>
      <c r="AA99" s="452" t="s">
        <v>5641</v>
      </c>
      <c r="AB99" s="453">
        <v>4.7600000000000003E-3</v>
      </c>
      <c r="AC99" s="452" t="s">
        <v>1753</v>
      </c>
      <c r="AD99" s="453" t="s">
        <v>1753</v>
      </c>
    </row>
    <row r="100" spans="1:30" ht="12" thickBot="1">
      <c r="A100" s="448">
        <v>25</v>
      </c>
      <c r="B100" s="449" t="s">
        <v>5643</v>
      </c>
      <c r="C100" s="449"/>
      <c r="D100" s="449"/>
      <c r="E100" s="449" t="s">
        <v>416</v>
      </c>
      <c r="F100" s="450">
        <v>500</v>
      </c>
      <c r="G100" s="450">
        <f t="shared" si="7"/>
        <v>7500</v>
      </c>
      <c r="H100" s="450">
        <v>220</v>
      </c>
      <c r="I100" s="450">
        <f t="shared" si="4"/>
        <v>3300</v>
      </c>
      <c r="J100" s="450">
        <v>150</v>
      </c>
      <c r="K100" s="450"/>
      <c r="L100" s="450"/>
      <c r="M100" s="450">
        <v>100</v>
      </c>
      <c r="N100" s="450">
        <v>105</v>
      </c>
      <c r="O100" s="451">
        <f t="shared" si="5"/>
        <v>2100</v>
      </c>
      <c r="P100" s="450">
        <v>105</v>
      </c>
      <c r="Q100" s="451">
        <f t="shared" si="6"/>
        <v>2100</v>
      </c>
      <c r="R100" s="450">
        <v>0</v>
      </c>
      <c r="S100" s="450">
        <v>-50</v>
      </c>
      <c r="T100" s="450">
        <v>-50</v>
      </c>
      <c r="U100" s="450">
        <v>-50</v>
      </c>
      <c r="V100" s="450">
        <v>0</v>
      </c>
      <c r="W100" s="450">
        <v>0</v>
      </c>
      <c r="X100" s="450">
        <v>0</v>
      </c>
      <c r="Y100" s="452" t="s">
        <v>2153</v>
      </c>
      <c r="Z100" s="453">
        <v>6.9568000000000005E-2</v>
      </c>
      <c r="AA100" s="452" t="s">
        <v>3057</v>
      </c>
      <c r="AB100" s="453">
        <v>6.96E-3</v>
      </c>
      <c r="AC100" s="452" t="s">
        <v>3114</v>
      </c>
      <c r="AD100" s="453">
        <v>3.48E-3</v>
      </c>
    </row>
    <row r="101" spans="1:30" ht="12" thickBot="1">
      <c r="A101" s="448">
        <v>26</v>
      </c>
      <c r="B101" s="449" t="s">
        <v>244</v>
      </c>
      <c r="C101" s="449"/>
      <c r="D101" s="449"/>
      <c r="E101" s="449" t="s">
        <v>415</v>
      </c>
      <c r="F101" s="450">
        <v>500</v>
      </c>
      <c r="G101" s="450">
        <f t="shared" si="7"/>
        <v>7500</v>
      </c>
      <c r="H101" s="450">
        <v>250</v>
      </c>
      <c r="I101" s="450">
        <f t="shared" si="4"/>
        <v>3750</v>
      </c>
      <c r="J101" s="450">
        <v>500</v>
      </c>
      <c r="K101" s="450"/>
      <c r="L101" s="450"/>
      <c r="M101" s="450">
        <v>150</v>
      </c>
      <c r="N101" s="450">
        <v>150</v>
      </c>
      <c r="O101" s="451">
        <f t="shared" si="5"/>
        <v>3000</v>
      </c>
      <c r="P101" s="450">
        <v>150</v>
      </c>
      <c r="Q101" s="451">
        <f t="shared" si="6"/>
        <v>3000</v>
      </c>
      <c r="R101" s="450">
        <v>0</v>
      </c>
      <c r="S101" s="450">
        <v>0</v>
      </c>
      <c r="T101" s="450">
        <v>0</v>
      </c>
      <c r="U101" s="450">
        <v>-25</v>
      </c>
      <c r="V101" s="450">
        <v>-50</v>
      </c>
      <c r="W101" s="450">
        <v>75</v>
      </c>
      <c r="X101" s="450">
        <v>150</v>
      </c>
      <c r="Y101" s="452" t="s">
        <v>5644</v>
      </c>
      <c r="Z101" s="453">
        <v>9.5240000000000005E-2</v>
      </c>
      <c r="AA101" s="452" t="s">
        <v>5645</v>
      </c>
      <c r="AB101" s="453">
        <v>4.7600000000000003E-3</v>
      </c>
      <c r="AC101" s="452" t="s">
        <v>1753</v>
      </c>
      <c r="AD101" s="453" t="s">
        <v>1753</v>
      </c>
    </row>
    <row r="102" spans="1:30" ht="12" thickBot="1">
      <c r="A102" s="448">
        <v>26</v>
      </c>
      <c r="B102" s="449" t="s">
        <v>240</v>
      </c>
      <c r="C102" s="449"/>
      <c r="D102" s="449"/>
      <c r="E102" s="449" t="s">
        <v>411</v>
      </c>
      <c r="F102" s="450">
        <v>100</v>
      </c>
      <c r="G102" s="450">
        <f t="shared" si="7"/>
        <v>1500</v>
      </c>
      <c r="H102" s="450">
        <v>220</v>
      </c>
      <c r="I102" s="450">
        <f t="shared" si="4"/>
        <v>3300</v>
      </c>
      <c r="J102" s="450">
        <v>210</v>
      </c>
      <c r="K102" s="450"/>
      <c r="L102" s="450"/>
      <c r="M102" s="450">
        <v>75</v>
      </c>
      <c r="N102" s="450">
        <v>50</v>
      </c>
      <c r="O102" s="451">
        <f t="shared" si="5"/>
        <v>1000</v>
      </c>
      <c r="P102" s="450">
        <v>75</v>
      </c>
      <c r="Q102" s="451">
        <f t="shared" si="6"/>
        <v>1500</v>
      </c>
      <c r="R102" s="450">
        <v>0</v>
      </c>
      <c r="S102" s="450">
        <v>0</v>
      </c>
      <c r="T102" s="450">
        <v>0</v>
      </c>
      <c r="U102" s="450">
        <v>-100</v>
      </c>
      <c r="V102" s="450">
        <v>-50</v>
      </c>
      <c r="W102" s="450">
        <v>100</v>
      </c>
      <c r="X102" s="450">
        <v>0</v>
      </c>
      <c r="Y102" s="452" t="s">
        <v>3054</v>
      </c>
      <c r="Z102" s="453">
        <v>6.9568000000000005E-2</v>
      </c>
      <c r="AA102" s="452" t="s">
        <v>3054</v>
      </c>
      <c r="AB102" s="453">
        <v>6.96E-3</v>
      </c>
      <c r="AC102" s="452" t="s">
        <v>3115</v>
      </c>
      <c r="AD102" s="453">
        <v>3.48E-3</v>
      </c>
    </row>
    <row r="103" spans="1:30" ht="12" thickBot="1">
      <c r="A103" s="448">
        <v>26</v>
      </c>
      <c r="B103" s="449" t="s">
        <v>241</v>
      </c>
      <c r="C103" s="449"/>
      <c r="D103" s="449"/>
      <c r="E103" s="449" t="s">
        <v>205</v>
      </c>
      <c r="F103" s="450">
        <v>50</v>
      </c>
      <c r="G103" s="450">
        <f t="shared" si="7"/>
        <v>750</v>
      </c>
      <c r="H103" s="450">
        <v>250</v>
      </c>
      <c r="I103" s="450">
        <f t="shared" si="4"/>
        <v>3750</v>
      </c>
      <c r="J103" s="450">
        <v>210</v>
      </c>
      <c r="K103" s="450"/>
      <c r="L103" s="450"/>
      <c r="M103" s="450">
        <v>75</v>
      </c>
      <c r="N103" s="450">
        <v>50</v>
      </c>
      <c r="O103" s="451">
        <f t="shared" si="5"/>
        <v>1000</v>
      </c>
      <c r="P103" s="450">
        <v>75</v>
      </c>
      <c r="Q103" s="451">
        <f t="shared" si="6"/>
        <v>1500</v>
      </c>
      <c r="R103" s="450">
        <v>0</v>
      </c>
      <c r="S103" s="450">
        <v>0</v>
      </c>
      <c r="T103" s="450">
        <v>0</v>
      </c>
      <c r="U103" s="450">
        <v>-100</v>
      </c>
      <c r="V103" s="450">
        <v>-50</v>
      </c>
      <c r="W103" s="450">
        <v>100</v>
      </c>
      <c r="X103" s="450">
        <v>0</v>
      </c>
      <c r="Y103" s="452" t="s">
        <v>3054</v>
      </c>
      <c r="Z103" s="453">
        <v>0.227275</v>
      </c>
      <c r="AA103" s="452" t="s">
        <v>3054</v>
      </c>
      <c r="AB103" s="453">
        <v>2.2724999999999999E-2</v>
      </c>
      <c r="AC103" s="452" t="s">
        <v>1753</v>
      </c>
      <c r="AD103" s="453" t="s">
        <v>1753</v>
      </c>
    </row>
    <row r="104" spans="1:30" ht="12" thickBot="1">
      <c r="A104" s="448">
        <v>26</v>
      </c>
      <c r="B104" s="449" t="s">
        <v>239</v>
      </c>
      <c r="C104" s="449" t="s">
        <v>5596</v>
      </c>
      <c r="D104" s="449" t="s">
        <v>5646</v>
      </c>
      <c r="E104" s="449" t="s">
        <v>410</v>
      </c>
      <c r="F104" s="450">
        <v>100</v>
      </c>
      <c r="G104" s="450">
        <f t="shared" si="7"/>
        <v>1500</v>
      </c>
      <c r="H104" s="450">
        <v>115</v>
      </c>
      <c r="I104" s="450">
        <f t="shared" si="4"/>
        <v>1725</v>
      </c>
      <c r="J104" s="450">
        <v>60</v>
      </c>
      <c r="K104" s="450"/>
      <c r="L104" s="450"/>
      <c r="M104" s="450">
        <v>70</v>
      </c>
      <c r="N104" s="450">
        <v>45</v>
      </c>
      <c r="O104" s="451">
        <f t="shared" si="5"/>
        <v>900</v>
      </c>
      <c r="P104" s="450">
        <v>120</v>
      </c>
      <c r="Q104" s="451">
        <f t="shared" si="6"/>
        <v>2400</v>
      </c>
      <c r="R104" s="450">
        <v>0</v>
      </c>
      <c r="S104" s="450">
        <v>30</v>
      </c>
      <c r="T104" s="450">
        <v>0</v>
      </c>
      <c r="U104" s="450">
        <v>-50</v>
      </c>
      <c r="V104" s="450">
        <v>-100</v>
      </c>
      <c r="W104" s="450">
        <v>30</v>
      </c>
      <c r="X104" s="450">
        <v>0</v>
      </c>
      <c r="Y104" s="452" t="s">
        <v>5632</v>
      </c>
      <c r="Z104" s="453">
        <v>7.6191999999999996E-2</v>
      </c>
      <c r="AA104" s="452" t="s">
        <v>2093</v>
      </c>
      <c r="AB104" s="453">
        <v>3.8080000000000002E-3</v>
      </c>
      <c r="AC104" s="452" t="s">
        <v>1753</v>
      </c>
      <c r="AD104" s="453" t="s">
        <v>1753</v>
      </c>
    </row>
    <row r="105" spans="1:30" ht="12" thickBot="1">
      <c r="A105" s="448">
        <v>26</v>
      </c>
      <c r="B105" s="449" t="s">
        <v>242</v>
      </c>
      <c r="C105" s="449"/>
      <c r="D105" s="449"/>
      <c r="E105" s="449" t="s">
        <v>407</v>
      </c>
      <c r="F105" s="450">
        <v>60</v>
      </c>
      <c r="G105" s="450">
        <f t="shared" si="7"/>
        <v>900</v>
      </c>
      <c r="H105" s="450">
        <v>160</v>
      </c>
      <c r="I105" s="450">
        <f t="shared" si="4"/>
        <v>2400</v>
      </c>
      <c r="J105" s="450">
        <v>200</v>
      </c>
      <c r="K105" s="450"/>
      <c r="L105" s="450"/>
      <c r="M105" s="450">
        <v>80</v>
      </c>
      <c r="N105" s="450">
        <v>40</v>
      </c>
      <c r="O105" s="451">
        <f t="shared" si="5"/>
        <v>800</v>
      </c>
      <c r="P105" s="450">
        <v>90</v>
      </c>
      <c r="Q105" s="451">
        <f t="shared" si="6"/>
        <v>1800</v>
      </c>
      <c r="R105" s="450">
        <v>0</v>
      </c>
      <c r="S105" s="450">
        <v>0</v>
      </c>
      <c r="T105" s="450">
        <v>0</v>
      </c>
      <c r="U105" s="450">
        <v>-100</v>
      </c>
      <c r="V105" s="450">
        <v>-50</v>
      </c>
      <c r="W105" s="450">
        <v>100</v>
      </c>
      <c r="X105" s="450">
        <v>0</v>
      </c>
      <c r="Y105" s="452" t="s">
        <v>3054</v>
      </c>
      <c r="Z105" s="453">
        <v>6.9568000000000005E-2</v>
      </c>
      <c r="AA105" s="452" t="s">
        <v>3054</v>
      </c>
      <c r="AB105" s="453">
        <v>6.96E-3</v>
      </c>
      <c r="AC105" s="452" t="s">
        <v>5637</v>
      </c>
      <c r="AD105" s="453">
        <v>3.48E-3</v>
      </c>
    </row>
    <row r="106" spans="1:30" ht="12" thickBot="1">
      <c r="A106" s="448">
        <v>26</v>
      </c>
      <c r="B106" s="449" t="s">
        <v>243</v>
      </c>
      <c r="C106" s="449"/>
      <c r="D106" s="449"/>
      <c r="E106" s="449" t="s">
        <v>205</v>
      </c>
      <c r="F106" s="450">
        <v>60</v>
      </c>
      <c r="G106" s="450">
        <f t="shared" si="7"/>
        <v>900</v>
      </c>
      <c r="H106" s="450">
        <v>200</v>
      </c>
      <c r="I106" s="450">
        <f t="shared" si="4"/>
        <v>3000</v>
      </c>
      <c r="J106" s="450">
        <v>200</v>
      </c>
      <c r="K106" s="450"/>
      <c r="L106" s="450"/>
      <c r="M106" s="450">
        <v>80</v>
      </c>
      <c r="N106" s="450">
        <v>40</v>
      </c>
      <c r="O106" s="451">
        <f t="shared" si="5"/>
        <v>800</v>
      </c>
      <c r="P106" s="450">
        <v>90</v>
      </c>
      <c r="Q106" s="451">
        <f t="shared" si="6"/>
        <v>1800</v>
      </c>
      <c r="R106" s="450">
        <v>0</v>
      </c>
      <c r="S106" s="450">
        <v>0</v>
      </c>
      <c r="T106" s="450">
        <v>0</v>
      </c>
      <c r="U106" s="450">
        <v>-100</v>
      </c>
      <c r="V106" s="450">
        <v>-50</v>
      </c>
      <c r="W106" s="450">
        <v>100</v>
      </c>
      <c r="X106" s="450">
        <v>0</v>
      </c>
      <c r="Y106" s="452" t="s">
        <v>3054</v>
      </c>
      <c r="Z106" s="453">
        <v>0.227275</v>
      </c>
      <c r="AA106" s="452" t="s">
        <v>3054</v>
      </c>
      <c r="AB106" s="453">
        <v>2.2724999999999999E-2</v>
      </c>
      <c r="AC106" s="452" t="s">
        <v>1753</v>
      </c>
      <c r="AD106" s="453" t="s">
        <v>1753</v>
      </c>
    </row>
    <row r="107" spans="1:30" ht="12" thickBot="1">
      <c r="A107" s="448">
        <v>27</v>
      </c>
      <c r="B107" s="449" t="s">
        <v>248</v>
      </c>
      <c r="C107" s="449"/>
      <c r="D107" s="449"/>
      <c r="E107" s="449" t="s">
        <v>419</v>
      </c>
      <c r="F107" s="450">
        <v>400</v>
      </c>
      <c r="G107" s="450">
        <f t="shared" si="7"/>
        <v>6000</v>
      </c>
      <c r="H107" s="450">
        <v>180</v>
      </c>
      <c r="I107" s="450">
        <f t="shared" si="4"/>
        <v>2700</v>
      </c>
      <c r="J107" s="450">
        <v>15</v>
      </c>
      <c r="K107" s="450"/>
      <c r="L107" s="450"/>
      <c r="M107" s="450">
        <v>110</v>
      </c>
      <c r="N107" s="450">
        <v>240</v>
      </c>
      <c r="O107" s="451">
        <f t="shared" si="5"/>
        <v>4800</v>
      </c>
      <c r="P107" s="450">
        <v>240</v>
      </c>
      <c r="Q107" s="451">
        <f t="shared" si="6"/>
        <v>4800</v>
      </c>
      <c r="R107" s="450">
        <v>0</v>
      </c>
      <c r="S107" s="450">
        <v>-100</v>
      </c>
      <c r="T107" s="450">
        <v>0</v>
      </c>
      <c r="U107" s="450">
        <v>0</v>
      </c>
      <c r="V107" s="450">
        <v>0</v>
      </c>
      <c r="W107" s="450">
        <v>100</v>
      </c>
      <c r="X107" s="450">
        <v>0</v>
      </c>
      <c r="Y107" s="452" t="s">
        <v>5647</v>
      </c>
      <c r="Z107" s="453">
        <v>0.08</v>
      </c>
      <c r="AA107" s="452" t="s">
        <v>1753</v>
      </c>
      <c r="AB107" s="453" t="s">
        <v>1753</v>
      </c>
      <c r="AC107" s="452" t="s">
        <v>1753</v>
      </c>
      <c r="AD107" s="453" t="s">
        <v>1753</v>
      </c>
    </row>
    <row r="108" spans="1:30" ht="12" thickBot="1">
      <c r="A108" s="448">
        <v>27</v>
      </c>
      <c r="B108" s="449" t="s">
        <v>247</v>
      </c>
      <c r="C108" s="449"/>
      <c r="D108" s="449"/>
      <c r="E108" s="449" t="s">
        <v>416</v>
      </c>
      <c r="F108" s="450">
        <v>250</v>
      </c>
      <c r="G108" s="450">
        <f t="shared" si="7"/>
        <v>3750</v>
      </c>
      <c r="H108" s="450">
        <v>280</v>
      </c>
      <c r="I108" s="450">
        <f t="shared" si="4"/>
        <v>4200</v>
      </c>
      <c r="J108" s="450">
        <v>150</v>
      </c>
      <c r="K108" s="450"/>
      <c r="L108" s="450"/>
      <c r="M108" s="450">
        <v>120</v>
      </c>
      <c r="N108" s="450">
        <v>113</v>
      </c>
      <c r="O108" s="451">
        <f t="shared" si="5"/>
        <v>2260</v>
      </c>
      <c r="P108" s="450">
        <v>113</v>
      </c>
      <c r="Q108" s="451">
        <f t="shared" si="6"/>
        <v>2260</v>
      </c>
      <c r="R108" s="450">
        <v>0</v>
      </c>
      <c r="S108" s="450">
        <v>-100</v>
      </c>
      <c r="T108" s="450">
        <v>0</v>
      </c>
      <c r="U108" s="450">
        <v>0</v>
      </c>
      <c r="V108" s="450">
        <v>0</v>
      </c>
      <c r="W108" s="450">
        <v>25</v>
      </c>
      <c r="X108" s="450">
        <v>0</v>
      </c>
      <c r="Y108" s="452" t="s">
        <v>2536</v>
      </c>
      <c r="Z108" s="453">
        <v>7.2728000000000001E-2</v>
      </c>
      <c r="AA108" s="452" t="s">
        <v>5648</v>
      </c>
      <c r="AB108" s="453">
        <v>3.64E-3</v>
      </c>
      <c r="AC108" s="452" t="s">
        <v>2564</v>
      </c>
      <c r="AD108" s="453">
        <v>3.64E-3</v>
      </c>
    </row>
    <row r="109" spans="1:30" ht="12" thickBot="1">
      <c r="A109" s="448">
        <v>27</v>
      </c>
      <c r="B109" s="449" t="s">
        <v>246</v>
      </c>
      <c r="C109" s="449"/>
      <c r="D109" s="449"/>
      <c r="E109" s="449" t="s">
        <v>420</v>
      </c>
      <c r="F109" s="450">
        <v>300</v>
      </c>
      <c r="G109" s="450">
        <f t="shared" si="7"/>
        <v>4500</v>
      </c>
      <c r="H109" s="450">
        <v>50</v>
      </c>
      <c r="I109" s="450">
        <f t="shared" si="4"/>
        <v>750</v>
      </c>
      <c r="J109" s="450">
        <v>150</v>
      </c>
      <c r="K109" s="450"/>
      <c r="L109" s="450"/>
      <c r="M109" s="450">
        <v>125</v>
      </c>
      <c r="N109" s="450">
        <v>80</v>
      </c>
      <c r="O109" s="451">
        <f t="shared" si="5"/>
        <v>1600</v>
      </c>
      <c r="P109" s="450">
        <v>80</v>
      </c>
      <c r="Q109" s="451">
        <f t="shared" si="6"/>
        <v>1600</v>
      </c>
      <c r="R109" s="450">
        <v>0</v>
      </c>
      <c r="S109" s="450">
        <v>50</v>
      </c>
      <c r="T109" s="450">
        <v>-50</v>
      </c>
      <c r="U109" s="450">
        <v>0</v>
      </c>
      <c r="V109" s="450">
        <v>0</v>
      </c>
      <c r="W109" s="450">
        <v>50</v>
      </c>
      <c r="X109" s="450">
        <v>-50</v>
      </c>
      <c r="Y109" s="452" t="s">
        <v>2150</v>
      </c>
      <c r="Z109" s="453">
        <v>7.4999999999999997E-2</v>
      </c>
      <c r="AA109" s="452" t="s">
        <v>5649</v>
      </c>
      <c r="AB109" s="453">
        <v>7.4999999999999997E-2</v>
      </c>
      <c r="AC109" s="452" t="s">
        <v>1753</v>
      </c>
      <c r="AD109" s="453" t="s">
        <v>1753</v>
      </c>
    </row>
    <row r="110" spans="1:30" ht="12" thickBot="1">
      <c r="A110" s="448">
        <v>27</v>
      </c>
      <c r="B110" s="449" t="s">
        <v>245</v>
      </c>
      <c r="C110" s="449"/>
      <c r="D110" s="449"/>
      <c r="E110" s="449" t="s">
        <v>425</v>
      </c>
      <c r="F110" s="450">
        <v>80</v>
      </c>
      <c r="G110" s="450">
        <f t="shared" si="7"/>
        <v>1200</v>
      </c>
      <c r="H110" s="450">
        <v>256</v>
      </c>
      <c r="I110" s="450">
        <f t="shared" si="4"/>
        <v>3840</v>
      </c>
      <c r="J110" s="450">
        <v>125</v>
      </c>
      <c r="K110" s="450"/>
      <c r="L110" s="450"/>
      <c r="M110" s="450">
        <v>100</v>
      </c>
      <c r="N110" s="450">
        <v>60</v>
      </c>
      <c r="O110" s="451">
        <f t="shared" si="5"/>
        <v>1200</v>
      </c>
      <c r="P110" s="450">
        <v>90</v>
      </c>
      <c r="Q110" s="451">
        <f t="shared" si="6"/>
        <v>1800</v>
      </c>
      <c r="R110" s="450">
        <v>0</v>
      </c>
      <c r="S110" s="450">
        <v>0</v>
      </c>
      <c r="T110" s="450">
        <v>0</v>
      </c>
      <c r="U110" s="450">
        <v>-100</v>
      </c>
      <c r="V110" s="450">
        <v>-50</v>
      </c>
      <c r="W110" s="450">
        <v>100</v>
      </c>
      <c r="X110" s="450">
        <v>0</v>
      </c>
      <c r="Y110" s="452" t="s">
        <v>2125</v>
      </c>
      <c r="Z110" s="453">
        <v>0.09</v>
      </c>
      <c r="AA110" s="452" t="s">
        <v>5617</v>
      </c>
      <c r="AB110" s="453">
        <v>0.01</v>
      </c>
      <c r="AC110" s="452" t="s">
        <v>1753</v>
      </c>
      <c r="AD110" s="453" t="s">
        <v>1753</v>
      </c>
    </row>
    <row r="111" spans="1:30" ht="12" thickBot="1">
      <c r="A111" s="448">
        <v>28</v>
      </c>
      <c r="B111" s="449" t="s">
        <v>249</v>
      </c>
      <c r="C111" s="449"/>
      <c r="D111" s="449"/>
      <c r="E111" s="449" t="s">
        <v>411</v>
      </c>
      <c r="F111" s="450">
        <v>6</v>
      </c>
      <c r="G111" s="450">
        <f t="shared" si="7"/>
        <v>90</v>
      </c>
      <c r="H111" s="450">
        <v>100</v>
      </c>
      <c r="I111" s="450">
        <f t="shared" si="4"/>
        <v>1500</v>
      </c>
      <c r="J111" s="450">
        <v>1000</v>
      </c>
      <c r="K111" s="450"/>
      <c r="L111" s="450"/>
      <c r="M111" s="450">
        <v>255</v>
      </c>
      <c r="N111" s="450">
        <v>1110</v>
      </c>
      <c r="O111" s="451">
        <f t="shared" si="5"/>
        <v>22200</v>
      </c>
      <c r="P111" s="450">
        <v>5</v>
      </c>
      <c r="Q111" s="451">
        <f t="shared" si="6"/>
        <v>100</v>
      </c>
      <c r="R111" s="450">
        <v>0</v>
      </c>
      <c r="S111" s="450">
        <v>100</v>
      </c>
      <c r="T111" s="450">
        <v>100</v>
      </c>
      <c r="U111" s="450">
        <v>100</v>
      </c>
      <c r="V111" s="450">
        <v>100</v>
      </c>
      <c r="W111" s="450">
        <v>-25</v>
      </c>
      <c r="X111" s="450">
        <v>100</v>
      </c>
      <c r="Y111" s="452" t="s">
        <v>2150</v>
      </c>
      <c r="Z111" s="453">
        <v>7.4071999999999999E-2</v>
      </c>
      <c r="AA111" s="452" t="s">
        <v>2176</v>
      </c>
      <c r="AB111" s="453">
        <v>5.9280000000000001E-3</v>
      </c>
      <c r="AC111" s="452" t="s">
        <v>1753</v>
      </c>
      <c r="AD111" s="453" t="s">
        <v>1753</v>
      </c>
    </row>
    <row r="112" spans="1:30" ht="12" thickBot="1">
      <c r="A112" s="448">
        <v>28</v>
      </c>
      <c r="B112" s="449" t="s">
        <v>260</v>
      </c>
      <c r="C112" s="449"/>
      <c r="D112" s="449"/>
      <c r="E112" s="449" t="s">
        <v>3344</v>
      </c>
      <c r="F112" s="450">
        <v>100</v>
      </c>
      <c r="G112" s="450">
        <f t="shared" si="7"/>
        <v>1500</v>
      </c>
      <c r="H112" s="450">
        <v>200</v>
      </c>
      <c r="I112" s="450">
        <f t="shared" si="4"/>
        <v>3000</v>
      </c>
      <c r="J112" s="450">
        <v>200</v>
      </c>
      <c r="K112" s="450"/>
      <c r="L112" s="450"/>
      <c r="M112" s="450">
        <v>200</v>
      </c>
      <c r="N112" s="450">
        <v>500</v>
      </c>
      <c r="O112" s="451">
        <f t="shared" si="5"/>
        <v>10000</v>
      </c>
      <c r="P112" s="450">
        <v>10</v>
      </c>
      <c r="Q112" s="451">
        <f t="shared" si="6"/>
        <v>200</v>
      </c>
      <c r="R112" s="450">
        <v>0</v>
      </c>
      <c r="S112" s="450">
        <v>25</v>
      </c>
      <c r="T112" s="450">
        <v>25</v>
      </c>
      <c r="U112" s="450">
        <v>-25</v>
      </c>
      <c r="V112" s="450">
        <v>0</v>
      </c>
      <c r="W112" s="450">
        <v>25</v>
      </c>
      <c r="X112" s="450">
        <v>-25</v>
      </c>
      <c r="Y112" s="452" t="s">
        <v>5650</v>
      </c>
      <c r="Z112" s="453">
        <v>7.1999999999999995E-2</v>
      </c>
      <c r="AA112" s="452" t="s">
        <v>5651</v>
      </c>
      <c r="AB112" s="453">
        <v>8.0000000000000002E-3</v>
      </c>
      <c r="AC112" s="452" t="s">
        <v>1753</v>
      </c>
      <c r="AD112" s="453" t="s">
        <v>1753</v>
      </c>
    </row>
    <row r="113" spans="1:30" ht="12" thickBot="1">
      <c r="A113" s="448">
        <v>28</v>
      </c>
      <c r="B113" s="449" t="s">
        <v>251</v>
      </c>
      <c r="C113" s="449"/>
      <c r="D113" s="449"/>
      <c r="E113" s="449" t="s">
        <v>412</v>
      </c>
      <c r="F113" s="450">
        <v>300</v>
      </c>
      <c r="G113" s="450">
        <f t="shared" si="7"/>
        <v>4500</v>
      </c>
      <c r="H113" s="450">
        <v>220</v>
      </c>
      <c r="I113" s="450">
        <f t="shared" si="4"/>
        <v>3300</v>
      </c>
      <c r="J113" s="450">
        <v>110</v>
      </c>
      <c r="K113" s="450"/>
      <c r="L113" s="450"/>
      <c r="M113" s="450">
        <v>80</v>
      </c>
      <c r="N113" s="450">
        <v>300</v>
      </c>
      <c r="O113" s="451">
        <f t="shared" si="5"/>
        <v>6000</v>
      </c>
      <c r="P113" s="450">
        <v>300</v>
      </c>
      <c r="Q113" s="451">
        <f t="shared" si="6"/>
        <v>6000</v>
      </c>
      <c r="R113" s="450">
        <v>0</v>
      </c>
      <c r="S113" s="450">
        <v>0</v>
      </c>
      <c r="T113" s="450">
        <v>-100</v>
      </c>
      <c r="U113" s="450">
        <v>-20</v>
      </c>
      <c r="V113" s="450">
        <v>-20</v>
      </c>
      <c r="W113" s="450">
        <v>100</v>
      </c>
      <c r="X113" s="450">
        <v>250</v>
      </c>
      <c r="Y113" s="452" t="s">
        <v>2153</v>
      </c>
      <c r="Z113" s="453">
        <v>7.2728000000000001E-2</v>
      </c>
      <c r="AA113" s="452" t="s">
        <v>5652</v>
      </c>
      <c r="AB113" s="453">
        <v>7.2719999999999998E-3</v>
      </c>
      <c r="AC113" s="452" t="s">
        <v>1753</v>
      </c>
      <c r="AD113" s="453" t="s">
        <v>1753</v>
      </c>
    </row>
    <row r="114" spans="1:30" ht="12" thickBot="1">
      <c r="A114" s="448">
        <v>28</v>
      </c>
      <c r="B114" s="449" t="s">
        <v>261</v>
      </c>
      <c r="C114" s="449"/>
      <c r="D114" s="449"/>
      <c r="E114" s="449" t="s">
        <v>422</v>
      </c>
      <c r="F114" s="450">
        <v>2000</v>
      </c>
      <c r="G114" s="450">
        <f t="shared" si="7"/>
        <v>30000</v>
      </c>
      <c r="H114" s="450">
        <v>1176</v>
      </c>
      <c r="I114" s="450">
        <f t="shared" si="4"/>
        <v>17640</v>
      </c>
      <c r="J114" s="450">
        <v>50</v>
      </c>
      <c r="K114" s="450"/>
      <c r="L114" s="450"/>
      <c r="M114" s="450">
        <v>100</v>
      </c>
      <c r="N114" s="450">
        <v>260</v>
      </c>
      <c r="O114" s="451">
        <f t="shared" si="5"/>
        <v>5200</v>
      </c>
      <c r="P114" s="450">
        <v>480</v>
      </c>
      <c r="Q114" s="451">
        <f t="shared" si="6"/>
        <v>9600</v>
      </c>
      <c r="R114" s="450">
        <v>-100</v>
      </c>
      <c r="S114" s="450">
        <v>0</v>
      </c>
      <c r="T114" s="450">
        <v>0</v>
      </c>
      <c r="U114" s="450">
        <v>-100</v>
      </c>
      <c r="V114" s="450">
        <v>0</v>
      </c>
      <c r="W114" s="450">
        <v>100</v>
      </c>
      <c r="X114" s="450">
        <v>100</v>
      </c>
      <c r="Y114" s="452" t="s">
        <v>3054</v>
      </c>
      <c r="Z114" s="453">
        <v>4.8000000000000001E-2</v>
      </c>
      <c r="AA114" s="452" t="s">
        <v>3054</v>
      </c>
      <c r="AB114" s="453">
        <v>3.2000000000000001E-2</v>
      </c>
      <c r="AC114" s="452" t="s">
        <v>1753</v>
      </c>
      <c r="AD114" s="453" t="s">
        <v>1753</v>
      </c>
    </row>
    <row r="115" spans="1:30" ht="12" thickBot="1">
      <c r="A115" s="448">
        <v>28</v>
      </c>
      <c r="B115" s="449" t="s">
        <v>252</v>
      </c>
      <c r="C115" s="449"/>
      <c r="D115" s="449"/>
      <c r="E115" s="449" t="s">
        <v>412</v>
      </c>
      <c r="F115" s="450">
        <v>50</v>
      </c>
      <c r="G115" s="450">
        <f t="shared" si="7"/>
        <v>750</v>
      </c>
      <c r="H115" s="450">
        <v>0</v>
      </c>
      <c r="I115" s="450">
        <f t="shared" si="4"/>
        <v>0</v>
      </c>
      <c r="J115" s="450">
        <v>100</v>
      </c>
      <c r="K115" s="450"/>
      <c r="L115" s="450"/>
      <c r="M115" s="450">
        <v>55</v>
      </c>
      <c r="N115" s="450">
        <v>250</v>
      </c>
      <c r="O115" s="451">
        <f t="shared" si="5"/>
        <v>5000</v>
      </c>
      <c r="P115" s="450">
        <v>250</v>
      </c>
      <c r="Q115" s="451">
        <f t="shared" si="6"/>
        <v>5000</v>
      </c>
      <c r="R115" s="450">
        <v>0</v>
      </c>
      <c r="S115" s="450">
        <v>0</v>
      </c>
      <c r="T115" s="450">
        <v>-25</v>
      </c>
      <c r="U115" s="450">
        <v>-100</v>
      </c>
      <c r="V115" s="450">
        <v>-20</v>
      </c>
      <c r="W115" s="450">
        <v>100</v>
      </c>
      <c r="X115" s="450">
        <v>150</v>
      </c>
      <c r="Y115" s="452" t="s">
        <v>5653</v>
      </c>
      <c r="Z115" s="453">
        <v>6.6667000000000004E-2</v>
      </c>
      <c r="AA115" s="452" t="s">
        <v>5654</v>
      </c>
      <c r="AB115" s="453">
        <v>6.6667000000000004E-2</v>
      </c>
      <c r="AC115" s="452" t="s">
        <v>5655</v>
      </c>
      <c r="AD115" s="453">
        <v>6.6667000000000004E-2</v>
      </c>
    </row>
    <row r="116" spans="1:30" ht="12" thickBot="1">
      <c r="A116" s="448">
        <v>28</v>
      </c>
      <c r="B116" s="449" t="s">
        <v>256</v>
      </c>
      <c r="C116" s="449"/>
      <c r="D116" s="449"/>
      <c r="E116" s="449" t="s">
        <v>416</v>
      </c>
      <c r="F116" s="450">
        <v>600</v>
      </c>
      <c r="G116" s="450">
        <f t="shared" si="7"/>
        <v>9000</v>
      </c>
      <c r="H116" s="450">
        <v>300</v>
      </c>
      <c r="I116" s="450">
        <f t="shared" si="4"/>
        <v>4500</v>
      </c>
      <c r="J116" s="450">
        <v>200</v>
      </c>
      <c r="K116" s="450"/>
      <c r="L116" s="450"/>
      <c r="M116" s="450">
        <v>100</v>
      </c>
      <c r="N116" s="450">
        <v>225</v>
      </c>
      <c r="O116" s="451">
        <f t="shared" si="5"/>
        <v>4500</v>
      </c>
      <c r="P116" s="450">
        <v>225</v>
      </c>
      <c r="Q116" s="451">
        <f t="shared" si="6"/>
        <v>4500</v>
      </c>
      <c r="R116" s="450">
        <v>0</v>
      </c>
      <c r="S116" s="450">
        <v>25</v>
      </c>
      <c r="T116" s="450">
        <v>25</v>
      </c>
      <c r="U116" s="450">
        <v>-50</v>
      </c>
      <c r="V116" s="450">
        <v>0</v>
      </c>
      <c r="W116" s="450">
        <v>50</v>
      </c>
      <c r="X116" s="450">
        <v>25</v>
      </c>
      <c r="Y116" s="452" t="s">
        <v>2165</v>
      </c>
      <c r="Z116" s="453">
        <v>0.08</v>
      </c>
      <c r="AA116" s="452" t="s">
        <v>1753</v>
      </c>
      <c r="AB116" s="453" t="s">
        <v>1753</v>
      </c>
      <c r="AC116" s="452" t="s">
        <v>1753</v>
      </c>
      <c r="AD116" s="453" t="s">
        <v>1753</v>
      </c>
    </row>
    <row r="117" spans="1:30" ht="12" thickBot="1">
      <c r="A117" s="448">
        <v>28</v>
      </c>
      <c r="B117" s="449" t="s">
        <v>254</v>
      </c>
      <c r="C117" s="449"/>
      <c r="D117" s="449"/>
      <c r="E117" s="449" t="s">
        <v>255</v>
      </c>
      <c r="F117" s="450">
        <v>400</v>
      </c>
      <c r="G117" s="450">
        <f t="shared" si="7"/>
        <v>6000</v>
      </c>
      <c r="H117" s="450">
        <v>200</v>
      </c>
      <c r="I117" s="450">
        <f t="shared" si="4"/>
        <v>3000</v>
      </c>
      <c r="J117" s="450">
        <v>400</v>
      </c>
      <c r="K117" s="450"/>
      <c r="L117" s="450"/>
      <c r="M117" s="450">
        <v>75</v>
      </c>
      <c r="N117" s="450">
        <v>200</v>
      </c>
      <c r="O117" s="451">
        <f t="shared" si="5"/>
        <v>4000</v>
      </c>
      <c r="P117" s="450">
        <v>200</v>
      </c>
      <c r="Q117" s="451">
        <f t="shared" si="6"/>
        <v>4000</v>
      </c>
      <c r="R117" s="450">
        <v>0</v>
      </c>
      <c r="S117" s="450">
        <v>0</v>
      </c>
      <c r="T117" s="450">
        <v>-50</v>
      </c>
      <c r="U117" s="450">
        <v>0</v>
      </c>
      <c r="V117" s="450">
        <v>0</v>
      </c>
      <c r="W117" s="450">
        <v>20</v>
      </c>
      <c r="X117" s="450">
        <v>-50</v>
      </c>
      <c r="Y117" s="452" t="s">
        <v>5656</v>
      </c>
      <c r="Z117" s="453">
        <v>6.4000000000000001E-2</v>
      </c>
      <c r="AA117" s="452" t="s">
        <v>2093</v>
      </c>
      <c r="AB117" s="453">
        <v>1.6E-2</v>
      </c>
      <c r="AC117" s="452" t="s">
        <v>1753</v>
      </c>
      <c r="AD117" s="453" t="s">
        <v>1753</v>
      </c>
    </row>
    <row r="118" spans="1:30" ht="12" thickBot="1">
      <c r="A118" s="448">
        <v>28</v>
      </c>
      <c r="B118" s="449" t="s">
        <v>259</v>
      </c>
      <c r="C118" s="449"/>
      <c r="D118" s="449"/>
      <c r="E118" s="449" t="s">
        <v>421</v>
      </c>
      <c r="F118" s="450">
        <v>100</v>
      </c>
      <c r="G118" s="450">
        <f t="shared" si="7"/>
        <v>1500</v>
      </c>
      <c r="H118" s="450">
        <v>200</v>
      </c>
      <c r="I118" s="450">
        <f t="shared" si="4"/>
        <v>3000</v>
      </c>
      <c r="J118" s="450">
        <v>200</v>
      </c>
      <c r="K118" s="450"/>
      <c r="L118" s="450"/>
      <c r="M118" s="450">
        <v>120</v>
      </c>
      <c r="N118" s="450">
        <v>200</v>
      </c>
      <c r="O118" s="451">
        <f t="shared" si="5"/>
        <v>4000</v>
      </c>
      <c r="P118" s="450">
        <v>400</v>
      </c>
      <c r="Q118" s="451">
        <f t="shared" si="6"/>
        <v>8000</v>
      </c>
      <c r="R118" s="450">
        <v>0</v>
      </c>
      <c r="S118" s="450">
        <v>100</v>
      </c>
      <c r="T118" s="450">
        <v>100</v>
      </c>
      <c r="U118" s="450">
        <v>100</v>
      </c>
      <c r="V118" s="450">
        <v>100</v>
      </c>
      <c r="W118" s="450">
        <v>100</v>
      </c>
      <c r="X118" s="450">
        <v>100</v>
      </c>
      <c r="Y118" s="452" t="s">
        <v>5657</v>
      </c>
      <c r="Z118" s="453">
        <v>0.08</v>
      </c>
      <c r="AA118" s="452" t="s">
        <v>1753</v>
      </c>
      <c r="AB118" s="453" t="s">
        <v>1753</v>
      </c>
      <c r="AC118" s="452" t="s">
        <v>1753</v>
      </c>
      <c r="AD118" s="453" t="s">
        <v>1753</v>
      </c>
    </row>
    <row r="119" spans="1:30" ht="12" thickBot="1">
      <c r="A119" s="448">
        <v>28</v>
      </c>
      <c r="B119" s="449" t="s">
        <v>253</v>
      </c>
      <c r="C119" s="449"/>
      <c r="D119" s="449"/>
      <c r="E119" s="449" t="s">
        <v>420</v>
      </c>
      <c r="F119" s="450">
        <v>500</v>
      </c>
      <c r="G119" s="450">
        <f t="shared" si="7"/>
        <v>7500</v>
      </c>
      <c r="H119" s="450">
        <v>110</v>
      </c>
      <c r="I119" s="450">
        <f t="shared" si="4"/>
        <v>1650</v>
      </c>
      <c r="J119" s="450">
        <v>5</v>
      </c>
      <c r="K119" s="450"/>
      <c r="L119" s="450"/>
      <c r="M119" s="450">
        <v>180</v>
      </c>
      <c r="N119" s="450">
        <v>150</v>
      </c>
      <c r="O119" s="451">
        <f t="shared" si="5"/>
        <v>3000</v>
      </c>
      <c r="P119" s="450">
        <v>50</v>
      </c>
      <c r="Q119" s="451">
        <f t="shared" si="6"/>
        <v>1000</v>
      </c>
      <c r="R119" s="450">
        <v>0</v>
      </c>
      <c r="S119" s="450">
        <v>-50</v>
      </c>
      <c r="T119" s="450">
        <v>-100</v>
      </c>
      <c r="U119" s="450">
        <v>0</v>
      </c>
      <c r="V119" s="450">
        <v>0</v>
      </c>
      <c r="W119" s="450">
        <v>0</v>
      </c>
      <c r="X119" s="450">
        <v>0</v>
      </c>
      <c r="Y119" s="452" t="s">
        <v>2153</v>
      </c>
      <c r="Z119" s="453">
        <v>7.1999999999999995E-2</v>
      </c>
      <c r="AA119" s="452" t="s">
        <v>5658</v>
      </c>
      <c r="AB119" s="453">
        <v>8.0000000000000002E-3</v>
      </c>
      <c r="AC119" s="452" t="s">
        <v>1753</v>
      </c>
      <c r="AD119" s="453" t="s">
        <v>1753</v>
      </c>
    </row>
    <row r="120" spans="1:30" ht="12" thickBot="1">
      <c r="A120" s="448">
        <v>28</v>
      </c>
      <c r="B120" s="449" t="s">
        <v>257</v>
      </c>
      <c r="C120" s="449"/>
      <c r="D120" s="449"/>
      <c r="E120" s="449" t="s">
        <v>416</v>
      </c>
      <c r="F120" s="450">
        <v>800</v>
      </c>
      <c r="G120" s="450">
        <f t="shared" si="7"/>
        <v>12000</v>
      </c>
      <c r="H120" s="450">
        <v>250</v>
      </c>
      <c r="I120" s="450">
        <f t="shared" si="4"/>
        <v>3750</v>
      </c>
      <c r="J120" s="450">
        <v>250</v>
      </c>
      <c r="K120" s="450"/>
      <c r="L120" s="450"/>
      <c r="M120" s="450">
        <v>100</v>
      </c>
      <c r="N120" s="450">
        <v>150</v>
      </c>
      <c r="O120" s="451">
        <f t="shared" si="5"/>
        <v>3000</v>
      </c>
      <c r="P120" s="450">
        <v>150</v>
      </c>
      <c r="Q120" s="451">
        <f t="shared" si="6"/>
        <v>3000</v>
      </c>
      <c r="R120" s="450">
        <v>0</v>
      </c>
      <c r="S120" s="450">
        <v>-50</v>
      </c>
      <c r="T120" s="450">
        <v>0</v>
      </c>
      <c r="U120" s="450">
        <v>0</v>
      </c>
      <c r="V120" s="450">
        <v>0</v>
      </c>
      <c r="W120" s="450">
        <v>-50</v>
      </c>
      <c r="X120" s="450">
        <v>0</v>
      </c>
      <c r="Y120" s="452" t="s">
        <v>2480</v>
      </c>
      <c r="Z120" s="453">
        <v>9.4339999999999993E-2</v>
      </c>
      <c r="AA120" s="452" t="s">
        <v>5659</v>
      </c>
      <c r="AB120" s="453">
        <v>2.8300000000000001E-3</v>
      </c>
      <c r="AC120" s="452" t="s">
        <v>5660</v>
      </c>
      <c r="AD120" s="453">
        <v>2.8300000000000001E-3</v>
      </c>
    </row>
    <row r="121" spans="1:30" ht="12" thickBot="1">
      <c r="A121" s="448">
        <v>28</v>
      </c>
      <c r="B121" s="449" t="s">
        <v>250</v>
      </c>
      <c r="C121" s="449"/>
      <c r="D121" s="449"/>
      <c r="E121" s="449" t="s">
        <v>407</v>
      </c>
      <c r="F121" s="450">
        <v>650</v>
      </c>
      <c r="G121" s="450">
        <f t="shared" si="7"/>
        <v>9750</v>
      </c>
      <c r="H121" s="450">
        <v>300</v>
      </c>
      <c r="I121" s="450">
        <f t="shared" si="4"/>
        <v>4500</v>
      </c>
      <c r="J121" s="450">
        <v>280</v>
      </c>
      <c r="K121" s="450"/>
      <c r="L121" s="450"/>
      <c r="M121" s="450">
        <v>80</v>
      </c>
      <c r="N121" s="450">
        <v>120</v>
      </c>
      <c r="O121" s="451">
        <f t="shared" si="5"/>
        <v>2400</v>
      </c>
      <c r="P121" s="450">
        <v>120</v>
      </c>
      <c r="Q121" s="451">
        <f t="shared" si="6"/>
        <v>2400</v>
      </c>
      <c r="R121" s="450">
        <v>0</v>
      </c>
      <c r="S121" s="450">
        <v>0</v>
      </c>
      <c r="T121" s="450">
        <v>0</v>
      </c>
      <c r="U121" s="450">
        <v>-25</v>
      </c>
      <c r="V121" s="450">
        <v>0</v>
      </c>
      <c r="W121" s="450">
        <v>-25</v>
      </c>
      <c r="X121" s="450">
        <v>0</v>
      </c>
      <c r="Y121" s="452" t="s">
        <v>5661</v>
      </c>
      <c r="Z121" s="453">
        <v>0.08</v>
      </c>
      <c r="AA121" s="452" t="s">
        <v>1753</v>
      </c>
      <c r="AB121" s="453" t="s">
        <v>1753</v>
      </c>
      <c r="AC121" s="452" t="s">
        <v>1753</v>
      </c>
      <c r="AD121" s="453" t="s">
        <v>1753</v>
      </c>
    </row>
    <row r="122" spans="1:30" ht="12" thickBot="1">
      <c r="A122" s="448">
        <v>28</v>
      </c>
      <c r="B122" s="449" t="s">
        <v>258</v>
      </c>
      <c r="C122" s="449"/>
      <c r="D122" s="449"/>
      <c r="E122" s="449" t="s">
        <v>419</v>
      </c>
      <c r="F122" s="450">
        <v>800</v>
      </c>
      <c r="G122" s="450">
        <f t="shared" si="7"/>
        <v>12000</v>
      </c>
      <c r="H122" s="450">
        <v>200</v>
      </c>
      <c r="I122" s="450">
        <f t="shared" si="4"/>
        <v>3000</v>
      </c>
      <c r="J122" s="450">
        <v>10</v>
      </c>
      <c r="K122" s="450"/>
      <c r="L122" s="450"/>
      <c r="M122" s="450">
        <v>120</v>
      </c>
      <c r="N122" s="450">
        <v>65</v>
      </c>
      <c r="O122" s="451">
        <f t="shared" si="5"/>
        <v>1300</v>
      </c>
      <c r="P122" s="450">
        <v>260</v>
      </c>
      <c r="Q122" s="451">
        <f t="shared" si="6"/>
        <v>5200</v>
      </c>
      <c r="R122" s="450">
        <v>0</v>
      </c>
      <c r="S122" s="450">
        <v>-100</v>
      </c>
      <c r="T122" s="450">
        <v>0</v>
      </c>
      <c r="U122" s="450">
        <v>0</v>
      </c>
      <c r="V122" s="450">
        <v>0</v>
      </c>
      <c r="W122" s="450">
        <v>100</v>
      </c>
      <c r="X122" s="450">
        <v>0</v>
      </c>
      <c r="Y122" s="452" t="s">
        <v>3058</v>
      </c>
      <c r="Z122" s="453">
        <v>0.08</v>
      </c>
      <c r="AA122" s="452" t="s">
        <v>1753</v>
      </c>
      <c r="AB122" s="453" t="s">
        <v>1753</v>
      </c>
      <c r="AC122" s="452" t="s">
        <v>1753</v>
      </c>
      <c r="AD122" s="453" t="s">
        <v>1753</v>
      </c>
    </row>
    <row r="123" spans="1:30" ht="12" thickBot="1">
      <c r="A123" s="448">
        <v>29</v>
      </c>
      <c r="B123" s="449" t="s">
        <v>5662</v>
      </c>
      <c r="C123" s="449"/>
      <c r="D123" s="449"/>
      <c r="E123" s="449" t="s">
        <v>419</v>
      </c>
      <c r="F123" s="450">
        <v>600</v>
      </c>
      <c r="G123" s="450">
        <f t="shared" si="7"/>
        <v>9000</v>
      </c>
      <c r="H123" s="450">
        <v>250</v>
      </c>
      <c r="I123" s="450">
        <f t="shared" si="4"/>
        <v>3750</v>
      </c>
      <c r="J123" s="450">
        <v>50</v>
      </c>
      <c r="K123" s="450"/>
      <c r="L123" s="450"/>
      <c r="M123" s="450">
        <v>80</v>
      </c>
      <c r="N123" s="450">
        <v>600</v>
      </c>
      <c r="O123" s="451">
        <f t="shared" si="5"/>
        <v>12000</v>
      </c>
      <c r="P123" s="450">
        <v>150</v>
      </c>
      <c r="Q123" s="451">
        <f t="shared" si="6"/>
        <v>3000</v>
      </c>
      <c r="R123" s="450">
        <v>0</v>
      </c>
      <c r="S123" s="450">
        <v>50</v>
      </c>
      <c r="T123" s="450">
        <v>0</v>
      </c>
      <c r="U123" s="450">
        <v>-100</v>
      </c>
      <c r="V123" s="450">
        <v>0</v>
      </c>
      <c r="W123" s="450">
        <v>100</v>
      </c>
      <c r="X123" s="450">
        <v>0</v>
      </c>
      <c r="Y123" s="452" t="s">
        <v>2125</v>
      </c>
      <c r="Z123" s="453">
        <v>0.09</v>
      </c>
      <c r="AA123" s="452" t="s">
        <v>5663</v>
      </c>
      <c r="AB123" s="453">
        <v>0.01</v>
      </c>
      <c r="AC123" s="452" t="s">
        <v>1753</v>
      </c>
      <c r="AD123" s="453" t="s">
        <v>1753</v>
      </c>
    </row>
    <row r="124" spans="1:30" ht="12" thickBot="1">
      <c r="A124" s="448">
        <v>29</v>
      </c>
      <c r="B124" s="449" t="s">
        <v>5664</v>
      </c>
      <c r="C124" s="449"/>
      <c r="D124" s="449"/>
      <c r="E124" s="449" t="s">
        <v>5665</v>
      </c>
      <c r="F124" s="450">
        <v>400</v>
      </c>
      <c r="G124" s="450">
        <f t="shared" si="7"/>
        <v>6000</v>
      </c>
      <c r="H124" s="450">
        <v>250</v>
      </c>
      <c r="I124" s="450">
        <f t="shared" si="4"/>
        <v>3750</v>
      </c>
      <c r="J124" s="450">
        <v>250</v>
      </c>
      <c r="K124" s="450"/>
      <c r="L124" s="450"/>
      <c r="M124" s="450">
        <v>150</v>
      </c>
      <c r="N124" s="450">
        <v>250</v>
      </c>
      <c r="O124" s="451">
        <f t="shared" si="5"/>
        <v>5000</v>
      </c>
      <c r="P124" s="450">
        <v>250</v>
      </c>
      <c r="Q124" s="451">
        <f t="shared" si="6"/>
        <v>5000</v>
      </c>
      <c r="R124" s="450">
        <v>50</v>
      </c>
      <c r="S124" s="450">
        <v>0</v>
      </c>
      <c r="T124" s="450">
        <v>0</v>
      </c>
      <c r="U124" s="450">
        <v>0</v>
      </c>
      <c r="V124" s="450">
        <v>0</v>
      </c>
      <c r="W124" s="450">
        <v>0</v>
      </c>
      <c r="X124" s="450">
        <v>0</v>
      </c>
      <c r="Y124" s="452" t="s">
        <v>5666</v>
      </c>
      <c r="Z124" s="453">
        <v>0.08</v>
      </c>
      <c r="AA124" s="452" t="s">
        <v>1753</v>
      </c>
      <c r="AB124" s="453" t="s">
        <v>1753</v>
      </c>
      <c r="AC124" s="452" t="s">
        <v>1753</v>
      </c>
      <c r="AD124" s="453" t="s">
        <v>1753</v>
      </c>
    </row>
    <row r="125" spans="1:30" ht="12" thickBot="1">
      <c r="A125" s="448">
        <v>29</v>
      </c>
      <c r="B125" s="449" t="s">
        <v>265</v>
      </c>
      <c r="C125" s="449"/>
      <c r="D125" s="449"/>
      <c r="E125" s="449" t="s">
        <v>415</v>
      </c>
      <c r="F125" s="450">
        <v>250</v>
      </c>
      <c r="G125" s="450">
        <f t="shared" si="7"/>
        <v>3750</v>
      </c>
      <c r="H125" s="450">
        <v>0</v>
      </c>
      <c r="I125" s="450">
        <f t="shared" si="4"/>
        <v>0</v>
      </c>
      <c r="J125" s="450">
        <v>250</v>
      </c>
      <c r="K125" s="450"/>
      <c r="L125" s="450"/>
      <c r="M125" s="450">
        <v>180</v>
      </c>
      <c r="N125" s="450">
        <v>150</v>
      </c>
      <c r="O125" s="451">
        <f t="shared" si="5"/>
        <v>3000</v>
      </c>
      <c r="P125" s="450">
        <v>150</v>
      </c>
      <c r="Q125" s="451">
        <f t="shared" si="6"/>
        <v>3000</v>
      </c>
      <c r="R125" s="450">
        <v>0</v>
      </c>
      <c r="S125" s="450">
        <v>-100</v>
      </c>
      <c r="T125" s="450">
        <v>0</v>
      </c>
      <c r="U125" s="450">
        <v>0</v>
      </c>
      <c r="V125" s="450">
        <v>0</v>
      </c>
      <c r="W125" s="450">
        <v>25</v>
      </c>
      <c r="X125" s="450">
        <v>0</v>
      </c>
      <c r="Y125" s="452" t="s">
        <v>2100</v>
      </c>
      <c r="Z125" s="453">
        <v>0.08</v>
      </c>
      <c r="AA125" s="452" t="s">
        <v>1753</v>
      </c>
      <c r="AB125" s="453" t="s">
        <v>1753</v>
      </c>
      <c r="AC125" s="452" t="s">
        <v>1753</v>
      </c>
      <c r="AD125" s="453" t="s">
        <v>1753</v>
      </c>
    </row>
    <row r="126" spans="1:30" ht="12" thickBot="1">
      <c r="A126" s="448">
        <v>29</v>
      </c>
      <c r="B126" s="449" t="s">
        <v>263</v>
      </c>
      <c r="C126" s="449"/>
      <c r="D126" s="449"/>
      <c r="E126" s="449" t="s">
        <v>420</v>
      </c>
      <c r="F126" s="450">
        <v>300</v>
      </c>
      <c r="G126" s="450">
        <f t="shared" si="7"/>
        <v>4500</v>
      </c>
      <c r="H126" s="450">
        <v>110</v>
      </c>
      <c r="I126" s="450">
        <f t="shared" si="4"/>
        <v>1650</v>
      </c>
      <c r="J126" s="450">
        <v>400</v>
      </c>
      <c r="K126" s="450"/>
      <c r="L126" s="450"/>
      <c r="M126" s="450">
        <v>150</v>
      </c>
      <c r="N126" s="450">
        <v>100</v>
      </c>
      <c r="O126" s="451">
        <f t="shared" si="5"/>
        <v>2000</v>
      </c>
      <c r="P126" s="450">
        <v>100</v>
      </c>
      <c r="Q126" s="451">
        <f t="shared" si="6"/>
        <v>2000</v>
      </c>
      <c r="R126" s="450">
        <v>0</v>
      </c>
      <c r="S126" s="450">
        <v>-50</v>
      </c>
      <c r="T126" s="450">
        <v>-50</v>
      </c>
      <c r="U126" s="450">
        <v>100</v>
      </c>
      <c r="V126" s="450">
        <v>-100</v>
      </c>
      <c r="W126" s="450">
        <v>-50</v>
      </c>
      <c r="X126" s="450">
        <v>250</v>
      </c>
      <c r="Y126" s="452" t="s">
        <v>2153</v>
      </c>
      <c r="Z126" s="453">
        <v>5.7144E-2</v>
      </c>
      <c r="AA126" s="452" t="s">
        <v>3064</v>
      </c>
      <c r="AB126" s="453">
        <v>1.6327999999999999E-2</v>
      </c>
      <c r="AC126" s="452" t="s">
        <v>2599</v>
      </c>
      <c r="AD126" s="453">
        <v>6.5279999999999999E-3</v>
      </c>
    </row>
    <row r="127" spans="1:30" ht="12" thickBot="1">
      <c r="A127" s="448">
        <v>29</v>
      </c>
      <c r="B127" s="449" t="s">
        <v>264</v>
      </c>
      <c r="C127" s="449"/>
      <c r="D127" s="449"/>
      <c r="E127" s="449" t="s">
        <v>417</v>
      </c>
      <c r="F127" s="450">
        <v>200</v>
      </c>
      <c r="G127" s="450">
        <f t="shared" si="7"/>
        <v>3000</v>
      </c>
      <c r="H127" s="450">
        <v>64</v>
      </c>
      <c r="I127" s="450">
        <f t="shared" si="4"/>
        <v>960</v>
      </c>
      <c r="J127" s="450">
        <v>200</v>
      </c>
      <c r="K127" s="450"/>
      <c r="L127" s="450"/>
      <c r="M127" s="450">
        <v>200</v>
      </c>
      <c r="N127" s="450">
        <v>100</v>
      </c>
      <c r="O127" s="451">
        <f t="shared" si="5"/>
        <v>2000</v>
      </c>
      <c r="P127" s="450">
        <v>100</v>
      </c>
      <c r="Q127" s="451">
        <f t="shared" si="6"/>
        <v>2000</v>
      </c>
      <c r="R127" s="450">
        <v>0</v>
      </c>
      <c r="S127" s="450">
        <v>25</v>
      </c>
      <c r="T127" s="450">
        <v>-20</v>
      </c>
      <c r="U127" s="450">
        <v>0</v>
      </c>
      <c r="V127" s="450">
        <v>0</v>
      </c>
      <c r="W127" s="450">
        <v>-100</v>
      </c>
      <c r="X127" s="450">
        <v>0</v>
      </c>
      <c r="Y127" s="452" t="s">
        <v>2144</v>
      </c>
      <c r="Z127" s="453">
        <v>0.114288</v>
      </c>
      <c r="AA127" s="452" t="s">
        <v>2170</v>
      </c>
      <c r="AB127" s="453">
        <v>5.7120000000000001E-3</v>
      </c>
      <c r="AC127" s="452" t="s">
        <v>1753</v>
      </c>
      <c r="AD127" s="453" t="s">
        <v>1753</v>
      </c>
    </row>
    <row r="128" spans="1:30" ht="12" thickBot="1">
      <c r="A128" s="448">
        <v>29</v>
      </c>
      <c r="B128" s="449" t="s">
        <v>262</v>
      </c>
      <c r="C128" s="449"/>
      <c r="D128" s="449"/>
      <c r="E128" s="449" t="s">
        <v>425</v>
      </c>
      <c r="F128" s="450">
        <v>80</v>
      </c>
      <c r="G128" s="450">
        <f t="shared" si="7"/>
        <v>1200</v>
      </c>
      <c r="H128" s="450">
        <v>195</v>
      </c>
      <c r="I128" s="450">
        <f t="shared" si="4"/>
        <v>2925</v>
      </c>
      <c r="J128" s="450">
        <v>125</v>
      </c>
      <c r="K128" s="450"/>
      <c r="L128" s="450"/>
      <c r="M128" s="450">
        <v>100</v>
      </c>
      <c r="N128" s="450">
        <v>60</v>
      </c>
      <c r="O128" s="451">
        <f t="shared" si="5"/>
        <v>1200</v>
      </c>
      <c r="P128" s="450">
        <v>90</v>
      </c>
      <c r="Q128" s="451">
        <f t="shared" si="6"/>
        <v>1800</v>
      </c>
      <c r="R128" s="450">
        <v>0</v>
      </c>
      <c r="S128" s="450">
        <v>0</v>
      </c>
      <c r="T128" s="450">
        <v>0</v>
      </c>
      <c r="U128" s="450">
        <v>-100</v>
      </c>
      <c r="V128" s="450">
        <v>-50</v>
      </c>
      <c r="W128" s="450">
        <v>100</v>
      </c>
      <c r="X128" s="450">
        <v>0</v>
      </c>
      <c r="Y128" s="452" t="s">
        <v>2125</v>
      </c>
      <c r="Z128" s="453">
        <v>0.09</v>
      </c>
      <c r="AA128" s="452" t="s">
        <v>5667</v>
      </c>
      <c r="AB128" s="453">
        <v>0.01</v>
      </c>
      <c r="AC128" s="452" t="s">
        <v>1753</v>
      </c>
      <c r="AD128" s="453" t="s">
        <v>1753</v>
      </c>
    </row>
    <row r="129" spans="1:30" ht="12" thickBot="1">
      <c r="A129" s="448">
        <v>30</v>
      </c>
      <c r="B129" s="449" t="s">
        <v>270</v>
      </c>
      <c r="C129" s="449" t="s">
        <v>1154</v>
      </c>
      <c r="D129" s="449" t="s">
        <v>3711</v>
      </c>
      <c r="E129" s="449" t="s">
        <v>417</v>
      </c>
      <c r="F129" s="450">
        <v>500</v>
      </c>
      <c r="G129" s="450">
        <f t="shared" si="7"/>
        <v>7500</v>
      </c>
      <c r="H129" s="450">
        <v>250</v>
      </c>
      <c r="I129" s="450">
        <f t="shared" si="4"/>
        <v>3750</v>
      </c>
      <c r="J129" s="450">
        <v>180</v>
      </c>
      <c r="K129" s="450"/>
      <c r="L129" s="450"/>
      <c r="M129" s="450">
        <v>150</v>
      </c>
      <c r="N129" s="450">
        <v>450</v>
      </c>
      <c r="O129" s="451">
        <f t="shared" si="5"/>
        <v>9000</v>
      </c>
      <c r="P129" s="450">
        <v>150</v>
      </c>
      <c r="Q129" s="451">
        <f t="shared" si="6"/>
        <v>3000</v>
      </c>
      <c r="R129" s="450">
        <v>0</v>
      </c>
      <c r="S129" s="450">
        <v>-50</v>
      </c>
      <c r="T129" s="450">
        <v>-100</v>
      </c>
      <c r="U129" s="450">
        <v>0</v>
      </c>
      <c r="V129" s="450">
        <v>0</v>
      </c>
      <c r="W129" s="450">
        <v>100</v>
      </c>
      <c r="X129" s="450">
        <v>0</v>
      </c>
      <c r="Y129" s="452" t="s">
        <v>2269</v>
      </c>
      <c r="Z129" s="453">
        <v>0.09</v>
      </c>
      <c r="AA129" s="452" t="s">
        <v>2261</v>
      </c>
      <c r="AB129" s="453">
        <v>0.01</v>
      </c>
      <c r="AC129" s="452" t="s">
        <v>1753</v>
      </c>
      <c r="AD129" s="453" t="s">
        <v>1753</v>
      </c>
    </row>
    <row r="130" spans="1:30" ht="12" thickBot="1">
      <c r="A130" s="448">
        <v>30</v>
      </c>
      <c r="B130" s="449" t="s">
        <v>273</v>
      </c>
      <c r="C130" s="449"/>
      <c r="D130" s="449"/>
      <c r="E130" s="449" t="s">
        <v>426</v>
      </c>
      <c r="F130" s="450">
        <v>300</v>
      </c>
      <c r="G130" s="450">
        <f t="shared" si="7"/>
        <v>4500</v>
      </c>
      <c r="H130" s="450">
        <v>300</v>
      </c>
      <c r="I130" s="450">
        <f t="shared" si="4"/>
        <v>4500</v>
      </c>
      <c r="J130" s="450">
        <v>200</v>
      </c>
      <c r="K130" s="450"/>
      <c r="L130" s="450"/>
      <c r="M130" s="450">
        <v>100</v>
      </c>
      <c r="N130" s="450">
        <v>450</v>
      </c>
      <c r="O130" s="451">
        <f t="shared" si="5"/>
        <v>9000</v>
      </c>
      <c r="P130" s="450">
        <v>450</v>
      </c>
      <c r="Q130" s="451">
        <f t="shared" si="6"/>
        <v>9000</v>
      </c>
      <c r="R130" s="450">
        <v>0</v>
      </c>
      <c r="S130" s="450">
        <v>25</v>
      </c>
      <c r="T130" s="450">
        <v>25</v>
      </c>
      <c r="U130" s="450">
        <v>-100</v>
      </c>
      <c r="V130" s="450">
        <v>0</v>
      </c>
      <c r="W130" s="450">
        <v>100</v>
      </c>
      <c r="X130" s="450">
        <v>150</v>
      </c>
      <c r="Y130" s="452" t="s">
        <v>2125</v>
      </c>
      <c r="Z130" s="453">
        <v>7.1999999999999995E-2</v>
      </c>
      <c r="AA130" s="452" t="s">
        <v>5668</v>
      </c>
      <c r="AB130" s="453">
        <v>8.0000000000000002E-3</v>
      </c>
      <c r="AC130" s="452" t="s">
        <v>1753</v>
      </c>
      <c r="AD130" s="453" t="s">
        <v>1753</v>
      </c>
    </row>
    <row r="131" spans="1:30" ht="12" thickBot="1">
      <c r="A131" s="448">
        <v>30</v>
      </c>
      <c r="B131" s="449" t="s">
        <v>272</v>
      </c>
      <c r="C131" s="449"/>
      <c r="D131" s="449"/>
      <c r="E131" s="449" t="s">
        <v>419</v>
      </c>
      <c r="F131" s="450">
        <v>900</v>
      </c>
      <c r="G131" s="450">
        <f t="shared" si="7"/>
        <v>13500</v>
      </c>
      <c r="H131" s="450">
        <v>300</v>
      </c>
      <c r="I131" s="450">
        <f t="shared" ref="I131:I194" si="8">MOD(H131*15,65536)</f>
        <v>4500</v>
      </c>
      <c r="J131" s="450">
        <v>30</v>
      </c>
      <c r="K131" s="450"/>
      <c r="L131" s="450"/>
      <c r="M131" s="450">
        <v>90</v>
      </c>
      <c r="N131" s="450">
        <v>360</v>
      </c>
      <c r="O131" s="451">
        <f t="shared" ref="O131:O194" si="9">MOD(N131 * 20, 65536)</f>
        <v>7200</v>
      </c>
      <c r="P131" s="450">
        <v>360</v>
      </c>
      <c r="Q131" s="451">
        <f t="shared" ref="Q131:Q194" si="10">MOD(P131 * 20, 65536)</f>
        <v>7200</v>
      </c>
      <c r="R131" s="450">
        <v>0</v>
      </c>
      <c r="S131" s="450">
        <v>-100</v>
      </c>
      <c r="T131" s="450">
        <v>0</v>
      </c>
      <c r="U131" s="450">
        <v>0</v>
      </c>
      <c r="V131" s="450">
        <v>0</v>
      </c>
      <c r="W131" s="450">
        <v>100</v>
      </c>
      <c r="X131" s="450">
        <v>0</v>
      </c>
      <c r="Y131" s="452" t="s">
        <v>2165</v>
      </c>
      <c r="Z131" s="453">
        <v>0.08</v>
      </c>
      <c r="AA131" s="452" t="s">
        <v>1753</v>
      </c>
      <c r="AB131" s="453" t="s">
        <v>1753</v>
      </c>
      <c r="AC131" s="452" t="s">
        <v>1753</v>
      </c>
      <c r="AD131" s="453" t="s">
        <v>1753</v>
      </c>
    </row>
    <row r="132" spans="1:30" ht="12" thickBot="1">
      <c r="A132" s="448">
        <v>30</v>
      </c>
      <c r="B132" s="449" t="s">
        <v>277</v>
      </c>
      <c r="C132" s="449" t="s">
        <v>5599</v>
      </c>
      <c r="D132" s="449" t="s">
        <v>5601</v>
      </c>
      <c r="E132" s="449" t="s">
        <v>421</v>
      </c>
      <c r="F132" s="450">
        <v>200</v>
      </c>
      <c r="G132" s="450">
        <f t="shared" ref="G132:G195" si="11">MOD(F132*15,65536)</f>
        <v>3000</v>
      </c>
      <c r="H132" s="450">
        <v>400</v>
      </c>
      <c r="I132" s="450">
        <f t="shared" si="8"/>
        <v>6000</v>
      </c>
      <c r="J132" s="450">
        <v>250</v>
      </c>
      <c r="K132" s="450"/>
      <c r="L132" s="450"/>
      <c r="M132" s="450">
        <v>150</v>
      </c>
      <c r="N132" s="450">
        <v>250</v>
      </c>
      <c r="O132" s="451">
        <f t="shared" si="9"/>
        <v>5000</v>
      </c>
      <c r="P132" s="450">
        <v>180</v>
      </c>
      <c r="Q132" s="451">
        <f t="shared" si="10"/>
        <v>3600</v>
      </c>
      <c r="R132" s="450">
        <v>75</v>
      </c>
      <c r="S132" s="450">
        <v>30</v>
      </c>
      <c r="T132" s="450">
        <v>30</v>
      </c>
      <c r="U132" s="450">
        <v>30</v>
      </c>
      <c r="V132" s="450">
        <v>-50</v>
      </c>
      <c r="W132" s="450">
        <v>80</v>
      </c>
      <c r="X132" s="450">
        <v>150</v>
      </c>
      <c r="Y132" s="452" t="s">
        <v>2153</v>
      </c>
      <c r="Z132" s="453">
        <v>0.08</v>
      </c>
      <c r="AA132" s="452" t="s">
        <v>1753</v>
      </c>
      <c r="AB132" s="453" t="s">
        <v>1753</v>
      </c>
      <c r="AC132" s="452" t="s">
        <v>1753</v>
      </c>
      <c r="AD132" s="453" t="s">
        <v>1753</v>
      </c>
    </row>
    <row r="133" spans="1:30" ht="12" thickBot="1">
      <c r="A133" s="448">
        <v>30</v>
      </c>
      <c r="B133" s="449" t="s">
        <v>274</v>
      </c>
      <c r="C133" s="449"/>
      <c r="D133" s="449"/>
      <c r="E133" s="449" t="s">
        <v>413</v>
      </c>
      <c r="F133" s="450">
        <v>550</v>
      </c>
      <c r="G133" s="450">
        <f t="shared" si="11"/>
        <v>8250</v>
      </c>
      <c r="H133" s="450">
        <v>400</v>
      </c>
      <c r="I133" s="450">
        <f t="shared" si="8"/>
        <v>6000</v>
      </c>
      <c r="J133" s="450">
        <v>200</v>
      </c>
      <c r="K133" s="450"/>
      <c r="L133" s="450"/>
      <c r="M133" s="450">
        <v>200</v>
      </c>
      <c r="N133" s="450">
        <v>200</v>
      </c>
      <c r="O133" s="451">
        <f t="shared" si="9"/>
        <v>4000</v>
      </c>
      <c r="P133" s="450">
        <v>400</v>
      </c>
      <c r="Q133" s="451">
        <f t="shared" si="10"/>
        <v>8000</v>
      </c>
      <c r="R133" s="450">
        <v>0</v>
      </c>
      <c r="S133" s="450">
        <v>0</v>
      </c>
      <c r="T133" s="450">
        <v>0</v>
      </c>
      <c r="U133" s="450">
        <v>-50</v>
      </c>
      <c r="V133" s="450">
        <v>0</v>
      </c>
      <c r="W133" s="450">
        <v>100</v>
      </c>
      <c r="X133" s="450">
        <v>0</v>
      </c>
      <c r="Y133" s="452" t="s">
        <v>3054</v>
      </c>
      <c r="Z133" s="453">
        <v>4.8000000000000001E-2</v>
      </c>
      <c r="AA133" s="452" t="s">
        <v>3054</v>
      </c>
      <c r="AB133" s="453">
        <v>2.4E-2</v>
      </c>
      <c r="AC133" s="452" t="s">
        <v>5669</v>
      </c>
      <c r="AD133" s="453">
        <v>8.0000000000000002E-3</v>
      </c>
    </row>
    <row r="134" spans="1:30" ht="12" thickBot="1">
      <c r="A134" s="448">
        <v>30</v>
      </c>
      <c r="B134" s="449" t="s">
        <v>275</v>
      </c>
      <c r="C134" s="449"/>
      <c r="D134" s="449"/>
      <c r="E134" s="449" t="s">
        <v>413</v>
      </c>
      <c r="F134" s="450">
        <v>400</v>
      </c>
      <c r="G134" s="450">
        <f t="shared" si="11"/>
        <v>6000</v>
      </c>
      <c r="H134" s="450">
        <v>330</v>
      </c>
      <c r="I134" s="450">
        <f t="shared" si="8"/>
        <v>4950</v>
      </c>
      <c r="J134" s="450">
        <v>330</v>
      </c>
      <c r="K134" s="450"/>
      <c r="L134" s="450"/>
      <c r="M134" s="450">
        <v>200</v>
      </c>
      <c r="N134" s="450">
        <v>200</v>
      </c>
      <c r="O134" s="451">
        <f t="shared" si="9"/>
        <v>4000</v>
      </c>
      <c r="P134" s="450">
        <v>200</v>
      </c>
      <c r="Q134" s="451">
        <f t="shared" si="10"/>
        <v>4000</v>
      </c>
      <c r="R134" s="450">
        <v>0</v>
      </c>
      <c r="S134" s="450">
        <v>30</v>
      </c>
      <c r="T134" s="450">
        <v>0</v>
      </c>
      <c r="U134" s="450">
        <v>0</v>
      </c>
      <c r="V134" s="450">
        <v>0</v>
      </c>
      <c r="W134" s="450">
        <v>-50</v>
      </c>
      <c r="X134" s="450">
        <v>0</v>
      </c>
      <c r="Y134" s="452" t="s">
        <v>2098</v>
      </c>
      <c r="Z134" s="453">
        <v>3.3333000000000002E-2</v>
      </c>
      <c r="AA134" s="452" t="s">
        <v>2097</v>
      </c>
      <c r="AB134" s="453">
        <v>3.3333000000000002E-2</v>
      </c>
      <c r="AC134" s="452" t="s">
        <v>2100</v>
      </c>
      <c r="AD134" s="453">
        <v>3.3333000000000002E-2</v>
      </c>
    </row>
    <row r="135" spans="1:30" ht="12" thickBot="1">
      <c r="A135" s="448">
        <v>30</v>
      </c>
      <c r="B135" s="449" t="s">
        <v>276</v>
      </c>
      <c r="C135" s="449"/>
      <c r="D135" s="449"/>
      <c r="E135" s="449" t="s">
        <v>421</v>
      </c>
      <c r="F135" s="450">
        <v>400</v>
      </c>
      <c r="G135" s="450">
        <f t="shared" si="11"/>
        <v>6000</v>
      </c>
      <c r="H135" s="450">
        <v>330</v>
      </c>
      <c r="I135" s="450">
        <f t="shared" si="8"/>
        <v>4950</v>
      </c>
      <c r="J135" s="450">
        <v>330</v>
      </c>
      <c r="K135" s="450"/>
      <c r="L135" s="450"/>
      <c r="M135" s="450">
        <v>200</v>
      </c>
      <c r="N135" s="450">
        <v>200</v>
      </c>
      <c r="O135" s="451">
        <f t="shared" si="9"/>
        <v>4000</v>
      </c>
      <c r="P135" s="450">
        <v>200</v>
      </c>
      <c r="Q135" s="451">
        <f t="shared" si="10"/>
        <v>4000</v>
      </c>
      <c r="R135" s="450">
        <v>0</v>
      </c>
      <c r="S135" s="450">
        <v>30</v>
      </c>
      <c r="T135" s="450">
        <v>0</v>
      </c>
      <c r="U135" s="450">
        <v>0</v>
      </c>
      <c r="V135" s="450">
        <v>0</v>
      </c>
      <c r="W135" s="450">
        <v>-50</v>
      </c>
      <c r="X135" s="450">
        <v>0</v>
      </c>
      <c r="Y135" s="452" t="s">
        <v>2155</v>
      </c>
      <c r="Z135" s="453">
        <v>0.08</v>
      </c>
      <c r="AA135" s="452" t="s">
        <v>1753</v>
      </c>
      <c r="AB135" s="453" t="s">
        <v>1753</v>
      </c>
      <c r="AC135" s="452" t="s">
        <v>1753</v>
      </c>
      <c r="AD135" s="453" t="s">
        <v>1753</v>
      </c>
    </row>
    <row r="136" spans="1:30" ht="12" thickBot="1">
      <c r="A136" s="448">
        <v>30</v>
      </c>
      <c r="B136" s="449" t="s">
        <v>267</v>
      </c>
      <c r="C136" s="449"/>
      <c r="D136" s="449"/>
      <c r="E136" s="449" t="s">
        <v>407</v>
      </c>
      <c r="F136" s="450">
        <v>250</v>
      </c>
      <c r="G136" s="450">
        <f t="shared" si="11"/>
        <v>3750</v>
      </c>
      <c r="H136" s="450">
        <v>400</v>
      </c>
      <c r="I136" s="450">
        <f t="shared" si="8"/>
        <v>6000</v>
      </c>
      <c r="J136" s="450">
        <v>250</v>
      </c>
      <c r="K136" s="450"/>
      <c r="L136" s="450"/>
      <c r="M136" s="450">
        <v>90</v>
      </c>
      <c r="N136" s="450">
        <v>120</v>
      </c>
      <c r="O136" s="451">
        <f t="shared" si="9"/>
        <v>2400</v>
      </c>
      <c r="P136" s="450">
        <v>120</v>
      </c>
      <c r="Q136" s="451">
        <f t="shared" si="10"/>
        <v>2400</v>
      </c>
      <c r="R136" s="450">
        <v>0</v>
      </c>
      <c r="S136" s="450">
        <v>0</v>
      </c>
      <c r="T136" s="450">
        <v>0</v>
      </c>
      <c r="U136" s="450">
        <v>-50</v>
      </c>
      <c r="V136" s="450">
        <v>0</v>
      </c>
      <c r="W136" s="450">
        <v>100</v>
      </c>
      <c r="X136" s="450">
        <v>0</v>
      </c>
      <c r="Y136" s="452" t="s">
        <v>3054</v>
      </c>
      <c r="Z136" s="453">
        <v>4.8000000000000001E-2</v>
      </c>
      <c r="AA136" s="452" t="s">
        <v>5670</v>
      </c>
      <c r="AB136" s="453">
        <v>2.4E-2</v>
      </c>
      <c r="AC136" s="452" t="s">
        <v>5671</v>
      </c>
      <c r="AD136" s="453">
        <v>8.0000000000000002E-3</v>
      </c>
    </row>
    <row r="137" spans="1:30" ht="12" thickBot="1">
      <c r="A137" s="448">
        <v>30</v>
      </c>
      <c r="B137" s="449" t="s">
        <v>268</v>
      </c>
      <c r="C137" s="449"/>
      <c r="D137" s="449"/>
      <c r="E137" s="449" t="s">
        <v>205</v>
      </c>
      <c r="F137" s="450">
        <v>125</v>
      </c>
      <c r="G137" s="450">
        <f t="shared" si="11"/>
        <v>1875</v>
      </c>
      <c r="H137" s="450">
        <v>400</v>
      </c>
      <c r="I137" s="450">
        <f t="shared" si="8"/>
        <v>6000</v>
      </c>
      <c r="J137" s="450">
        <v>250</v>
      </c>
      <c r="K137" s="450"/>
      <c r="L137" s="450"/>
      <c r="M137" s="450">
        <v>90</v>
      </c>
      <c r="N137" s="450">
        <v>120</v>
      </c>
      <c r="O137" s="451">
        <f t="shared" si="9"/>
        <v>2400</v>
      </c>
      <c r="P137" s="450">
        <v>120</v>
      </c>
      <c r="Q137" s="451">
        <f t="shared" si="10"/>
        <v>2400</v>
      </c>
      <c r="R137" s="450">
        <v>0</v>
      </c>
      <c r="S137" s="450">
        <v>0</v>
      </c>
      <c r="T137" s="450">
        <v>0</v>
      </c>
      <c r="U137" s="450">
        <v>-50</v>
      </c>
      <c r="V137" s="450">
        <v>0</v>
      </c>
      <c r="W137" s="450">
        <v>100</v>
      </c>
      <c r="X137" s="450">
        <v>0</v>
      </c>
      <c r="Y137" s="452" t="s">
        <v>3054</v>
      </c>
      <c r="Z137" s="453">
        <v>0.22500000000000001</v>
      </c>
      <c r="AA137" s="452" t="s">
        <v>3054</v>
      </c>
      <c r="AB137" s="453">
        <v>2.5000000000000001E-2</v>
      </c>
      <c r="AC137" s="452" t="s">
        <v>1753</v>
      </c>
      <c r="AD137" s="453" t="s">
        <v>1753</v>
      </c>
    </row>
    <row r="138" spans="1:30" ht="12" thickBot="1">
      <c r="A138" s="448">
        <v>30</v>
      </c>
      <c r="B138" s="449" t="s">
        <v>269</v>
      </c>
      <c r="C138" s="449"/>
      <c r="D138" s="449"/>
      <c r="E138" s="449" t="s">
        <v>420</v>
      </c>
      <c r="F138" s="450">
        <v>1000</v>
      </c>
      <c r="G138" s="450">
        <f t="shared" si="11"/>
        <v>15000</v>
      </c>
      <c r="H138" s="450">
        <v>232</v>
      </c>
      <c r="I138" s="450">
        <f t="shared" si="8"/>
        <v>3480</v>
      </c>
      <c r="J138" s="450">
        <v>200</v>
      </c>
      <c r="K138" s="450"/>
      <c r="L138" s="450"/>
      <c r="M138" s="450">
        <v>100</v>
      </c>
      <c r="N138" s="450">
        <v>120</v>
      </c>
      <c r="O138" s="451">
        <f t="shared" si="9"/>
        <v>2400</v>
      </c>
      <c r="P138" s="450">
        <v>120</v>
      </c>
      <c r="Q138" s="451">
        <f t="shared" si="10"/>
        <v>2400</v>
      </c>
      <c r="R138" s="450">
        <v>0</v>
      </c>
      <c r="S138" s="450">
        <v>-50</v>
      </c>
      <c r="T138" s="450">
        <v>-50</v>
      </c>
      <c r="U138" s="450">
        <v>0</v>
      </c>
      <c r="V138" s="450">
        <v>0</v>
      </c>
      <c r="W138" s="450">
        <v>20</v>
      </c>
      <c r="X138" s="450">
        <v>-50</v>
      </c>
      <c r="Y138" s="452" t="s">
        <v>2153</v>
      </c>
      <c r="Z138" s="453">
        <v>7.1999999999999995E-2</v>
      </c>
      <c r="AA138" s="452" t="s">
        <v>5658</v>
      </c>
      <c r="AB138" s="453">
        <v>8.0000000000000002E-3</v>
      </c>
      <c r="AC138" s="452" t="s">
        <v>1753</v>
      </c>
      <c r="AD138" s="453" t="s">
        <v>1753</v>
      </c>
    </row>
    <row r="139" spans="1:30" ht="12" thickBot="1">
      <c r="A139" s="448">
        <v>30</v>
      </c>
      <c r="B139" s="449" t="s">
        <v>271</v>
      </c>
      <c r="C139" s="449"/>
      <c r="D139" s="449"/>
      <c r="E139" s="449" t="s">
        <v>421</v>
      </c>
      <c r="F139" s="450">
        <v>500</v>
      </c>
      <c r="G139" s="450">
        <f t="shared" si="11"/>
        <v>7500</v>
      </c>
      <c r="H139" s="450">
        <v>200</v>
      </c>
      <c r="I139" s="450">
        <f t="shared" si="8"/>
        <v>3000</v>
      </c>
      <c r="J139" s="450">
        <v>25</v>
      </c>
      <c r="K139" s="450"/>
      <c r="L139" s="450"/>
      <c r="M139" s="450">
        <v>75</v>
      </c>
      <c r="N139" s="450">
        <v>100</v>
      </c>
      <c r="O139" s="451">
        <f t="shared" si="9"/>
        <v>2000</v>
      </c>
      <c r="P139" s="450">
        <v>100</v>
      </c>
      <c r="Q139" s="451">
        <f t="shared" si="10"/>
        <v>2000</v>
      </c>
      <c r="R139" s="450">
        <v>0</v>
      </c>
      <c r="S139" s="450">
        <v>-100</v>
      </c>
      <c r="T139" s="450">
        <v>0</v>
      </c>
      <c r="U139" s="450">
        <v>0</v>
      </c>
      <c r="V139" s="450">
        <v>0</v>
      </c>
      <c r="W139" s="450">
        <v>100</v>
      </c>
      <c r="X139" s="450">
        <v>0</v>
      </c>
      <c r="Y139" s="452" t="s">
        <v>5672</v>
      </c>
      <c r="Z139" s="453">
        <v>2.6665999999999999E-2</v>
      </c>
      <c r="AA139" s="452" t="s">
        <v>5673</v>
      </c>
      <c r="AB139" s="453">
        <v>2.6665999999999999E-2</v>
      </c>
      <c r="AC139" s="452" t="s">
        <v>5674</v>
      </c>
      <c r="AD139" s="453">
        <v>2.6665999999999999E-2</v>
      </c>
    </row>
    <row r="140" spans="1:30" ht="12" thickBot="1">
      <c r="A140" s="448">
        <v>30</v>
      </c>
      <c r="B140" s="449" t="s">
        <v>266</v>
      </c>
      <c r="C140" s="449"/>
      <c r="D140" s="449"/>
      <c r="E140" s="449" t="s">
        <v>408</v>
      </c>
      <c r="F140" s="450">
        <v>8</v>
      </c>
      <c r="G140" s="450">
        <f t="shared" si="11"/>
        <v>120</v>
      </c>
      <c r="H140" s="450">
        <v>120</v>
      </c>
      <c r="I140" s="450">
        <f t="shared" si="8"/>
        <v>1800</v>
      </c>
      <c r="J140" s="450">
        <v>1200</v>
      </c>
      <c r="K140" s="450"/>
      <c r="L140" s="450"/>
      <c r="M140" s="450">
        <v>255</v>
      </c>
      <c r="N140" s="450">
        <v>5</v>
      </c>
      <c r="O140" s="451">
        <f t="shared" si="9"/>
        <v>100</v>
      </c>
      <c r="P140" s="450">
        <v>777</v>
      </c>
      <c r="Q140" s="451">
        <f t="shared" si="10"/>
        <v>15540</v>
      </c>
      <c r="R140" s="450">
        <v>0</v>
      </c>
      <c r="S140" s="450">
        <v>100</v>
      </c>
      <c r="T140" s="450">
        <v>100</v>
      </c>
      <c r="U140" s="450">
        <v>100</v>
      </c>
      <c r="V140" s="450">
        <v>100</v>
      </c>
      <c r="W140" s="450">
        <v>100</v>
      </c>
      <c r="X140" s="450">
        <v>100</v>
      </c>
      <c r="Y140" s="452" t="s">
        <v>2150</v>
      </c>
      <c r="Z140" s="453">
        <v>7.4071999999999999E-2</v>
      </c>
      <c r="AA140" s="452" t="s">
        <v>2176</v>
      </c>
      <c r="AB140" s="453">
        <v>5.9280000000000001E-3</v>
      </c>
      <c r="AC140" s="452" t="s">
        <v>1753</v>
      </c>
      <c r="AD140" s="453" t="s">
        <v>1753</v>
      </c>
    </row>
    <row r="141" spans="1:30" ht="12" thickBot="1">
      <c r="A141" s="448">
        <v>31</v>
      </c>
      <c r="B141" s="449" t="s">
        <v>282</v>
      </c>
      <c r="C141" s="449"/>
      <c r="D141" s="449"/>
      <c r="E141" s="449" t="s">
        <v>419</v>
      </c>
      <c r="F141" s="450">
        <v>750</v>
      </c>
      <c r="G141" s="450">
        <f t="shared" si="11"/>
        <v>11250</v>
      </c>
      <c r="H141" s="450">
        <v>200</v>
      </c>
      <c r="I141" s="450">
        <f t="shared" si="8"/>
        <v>3000</v>
      </c>
      <c r="J141" s="450">
        <v>25</v>
      </c>
      <c r="K141" s="450"/>
      <c r="L141" s="450"/>
      <c r="M141" s="450">
        <v>250</v>
      </c>
      <c r="N141" s="450">
        <v>400</v>
      </c>
      <c r="O141" s="451">
        <f t="shared" si="9"/>
        <v>8000</v>
      </c>
      <c r="P141" s="450">
        <v>200</v>
      </c>
      <c r="Q141" s="451">
        <f t="shared" si="10"/>
        <v>4000</v>
      </c>
      <c r="R141" s="450">
        <v>0</v>
      </c>
      <c r="S141" s="450">
        <v>-100</v>
      </c>
      <c r="T141" s="450">
        <v>0</v>
      </c>
      <c r="U141" s="450">
        <v>0</v>
      </c>
      <c r="V141" s="450">
        <v>0</v>
      </c>
      <c r="W141" s="450">
        <v>100</v>
      </c>
      <c r="X141" s="450">
        <v>0</v>
      </c>
      <c r="Y141" s="452" t="s">
        <v>2165</v>
      </c>
      <c r="Z141" s="453">
        <v>0.08</v>
      </c>
      <c r="AA141" s="452" t="s">
        <v>1753</v>
      </c>
      <c r="AB141" s="453" t="s">
        <v>1753</v>
      </c>
      <c r="AC141" s="452" t="s">
        <v>1753</v>
      </c>
      <c r="AD141" s="453" t="s">
        <v>1753</v>
      </c>
    </row>
    <row r="142" spans="1:30" ht="12" thickBot="1">
      <c r="A142" s="448">
        <v>31</v>
      </c>
      <c r="B142" s="449" t="s">
        <v>283</v>
      </c>
      <c r="C142" s="449"/>
      <c r="D142" s="449"/>
      <c r="E142" s="449" t="s">
        <v>413</v>
      </c>
      <c r="F142" s="450">
        <v>500</v>
      </c>
      <c r="G142" s="450">
        <f t="shared" si="11"/>
        <v>7500</v>
      </c>
      <c r="H142" s="450">
        <v>400</v>
      </c>
      <c r="I142" s="450">
        <f t="shared" si="8"/>
        <v>6000</v>
      </c>
      <c r="J142" s="450">
        <v>180</v>
      </c>
      <c r="K142" s="450"/>
      <c r="L142" s="450"/>
      <c r="M142" s="450">
        <v>80</v>
      </c>
      <c r="N142" s="450">
        <v>200</v>
      </c>
      <c r="O142" s="451">
        <f t="shared" si="9"/>
        <v>4000</v>
      </c>
      <c r="P142" s="450">
        <v>200</v>
      </c>
      <c r="Q142" s="451">
        <f t="shared" si="10"/>
        <v>4000</v>
      </c>
      <c r="R142" s="450">
        <v>0</v>
      </c>
      <c r="S142" s="450">
        <v>0</v>
      </c>
      <c r="T142" s="450">
        <v>0</v>
      </c>
      <c r="U142" s="450">
        <v>-100</v>
      </c>
      <c r="V142" s="450">
        <v>0</v>
      </c>
      <c r="W142" s="450">
        <v>100</v>
      </c>
      <c r="X142" s="450">
        <v>150</v>
      </c>
      <c r="Y142" s="452" t="s">
        <v>3054</v>
      </c>
      <c r="Z142" s="453">
        <v>4.8000000000000001E-2</v>
      </c>
      <c r="AA142" s="452" t="s">
        <v>3054</v>
      </c>
      <c r="AB142" s="453">
        <v>2.4E-2</v>
      </c>
      <c r="AC142" s="452" t="s">
        <v>5675</v>
      </c>
      <c r="AD142" s="453">
        <v>8.0000000000000002E-3</v>
      </c>
    </row>
    <row r="143" spans="1:30" ht="12" thickBot="1">
      <c r="A143" s="448">
        <v>31</v>
      </c>
      <c r="B143" s="449" t="s">
        <v>281</v>
      </c>
      <c r="C143" s="449"/>
      <c r="D143" s="449"/>
      <c r="E143" s="449" t="s">
        <v>421</v>
      </c>
      <c r="F143" s="450">
        <v>400</v>
      </c>
      <c r="G143" s="450">
        <f t="shared" si="11"/>
        <v>6000</v>
      </c>
      <c r="H143" s="450">
        <v>200</v>
      </c>
      <c r="I143" s="450">
        <f t="shared" si="8"/>
        <v>3000</v>
      </c>
      <c r="J143" s="450">
        <v>200</v>
      </c>
      <c r="K143" s="450"/>
      <c r="L143" s="450"/>
      <c r="M143" s="450">
        <v>180</v>
      </c>
      <c r="N143" s="450">
        <v>120</v>
      </c>
      <c r="O143" s="451">
        <f t="shared" si="9"/>
        <v>2400</v>
      </c>
      <c r="P143" s="450">
        <v>360</v>
      </c>
      <c r="Q143" s="451">
        <f t="shared" si="10"/>
        <v>7200</v>
      </c>
      <c r="R143" s="450">
        <v>0</v>
      </c>
      <c r="S143" s="450">
        <v>0</v>
      </c>
      <c r="T143" s="450">
        <v>0</v>
      </c>
      <c r="U143" s="450">
        <v>0</v>
      </c>
      <c r="V143" s="450">
        <v>0</v>
      </c>
      <c r="W143" s="450">
        <v>-25</v>
      </c>
      <c r="X143" s="450">
        <v>0</v>
      </c>
      <c r="Y143" s="452" t="s">
        <v>2093</v>
      </c>
      <c r="Z143" s="453">
        <v>6.4000000000000001E-2</v>
      </c>
      <c r="AA143" s="452" t="s">
        <v>2104</v>
      </c>
      <c r="AB143" s="453">
        <v>8.0000000000000002E-3</v>
      </c>
      <c r="AC143" s="452" t="s">
        <v>5676</v>
      </c>
      <c r="AD143" s="453">
        <v>8.0000000000000002E-3</v>
      </c>
    </row>
    <row r="144" spans="1:30" ht="12" thickBot="1">
      <c r="A144" s="448">
        <v>31</v>
      </c>
      <c r="B144" s="449" t="s">
        <v>279</v>
      </c>
      <c r="C144" s="449"/>
      <c r="D144" s="449"/>
      <c r="E144" s="449" t="s">
        <v>421</v>
      </c>
      <c r="F144" s="450">
        <v>100</v>
      </c>
      <c r="G144" s="450">
        <f t="shared" si="11"/>
        <v>1500</v>
      </c>
      <c r="H144" s="450">
        <v>210</v>
      </c>
      <c r="I144" s="450">
        <f t="shared" si="8"/>
        <v>3150</v>
      </c>
      <c r="J144" s="450">
        <v>105</v>
      </c>
      <c r="K144" s="450"/>
      <c r="L144" s="450"/>
      <c r="M144" s="450">
        <v>120</v>
      </c>
      <c r="N144" s="450">
        <v>90</v>
      </c>
      <c r="O144" s="451">
        <f t="shared" si="9"/>
        <v>1800</v>
      </c>
      <c r="P144" s="450">
        <v>60</v>
      </c>
      <c r="Q144" s="451">
        <f t="shared" si="10"/>
        <v>1200</v>
      </c>
      <c r="R144" s="450">
        <v>0</v>
      </c>
      <c r="S144" s="450">
        <v>0</v>
      </c>
      <c r="T144" s="450">
        <v>0</v>
      </c>
      <c r="U144" s="450">
        <v>-100</v>
      </c>
      <c r="V144" s="450">
        <v>-50</v>
      </c>
      <c r="W144" s="450">
        <v>100</v>
      </c>
      <c r="X144" s="450">
        <v>0</v>
      </c>
      <c r="Y144" s="452" t="s">
        <v>2359</v>
      </c>
      <c r="Z144" s="453">
        <v>0.08</v>
      </c>
      <c r="AA144" s="452" t="s">
        <v>1753</v>
      </c>
      <c r="AB144" s="453" t="s">
        <v>1753</v>
      </c>
      <c r="AC144" s="452" t="s">
        <v>1753</v>
      </c>
      <c r="AD144" s="453" t="s">
        <v>1753</v>
      </c>
    </row>
    <row r="145" spans="1:30" ht="12" thickBot="1">
      <c r="A145" s="448">
        <v>31</v>
      </c>
      <c r="B145" s="449" t="s">
        <v>280</v>
      </c>
      <c r="C145" s="449"/>
      <c r="D145" s="449"/>
      <c r="E145" s="449" t="s">
        <v>412</v>
      </c>
      <c r="F145" s="450">
        <v>400</v>
      </c>
      <c r="G145" s="450">
        <f t="shared" si="11"/>
        <v>6000</v>
      </c>
      <c r="H145" s="450">
        <v>150</v>
      </c>
      <c r="I145" s="450">
        <f t="shared" si="8"/>
        <v>2250</v>
      </c>
      <c r="J145" s="450">
        <v>200</v>
      </c>
      <c r="K145" s="450"/>
      <c r="L145" s="450"/>
      <c r="M145" s="450">
        <v>180</v>
      </c>
      <c r="N145" s="450">
        <v>70</v>
      </c>
      <c r="O145" s="451">
        <f t="shared" si="9"/>
        <v>1400</v>
      </c>
      <c r="P145" s="450">
        <v>70</v>
      </c>
      <c r="Q145" s="451">
        <f t="shared" si="10"/>
        <v>1400</v>
      </c>
      <c r="R145" s="450">
        <v>0</v>
      </c>
      <c r="S145" s="450">
        <v>0</v>
      </c>
      <c r="T145" s="450">
        <v>0</v>
      </c>
      <c r="U145" s="450">
        <v>0</v>
      </c>
      <c r="V145" s="450">
        <v>50</v>
      </c>
      <c r="W145" s="450">
        <v>100</v>
      </c>
      <c r="X145" s="450">
        <v>0</v>
      </c>
      <c r="Y145" s="452" t="s">
        <v>2125</v>
      </c>
      <c r="Z145" s="453">
        <v>7.1999999999999995E-2</v>
      </c>
      <c r="AA145" s="452" t="s">
        <v>5677</v>
      </c>
      <c r="AB145" s="453">
        <v>8.0000000000000002E-3</v>
      </c>
      <c r="AC145" s="452" t="s">
        <v>1753</v>
      </c>
      <c r="AD145" s="453" t="s">
        <v>1753</v>
      </c>
    </row>
    <row r="146" spans="1:30" s="127" customFormat="1" ht="12" thickBot="1">
      <c r="A146" s="448">
        <v>31</v>
      </c>
      <c r="B146" s="449" t="s">
        <v>278</v>
      </c>
      <c r="C146" s="449"/>
      <c r="D146" s="449"/>
      <c r="E146" s="449" t="s">
        <v>412</v>
      </c>
      <c r="F146" s="450">
        <v>150</v>
      </c>
      <c r="G146" s="450">
        <f t="shared" si="11"/>
        <v>2250</v>
      </c>
      <c r="H146" s="450">
        <v>150</v>
      </c>
      <c r="I146" s="450">
        <f t="shared" si="8"/>
        <v>2250</v>
      </c>
      <c r="J146" s="450">
        <v>75</v>
      </c>
      <c r="K146" s="450"/>
      <c r="L146" s="450"/>
      <c r="M146" s="450">
        <v>255</v>
      </c>
      <c r="N146" s="450">
        <v>50</v>
      </c>
      <c r="O146" s="451">
        <f t="shared" si="9"/>
        <v>1000</v>
      </c>
      <c r="P146" s="450">
        <v>450</v>
      </c>
      <c r="Q146" s="451">
        <f t="shared" si="10"/>
        <v>9000</v>
      </c>
      <c r="R146" s="450">
        <v>0</v>
      </c>
      <c r="S146" s="450">
        <v>0</v>
      </c>
      <c r="T146" s="450">
        <v>0</v>
      </c>
      <c r="U146" s="450">
        <v>0</v>
      </c>
      <c r="V146" s="450">
        <v>-50</v>
      </c>
      <c r="W146" s="450">
        <v>-100</v>
      </c>
      <c r="X146" s="450">
        <v>100</v>
      </c>
      <c r="Y146" s="452" t="s">
        <v>5678</v>
      </c>
      <c r="Z146" s="453">
        <v>7.1999999999999995E-2</v>
      </c>
      <c r="AA146" s="452" t="s">
        <v>5679</v>
      </c>
      <c r="AB146" s="453">
        <v>8.0000000000000002E-3</v>
      </c>
      <c r="AC146" s="452" t="s">
        <v>1753</v>
      </c>
      <c r="AD146" s="453" t="s">
        <v>1753</v>
      </c>
    </row>
    <row r="147" spans="1:30" s="127" customFormat="1" ht="12" thickBot="1">
      <c r="A147" s="448">
        <v>31</v>
      </c>
      <c r="B147" s="449" t="s">
        <v>3022</v>
      </c>
      <c r="C147" s="449"/>
      <c r="D147" s="449"/>
      <c r="E147" s="449" t="s">
        <v>3033</v>
      </c>
      <c r="F147" s="450">
        <v>300</v>
      </c>
      <c r="G147" s="450">
        <f t="shared" si="11"/>
        <v>4500</v>
      </c>
      <c r="H147" s="450">
        <v>280</v>
      </c>
      <c r="I147" s="450">
        <f t="shared" si="8"/>
        <v>4200</v>
      </c>
      <c r="J147" s="450">
        <v>280</v>
      </c>
      <c r="K147" s="450"/>
      <c r="L147" s="450"/>
      <c r="M147" s="450">
        <v>240</v>
      </c>
      <c r="N147" s="450">
        <v>400</v>
      </c>
      <c r="O147" s="451">
        <f t="shared" si="9"/>
        <v>8000</v>
      </c>
      <c r="P147" s="450">
        <v>50</v>
      </c>
      <c r="Q147" s="451">
        <f t="shared" si="10"/>
        <v>1000</v>
      </c>
      <c r="R147" s="450">
        <v>0</v>
      </c>
      <c r="S147" s="450">
        <v>-20</v>
      </c>
      <c r="T147" s="450">
        <v>0</v>
      </c>
      <c r="U147" s="450">
        <v>0</v>
      </c>
      <c r="V147" s="450">
        <v>0</v>
      </c>
      <c r="W147" s="450">
        <v>-20</v>
      </c>
      <c r="X147" s="450">
        <v>0</v>
      </c>
      <c r="Y147" s="452" t="s">
        <v>3119</v>
      </c>
      <c r="Z147" s="453">
        <v>4.8000000000000001E-2</v>
      </c>
      <c r="AA147" s="452" t="s">
        <v>3061</v>
      </c>
      <c r="AB147" s="453">
        <v>2.4E-2</v>
      </c>
      <c r="AC147" s="452" t="s">
        <v>3120</v>
      </c>
      <c r="AD147" s="453">
        <v>8.0000000000000002E-3</v>
      </c>
    </row>
    <row r="148" spans="1:30" ht="12" thickBot="1">
      <c r="A148" s="448">
        <v>31</v>
      </c>
      <c r="B148" s="449" t="s">
        <v>3023</v>
      </c>
      <c r="C148" s="449"/>
      <c r="D148" s="449"/>
      <c r="E148" s="449" t="s">
        <v>3033</v>
      </c>
      <c r="F148" s="450">
        <v>800</v>
      </c>
      <c r="G148" s="450">
        <f t="shared" si="11"/>
        <v>12000</v>
      </c>
      <c r="H148" s="450">
        <v>380</v>
      </c>
      <c r="I148" s="450">
        <f t="shared" si="8"/>
        <v>5700</v>
      </c>
      <c r="J148" s="450">
        <v>315</v>
      </c>
      <c r="K148" s="450"/>
      <c r="L148" s="450"/>
      <c r="M148" s="450">
        <v>100</v>
      </c>
      <c r="N148" s="450">
        <v>250</v>
      </c>
      <c r="O148" s="451">
        <f t="shared" si="9"/>
        <v>5000</v>
      </c>
      <c r="P148" s="450">
        <v>300</v>
      </c>
      <c r="Q148" s="451">
        <f t="shared" si="10"/>
        <v>6000</v>
      </c>
      <c r="R148" s="450">
        <v>0</v>
      </c>
      <c r="S148" s="450">
        <v>-20</v>
      </c>
      <c r="T148" s="450">
        <v>0</v>
      </c>
      <c r="U148" s="450">
        <v>0</v>
      </c>
      <c r="V148" s="450">
        <v>0</v>
      </c>
      <c r="W148" s="450">
        <v>-20</v>
      </c>
      <c r="X148" s="450">
        <v>0</v>
      </c>
      <c r="Y148" s="452" t="s">
        <v>5680</v>
      </c>
      <c r="Z148" s="453">
        <v>5.6000000000000001E-2</v>
      </c>
      <c r="AA148" s="452" t="s">
        <v>2566</v>
      </c>
      <c r="AB148" s="453">
        <v>2.4E-2</v>
      </c>
      <c r="AC148" s="452" t="s">
        <v>1753</v>
      </c>
      <c r="AD148" s="453" t="s">
        <v>1753</v>
      </c>
    </row>
    <row r="149" spans="1:30" ht="12" thickBot="1">
      <c r="A149" s="448">
        <v>32</v>
      </c>
      <c r="B149" s="449" t="s">
        <v>285</v>
      </c>
      <c r="C149" s="449"/>
      <c r="D149" s="449"/>
      <c r="E149" s="449" t="s">
        <v>411</v>
      </c>
      <c r="F149" s="450">
        <v>2400</v>
      </c>
      <c r="G149" s="450">
        <f t="shared" si="11"/>
        <v>36000</v>
      </c>
      <c r="H149" s="450">
        <v>140</v>
      </c>
      <c r="I149" s="450">
        <f t="shared" si="8"/>
        <v>2100</v>
      </c>
      <c r="J149" s="450">
        <v>240</v>
      </c>
      <c r="K149" s="450"/>
      <c r="L149" s="450"/>
      <c r="M149" s="450">
        <v>255</v>
      </c>
      <c r="N149" s="450">
        <v>5000</v>
      </c>
      <c r="O149" s="451">
        <f t="shared" si="9"/>
        <v>34464</v>
      </c>
      <c r="P149" s="450">
        <v>50</v>
      </c>
      <c r="Q149" s="451">
        <f t="shared" si="10"/>
        <v>1000</v>
      </c>
      <c r="R149" s="450">
        <v>0</v>
      </c>
      <c r="S149" s="450">
        <v>100</v>
      </c>
      <c r="T149" s="450">
        <v>100</v>
      </c>
      <c r="U149" s="450">
        <v>100</v>
      </c>
      <c r="V149" s="450">
        <v>100</v>
      </c>
      <c r="W149" s="450">
        <v>-25</v>
      </c>
      <c r="X149" s="450">
        <v>100</v>
      </c>
      <c r="Y149" s="452" t="s">
        <v>2150</v>
      </c>
      <c r="Z149" s="453">
        <v>7.2728000000000001E-2</v>
      </c>
      <c r="AA149" s="452" t="s">
        <v>2176</v>
      </c>
      <c r="AB149" s="453">
        <v>7.2719999999999998E-3</v>
      </c>
      <c r="AC149" s="452" t="s">
        <v>1753</v>
      </c>
      <c r="AD149" s="453" t="s">
        <v>1753</v>
      </c>
    </row>
    <row r="150" spans="1:30" ht="12" thickBot="1">
      <c r="A150" s="448">
        <v>32</v>
      </c>
      <c r="B150" s="449" t="s">
        <v>287</v>
      </c>
      <c r="C150" s="449"/>
      <c r="D150" s="449"/>
      <c r="E150" s="449" t="s">
        <v>412</v>
      </c>
      <c r="F150" s="450">
        <v>800</v>
      </c>
      <c r="G150" s="450">
        <f t="shared" si="11"/>
        <v>12000</v>
      </c>
      <c r="H150" s="450">
        <v>250</v>
      </c>
      <c r="I150" s="450">
        <f t="shared" si="8"/>
        <v>3750</v>
      </c>
      <c r="J150" s="450">
        <v>250</v>
      </c>
      <c r="K150" s="450"/>
      <c r="L150" s="450"/>
      <c r="M150" s="450">
        <v>150</v>
      </c>
      <c r="N150" s="450">
        <v>1000</v>
      </c>
      <c r="O150" s="451">
        <f t="shared" si="9"/>
        <v>20000</v>
      </c>
      <c r="P150" s="450">
        <v>1000</v>
      </c>
      <c r="Q150" s="451">
        <f t="shared" si="10"/>
        <v>20000</v>
      </c>
      <c r="R150" s="450">
        <v>0</v>
      </c>
      <c r="S150" s="450">
        <v>0</v>
      </c>
      <c r="T150" s="450">
        <v>-25</v>
      </c>
      <c r="U150" s="450">
        <v>-50</v>
      </c>
      <c r="V150" s="450">
        <v>0</v>
      </c>
      <c r="W150" s="450">
        <v>50</v>
      </c>
      <c r="X150" s="450">
        <v>0</v>
      </c>
      <c r="Y150" s="452" t="s">
        <v>3121</v>
      </c>
      <c r="Z150" s="453">
        <v>0.08</v>
      </c>
      <c r="AA150" s="452" t="s">
        <v>1753</v>
      </c>
      <c r="AB150" s="453" t="s">
        <v>1753</v>
      </c>
      <c r="AC150" s="452" t="s">
        <v>1753</v>
      </c>
      <c r="AD150" s="453" t="s">
        <v>1753</v>
      </c>
    </row>
    <row r="151" spans="1:30" ht="12" thickBot="1">
      <c r="A151" s="448">
        <v>32</v>
      </c>
      <c r="B151" s="449" t="s">
        <v>286</v>
      </c>
      <c r="C151" s="449"/>
      <c r="D151" s="449"/>
      <c r="E151" s="449" t="s">
        <v>412</v>
      </c>
      <c r="F151" s="450">
        <v>50</v>
      </c>
      <c r="G151" s="450">
        <f t="shared" si="11"/>
        <v>750</v>
      </c>
      <c r="H151" s="450">
        <v>150</v>
      </c>
      <c r="I151" s="450">
        <f t="shared" si="8"/>
        <v>2250</v>
      </c>
      <c r="J151" s="450">
        <v>125</v>
      </c>
      <c r="K151" s="450"/>
      <c r="L151" s="450"/>
      <c r="M151" s="450">
        <v>40</v>
      </c>
      <c r="N151" s="450">
        <v>555</v>
      </c>
      <c r="O151" s="451">
        <f t="shared" si="9"/>
        <v>11100</v>
      </c>
      <c r="P151" s="450">
        <v>5</v>
      </c>
      <c r="Q151" s="451">
        <f t="shared" si="10"/>
        <v>100</v>
      </c>
      <c r="R151" s="450">
        <v>0</v>
      </c>
      <c r="S151" s="450">
        <v>0</v>
      </c>
      <c r="T151" s="450">
        <v>100</v>
      </c>
      <c r="U151" s="450">
        <v>-20</v>
      </c>
      <c r="V151" s="450">
        <v>-20</v>
      </c>
      <c r="W151" s="450">
        <v>100</v>
      </c>
      <c r="X151" s="450">
        <v>100</v>
      </c>
      <c r="Y151" s="452" t="s">
        <v>5615</v>
      </c>
      <c r="Z151" s="453">
        <v>0.15</v>
      </c>
      <c r="AA151" s="452" t="s">
        <v>1753</v>
      </c>
      <c r="AB151" s="453" t="s">
        <v>1753</v>
      </c>
      <c r="AC151" s="452" t="s">
        <v>1753</v>
      </c>
      <c r="AD151" s="453" t="s">
        <v>1753</v>
      </c>
    </row>
    <row r="152" spans="1:30" ht="12" thickBot="1">
      <c r="A152" s="448">
        <v>32</v>
      </c>
      <c r="B152" s="449" t="s">
        <v>290</v>
      </c>
      <c r="C152" s="449"/>
      <c r="D152" s="449"/>
      <c r="E152" s="449" t="s">
        <v>419</v>
      </c>
      <c r="F152" s="450">
        <v>1400</v>
      </c>
      <c r="G152" s="450">
        <f t="shared" si="11"/>
        <v>21000</v>
      </c>
      <c r="H152" s="450">
        <v>350</v>
      </c>
      <c r="I152" s="450">
        <f t="shared" si="8"/>
        <v>5250</v>
      </c>
      <c r="J152" s="450">
        <v>50</v>
      </c>
      <c r="K152" s="450"/>
      <c r="L152" s="450"/>
      <c r="M152" s="450">
        <v>100</v>
      </c>
      <c r="N152" s="450">
        <v>220</v>
      </c>
      <c r="O152" s="451">
        <f t="shared" si="9"/>
        <v>4400</v>
      </c>
      <c r="P152" s="450">
        <v>440</v>
      </c>
      <c r="Q152" s="451">
        <f t="shared" si="10"/>
        <v>8800</v>
      </c>
      <c r="R152" s="450">
        <v>0</v>
      </c>
      <c r="S152" s="450">
        <v>-100</v>
      </c>
      <c r="T152" s="450">
        <v>0</v>
      </c>
      <c r="U152" s="450">
        <v>0</v>
      </c>
      <c r="V152" s="450">
        <v>0</v>
      </c>
      <c r="W152" s="450">
        <v>100</v>
      </c>
      <c r="X152" s="450">
        <v>0</v>
      </c>
      <c r="Y152" s="452" t="s">
        <v>2165</v>
      </c>
      <c r="Z152" s="453">
        <v>0.08</v>
      </c>
      <c r="AA152" s="452" t="s">
        <v>1753</v>
      </c>
      <c r="AB152" s="453" t="s">
        <v>1753</v>
      </c>
      <c r="AC152" s="452" t="s">
        <v>1753</v>
      </c>
      <c r="AD152" s="453" t="s">
        <v>1753</v>
      </c>
    </row>
    <row r="153" spans="1:30" ht="12" thickBot="1">
      <c r="A153" s="448">
        <v>32</v>
      </c>
      <c r="B153" s="449" t="s">
        <v>288</v>
      </c>
      <c r="C153" s="449"/>
      <c r="D153" s="449"/>
      <c r="E153" s="449" t="s">
        <v>409</v>
      </c>
      <c r="F153" s="450">
        <v>250</v>
      </c>
      <c r="G153" s="450">
        <f t="shared" si="11"/>
        <v>3750</v>
      </c>
      <c r="H153" s="450">
        <v>450</v>
      </c>
      <c r="I153" s="450">
        <f t="shared" si="8"/>
        <v>6750</v>
      </c>
      <c r="J153" s="450">
        <v>270</v>
      </c>
      <c r="K153" s="450"/>
      <c r="L153" s="450"/>
      <c r="M153" s="450">
        <v>100</v>
      </c>
      <c r="N153" s="450">
        <v>150</v>
      </c>
      <c r="O153" s="451">
        <f t="shared" si="9"/>
        <v>3000</v>
      </c>
      <c r="P153" s="450">
        <v>150</v>
      </c>
      <c r="Q153" s="451">
        <f t="shared" si="10"/>
        <v>3000</v>
      </c>
      <c r="R153" s="450">
        <v>0</v>
      </c>
      <c r="S153" s="450">
        <v>0</v>
      </c>
      <c r="T153" s="450">
        <v>0</v>
      </c>
      <c r="U153" s="450">
        <v>-50</v>
      </c>
      <c r="V153" s="450">
        <v>0</v>
      </c>
      <c r="W153" s="450">
        <v>100</v>
      </c>
      <c r="X153" s="450">
        <v>0</v>
      </c>
      <c r="Y153" s="452" t="s">
        <v>3054</v>
      </c>
      <c r="Z153" s="453">
        <v>6.7999999999999996E-3</v>
      </c>
      <c r="AA153" s="452" t="s">
        <v>3054</v>
      </c>
      <c r="AB153" s="453">
        <v>8.0000000000000004E-4</v>
      </c>
      <c r="AC153" s="452" t="s">
        <v>5681</v>
      </c>
      <c r="AD153" s="453">
        <v>4.0000000000000002E-4</v>
      </c>
    </row>
    <row r="154" spans="1:30" ht="12" thickBot="1">
      <c r="A154" s="448">
        <v>32</v>
      </c>
      <c r="B154" s="449" t="s">
        <v>289</v>
      </c>
      <c r="C154" s="449"/>
      <c r="D154" s="449"/>
      <c r="E154" s="449" t="s">
        <v>205</v>
      </c>
      <c r="F154" s="450">
        <v>125</v>
      </c>
      <c r="G154" s="450">
        <f t="shared" si="11"/>
        <v>1875</v>
      </c>
      <c r="H154" s="450">
        <v>450</v>
      </c>
      <c r="I154" s="450">
        <f t="shared" si="8"/>
        <v>6750</v>
      </c>
      <c r="J154" s="450">
        <v>270</v>
      </c>
      <c r="K154" s="450"/>
      <c r="L154" s="450"/>
      <c r="M154" s="450">
        <v>100</v>
      </c>
      <c r="N154" s="450">
        <v>150</v>
      </c>
      <c r="O154" s="451">
        <f t="shared" si="9"/>
        <v>3000</v>
      </c>
      <c r="P154" s="450">
        <v>150</v>
      </c>
      <c r="Q154" s="451">
        <f t="shared" si="10"/>
        <v>3000</v>
      </c>
      <c r="R154" s="450">
        <v>0</v>
      </c>
      <c r="S154" s="450">
        <v>0</v>
      </c>
      <c r="T154" s="450">
        <v>0</v>
      </c>
      <c r="U154" s="450">
        <v>-50</v>
      </c>
      <c r="V154" s="450">
        <v>0</v>
      </c>
      <c r="W154" s="450">
        <v>100</v>
      </c>
      <c r="X154" s="450">
        <v>0</v>
      </c>
      <c r="Y154" s="452" t="s">
        <v>3054</v>
      </c>
      <c r="Z154" s="453">
        <v>0.22500000000000001</v>
      </c>
      <c r="AA154" s="452" t="s">
        <v>3054</v>
      </c>
      <c r="AB154" s="453">
        <v>2.5000000000000001E-2</v>
      </c>
      <c r="AC154" s="452" t="s">
        <v>1753</v>
      </c>
      <c r="AD154" s="453" t="s">
        <v>1753</v>
      </c>
    </row>
    <row r="155" spans="1:30" s="127" customFormat="1" ht="12" thickBot="1">
      <c r="A155" s="448">
        <v>32</v>
      </c>
      <c r="B155" s="449" t="s">
        <v>284</v>
      </c>
      <c r="C155" s="449"/>
      <c r="D155" s="449"/>
      <c r="E155" s="449" t="s">
        <v>411</v>
      </c>
      <c r="F155" s="450">
        <v>1200</v>
      </c>
      <c r="G155" s="450">
        <f t="shared" si="11"/>
        <v>18000</v>
      </c>
      <c r="H155" s="450">
        <v>300</v>
      </c>
      <c r="I155" s="450">
        <f t="shared" si="8"/>
        <v>4500</v>
      </c>
      <c r="J155" s="450">
        <v>220</v>
      </c>
      <c r="K155" s="450"/>
      <c r="L155" s="450"/>
      <c r="M155" s="450">
        <v>100</v>
      </c>
      <c r="N155" s="450">
        <v>80</v>
      </c>
      <c r="O155" s="451">
        <f t="shared" si="9"/>
        <v>1600</v>
      </c>
      <c r="P155" s="450">
        <v>120</v>
      </c>
      <c r="Q155" s="451">
        <f t="shared" si="10"/>
        <v>2400</v>
      </c>
      <c r="R155" s="450">
        <v>-200</v>
      </c>
      <c r="S155" s="450">
        <v>-50</v>
      </c>
      <c r="T155" s="450">
        <v>-50</v>
      </c>
      <c r="U155" s="450">
        <v>0</v>
      </c>
      <c r="V155" s="450">
        <v>-20</v>
      </c>
      <c r="W155" s="450">
        <v>0</v>
      </c>
      <c r="X155" s="450">
        <v>0</v>
      </c>
      <c r="Y155" s="452" t="s">
        <v>2125</v>
      </c>
      <c r="Z155" s="453">
        <v>0.10909099999999999</v>
      </c>
      <c r="AA155" s="452" t="s">
        <v>5682</v>
      </c>
      <c r="AB155" s="453">
        <v>1.0909E-2</v>
      </c>
      <c r="AC155" s="452" t="s">
        <v>1753</v>
      </c>
      <c r="AD155" s="453" t="s">
        <v>1753</v>
      </c>
    </row>
    <row r="156" spans="1:30" ht="12" thickBot="1">
      <c r="A156" s="448">
        <v>32</v>
      </c>
      <c r="B156" s="449" t="s">
        <v>3030</v>
      </c>
      <c r="C156" s="449"/>
      <c r="D156" s="449"/>
      <c r="E156" s="449" t="s">
        <v>5683</v>
      </c>
      <c r="F156" s="450">
        <v>600</v>
      </c>
      <c r="G156" s="450">
        <f t="shared" si="11"/>
        <v>9000</v>
      </c>
      <c r="H156" s="450">
        <v>350</v>
      </c>
      <c r="I156" s="450">
        <f t="shared" si="8"/>
        <v>5250</v>
      </c>
      <c r="J156" s="450">
        <v>350</v>
      </c>
      <c r="K156" s="450"/>
      <c r="L156" s="450"/>
      <c r="M156" s="450">
        <v>220</v>
      </c>
      <c r="N156" s="450">
        <v>300</v>
      </c>
      <c r="O156" s="451">
        <f t="shared" si="9"/>
        <v>6000</v>
      </c>
      <c r="P156" s="450">
        <v>250</v>
      </c>
      <c r="Q156" s="451">
        <f t="shared" si="10"/>
        <v>5000</v>
      </c>
      <c r="R156" s="450">
        <v>0</v>
      </c>
      <c r="S156" s="450">
        <v>-20</v>
      </c>
      <c r="T156" s="450">
        <v>0</v>
      </c>
      <c r="U156" s="450">
        <v>0</v>
      </c>
      <c r="V156" s="450">
        <v>0</v>
      </c>
      <c r="W156" s="450">
        <v>-20</v>
      </c>
      <c r="X156" s="450">
        <v>0</v>
      </c>
      <c r="Y156" s="452" t="s">
        <v>5684</v>
      </c>
      <c r="Z156" s="453">
        <v>5.6000000000000001E-2</v>
      </c>
      <c r="AA156" s="452" t="s">
        <v>2571</v>
      </c>
      <c r="AB156" s="453">
        <v>2.4E-2</v>
      </c>
      <c r="AC156" s="452" t="s">
        <v>1753</v>
      </c>
      <c r="AD156" s="453" t="s">
        <v>1753</v>
      </c>
    </row>
    <row r="157" spans="1:30" ht="12" thickBot="1">
      <c r="A157" s="448">
        <v>33</v>
      </c>
      <c r="B157" s="449" t="s">
        <v>292</v>
      </c>
      <c r="C157" s="449"/>
      <c r="D157" s="449"/>
      <c r="E157" s="449" t="s">
        <v>5683</v>
      </c>
      <c r="F157" s="450">
        <v>888</v>
      </c>
      <c r="G157" s="450">
        <f t="shared" si="11"/>
        <v>13320</v>
      </c>
      <c r="H157" s="450">
        <v>444</v>
      </c>
      <c r="I157" s="450">
        <f t="shared" si="8"/>
        <v>6660</v>
      </c>
      <c r="J157" s="450">
        <v>222</v>
      </c>
      <c r="K157" s="450"/>
      <c r="L157" s="450"/>
      <c r="M157" s="450">
        <v>111</v>
      </c>
      <c r="N157" s="450">
        <v>888</v>
      </c>
      <c r="O157" s="451">
        <f t="shared" si="9"/>
        <v>17760</v>
      </c>
      <c r="P157" s="450">
        <v>888</v>
      </c>
      <c r="Q157" s="451">
        <f t="shared" si="10"/>
        <v>17760</v>
      </c>
      <c r="R157" s="450">
        <v>0</v>
      </c>
      <c r="S157" s="450">
        <v>0</v>
      </c>
      <c r="T157" s="450">
        <v>0</v>
      </c>
      <c r="U157" s="450">
        <v>-50</v>
      </c>
      <c r="V157" s="450">
        <v>0</v>
      </c>
      <c r="W157" s="450">
        <v>100</v>
      </c>
      <c r="X157" s="450">
        <v>0</v>
      </c>
      <c r="Y157" s="452" t="s">
        <v>5685</v>
      </c>
      <c r="Z157" s="453">
        <v>2.6665999999999999E-2</v>
      </c>
      <c r="AA157" s="452" t="s">
        <v>5686</v>
      </c>
      <c r="AB157" s="453">
        <v>2.6665999999999999E-2</v>
      </c>
      <c r="AC157" s="452" t="s">
        <v>5687</v>
      </c>
      <c r="AD157" s="453">
        <v>2.6665999999999999E-2</v>
      </c>
    </row>
    <row r="158" spans="1:30" ht="12" thickBot="1">
      <c r="A158" s="448">
        <v>33</v>
      </c>
      <c r="B158" s="449" t="s">
        <v>293</v>
      </c>
      <c r="C158" s="449"/>
      <c r="D158" s="449"/>
      <c r="E158" s="449" t="s">
        <v>427</v>
      </c>
      <c r="F158" s="450">
        <v>40</v>
      </c>
      <c r="G158" s="450">
        <f t="shared" si="11"/>
        <v>600</v>
      </c>
      <c r="H158" s="450">
        <v>264</v>
      </c>
      <c r="I158" s="450">
        <f t="shared" si="8"/>
        <v>3960</v>
      </c>
      <c r="J158" s="450">
        <v>150</v>
      </c>
      <c r="K158" s="450"/>
      <c r="L158" s="450"/>
      <c r="M158" s="450">
        <v>150</v>
      </c>
      <c r="N158" s="450">
        <v>200</v>
      </c>
      <c r="O158" s="451">
        <f t="shared" si="9"/>
        <v>4000</v>
      </c>
      <c r="P158" s="450">
        <v>250</v>
      </c>
      <c r="Q158" s="451">
        <f t="shared" si="10"/>
        <v>5000</v>
      </c>
      <c r="R158" s="450">
        <v>0</v>
      </c>
      <c r="S158" s="450">
        <v>0</v>
      </c>
      <c r="T158" s="450">
        <v>0</v>
      </c>
      <c r="U158" s="450">
        <v>-50</v>
      </c>
      <c r="V158" s="450">
        <v>0</v>
      </c>
      <c r="W158" s="450">
        <v>100</v>
      </c>
      <c r="X158" s="450">
        <v>0</v>
      </c>
      <c r="Y158" s="452" t="s">
        <v>2125</v>
      </c>
      <c r="Z158" s="453">
        <v>0.03</v>
      </c>
      <c r="AA158" s="452" t="s">
        <v>5688</v>
      </c>
      <c r="AB158" s="453">
        <v>1.4999999999999999E-2</v>
      </c>
      <c r="AC158" s="452" t="s">
        <v>3074</v>
      </c>
      <c r="AD158" s="453">
        <v>5.0000000000000001E-3</v>
      </c>
    </row>
    <row r="159" spans="1:30" ht="12" thickBot="1">
      <c r="A159" s="448">
        <v>33</v>
      </c>
      <c r="B159" s="449" t="s">
        <v>5689</v>
      </c>
      <c r="C159" s="449"/>
      <c r="D159" s="449"/>
      <c r="E159" s="449" t="s">
        <v>427</v>
      </c>
      <c r="F159" s="450">
        <v>300</v>
      </c>
      <c r="G159" s="450">
        <f t="shared" si="11"/>
        <v>4500</v>
      </c>
      <c r="H159" s="450">
        <v>250</v>
      </c>
      <c r="I159" s="450">
        <f t="shared" si="8"/>
        <v>3750</v>
      </c>
      <c r="J159" s="450">
        <v>5</v>
      </c>
      <c r="K159" s="450"/>
      <c r="L159" s="450"/>
      <c r="M159" s="450">
        <v>100</v>
      </c>
      <c r="N159" s="450">
        <v>150</v>
      </c>
      <c r="O159" s="451">
        <f t="shared" si="9"/>
        <v>3000</v>
      </c>
      <c r="P159" s="450">
        <v>150</v>
      </c>
      <c r="Q159" s="451">
        <f t="shared" si="10"/>
        <v>3000</v>
      </c>
      <c r="R159" s="450">
        <v>25</v>
      </c>
      <c r="S159" s="450">
        <v>100</v>
      </c>
      <c r="T159" s="450">
        <v>100</v>
      </c>
      <c r="U159" s="450">
        <v>-200</v>
      </c>
      <c r="V159" s="450">
        <v>100</v>
      </c>
      <c r="W159" s="450">
        <v>100</v>
      </c>
      <c r="X159" s="450">
        <v>100</v>
      </c>
      <c r="Y159" s="452" t="s">
        <v>5624</v>
      </c>
      <c r="Z159" s="453">
        <v>0.04</v>
      </c>
      <c r="AA159" s="452" t="s">
        <v>5690</v>
      </c>
      <c r="AB159" s="453">
        <v>0.04</v>
      </c>
      <c r="AC159" s="452" t="s">
        <v>1753</v>
      </c>
      <c r="AD159" s="453" t="s">
        <v>1753</v>
      </c>
    </row>
    <row r="160" spans="1:30" ht="12" thickBot="1">
      <c r="A160" s="448">
        <v>33</v>
      </c>
      <c r="B160" s="449" t="s">
        <v>291</v>
      </c>
      <c r="C160" s="449"/>
      <c r="D160" s="449"/>
      <c r="E160" s="449" t="s">
        <v>425</v>
      </c>
      <c r="F160" s="450">
        <v>80</v>
      </c>
      <c r="G160" s="450">
        <f t="shared" si="11"/>
        <v>1200</v>
      </c>
      <c r="H160" s="450">
        <v>195</v>
      </c>
      <c r="I160" s="450">
        <f t="shared" si="8"/>
        <v>2925</v>
      </c>
      <c r="J160" s="450">
        <v>125</v>
      </c>
      <c r="K160" s="450"/>
      <c r="L160" s="450"/>
      <c r="M160" s="450">
        <v>100</v>
      </c>
      <c r="N160" s="450">
        <v>60</v>
      </c>
      <c r="O160" s="451">
        <f t="shared" si="9"/>
        <v>1200</v>
      </c>
      <c r="P160" s="450">
        <v>90</v>
      </c>
      <c r="Q160" s="451">
        <f t="shared" si="10"/>
        <v>1800</v>
      </c>
      <c r="R160" s="450">
        <v>0</v>
      </c>
      <c r="S160" s="450">
        <v>0</v>
      </c>
      <c r="T160" s="450">
        <v>0</v>
      </c>
      <c r="U160" s="450">
        <v>-100</v>
      </c>
      <c r="V160" s="450">
        <v>-50</v>
      </c>
      <c r="W160" s="450">
        <v>100</v>
      </c>
      <c r="X160" s="450">
        <v>0</v>
      </c>
      <c r="Y160" s="452" t="s">
        <v>2125</v>
      </c>
      <c r="Z160" s="453">
        <v>0.09</v>
      </c>
      <c r="AA160" s="452" t="s">
        <v>3090</v>
      </c>
      <c r="AB160" s="453">
        <v>0.01</v>
      </c>
      <c r="AC160" s="452" t="s">
        <v>1753</v>
      </c>
      <c r="AD160" s="453" t="s">
        <v>1753</v>
      </c>
    </row>
    <row r="161" spans="1:30" ht="12" thickBot="1">
      <c r="A161" s="448">
        <v>34</v>
      </c>
      <c r="B161" s="449" t="s">
        <v>294</v>
      </c>
      <c r="C161" s="449"/>
      <c r="D161" s="449"/>
      <c r="E161" s="449" t="s">
        <v>425</v>
      </c>
      <c r="F161" s="450">
        <v>500</v>
      </c>
      <c r="G161" s="450">
        <f t="shared" si="11"/>
        <v>7500</v>
      </c>
      <c r="H161" s="450">
        <v>240</v>
      </c>
      <c r="I161" s="450">
        <f t="shared" si="8"/>
        <v>3600</v>
      </c>
      <c r="J161" s="450">
        <v>120</v>
      </c>
      <c r="K161" s="450"/>
      <c r="L161" s="450"/>
      <c r="M161" s="450">
        <v>120</v>
      </c>
      <c r="N161" s="450">
        <v>500</v>
      </c>
      <c r="O161" s="451">
        <f t="shared" si="9"/>
        <v>10000</v>
      </c>
      <c r="P161" s="450">
        <v>250</v>
      </c>
      <c r="Q161" s="451">
        <f t="shared" si="10"/>
        <v>5000</v>
      </c>
      <c r="R161" s="450">
        <v>0</v>
      </c>
      <c r="S161" s="450">
        <v>0</v>
      </c>
      <c r="T161" s="450">
        <v>0</v>
      </c>
      <c r="U161" s="450">
        <v>-100</v>
      </c>
      <c r="V161" s="450">
        <v>-50</v>
      </c>
      <c r="W161" s="450">
        <v>100</v>
      </c>
      <c r="X161" s="450">
        <v>0</v>
      </c>
      <c r="Y161" s="452" t="s">
        <v>2125</v>
      </c>
      <c r="Z161" s="453">
        <v>0.19048000000000001</v>
      </c>
      <c r="AA161" s="452" t="s">
        <v>2346</v>
      </c>
      <c r="AB161" s="453">
        <v>9.5200000000000007E-3</v>
      </c>
      <c r="AC161" s="452" t="s">
        <v>1753</v>
      </c>
      <c r="AD161" s="453" t="s">
        <v>1753</v>
      </c>
    </row>
    <row r="162" spans="1:30" ht="12" thickBot="1">
      <c r="A162" s="448">
        <v>34</v>
      </c>
      <c r="B162" s="449" t="s">
        <v>302</v>
      </c>
      <c r="C162" s="449"/>
      <c r="D162" s="449"/>
      <c r="E162" s="449" t="s">
        <v>413</v>
      </c>
      <c r="F162" s="450">
        <v>500</v>
      </c>
      <c r="G162" s="450">
        <f t="shared" si="11"/>
        <v>7500</v>
      </c>
      <c r="H162" s="450">
        <v>300</v>
      </c>
      <c r="I162" s="450">
        <f t="shared" si="8"/>
        <v>4500</v>
      </c>
      <c r="J162" s="450">
        <v>250</v>
      </c>
      <c r="K162" s="450"/>
      <c r="L162" s="450"/>
      <c r="M162" s="450">
        <v>150</v>
      </c>
      <c r="N162" s="450">
        <v>500</v>
      </c>
      <c r="O162" s="451">
        <f t="shared" si="9"/>
        <v>10000</v>
      </c>
      <c r="P162" s="450">
        <v>10</v>
      </c>
      <c r="Q162" s="451">
        <f t="shared" si="10"/>
        <v>200</v>
      </c>
      <c r="R162" s="450">
        <v>0</v>
      </c>
      <c r="S162" s="450">
        <v>100</v>
      </c>
      <c r="T162" s="450">
        <v>100</v>
      </c>
      <c r="U162" s="450">
        <v>100</v>
      </c>
      <c r="V162" s="450">
        <v>100</v>
      </c>
      <c r="W162" s="450">
        <v>-100</v>
      </c>
      <c r="X162" s="450">
        <v>150</v>
      </c>
      <c r="Y162" s="452" t="s">
        <v>3054</v>
      </c>
      <c r="Z162" s="453">
        <v>0.48</v>
      </c>
      <c r="AA162" s="452" t="s">
        <v>3054</v>
      </c>
      <c r="AB162" s="453">
        <v>0.24</v>
      </c>
      <c r="AC162" s="452" t="s">
        <v>3054</v>
      </c>
      <c r="AD162" s="453">
        <v>0.08</v>
      </c>
    </row>
    <row r="163" spans="1:30" ht="12" thickBot="1">
      <c r="A163" s="448">
        <v>34</v>
      </c>
      <c r="B163" s="449" t="s">
        <v>308</v>
      </c>
      <c r="C163" s="449"/>
      <c r="D163" s="449"/>
      <c r="E163" s="449" t="s">
        <v>427</v>
      </c>
      <c r="F163" s="450">
        <v>2400</v>
      </c>
      <c r="G163" s="450">
        <f t="shared" si="11"/>
        <v>36000</v>
      </c>
      <c r="H163" s="450">
        <v>450</v>
      </c>
      <c r="I163" s="450">
        <f t="shared" si="8"/>
        <v>6750</v>
      </c>
      <c r="J163" s="450">
        <v>600</v>
      </c>
      <c r="K163" s="450"/>
      <c r="L163" s="450"/>
      <c r="M163" s="450">
        <v>50</v>
      </c>
      <c r="N163" s="450">
        <v>500</v>
      </c>
      <c r="O163" s="451">
        <f t="shared" si="9"/>
        <v>10000</v>
      </c>
      <c r="P163" s="450">
        <v>900</v>
      </c>
      <c r="Q163" s="451">
        <f t="shared" si="10"/>
        <v>18000</v>
      </c>
      <c r="R163" s="450">
        <v>0</v>
      </c>
      <c r="S163" s="450">
        <v>0</v>
      </c>
      <c r="T163" s="450">
        <v>0</v>
      </c>
      <c r="U163" s="450">
        <v>-20</v>
      </c>
      <c r="V163" s="450">
        <v>0</v>
      </c>
      <c r="W163" s="450">
        <v>20</v>
      </c>
      <c r="X163" s="450">
        <v>0</v>
      </c>
      <c r="Y163" s="452" t="s">
        <v>2148</v>
      </c>
      <c r="Z163" s="453">
        <v>0.06</v>
      </c>
      <c r="AA163" s="452" t="s">
        <v>2174</v>
      </c>
      <c r="AB163" s="453">
        <v>0.02</v>
      </c>
      <c r="AC163" s="452" t="s">
        <v>3124</v>
      </c>
      <c r="AD163" s="453">
        <v>0.02</v>
      </c>
    </row>
    <row r="164" spans="1:30" ht="12" thickBot="1">
      <c r="A164" s="448">
        <v>34</v>
      </c>
      <c r="B164" s="449" t="s">
        <v>299</v>
      </c>
      <c r="C164" s="449"/>
      <c r="D164" s="449"/>
      <c r="E164" s="449" t="s">
        <v>298</v>
      </c>
      <c r="F164" s="450">
        <v>100</v>
      </c>
      <c r="G164" s="450">
        <f t="shared" si="11"/>
        <v>1500</v>
      </c>
      <c r="H164" s="450">
        <v>500</v>
      </c>
      <c r="I164" s="450">
        <f t="shared" si="8"/>
        <v>7500</v>
      </c>
      <c r="J164" s="450">
        <v>150</v>
      </c>
      <c r="K164" s="450"/>
      <c r="L164" s="450"/>
      <c r="M164" s="450">
        <v>110</v>
      </c>
      <c r="N164" s="450">
        <v>300</v>
      </c>
      <c r="O164" s="451">
        <f t="shared" si="9"/>
        <v>6000</v>
      </c>
      <c r="P164" s="450">
        <v>300</v>
      </c>
      <c r="Q164" s="451">
        <f t="shared" si="10"/>
        <v>6000</v>
      </c>
      <c r="R164" s="450">
        <v>0</v>
      </c>
      <c r="S164" s="450">
        <v>0</v>
      </c>
      <c r="T164" s="450">
        <v>0</v>
      </c>
      <c r="U164" s="450">
        <v>-200</v>
      </c>
      <c r="V164" s="450">
        <v>0</v>
      </c>
      <c r="W164" s="450">
        <v>100</v>
      </c>
      <c r="X164" s="450">
        <v>0</v>
      </c>
      <c r="Y164" s="452" t="s">
        <v>2125</v>
      </c>
      <c r="Z164" s="453">
        <v>7.1999999999999995E-2</v>
      </c>
      <c r="AA164" s="452" t="s">
        <v>5691</v>
      </c>
      <c r="AB164" s="453">
        <v>8.0000000000000002E-3</v>
      </c>
      <c r="AC164" s="452" t="s">
        <v>1753</v>
      </c>
      <c r="AD164" s="453" t="s">
        <v>1753</v>
      </c>
    </row>
    <row r="165" spans="1:30" ht="12" thickBot="1">
      <c r="A165" s="448">
        <v>34</v>
      </c>
      <c r="B165" s="449" t="s">
        <v>295</v>
      </c>
      <c r="C165" s="449"/>
      <c r="D165" s="449"/>
      <c r="E165" s="449" t="s">
        <v>417</v>
      </c>
      <c r="F165" s="450">
        <v>500</v>
      </c>
      <c r="G165" s="450">
        <f t="shared" si="11"/>
        <v>7500</v>
      </c>
      <c r="H165" s="450">
        <v>220</v>
      </c>
      <c r="I165" s="450">
        <f t="shared" si="8"/>
        <v>3300</v>
      </c>
      <c r="J165" s="450">
        <v>600</v>
      </c>
      <c r="K165" s="450"/>
      <c r="L165" s="450"/>
      <c r="M165" s="450">
        <v>100</v>
      </c>
      <c r="N165" s="450">
        <v>260</v>
      </c>
      <c r="O165" s="451">
        <f t="shared" si="9"/>
        <v>5200</v>
      </c>
      <c r="P165" s="450">
        <v>520</v>
      </c>
      <c r="Q165" s="451">
        <f t="shared" si="10"/>
        <v>10400</v>
      </c>
      <c r="R165" s="450">
        <v>0</v>
      </c>
      <c r="S165" s="450">
        <v>0</v>
      </c>
      <c r="T165" s="450">
        <v>0</v>
      </c>
      <c r="U165" s="450">
        <v>-20</v>
      </c>
      <c r="V165" s="450">
        <v>0</v>
      </c>
      <c r="W165" s="450">
        <v>20</v>
      </c>
      <c r="X165" s="450">
        <v>0</v>
      </c>
      <c r="Y165" s="452" t="s">
        <v>2148</v>
      </c>
      <c r="Z165" s="453">
        <v>0.09</v>
      </c>
      <c r="AA165" s="452" t="s">
        <v>3118</v>
      </c>
      <c r="AB165" s="453">
        <v>1.7999999999999999E-2</v>
      </c>
      <c r="AC165" s="452" t="s">
        <v>3120</v>
      </c>
      <c r="AD165" s="453">
        <v>1.2E-2</v>
      </c>
    </row>
    <row r="166" spans="1:30" ht="12" thickBot="1">
      <c r="A166" s="448">
        <v>34</v>
      </c>
      <c r="B166" s="449" t="s">
        <v>303</v>
      </c>
      <c r="C166" s="449"/>
      <c r="D166" s="449"/>
      <c r="E166" s="449" t="s">
        <v>413</v>
      </c>
      <c r="F166" s="450">
        <v>600</v>
      </c>
      <c r="G166" s="450">
        <f t="shared" si="11"/>
        <v>9000</v>
      </c>
      <c r="H166" s="450">
        <v>200</v>
      </c>
      <c r="I166" s="450">
        <f t="shared" si="8"/>
        <v>3000</v>
      </c>
      <c r="J166" s="450">
        <v>150</v>
      </c>
      <c r="K166" s="450"/>
      <c r="L166" s="450"/>
      <c r="M166" s="450">
        <v>200</v>
      </c>
      <c r="N166" s="450">
        <v>250</v>
      </c>
      <c r="O166" s="451">
        <f t="shared" si="9"/>
        <v>5000</v>
      </c>
      <c r="P166" s="450">
        <v>250</v>
      </c>
      <c r="Q166" s="451">
        <f t="shared" si="10"/>
        <v>5000</v>
      </c>
      <c r="R166" s="450">
        <v>0</v>
      </c>
      <c r="S166" s="450">
        <v>-100</v>
      </c>
      <c r="T166" s="450">
        <v>0</v>
      </c>
      <c r="U166" s="450">
        <v>0</v>
      </c>
      <c r="V166" s="450">
        <v>0</v>
      </c>
      <c r="W166" s="450">
        <v>100</v>
      </c>
      <c r="X166" s="450">
        <v>0</v>
      </c>
      <c r="Y166" s="452" t="s">
        <v>5692</v>
      </c>
      <c r="Z166" s="453">
        <v>0.09</v>
      </c>
      <c r="AA166" s="452" t="s">
        <v>5693</v>
      </c>
      <c r="AB166" s="453">
        <v>0.01</v>
      </c>
      <c r="AC166" s="452" t="s">
        <v>1753</v>
      </c>
      <c r="AD166" s="453" t="s">
        <v>1753</v>
      </c>
    </row>
    <row r="167" spans="1:30" ht="12" thickBot="1">
      <c r="A167" s="448">
        <v>34</v>
      </c>
      <c r="B167" s="449" t="s">
        <v>306</v>
      </c>
      <c r="C167" s="449"/>
      <c r="D167" s="449"/>
      <c r="E167" s="449" t="s">
        <v>421</v>
      </c>
      <c r="F167" s="450">
        <v>650</v>
      </c>
      <c r="G167" s="450">
        <f t="shared" si="11"/>
        <v>9750</v>
      </c>
      <c r="H167" s="450">
        <v>350</v>
      </c>
      <c r="I167" s="450">
        <f t="shared" si="8"/>
        <v>5250</v>
      </c>
      <c r="J167" s="450">
        <v>5</v>
      </c>
      <c r="K167" s="450"/>
      <c r="L167" s="450"/>
      <c r="M167" s="450">
        <v>150</v>
      </c>
      <c r="N167" s="450">
        <v>250</v>
      </c>
      <c r="O167" s="451">
        <f t="shared" si="9"/>
        <v>5000</v>
      </c>
      <c r="P167" s="450">
        <v>200</v>
      </c>
      <c r="Q167" s="451">
        <f t="shared" si="10"/>
        <v>4000</v>
      </c>
      <c r="R167" s="450">
        <v>75</v>
      </c>
      <c r="S167" s="450">
        <v>-100</v>
      </c>
      <c r="T167" s="450">
        <v>0</v>
      </c>
      <c r="U167" s="450">
        <v>0</v>
      </c>
      <c r="V167" s="450">
        <v>0</v>
      </c>
      <c r="W167" s="450">
        <v>100</v>
      </c>
      <c r="X167" s="450">
        <v>0</v>
      </c>
      <c r="Y167" s="452" t="s">
        <v>2098</v>
      </c>
      <c r="Z167" s="453">
        <v>3.3333000000000002E-2</v>
      </c>
      <c r="AA167" s="452" t="s">
        <v>2097</v>
      </c>
      <c r="AB167" s="453">
        <v>3.3333000000000002E-2</v>
      </c>
      <c r="AC167" s="452" t="s">
        <v>2100</v>
      </c>
      <c r="AD167" s="453">
        <v>3.3333000000000002E-2</v>
      </c>
    </row>
    <row r="168" spans="1:30" ht="12" thickBot="1">
      <c r="A168" s="448">
        <v>34</v>
      </c>
      <c r="B168" s="449" t="s">
        <v>309</v>
      </c>
      <c r="C168" s="449"/>
      <c r="D168" s="449"/>
      <c r="E168" s="449" t="s">
        <v>427</v>
      </c>
      <c r="F168" s="450">
        <v>200</v>
      </c>
      <c r="G168" s="450">
        <f t="shared" si="11"/>
        <v>3000</v>
      </c>
      <c r="H168" s="450">
        <v>400</v>
      </c>
      <c r="I168" s="450">
        <f t="shared" si="8"/>
        <v>6000</v>
      </c>
      <c r="J168" s="450">
        <v>150</v>
      </c>
      <c r="K168" s="450"/>
      <c r="L168" s="450"/>
      <c r="M168" s="450">
        <v>150</v>
      </c>
      <c r="N168" s="450">
        <v>250</v>
      </c>
      <c r="O168" s="451">
        <f t="shared" si="9"/>
        <v>5000</v>
      </c>
      <c r="P168" s="450">
        <v>200</v>
      </c>
      <c r="Q168" s="451">
        <f t="shared" si="10"/>
        <v>4000</v>
      </c>
      <c r="R168" s="450">
        <v>0</v>
      </c>
      <c r="S168" s="450">
        <v>0</v>
      </c>
      <c r="T168" s="450">
        <v>0</v>
      </c>
      <c r="U168" s="450">
        <v>-50</v>
      </c>
      <c r="V168" s="450">
        <v>0</v>
      </c>
      <c r="W168" s="450">
        <v>100</v>
      </c>
      <c r="X168" s="450">
        <v>0</v>
      </c>
      <c r="Y168" s="452" t="s">
        <v>2125</v>
      </c>
      <c r="Z168" s="453">
        <v>0.03</v>
      </c>
      <c r="AA168" s="452" t="s">
        <v>5650</v>
      </c>
      <c r="AB168" s="453">
        <v>1.4999999999999999E-2</v>
      </c>
      <c r="AC168" s="452" t="s">
        <v>5694</v>
      </c>
      <c r="AD168" s="453">
        <v>5.0000000000000001E-3</v>
      </c>
    </row>
    <row r="169" spans="1:30" ht="12" thickBot="1">
      <c r="A169" s="448">
        <v>34</v>
      </c>
      <c r="B169" s="449" t="s">
        <v>296</v>
      </c>
      <c r="C169" s="449"/>
      <c r="D169" s="449"/>
      <c r="E169" s="449" t="s">
        <v>413</v>
      </c>
      <c r="F169" s="450">
        <v>100</v>
      </c>
      <c r="G169" s="450">
        <f t="shared" si="11"/>
        <v>1500</v>
      </c>
      <c r="H169" s="450">
        <v>110</v>
      </c>
      <c r="I169" s="450">
        <f t="shared" si="8"/>
        <v>1650</v>
      </c>
      <c r="J169" s="450">
        <v>100</v>
      </c>
      <c r="K169" s="450"/>
      <c r="L169" s="450"/>
      <c r="M169" s="450">
        <v>200</v>
      </c>
      <c r="N169" s="450">
        <v>200</v>
      </c>
      <c r="O169" s="451">
        <f t="shared" si="9"/>
        <v>4000</v>
      </c>
      <c r="P169" s="450">
        <v>200</v>
      </c>
      <c r="Q169" s="451">
        <f t="shared" si="10"/>
        <v>4000</v>
      </c>
      <c r="R169" s="450">
        <v>0</v>
      </c>
      <c r="S169" s="450">
        <v>25</v>
      </c>
      <c r="T169" s="450">
        <v>25</v>
      </c>
      <c r="U169" s="450">
        <v>-100</v>
      </c>
      <c r="V169" s="450">
        <v>-50</v>
      </c>
      <c r="W169" s="450">
        <v>100</v>
      </c>
      <c r="X169" s="450">
        <v>150</v>
      </c>
      <c r="Y169" s="452" t="s">
        <v>2125</v>
      </c>
      <c r="Z169" s="453">
        <v>0.06</v>
      </c>
      <c r="AA169" s="452" t="s">
        <v>5695</v>
      </c>
      <c r="AB169" s="453">
        <v>0.03</v>
      </c>
      <c r="AC169" s="452" t="s">
        <v>5696</v>
      </c>
      <c r="AD169" s="453">
        <v>0.01</v>
      </c>
    </row>
    <row r="170" spans="1:30" ht="12" thickBot="1">
      <c r="A170" s="448">
        <v>34</v>
      </c>
      <c r="B170" s="449" t="s">
        <v>297</v>
      </c>
      <c r="C170" s="449"/>
      <c r="D170" s="449"/>
      <c r="E170" s="449" t="s">
        <v>298</v>
      </c>
      <c r="F170" s="450">
        <v>100</v>
      </c>
      <c r="G170" s="450">
        <f t="shared" si="11"/>
        <v>1500</v>
      </c>
      <c r="H170" s="450">
        <v>500</v>
      </c>
      <c r="I170" s="450">
        <f t="shared" si="8"/>
        <v>7500</v>
      </c>
      <c r="J170" s="450">
        <v>150</v>
      </c>
      <c r="K170" s="450"/>
      <c r="L170" s="450"/>
      <c r="M170" s="450">
        <v>110</v>
      </c>
      <c r="N170" s="450">
        <v>200</v>
      </c>
      <c r="O170" s="451">
        <f t="shared" si="9"/>
        <v>4000</v>
      </c>
      <c r="P170" s="450">
        <v>100</v>
      </c>
      <c r="Q170" s="451">
        <f t="shared" si="10"/>
        <v>2000</v>
      </c>
      <c r="R170" s="450">
        <v>0</v>
      </c>
      <c r="S170" s="450">
        <v>0</v>
      </c>
      <c r="T170" s="450">
        <v>0</v>
      </c>
      <c r="U170" s="450">
        <v>-200</v>
      </c>
      <c r="V170" s="450">
        <v>0</v>
      </c>
      <c r="W170" s="450">
        <v>100</v>
      </c>
      <c r="X170" s="450">
        <v>0</v>
      </c>
      <c r="Y170" s="452" t="s">
        <v>2125</v>
      </c>
      <c r="Z170" s="453">
        <v>7.1999999999999995E-2</v>
      </c>
      <c r="AA170" s="452" t="s">
        <v>5647</v>
      </c>
      <c r="AB170" s="453">
        <v>8.0000000000000002E-3</v>
      </c>
      <c r="AC170" s="452" t="s">
        <v>1753</v>
      </c>
      <c r="AD170" s="453" t="s">
        <v>1753</v>
      </c>
    </row>
    <row r="171" spans="1:30" ht="12" thickBot="1">
      <c r="A171" s="448">
        <v>34</v>
      </c>
      <c r="B171" s="449" t="s">
        <v>300</v>
      </c>
      <c r="C171" s="449"/>
      <c r="D171" s="449"/>
      <c r="E171" s="449" t="s">
        <v>298</v>
      </c>
      <c r="F171" s="450">
        <v>100</v>
      </c>
      <c r="G171" s="450">
        <f t="shared" si="11"/>
        <v>1500</v>
      </c>
      <c r="H171" s="450">
        <v>528</v>
      </c>
      <c r="I171" s="450">
        <f t="shared" si="8"/>
        <v>7920</v>
      </c>
      <c r="J171" s="450">
        <v>150</v>
      </c>
      <c r="K171" s="450"/>
      <c r="L171" s="450"/>
      <c r="M171" s="450">
        <v>110</v>
      </c>
      <c r="N171" s="450">
        <v>200</v>
      </c>
      <c r="O171" s="451">
        <f t="shared" si="9"/>
        <v>4000</v>
      </c>
      <c r="P171" s="450">
        <v>100</v>
      </c>
      <c r="Q171" s="451">
        <f t="shared" si="10"/>
        <v>2000</v>
      </c>
      <c r="R171" s="450">
        <v>0</v>
      </c>
      <c r="S171" s="450">
        <v>0</v>
      </c>
      <c r="T171" s="450">
        <v>0</v>
      </c>
      <c r="U171" s="450">
        <v>-200</v>
      </c>
      <c r="V171" s="450">
        <v>0</v>
      </c>
      <c r="W171" s="450">
        <v>100</v>
      </c>
      <c r="X171" s="450">
        <v>0</v>
      </c>
      <c r="Y171" s="452" t="s">
        <v>2125</v>
      </c>
      <c r="Z171" s="453">
        <v>7.1999999999999995E-2</v>
      </c>
      <c r="AA171" s="452" t="s">
        <v>5697</v>
      </c>
      <c r="AB171" s="453">
        <v>8.0000000000000002E-3</v>
      </c>
      <c r="AC171" s="452" t="s">
        <v>1753</v>
      </c>
      <c r="AD171" s="453" t="s">
        <v>1753</v>
      </c>
    </row>
    <row r="172" spans="1:30" ht="12" thickBot="1">
      <c r="A172" s="448">
        <v>34</v>
      </c>
      <c r="B172" s="449" t="s">
        <v>301</v>
      </c>
      <c r="C172" s="449"/>
      <c r="D172" s="449"/>
      <c r="E172" s="449" t="s">
        <v>414</v>
      </c>
      <c r="F172" s="450">
        <v>500</v>
      </c>
      <c r="G172" s="450">
        <f t="shared" si="11"/>
        <v>7500</v>
      </c>
      <c r="H172" s="450">
        <v>450</v>
      </c>
      <c r="I172" s="450">
        <f t="shared" si="8"/>
        <v>6750</v>
      </c>
      <c r="J172" s="450">
        <v>150</v>
      </c>
      <c r="K172" s="450"/>
      <c r="L172" s="450"/>
      <c r="M172" s="450">
        <v>180</v>
      </c>
      <c r="N172" s="450">
        <v>200</v>
      </c>
      <c r="O172" s="451">
        <f t="shared" si="9"/>
        <v>4000</v>
      </c>
      <c r="P172" s="450">
        <v>200</v>
      </c>
      <c r="Q172" s="451">
        <f t="shared" si="10"/>
        <v>4000</v>
      </c>
      <c r="R172" s="450">
        <v>0</v>
      </c>
      <c r="S172" s="450">
        <v>0</v>
      </c>
      <c r="T172" s="450">
        <v>0</v>
      </c>
      <c r="U172" s="450">
        <v>-100</v>
      </c>
      <c r="V172" s="450">
        <v>0</v>
      </c>
      <c r="W172" s="450">
        <v>100</v>
      </c>
      <c r="X172" s="450">
        <v>0</v>
      </c>
      <c r="Y172" s="452" t="s">
        <v>3054</v>
      </c>
      <c r="Z172" s="453">
        <v>7.1999999999999995E-2</v>
      </c>
      <c r="AA172" s="452" t="s">
        <v>3054</v>
      </c>
      <c r="AB172" s="453">
        <v>3.5999999999999997E-2</v>
      </c>
      <c r="AC172" s="452" t="s">
        <v>5698</v>
      </c>
      <c r="AD172" s="453">
        <v>1.2E-2</v>
      </c>
    </row>
    <row r="173" spans="1:30" ht="12" thickBot="1">
      <c r="A173" s="448">
        <v>34</v>
      </c>
      <c r="B173" s="449" t="s">
        <v>305</v>
      </c>
      <c r="C173" s="449"/>
      <c r="D173" s="449"/>
      <c r="E173" s="449" t="s">
        <v>425</v>
      </c>
      <c r="F173" s="450">
        <v>350</v>
      </c>
      <c r="G173" s="450">
        <f t="shared" si="11"/>
        <v>5250</v>
      </c>
      <c r="H173" s="450">
        <v>300</v>
      </c>
      <c r="I173" s="450">
        <f t="shared" si="8"/>
        <v>4500</v>
      </c>
      <c r="J173" s="450">
        <v>200</v>
      </c>
      <c r="K173" s="450"/>
      <c r="L173" s="450"/>
      <c r="M173" s="450">
        <v>180</v>
      </c>
      <c r="N173" s="450">
        <v>200</v>
      </c>
      <c r="O173" s="451">
        <f t="shared" si="9"/>
        <v>4000</v>
      </c>
      <c r="P173" s="450">
        <v>100</v>
      </c>
      <c r="Q173" s="451">
        <f t="shared" si="10"/>
        <v>2000</v>
      </c>
      <c r="R173" s="450">
        <v>0</v>
      </c>
      <c r="S173" s="450">
        <v>20</v>
      </c>
      <c r="T173" s="450">
        <v>-25</v>
      </c>
      <c r="U173" s="450">
        <v>-20</v>
      </c>
      <c r="V173" s="450">
        <v>0</v>
      </c>
      <c r="W173" s="450">
        <v>20</v>
      </c>
      <c r="X173" s="450">
        <v>0</v>
      </c>
      <c r="Y173" s="452" t="s">
        <v>3109</v>
      </c>
      <c r="Z173" s="453">
        <v>0.08</v>
      </c>
      <c r="AA173" s="452" t="s">
        <v>1753</v>
      </c>
      <c r="AB173" s="453" t="s">
        <v>1753</v>
      </c>
      <c r="AC173" s="452" t="s">
        <v>1753</v>
      </c>
      <c r="AD173" s="453" t="s">
        <v>1753</v>
      </c>
    </row>
    <row r="174" spans="1:30" ht="12" thickBot="1">
      <c r="A174" s="448">
        <v>34</v>
      </c>
      <c r="B174" s="449" t="s">
        <v>304</v>
      </c>
      <c r="C174" s="449"/>
      <c r="D174" s="449"/>
      <c r="E174" s="449" t="s">
        <v>425</v>
      </c>
      <c r="F174" s="450">
        <v>300</v>
      </c>
      <c r="G174" s="450">
        <f t="shared" si="11"/>
        <v>4500</v>
      </c>
      <c r="H174" s="450">
        <v>300</v>
      </c>
      <c r="I174" s="450">
        <f t="shared" si="8"/>
        <v>4500</v>
      </c>
      <c r="J174" s="450">
        <v>100</v>
      </c>
      <c r="K174" s="450"/>
      <c r="L174" s="450"/>
      <c r="M174" s="450">
        <v>150</v>
      </c>
      <c r="N174" s="450">
        <v>150</v>
      </c>
      <c r="O174" s="451">
        <f t="shared" si="9"/>
        <v>3000</v>
      </c>
      <c r="P174" s="450">
        <v>150</v>
      </c>
      <c r="Q174" s="451">
        <f t="shared" si="10"/>
        <v>3000</v>
      </c>
      <c r="R174" s="450">
        <v>0</v>
      </c>
      <c r="S174" s="450">
        <v>50</v>
      </c>
      <c r="T174" s="450">
        <v>0</v>
      </c>
      <c r="U174" s="450">
        <v>-100</v>
      </c>
      <c r="V174" s="450">
        <v>0</v>
      </c>
      <c r="W174" s="450">
        <v>100</v>
      </c>
      <c r="X174" s="450">
        <v>0</v>
      </c>
      <c r="Y174" s="452" t="s">
        <v>5699</v>
      </c>
      <c r="Z174" s="453">
        <v>0.27</v>
      </c>
      <c r="AA174" s="452" t="s">
        <v>5647</v>
      </c>
      <c r="AB174" s="453">
        <v>0.03</v>
      </c>
      <c r="AC174" s="452" t="s">
        <v>1753</v>
      </c>
      <c r="AD174" s="453" t="s">
        <v>1753</v>
      </c>
    </row>
    <row r="175" spans="1:30" ht="12" thickBot="1">
      <c r="A175" s="448">
        <v>34</v>
      </c>
      <c r="B175" s="449" t="s">
        <v>307</v>
      </c>
      <c r="C175" s="449"/>
      <c r="D175" s="449"/>
      <c r="E175" s="449" t="s">
        <v>2720</v>
      </c>
      <c r="F175" s="450">
        <v>150</v>
      </c>
      <c r="G175" s="450">
        <f t="shared" si="11"/>
        <v>2250</v>
      </c>
      <c r="H175" s="450">
        <v>150</v>
      </c>
      <c r="I175" s="450">
        <f t="shared" si="8"/>
        <v>2250</v>
      </c>
      <c r="J175" s="450">
        <v>180</v>
      </c>
      <c r="K175" s="450"/>
      <c r="L175" s="450"/>
      <c r="M175" s="450">
        <v>300</v>
      </c>
      <c r="N175" s="450">
        <v>150</v>
      </c>
      <c r="O175" s="451">
        <f t="shared" si="9"/>
        <v>3000</v>
      </c>
      <c r="P175" s="450">
        <v>150</v>
      </c>
      <c r="Q175" s="451">
        <f t="shared" si="10"/>
        <v>3000</v>
      </c>
      <c r="R175" s="450">
        <v>0</v>
      </c>
      <c r="S175" s="450">
        <v>0</v>
      </c>
      <c r="T175" s="450">
        <v>0</v>
      </c>
      <c r="U175" s="450">
        <v>-25</v>
      </c>
      <c r="V175" s="450">
        <v>-50</v>
      </c>
      <c r="W175" s="450">
        <v>25</v>
      </c>
      <c r="X175" s="450">
        <v>0</v>
      </c>
      <c r="Y175" s="452" t="s">
        <v>3081</v>
      </c>
      <c r="Z175" s="453">
        <v>7.1999999999999995E-2</v>
      </c>
      <c r="AA175" s="452" t="s">
        <v>2263</v>
      </c>
      <c r="AB175" s="453">
        <v>8.0000000000000002E-3</v>
      </c>
      <c r="AC175" s="452" t="s">
        <v>1753</v>
      </c>
      <c r="AD175" s="453" t="s">
        <v>1753</v>
      </c>
    </row>
    <row r="176" spans="1:30" ht="12" thickBot="1">
      <c r="A176" s="448">
        <v>35</v>
      </c>
      <c r="B176" s="449" t="s">
        <v>310</v>
      </c>
      <c r="C176" s="449"/>
      <c r="D176" s="449"/>
      <c r="E176" s="449" t="s">
        <v>415</v>
      </c>
      <c r="F176" s="450">
        <v>4000</v>
      </c>
      <c r="G176" s="450">
        <f t="shared" si="11"/>
        <v>60000</v>
      </c>
      <c r="H176" s="450">
        <v>300</v>
      </c>
      <c r="I176" s="450">
        <f t="shared" si="8"/>
        <v>4500</v>
      </c>
      <c r="J176" s="450">
        <v>450</v>
      </c>
      <c r="K176" s="450"/>
      <c r="L176" s="450"/>
      <c r="M176" s="450">
        <v>180</v>
      </c>
      <c r="N176" s="450">
        <v>500</v>
      </c>
      <c r="O176" s="451">
        <f t="shared" si="9"/>
        <v>10000</v>
      </c>
      <c r="P176" s="450">
        <v>500</v>
      </c>
      <c r="Q176" s="451">
        <f t="shared" si="10"/>
        <v>10000</v>
      </c>
      <c r="R176" s="450">
        <v>0</v>
      </c>
      <c r="S176" s="450">
        <v>0</v>
      </c>
      <c r="T176" s="450">
        <v>0</v>
      </c>
      <c r="U176" s="450">
        <v>0</v>
      </c>
      <c r="V176" s="450">
        <v>0</v>
      </c>
      <c r="W176" s="450">
        <v>-50</v>
      </c>
      <c r="X176" s="450">
        <v>0</v>
      </c>
      <c r="Y176" s="452" t="s">
        <v>2165</v>
      </c>
      <c r="Z176" s="453">
        <v>0.2</v>
      </c>
      <c r="AA176" s="452" t="s">
        <v>1753</v>
      </c>
      <c r="AB176" s="453" t="s">
        <v>1753</v>
      </c>
      <c r="AC176" s="452" t="s">
        <v>1753</v>
      </c>
      <c r="AD176" s="453" t="s">
        <v>1753</v>
      </c>
    </row>
    <row r="177" spans="1:30" ht="12" thickBot="1">
      <c r="A177" s="448">
        <v>35</v>
      </c>
      <c r="B177" s="449" t="s">
        <v>314</v>
      </c>
      <c r="C177" s="449"/>
      <c r="D177" s="449"/>
      <c r="E177" s="449" t="s">
        <v>404</v>
      </c>
      <c r="F177" s="450">
        <v>50</v>
      </c>
      <c r="G177" s="450">
        <f t="shared" si="11"/>
        <v>750</v>
      </c>
      <c r="H177" s="450">
        <v>300</v>
      </c>
      <c r="I177" s="450">
        <f t="shared" si="8"/>
        <v>4500</v>
      </c>
      <c r="J177" s="450">
        <v>550</v>
      </c>
      <c r="K177" s="450"/>
      <c r="L177" s="450"/>
      <c r="M177" s="450">
        <v>255</v>
      </c>
      <c r="N177" s="450">
        <v>500</v>
      </c>
      <c r="O177" s="451">
        <f t="shared" si="9"/>
        <v>10000</v>
      </c>
      <c r="P177" s="450">
        <v>500</v>
      </c>
      <c r="Q177" s="451">
        <f t="shared" si="10"/>
        <v>10000</v>
      </c>
      <c r="R177" s="450">
        <v>0</v>
      </c>
      <c r="S177" s="450">
        <v>0</v>
      </c>
      <c r="T177" s="450">
        <v>0</v>
      </c>
      <c r="U177" s="450">
        <v>100</v>
      </c>
      <c r="V177" s="450">
        <v>-50</v>
      </c>
      <c r="W177" s="450">
        <v>-100</v>
      </c>
      <c r="X177" s="450">
        <v>100</v>
      </c>
      <c r="Y177" s="452" t="s">
        <v>3070</v>
      </c>
      <c r="Z177" s="453">
        <v>0.05</v>
      </c>
      <c r="AA177" s="452" t="s">
        <v>1753</v>
      </c>
      <c r="AB177" s="453" t="s">
        <v>1753</v>
      </c>
      <c r="AC177" s="452" t="s">
        <v>1753</v>
      </c>
      <c r="AD177" s="453" t="s">
        <v>1753</v>
      </c>
    </row>
    <row r="178" spans="1:30" ht="12" thickBot="1">
      <c r="A178" s="448">
        <v>35</v>
      </c>
      <c r="B178" s="449" t="s">
        <v>313</v>
      </c>
      <c r="C178" s="449"/>
      <c r="D178" s="449"/>
      <c r="E178" s="449" t="s">
        <v>414</v>
      </c>
      <c r="F178" s="450">
        <v>250</v>
      </c>
      <c r="G178" s="450">
        <f t="shared" si="11"/>
        <v>3750</v>
      </c>
      <c r="H178" s="450">
        <v>500</v>
      </c>
      <c r="I178" s="450">
        <f t="shared" si="8"/>
        <v>7500</v>
      </c>
      <c r="J178" s="450">
        <v>600</v>
      </c>
      <c r="K178" s="450"/>
      <c r="L178" s="450"/>
      <c r="M178" s="450">
        <v>75</v>
      </c>
      <c r="N178" s="450">
        <v>400</v>
      </c>
      <c r="O178" s="451">
        <f t="shared" si="9"/>
        <v>8000</v>
      </c>
      <c r="P178" s="450">
        <v>400</v>
      </c>
      <c r="Q178" s="451">
        <f t="shared" si="10"/>
        <v>8000</v>
      </c>
      <c r="R178" s="450">
        <v>0</v>
      </c>
      <c r="S178" s="450">
        <v>0</v>
      </c>
      <c r="T178" s="450">
        <v>0</v>
      </c>
      <c r="U178" s="450">
        <v>-100</v>
      </c>
      <c r="V178" s="450">
        <v>0</v>
      </c>
      <c r="W178" s="450">
        <v>100</v>
      </c>
      <c r="X178" s="450">
        <v>0</v>
      </c>
      <c r="Y178" s="452" t="s">
        <v>3123</v>
      </c>
      <c r="Z178" s="453">
        <v>0.06</v>
      </c>
      <c r="AA178" s="452" t="s">
        <v>3067</v>
      </c>
      <c r="AB178" s="453">
        <v>0.03</v>
      </c>
      <c r="AC178" s="452" t="s">
        <v>3120</v>
      </c>
      <c r="AD178" s="453">
        <v>0.01</v>
      </c>
    </row>
    <row r="179" spans="1:30" ht="12" thickBot="1">
      <c r="A179" s="448">
        <v>35</v>
      </c>
      <c r="B179" s="449" t="s">
        <v>316</v>
      </c>
      <c r="C179" s="449"/>
      <c r="D179" s="449"/>
      <c r="E179" s="449" t="s">
        <v>404</v>
      </c>
      <c r="F179" s="450">
        <v>120</v>
      </c>
      <c r="G179" s="450">
        <f t="shared" si="11"/>
        <v>1800</v>
      </c>
      <c r="H179" s="450">
        <v>700</v>
      </c>
      <c r="I179" s="450">
        <f t="shared" si="8"/>
        <v>10500</v>
      </c>
      <c r="J179" s="450">
        <v>300</v>
      </c>
      <c r="K179" s="450"/>
      <c r="L179" s="450"/>
      <c r="M179" s="450">
        <v>130</v>
      </c>
      <c r="N179" s="450">
        <v>333</v>
      </c>
      <c r="O179" s="451">
        <f t="shared" si="9"/>
        <v>6660</v>
      </c>
      <c r="P179" s="450">
        <v>333</v>
      </c>
      <c r="Q179" s="451">
        <f t="shared" si="10"/>
        <v>6660</v>
      </c>
      <c r="R179" s="450">
        <v>0</v>
      </c>
      <c r="S179" s="450">
        <v>0</v>
      </c>
      <c r="T179" s="450">
        <v>0</v>
      </c>
      <c r="U179" s="450">
        <v>-100</v>
      </c>
      <c r="V179" s="450">
        <v>0</v>
      </c>
      <c r="W179" s="450">
        <v>100</v>
      </c>
      <c r="X179" s="450">
        <v>0</v>
      </c>
      <c r="Y179" s="452" t="s">
        <v>2125</v>
      </c>
      <c r="Z179" s="453">
        <v>4.7620000000000003E-2</v>
      </c>
      <c r="AA179" s="452" t="s">
        <v>5700</v>
      </c>
      <c r="AB179" s="453">
        <v>2.3800000000000002E-3</v>
      </c>
      <c r="AC179" s="452" t="s">
        <v>1753</v>
      </c>
      <c r="AD179" s="453" t="s">
        <v>1753</v>
      </c>
    </row>
    <row r="180" spans="1:30" ht="12" thickBot="1">
      <c r="A180" s="448">
        <v>35</v>
      </c>
      <c r="B180" s="449" t="s">
        <v>315</v>
      </c>
      <c r="C180" s="449"/>
      <c r="D180" s="449"/>
      <c r="E180" s="449" t="s">
        <v>428</v>
      </c>
      <c r="F180" s="450">
        <v>450</v>
      </c>
      <c r="G180" s="450">
        <f t="shared" si="11"/>
        <v>6750</v>
      </c>
      <c r="H180" s="450">
        <v>300</v>
      </c>
      <c r="I180" s="450">
        <f t="shared" si="8"/>
        <v>4500</v>
      </c>
      <c r="J180" s="450">
        <v>600</v>
      </c>
      <c r="K180" s="450"/>
      <c r="L180" s="450"/>
      <c r="M180" s="450">
        <v>255</v>
      </c>
      <c r="N180" s="450">
        <v>200</v>
      </c>
      <c r="O180" s="451">
        <f t="shared" si="9"/>
        <v>4000</v>
      </c>
      <c r="P180" s="450">
        <v>800</v>
      </c>
      <c r="Q180" s="451">
        <f t="shared" si="10"/>
        <v>16000</v>
      </c>
      <c r="R180" s="450">
        <v>0</v>
      </c>
      <c r="S180" s="450">
        <v>25</v>
      </c>
      <c r="T180" s="450">
        <v>25</v>
      </c>
      <c r="U180" s="450">
        <v>-25</v>
      </c>
      <c r="V180" s="450">
        <v>0</v>
      </c>
      <c r="W180" s="450">
        <v>25</v>
      </c>
      <c r="X180" s="450">
        <v>-25</v>
      </c>
      <c r="Y180" s="452" t="s">
        <v>2153</v>
      </c>
      <c r="Z180" s="453">
        <v>0.03</v>
      </c>
      <c r="AA180" s="452" t="s">
        <v>5701</v>
      </c>
      <c r="AB180" s="453">
        <v>1.4999999999999999E-2</v>
      </c>
      <c r="AC180" s="452" t="s">
        <v>3074</v>
      </c>
      <c r="AD180" s="453">
        <v>5.0000000000000001E-3</v>
      </c>
    </row>
    <row r="181" spans="1:30" ht="12" thickBot="1">
      <c r="A181" s="448">
        <v>35</v>
      </c>
      <c r="B181" s="449" t="s">
        <v>311</v>
      </c>
      <c r="C181" s="449"/>
      <c r="D181" s="449"/>
      <c r="E181" s="449" t="s">
        <v>413</v>
      </c>
      <c r="F181" s="450">
        <v>200</v>
      </c>
      <c r="G181" s="450">
        <f t="shared" si="11"/>
        <v>3000</v>
      </c>
      <c r="H181" s="450">
        <v>220</v>
      </c>
      <c r="I181" s="450">
        <f t="shared" si="8"/>
        <v>3300</v>
      </c>
      <c r="J181" s="450">
        <v>150</v>
      </c>
      <c r="K181" s="450"/>
      <c r="L181" s="450"/>
      <c r="M181" s="450">
        <v>250</v>
      </c>
      <c r="N181" s="450">
        <v>180</v>
      </c>
      <c r="O181" s="451">
        <f t="shared" si="9"/>
        <v>3600</v>
      </c>
      <c r="P181" s="450">
        <v>180</v>
      </c>
      <c r="Q181" s="451">
        <f t="shared" si="10"/>
        <v>3600</v>
      </c>
      <c r="R181" s="450">
        <v>0</v>
      </c>
      <c r="S181" s="450">
        <v>0</v>
      </c>
      <c r="T181" s="450">
        <v>0</v>
      </c>
      <c r="U181" s="450">
        <v>-100</v>
      </c>
      <c r="V181" s="450">
        <v>-50</v>
      </c>
      <c r="W181" s="450">
        <v>100</v>
      </c>
      <c r="X181" s="450">
        <v>0</v>
      </c>
      <c r="Y181" s="452" t="s">
        <v>3054</v>
      </c>
      <c r="Z181" s="453">
        <v>0.06</v>
      </c>
      <c r="AA181" s="452" t="s">
        <v>3054</v>
      </c>
      <c r="AB181" s="453">
        <v>0.03</v>
      </c>
      <c r="AC181" s="452" t="s">
        <v>5702</v>
      </c>
      <c r="AD181" s="453">
        <v>0.01</v>
      </c>
    </row>
    <row r="182" spans="1:30" ht="12" thickBot="1">
      <c r="A182" s="448">
        <v>35</v>
      </c>
      <c r="B182" s="449" t="s">
        <v>312</v>
      </c>
      <c r="C182" s="449"/>
      <c r="D182" s="449"/>
      <c r="E182" s="449" t="s">
        <v>413</v>
      </c>
      <c r="F182" s="450">
        <v>200</v>
      </c>
      <c r="G182" s="450">
        <f t="shared" si="11"/>
        <v>3000</v>
      </c>
      <c r="H182" s="450">
        <v>150</v>
      </c>
      <c r="I182" s="450">
        <f t="shared" si="8"/>
        <v>2250</v>
      </c>
      <c r="J182" s="450">
        <v>100</v>
      </c>
      <c r="K182" s="450"/>
      <c r="L182" s="450"/>
      <c r="M182" s="450">
        <v>180</v>
      </c>
      <c r="N182" s="450">
        <v>100</v>
      </c>
      <c r="O182" s="451">
        <f t="shared" si="9"/>
        <v>2000</v>
      </c>
      <c r="P182" s="450">
        <v>400</v>
      </c>
      <c r="Q182" s="451">
        <f t="shared" si="10"/>
        <v>8000</v>
      </c>
      <c r="R182" s="450">
        <v>0</v>
      </c>
      <c r="S182" s="450">
        <v>100</v>
      </c>
      <c r="T182" s="450">
        <v>0</v>
      </c>
      <c r="U182" s="450">
        <v>-100</v>
      </c>
      <c r="V182" s="450">
        <v>0</v>
      </c>
      <c r="W182" s="450">
        <v>100</v>
      </c>
      <c r="X182" s="450">
        <v>0</v>
      </c>
      <c r="Y182" s="452" t="s">
        <v>3054</v>
      </c>
      <c r="Z182" s="453">
        <v>0.06</v>
      </c>
      <c r="AA182" s="452" t="s">
        <v>3054</v>
      </c>
      <c r="AB182" s="453">
        <v>0.03</v>
      </c>
      <c r="AC182" s="452" t="s">
        <v>5703</v>
      </c>
      <c r="AD182" s="453">
        <v>0.01</v>
      </c>
    </row>
    <row r="183" spans="1:30" ht="12" thickBot="1">
      <c r="A183" s="448">
        <v>36</v>
      </c>
      <c r="B183" s="449" t="s">
        <v>321</v>
      </c>
      <c r="C183" s="449"/>
      <c r="D183" s="449"/>
      <c r="E183" s="449" t="s">
        <v>426</v>
      </c>
      <c r="F183" s="450">
        <v>10</v>
      </c>
      <c r="G183" s="450">
        <f t="shared" si="11"/>
        <v>150</v>
      </c>
      <c r="H183" s="450">
        <v>300</v>
      </c>
      <c r="I183" s="450">
        <f t="shared" si="8"/>
        <v>4500</v>
      </c>
      <c r="J183" s="450">
        <v>500</v>
      </c>
      <c r="K183" s="450"/>
      <c r="L183" s="450"/>
      <c r="M183" s="450">
        <v>255</v>
      </c>
      <c r="N183" s="450">
        <v>1000</v>
      </c>
      <c r="O183" s="451">
        <f t="shared" si="9"/>
        <v>20000</v>
      </c>
      <c r="P183" s="450">
        <v>5</v>
      </c>
      <c r="Q183" s="451">
        <f t="shared" si="10"/>
        <v>100</v>
      </c>
      <c r="R183" s="450">
        <v>0</v>
      </c>
      <c r="S183" s="450">
        <v>0</v>
      </c>
      <c r="T183" s="450">
        <v>0</v>
      </c>
      <c r="U183" s="450">
        <v>100</v>
      </c>
      <c r="V183" s="450">
        <v>-50</v>
      </c>
      <c r="W183" s="450">
        <v>-100</v>
      </c>
      <c r="X183" s="450">
        <v>100</v>
      </c>
      <c r="Y183" s="452" t="s">
        <v>3070</v>
      </c>
      <c r="Z183" s="453">
        <v>0.08</v>
      </c>
      <c r="AA183" s="452" t="s">
        <v>1753</v>
      </c>
      <c r="AB183" s="453" t="s">
        <v>1753</v>
      </c>
      <c r="AC183" s="452" t="s">
        <v>1753</v>
      </c>
      <c r="AD183" s="453" t="s">
        <v>1753</v>
      </c>
    </row>
    <row r="184" spans="1:30" ht="12" thickBot="1">
      <c r="A184" s="448">
        <v>36</v>
      </c>
      <c r="B184" s="449" t="s">
        <v>322</v>
      </c>
      <c r="C184" s="449"/>
      <c r="D184" s="449"/>
      <c r="E184" s="449" t="s">
        <v>429</v>
      </c>
      <c r="F184" s="450">
        <v>220</v>
      </c>
      <c r="G184" s="450">
        <f t="shared" si="11"/>
        <v>3300</v>
      </c>
      <c r="H184" s="450">
        <v>450</v>
      </c>
      <c r="I184" s="450">
        <f t="shared" si="8"/>
        <v>6750</v>
      </c>
      <c r="J184" s="450">
        <v>500</v>
      </c>
      <c r="K184" s="450"/>
      <c r="L184" s="450"/>
      <c r="M184" s="450">
        <v>50</v>
      </c>
      <c r="N184" s="450">
        <v>450</v>
      </c>
      <c r="O184" s="451">
        <f t="shared" si="9"/>
        <v>9000</v>
      </c>
      <c r="P184" s="450">
        <v>350</v>
      </c>
      <c r="Q184" s="451">
        <f t="shared" si="10"/>
        <v>7000</v>
      </c>
      <c r="R184" s="450">
        <v>0</v>
      </c>
      <c r="S184" s="450">
        <v>0</v>
      </c>
      <c r="T184" s="450">
        <v>0</v>
      </c>
      <c r="U184" s="450">
        <v>-100</v>
      </c>
      <c r="V184" s="450">
        <v>0</v>
      </c>
      <c r="W184" s="450">
        <v>100</v>
      </c>
      <c r="X184" s="450">
        <v>0</v>
      </c>
      <c r="Y184" s="452" t="s">
        <v>3124</v>
      </c>
      <c r="Z184" s="453">
        <v>0.03</v>
      </c>
      <c r="AA184" s="452" t="s">
        <v>3120</v>
      </c>
      <c r="AB184" s="453">
        <v>1.4999999999999999E-2</v>
      </c>
      <c r="AC184" s="452" t="s">
        <v>3024</v>
      </c>
      <c r="AD184" s="453">
        <v>5.0000000000000001E-3</v>
      </c>
    </row>
    <row r="185" spans="1:30" ht="12" thickBot="1">
      <c r="A185" s="448">
        <v>36</v>
      </c>
      <c r="B185" s="449" t="s">
        <v>318</v>
      </c>
      <c r="C185" s="449"/>
      <c r="D185" s="449"/>
      <c r="E185" s="449" t="s">
        <v>409</v>
      </c>
      <c r="F185" s="450">
        <v>1000</v>
      </c>
      <c r="G185" s="450">
        <f t="shared" si="11"/>
        <v>15000</v>
      </c>
      <c r="H185" s="450">
        <v>480</v>
      </c>
      <c r="I185" s="450">
        <f t="shared" si="8"/>
        <v>7200</v>
      </c>
      <c r="J185" s="450">
        <v>280</v>
      </c>
      <c r="K185" s="450"/>
      <c r="L185" s="450"/>
      <c r="M185" s="450">
        <v>110</v>
      </c>
      <c r="N185" s="450">
        <v>413</v>
      </c>
      <c r="O185" s="451">
        <f t="shared" si="9"/>
        <v>8260</v>
      </c>
      <c r="P185" s="450">
        <v>413</v>
      </c>
      <c r="Q185" s="451">
        <f t="shared" si="10"/>
        <v>8260</v>
      </c>
      <c r="R185" s="450">
        <v>0</v>
      </c>
      <c r="S185" s="450">
        <v>0</v>
      </c>
      <c r="T185" s="450">
        <v>0</v>
      </c>
      <c r="U185" s="450">
        <v>-100</v>
      </c>
      <c r="V185" s="450">
        <v>-50</v>
      </c>
      <c r="W185" s="450">
        <v>100</v>
      </c>
      <c r="X185" s="450">
        <v>0</v>
      </c>
      <c r="Y185" s="452" t="s">
        <v>3054</v>
      </c>
      <c r="Z185" s="453">
        <v>6.4509999999999998E-2</v>
      </c>
      <c r="AA185" s="452" t="s">
        <v>3054</v>
      </c>
      <c r="AB185" s="453">
        <v>3.2259999999999997E-2</v>
      </c>
      <c r="AC185" s="452" t="s">
        <v>5630</v>
      </c>
      <c r="AD185" s="453">
        <v>3.2299999999999998E-3</v>
      </c>
    </row>
    <row r="186" spans="1:30" ht="12" thickBot="1">
      <c r="A186" s="448">
        <v>36</v>
      </c>
      <c r="B186" s="449" t="s">
        <v>319</v>
      </c>
      <c r="C186" s="449"/>
      <c r="D186" s="449"/>
      <c r="E186" s="449" t="s">
        <v>298</v>
      </c>
      <c r="F186" s="450">
        <v>700</v>
      </c>
      <c r="G186" s="450">
        <f t="shared" si="11"/>
        <v>10500</v>
      </c>
      <c r="H186" s="450">
        <v>600</v>
      </c>
      <c r="I186" s="450">
        <f t="shared" si="8"/>
        <v>9000</v>
      </c>
      <c r="J186" s="450">
        <v>200</v>
      </c>
      <c r="K186" s="450"/>
      <c r="L186" s="450"/>
      <c r="M186" s="450">
        <v>120</v>
      </c>
      <c r="N186" s="450">
        <v>400</v>
      </c>
      <c r="O186" s="451">
        <f t="shared" si="9"/>
        <v>8000</v>
      </c>
      <c r="P186" s="450">
        <v>400</v>
      </c>
      <c r="Q186" s="451">
        <f t="shared" si="10"/>
        <v>8000</v>
      </c>
      <c r="R186" s="450">
        <v>0</v>
      </c>
      <c r="S186" s="450">
        <v>25</v>
      </c>
      <c r="T186" s="450">
        <v>25</v>
      </c>
      <c r="U186" s="450">
        <v>100</v>
      </c>
      <c r="V186" s="450">
        <v>-100</v>
      </c>
      <c r="W186" s="450">
        <v>100</v>
      </c>
      <c r="X186" s="450">
        <v>150</v>
      </c>
      <c r="Y186" s="452" t="s">
        <v>2125</v>
      </c>
      <c r="Z186" s="453">
        <v>0.09</v>
      </c>
      <c r="AA186" s="452" t="s">
        <v>3075</v>
      </c>
      <c r="AB186" s="453">
        <v>0.01</v>
      </c>
      <c r="AC186" s="452" t="s">
        <v>1753</v>
      </c>
      <c r="AD186" s="453" t="s">
        <v>1753</v>
      </c>
    </row>
    <row r="187" spans="1:30" ht="12" thickBot="1">
      <c r="A187" s="448">
        <v>36</v>
      </c>
      <c r="B187" s="449" t="s">
        <v>323</v>
      </c>
      <c r="C187" s="449"/>
      <c r="D187" s="449"/>
      <c r="E187" s="449" t="s">
        <v>422</v>
      </c>
      <c r="F187" s="450">
        <v>600</v>
      </c>
      <c r="G187" s="450">
        <f t="shared" si="11"/>
        <v>9000</v>
      </c>
      <c r="H187" s="450">
        <v>370</v>
      </c>
      <c r="I187" s="450">
        <f t="shared" si="8"/>
        <v>5550</v>
      </c>
      <c r="J187" s="450">
        <v>200</v>
      </c>
      <c r="K187" s="450"/>
      <c r="L187" s="450"/>
      <c r="M187" s="450">
        <v>130</v>
      </c>
      <c r="N187" s="450">
        <v>360</v>
      </c>
      <c r="O187" s="451">
        <f t="shared" si="9"/>
        <v>7200</v>
      </c>
      <c r="P187" s="450">
        <v>360</v>
      </c>
      <c r="Q187" s="451">
        <f t="shared" si="10"/>
        <v>7200</v>
      </c>
      <c r="R187" s="450">
        <v>0</v>
      </c>
      <c r="S187" s="450">
        <v>0</v>
      </c>
      <c r="T187" s="450">
        <v>0</v>
      </c>
      <c r="U187" s="450">
        <v>0</v>
      </c>
      <c r="V187" s="450">
        <v>0</v>
      </c>
      <c r="W187" s="450">
        <v>0</v>
      </c>
      <c r="X187" s="450">
        <v>0</v>
      </c>
      <c r="Y187" s="452" t="s">
        <v>5704</v>
      </c>
      <c r="Z187" s="453">
        <v>0.03</v>
      </c>
      <c r="AA187" s="452" t="s">
        <v>2359</v>
      </c>
      <c r="AB187" s="453">
        <v>1.4999999999999999E-2</v>
      </c>
      <c r="AC187" s="452" t="s">
        <v>5705</v>
      </c>
      <c r="AD187" s="453">
        <v>5.0000000000000001E-3</v>
      </c>
    </row>
    <row r="188" spans="1:30" ht="12" thickBot="1">
      <c r="A188" s="448">
        <v>36</v>
      </c>
      <c r="B188" s="449" t="s">
        <v>320</v>
      </c>
      <c r="C188" s="449"/>
      <c r="D188" s="449"/>
      <c r="E188" s="449" t="s">
        <v>415</v>
      </c>
      <c r="F188" s="450">
        <v>2400</v>
      </c>
      <c r="G188" s="450">
        <f t="shared" si="11"/>
        <v>36000</v>
      </c>
      <c r="H188" s="450">
        <v>550</v>
      </c>
      <c r="I188" s="450">
        <f t="shared" si="8"/>
        <v>8250</v>
      </c>
      <c r="J188" s="450">
        <v>200</v>
      </c>
      <c r="K188" s="450"/>
      <c r="L188" s="450"/>
      <c r="M188" s="450">
        <v>100</v>
      </c>
      <c r="N188" s="450">
        <v>300</v>
      </c>
      <c r="O188" s="451">
        <f t="shared" si="9"/>
        <v>6000</v>
      </c>
      <c r="P188" s="450">
        <v>300</v>
      </c>
      <c r="Q188" s="451">
        <f t="shared" si="10"/>
        <v>6000</v>
      </c>
      <c r="R188" s="450">
        <v>0</v>
      </c>
      <c r="S188" s="450">
        <v>0</v>
      </c>
      <c r="T188" s="450">
        <v>0</v>
      </c>
      <c r="U188" s="450">
        <v>-25</v>
      </c>
      <c r="V188" s="450">
        <v>0</v>
      </c>
      <c r="W188" s="450">
        <v>0</v>
      </c>
      <c r="X188" s="450">
        <v>0</v>
      </c>
      <c r="Y188" s="452" t="s">
        <v>3054</v>
      </c>
      <c r="Z188" s="453">
        <v>0.06</v>
      </c>
      <c r="AA188" s="452" t="s">
        <v>3054</v>
      </c>
      <c r="AB188" s="453">
        <v>0.03</v>
      </c>
      <c r="AC188" s="452" t="s">
        <v>5706</v>
      </c>
      <c r="AD188" s="453">
        <v>0.01</v>
      </c>
    </row>
    <row r="189" spans="1:30" ht="12" thickBot="1">
      <c r="A189" s="448">
        <v>36</v>
      </c>
      <c r="B189" s="449" t="s">
        <v>324</v>
      </c>
      <c r="C189" s="449"/>
      <c r="D189" s="449"/>
      <c r="E189" s="449" t="s">
        <v>405</v>
      </c>
      <c r="F189" s="450">
        <v>250</v>
      </c>
      <c r="G189" s="450">
        <f t="shared" si="11"/>
        <v>3750</v>
      </c>
      <c r="H189" s="450">
        <v>450</v>
      </c>
      <c r="I189" s="450">
        <f t="shared" si="8"/>
        <v>6750</v>
      </c>
      <c r="J189" s="450">
        <v>50</v>
      </c>
      <c r="K189" s="450"/>
      <c r="L189" s="450"/>
      <c r="M189" s="450">
        <v>180</v>
      </c>
      <c r="N189" s="450">
        <v>250</v>
      </c>
      <c r="O189" s="451">
        <f t="shared" si="9"/>
        <v>5000</v>
      </c>
      <c r="P189" s="450">
        <v>250</v>
      </c>
      <c r="Q189" s="451">
        <f t="shared" si="10"/>
        <v>5000</v>
      </c>
      <c r="R189" s="450">
        <v>0</v>
      </c>
      <c r="S189" s="450">
        <v>0</v>
      </c>
      <c r="T189" s="450">
        <v>0</v>
      </c>
      <c r="U189" s="450">
        <v>0</v>
      </c>
      <c r="V189" s="450">
        <v>0</v>
      </c>
      <c r="W189" s="450">
        <v>-50</v>
      </c>
      <c r="X189" s="450">
        <v>0</v>
      </c>
      <c r="Y189" s="452" t="s">
        <v>3089</v>
      </c>
      <c r="Z189" s="453">
        <v>7.1999999999999995E-2</v>
      </c>
      <c r="AA189" s="452" t="s">
        <v>5647</v>
      </c>
      <c r="AB189" s="453">
        <v>8.0000000000000002E-3</v>
      </c>
      <c r="AC189" s="452" t="s">
        <v>1753</v>
      </c>
      <c r="AD189" s="453" t="s">
        <v>1753</v>
      </c>
    </row>
    <row r="190" spans="1:30" ht="12" thickBot="1">
      <c r="A190" s="448">
        <v>36</v>
      </c>
      <c r="B190" s="449" t="s">
        <v>317</v>
      </c>
      <c r="C190" s="449"/>
      <c r="D190" s="449"/>
      <c r="E190" s="449" t="s">
        <v>420</v>
      </c>
      <c r="F190" s="450">
        <v>10</v>
      </c>
      <c r="G190" s="450">
        <f t="shared" si="11"/>
        <v>150</v>
      </c>
      <c r="H190" s="450">
        <v>225</v>
      </c>
      <c r="I190" s="450">
        <f t="shared" si="8"/>
        <v>3375</v>
      </c>
      <c r="J190" s="450">
        <v>445</v>
      </c>
      <c r="K190" s="450"/>
      <c r="L190" s="450"/>
      <c r="M190" s="450">
        <v>150</v>
      </c>
      <c r="N190" s="450">
        <v>5</v>
      </c>
      <c r="O190" s="451">
        <f t="shared" si="9"/>
        <v>100</v>
      </c>
      <c r="P190" s="450">
        <v>300</v>
      </c>
      <c r="Q190" s="451">
        <f t="shared" si="10"/>
        <v>6000</v>
      </c>
      <c r="R190" s="450">
        <v>0</v>
      </c>
      <c r="S190" s="450">
        <v>100</v>
      </c>
      <c r="T190" s="450">
        <v>100</v>
      </c>
      <c r="U190" s="450">
        <v>100</v>
      </c>
      <c r="V190" s="450">
        <v>100</v>
      </c>
      <c r="W190" s="450">
        <v>100</v>
      </c>
      <c r="X190" s="450">
        <v>100</v>
      </c>
      <c r="Y190" s="452" t="s">
        <v>2418</v>
      </c>
      <c r="Z190" s="453">
        <v>3.3333000000000002E-2</v>
      </c>
      <c r="AA190" s="452" t="s">
        <v>5707</v>
      </c>
      <c r="AB190" s="453">
        <v>3.3333000000000002E-2</v>
      </c>
      <c r="AC190" s="452" t="s">
        <v>5708</v>
      </c>
      <c r="AD190" s="453">
        <v>3.3333000000000002E-2</v>
      </c>
    </row>
    <row r="191" spans="1:30" ht="12" thickBot="1">
      <c r="A191" s="448">
        <v>37</v>
      </c>
      <c r="B191" s="449" t="s">
        <v>330</v>
      </c>
      <c r="C191" s="449"/>
      <c r="D191" s="449"/>
      <c r="E191" s="449" t="s">
        <v>430</v>
      </c>
      <c r="F191" s="450">
        <v>12</v>
      </c>
      <c r="G191" s="450">
        <f t="shared" si="11"/>
        <v>180</v>
      </c>
      <c r="H191" s="450">
        <v>350</v>
      </c>
      <c r="I191" s="450">
        <f t="shared" si="8"/>
        <v>5250</v>
      </c>
      <c r="J191" s="450">
        <v>900</v>
      </c>
      <c r="K191" s="450"/>
      <c r="L191" s="450"/>
      <c r="M191" s="450">
        <v>200</v>
      </c>
      <c r="N191" s="450">
        <v>1200</v>
      </c>
      <c r="O191" s="451">
        <f t="shared" si="9"/>
        <v>24000</v>
      </c>
      <c r="P191" s="450">
        <v>120</v>
      </c>
      <c r="Q191" s="451">
        <f t="shared" si="10"/>
        <v>2400</v>
      </c>
      <c r="R191" s="450">
        <v>0</v>
      </c>
      <c r="S191" s="450">
        <v>100</v>
      </c>
      <c r="T191" s="450">
        <v>-100</v>
      </c>
      <c r="U191" s="450">
        <v>100</v>
      </c>
      <c r="V191" s="450">
        <v>100</v>
      </c>
      <c r="W191" s="450">
        <v>100</v>
      </c>
      <c r="X191" s="450">
        <v>250</v>
      </c>
      <c r="Y191" s="452" t="s">
        <v>2150</v>
      </c>
      <c r="Z191" s="453">
        <v>0.08</v>
      </c>
      <c r="AA191" s="452" t="s">
        <v>1753</v>
      </c>
      <c r="AB191" s="453" t="s">
        <v>1753</v>
      </c>
      <c r="AC191" s="452" t="s">
        <v>1753</v>
      </c>
      <c r="AD191" s="453" t="s">
        <v>1753</v>
      </c>
    </row>
    <row r="192" spans="1:30" ht="12" thickBot="1">
      <c r="A192" s="448">
        <v>37</v>
      </c>
      <c r="B192" s="449" t="s">
        <v>328</v>
      </c>
      <c r="C192" s="449"/>
      <c r="D192" s="449"/>
      <c r="E192" s="449" t="s">
        <v>427</v>
      </c>
      <c r="F192" s="450">
        <v>500</v>
      </c>
      <c r="G192" s="450">
        <f t="shared" si="11"/>
        <v>7500</v>
      </c>
      <c r="H192" s="450">
        <v>300</v>
      </c>
      <c r="I192" s="450">
        <f t="shared" si="8"/>
        <v>4500</v>
      </c>
      <c r="J192" s="450">
        <v>200</v>
      </c>
      <c r="K192" s="450"/>
      <c r="L192" s="450"/>
      <c r="M192" s="450">
        <v>120</v>
      </c>
      <c r="N192" s="450">
        <v>800</v>
      </c>
      <c r="O192" s="451">
        <f t="shared" si="9"/>
        <v>16000</v>
      </c>
      <c r="P192" s="450">
        <v>200</v>
      </c>
      <c r="Q192" s="451">
        <f t="shared" si="10"/>
        <v>4000</v>
      </c>
      <c r="R192" s="450">
        <v>0</v>
      </c>
      <c r="S192" s="450">
        <v>100</v>
      </c>
      <c r="T192" s="450">
        <v>100</v>
      </c>
      <c r="U192" s="450">
        <v>100</v>
      </c>
      <c r="V192" s="450">
        <v>-100</v>
      </c>
      <c r="W192" s="450">
        <v>100</v>
      </c>
      <c r="X192" s="450">
        <v>250</v>
      </c>
      <c r="Y192" s="452" t="s">
        <v>3064</v>
      </c>
      <c r="Z192" s="453">
        <v>0.09</v>
      </c>
      <c r="AA192" s="452" t="s">
        <v>3054</v>
      </c>
      <c r="AB192" s="453">
        <v>4.4999999999999998E-2</v>
      </c>
      <c r="AC192" s="452" t="s">
        <v>5709</v>
      </c>
      <c r="AD192" s="453">
        <v>1.4999999999999999E-2</v>
      </c>
    </row>
    <row r="193" spans="1:30" ht="12" thickBot="1">
      <c r="A193" s="448">
        <v>37</v>
      </c>
      <c r="B193" s="449" t="s">
        <v>325</v>
      </c>
      <c r="C193" s="449"/>
      <c r="D193" s="449"/>
      <c r="E193" s="449" t="s">
        <v>413</v>
      </c>
      <c r="F193" s="450">
        <v>500</v>
      </c>
      <c r="G193" s="450">
        <f t="shared" si="11"/>
        <v>7500</v>
      </c>
      <c r="H193" s="450">
        <v>500</v>
      </c>
      <c r="I193" s="450">
        <f t="shared" si="8"/>
        <v>7500</v>
      </c>
      <c r="J193" s="450">
        <v>150</v>
      </c>
      <c r="K193" s="450"/>
      <c r="L193" s="450"/>
      <c r="M193" s="450">
        <v>200</v>
      </c>
      <c r="N193" s="450">
        <v>400</v>
      </c>
      <c r="O193" s="451">
        <f t="shared" si="9"/>
        <v>8000</v>
      </c>
      <c r="P193" s="450">
        <v>200</v>
      </c>
      <c r="Q193" s="451">
        <f t="shared" si="10"/>
        <v>4000</v>
      </c>
      <c r="R193" s="450">
        <v>0</v>
      </c>
      <c r="S193" s="450">
        <v>0</v>
      </c>
      <c r="T193" s="450">
        <v>0</v>
      </c>
      <c r="U193" s="450">
        <v>-100</v>
      </c>
      <c r="V193" s="450">
        <v>0</v>
      </c>
      <c r="W193" s="450">
        <v>100</v>
      </c>
      <c r="X193" s="450">
        <v>0</v>
      </c>
      <c r="Y193" s="452" t="s">
        <v>3054</v>
      </c>
      <c r="Z193" s="453">
        <v>0.06</v>
      </c>
      <c r="AA193" s="452" t="s">
        <v>3061</v>
      </c>
      <c r="AB193" s="453">
        <v>0.03</v>
      </c>
      <c r="AC193" s="452" t="s">
        <v>5710</v>
      </c>
      <c r="AD193" s="453">
        <v>0.01</v>
      </c>
    </row>
    <row r="194" spans="1:30" ht="12" thickBot="1">
      <c r="A194" s="448">
        <v>37</v>
      </c>
      <c r="B194" s="449" t="s">
        <v>329</v>
      </c>
      <c r="C194" s="449"/>
      <c r="D194" s="449"/>
      <c r="E194" s="449" t="s">
        <v>405</v>
      </c>
      <c r="F194" s="450">
        <v>300</v>
      </c>
      <c r="G194" s="450">
        <f t="shared" si="11"/>
        <v>4500</v>
      </c>
      <c r="H194" s="450">
        <v>300</v>
      </c>
      <c r="I194" s="450">
        <f t="shared" si="8"/>
        <v>4500</v>
      </c>
      <c r="J194" s="450">
        <v>120</v>
      </c>
      <c r="K194" s="450"/>
      <c r="L194" s="450"/>
      <c r="M194" s="450">
        <v>95</v>
      </c>
      <c r="N194" s="450">
        <v>300</v>
      </c>
      <c r="O194" s="451">
        <f t="shared" si="9"/>
        <v>6000</v>
      </c>
      <c r="P194" s="450">
        <v>300</v>
      </c>
      <c r="Q194" s="451">
        <f t="shared" si="10"/>
        <v>6000</v>
      </c>
      <c r="R194" s="450">
        <v>95</v>
      </c>
      <c r="S194" s="450">
        <v>-50</v>
      </c>
      <c r="T194" s="450">
        <v>95</v>
      </c>
      <c r="U194" s="450">
        <v>95</v>
      </c>
      <c r="V194" s="450">
        <v>95</v>
      </c>
      <c r="W194" s="450">
        <v>95</v>
      </c>
      <c r="X194" s="450">
        <v>95</v>
      </c>
      <c r="Y194" s="452" t="s">
        <v>5711</v>
      </c>
      <c r="Z194" s="453">
        <v>4.8000000000000001E-2</v>
      </c>
      <c r="AA194" s="452" t="s">
        <v>5650</v>
      </c>
      <c r="AB194" s="453">
        <v>2.4E-2</v>
      </c>
      <c r="AC194" s="452" t="s">
        <v>5712</v>
      </c>
      <c r="AD194" s="453">
        <v>8.0000000000000002E-3</v>
      </c>
    </row>
    <row r="195" spans="1:30" ht="12" thickBot="1">
      <c r="A195" s="448">
        <v>37</v>
      </c>
      <c r="B195" s="449" t="s">
        <v>326</v>
      </c>
      <c r="C195" s="449"/>
      <c r="D195" s="449"/>
      <c r="E195" s="449" t="s">
        <v>415</v>
      </c>
      <c r="F195" s="450">
        <v>800</v>
      </c>
      <c r="G195" s="450">
        <f t="shared" si="11"/>
        <v>12000</v>
      </c>
      <c r="H195" s="450">
        <v>500</v>
      </c>
      <c r="I195" s="450">
        <f t="shared" ref="I195:I259" si="12">MOD(H195*15,65536)</f>
        <v>7500</v>
      </c>
      <c r="J195" s="450">
        <v>250</v>
      </c>
      <c r="K195" s="450"/>
      <c r="L195" s="450"/>
      <c r="M195" s="450">
        <v>150</v>
      </c>
      <c r="N195" s="450">
        <v>200</v>
      </c>
      <c r="O195" s="451">
        <f t="shared" ref="O195:O259" si="13">MOD(N195 * 20, 65536)</f>
        <v>4000</v>
      </c>
      <c r="P195" s="450">
        <v>400</v>
      </c>
      <c r="Q195" s="451">
        <f t="shared" ref="Q195:Q259" si="14">MOD(P195 * 20, 65536)</f>
        <v>8000</v>
      </c>
      <c r="R195" s="450">
        <v>0</v>
      </c>
      <c r="S195" s="450">
        <v>25</v>
      </c>
      <c r="T195" s="450">
        <v>0</v>
      </c>
      <c r="U195" s="450">
        <v>50</v>
      </c>
      <c r="V195" s="450">
        <v>0</v>
      </c>
      <c r="W195" s="450">
        <v>-50</v>
      </c>
      <c r="X195" s="450">
        <v>0</v>
      </c>
      <c r="Y195" s="452" t="s">
        <v>2153</v>
      </c>
      <c r="Z195" s="453">
        <v>0.09</v>
      </c>
      <c r="AA195" s="452" t="s">
        <v>5713</v>
      </c>
      <c r="AB195" s="453">
        <v>0.01</v>
      </c>
      <c r="AC195" s="452" t="s">
        <v>1753</v>
      </c>
      <c r="AD195" s="453" t="s">
        <v>1753</v>
      </c>
    </row>
    <row r="196" spans="1:30" s="127" customFormat="1" ht="12" thickBot="1">
      <c r="A196" s="448">
        <v>37</v>
      </c>
      <c r="B196" s="449" t="s">
        <v>327</v>
      </c>
      <c r="C196" s="449"/>
      <c r="D196" s="449"/>
      <c r="E196" s="449" t="s">
        <v>415</v>
      </c>
      <c r="F196" s="450">
        <v>500</v>
      </c>
      <c r="G196" s="450">
        <f t="shared" ref="G196:G260" si="15">MOD(F196*15,65536)</f>
        <v>7500</v>
      </c>
      <c r="H196" s="450">
        <v>260</v>
      </c>
      <c r="I196" s="450">
        <f t="shared" si="12"/>
        <v>3900</v>
      </c>
      <c r="J196" s="450">
        <v>400</v>
      </c>
      <c r="K196" s="450"/>
      <c r="L196" s="450"/>
      <c r="M196" s="450">
        <v>100</v>
      </c>
      <c r="N196" s="450">
        <v>100</v>
      </c>
      <c r="O196" s="451">
        <f t="shared" si="13"/>
        <v>2000</v>
      </c>
      <c r="P196" s="450">
        <v>300</v>
      </c>
      <c r="Q196" s="451">
        <f t="shared" si="14"/>
        <v>6000</v>
      </c>
      <c r="R196" s="450">
        <v>0</v>
      </c>
      <c r="S196" s="450">
        <v>75</v>
      </c>
      <c r="T196" s="450">
        <v>75</v>
      </c>
      <c r="U196" s="450">
        <v>-50</v>
      </c>
      <c r="V196" s="450">
        <v>-50</v>
      </c>
      <c r="W196" s="450">
        <v>75</v>
      </c>
      <c r="X196" s="450">
        <v>0</v>
      </c>
      <c r="Y196" s="452" t="s">
        <v>5714</v>
      </c>
      <c r="Z196" s="453">
        <v>4.8000000000000001E-2</v>
      </c>
      <c r="AA196" s="452" t="s">
        <v>2093</v>
      </c>
      <c r="AB196" s="453">
        <v>2.4E-2</v>
      </c>
      <c r="AC196" s="452" t="s">
        <v>2104</v>
      </c>
      <c r="AD196" s="453">
        <v>8.0000000000000002E-3</v>
      </c>
    </row>
    <row r="197" spans="1:30" s="127" customFormat="1" ht="12" thickBot="1">
      <c r="A197" s="448">
        <v>37</v>
      </c>
      <c r="B197" s="449" t="s">
        <v>5715</v>
      </c>
      <c r="C197" s="449"/>
      <c r="D197" s="449"/>
      <c r="E197" s="449" t="s">
        <v>3033</v>
      </c>
      <c r="F197" s="450">
        <v>400</v>
      </c>
      <c r="G197" s="450">
        <f t="shared" si="15"/>
        <v>6000</v>
      </c>
      <c r="H197" s="450">
        <v>330</v>
      </c>
      <c r="I197" s="450">
        <f t="shared" si="12"/>
        <v>4950</v>
      </c>
      <c r="J197" s="450">
        <v>330</v>
      </c>
      <c r="K197" s="450"/>
      <c r="L197" s="450"/>
      <c r="M197" s="450">
        <v>200</v>
      </c>
      <c r="N197" s="450">
        <v>200</v>
      </c>
      <c r="O197" s="451">
        <f t="shared" si="13"/>
        <v>4000</v>
      </c>
      <c r="P197" s="450">
        <v>200</v>
      </c>
      <c r="Q197" s="451">
        <f t="shared" si="14"/>
        <v>4000</v>
      </c>
      <c r="R197" s="450">
        <v>0</v>
      </c>
      <c r="S197" s="450">
        <v>0</v>
      </c>
      <c r="T197" s="450">
        <v>-20</v>
      </c>
      <c r="U197" s="450">
        <v>0</v>
      </c>
      <c r="V197" s="450">
        <v>0</v>
      </c>
      <c r="W197" s="450">
        <v>-20</v>
      </c>
      <c r="X197" s="450">
        <v>0</v>
      </c>
      <c r="Y197" s="452" t="s">
        <v>2340</v>
      </c>
      <c r="Z197" s="453">
        <v>5.6000000000000001E-2</v>
      </c>
      <c r="AA197" s="452" t="s">
        <v>5716</v>
      </c>
      <c r="AB197" s="453">
        <v>2.4E-2</v>
      </c>
      <c r="AC197" s="452" t="s">
        <v>1753</v>
      </c>
      <c r="AD197" s="453" t="s">
        <v>1753</v>
      </c>
    </row>
    <row r="198" spans="1:30" s="127" customFormat="1" ht="12" thickBot="1">
      <c r="A198" s="448">
        <v>37</v>
      </c>
      <c r="B198" s="449" t="s">
        <v>5717</v>
      </c>
      <c r="C198" s="449"/>
      <c r="D198" s="449"/>
      <c r="E198" s="449" t="s">
        <v>3033</v>
      </c>
      <c r="F198" s="450">
        <v>400</v>
      </c>
      <c r="G198" s="450">
        <f t="shared" si="15"/>
        <v>6000</v>
      </c>
      <c r="H198" s="450">
        <v>330</v>
      </c>
      <c r="I198" s="450">
        <f t="shared" si="12"/>
        <v>4950</v>
      </c>
      <c r="J198" s="450">
        <v>330</v>
      </c>
      <c r="K198" s="450"/>
      <c r="L198" s="450"/>
      <c r="M198" s="450">
        <v>200</v>
      </c>
      <c r="N198" s="450">
        <v>200</v>
      </c>
      <c r="O198" s="451">
        <f t="shared" si="13"/>
        <v>4000</v>
      </c>
      <c r="P198" s="450">
        <v>200</v>
      </c>
      <c r="Q198" s="451">
        <f t="shared" si="14"/>
        <v>4000</v>
      </c>
      <c r="R198" s="450">
        <v>0</v>
      </c>
      <c r="S198" s="450">
        <v>0</v>
      </c>
      <c r="T198" s="450">
        <v>-20</v>
      </c>
      <c r="U198" s="450">
        <v>0</v>
      </c>
      <c r="V198" s="450">
        <v>0</v>
      </c>
      <c r="W198" s="450">
        <v>-20</v>
      </c>
      <c r="X198" s="450">
        <v>0</v>
      </c>
      <c r="Y198" s="452" t="s">
        <v>2340</v>
      </c>
      <c r="Z198" s="453">
        <v>0.04</v>
      </c>
      <c r="AA198" s="452" t="s">
        <v>2571</v>
      </c>
      <c r="AB198" s="453">
        <v>0.04</v>
      </c>
      <c r="AC198" s="452" t="s">
        <v>1753</v>
      </c>
      <c r="AD198" s="453" t="s">
        <v>1753</v>
      </c>
    </row>
    <row r="199" spans="1:30" s="127" customFormat="1" ht="12" thickBot="1">
      <c r="A199" s="448">
        <v>37</v>
      </c>
      <c r="B199" s="449" t="s">
        <v>3025</v>
      </c>
      <c r="C199" s="449"/>
      <c r="D199" s="449"/>
      <c r="E199" s="449" t="s">
        <v>3033</v>
      </c>
      <c r="F199" s="450">
        <v>1350</v>
      </c>
      <c r="G199" s="450">
        <f t="shared" si="15"/>
        <v>20250</v>
      </c>
      <c r="H199" s="450">
        <v>350</v>
      </c>
      <c r="I199" s="450">
        <f t="shared" si="12"/>
        <v>5250</v>
      </c>
      <c r="J199" s="450">
        <v>200</v>
      </c>
      <c r="K199" s="450"/>
      <c r="L199" s="450"/>
      <c r="M199" s="450">
        <v>105</v>
      </c>
      <c r="N199" s="450">
        <v>200</v>
      </c>
      <c r="O199" s="451">
        <f t="shared" si="13"/>
        <v>4000</v>
      </c>
      <c r="P199" s="450">
        <v>300</v>
      </c>
      <c r="Q199" s="451">
        <f t="shared" si="14"/>
        <v>6000</v>
      </c>
      <c r="R199" s="450">
        <v>0</v>
      </c>
      <c r="S199" s="450">
        <v>-50</v>
      </c>
      <c r="T199" s="450">
        <v>0</v>
      </c>
      <c r="U199" s="450">
        <v>0</v>
      </c>
      <c r="V199" s="450">
        <v>0</v>
      </c>
      <c r="W199" s="450">
        <v>100</v>
      </c>
      <c r="X199" s="450">
        <v>0</v>
      </c>
      <c r="Y199" s="452" t="s">
        <v>2340</v>
      </c>
      <c r="Z199" s="453">
        <v>4.8000000000000001E-2</v>
      </c>
      <c r="AA199" s="452" t="s">
        <v>5716</v>
      </c>
      <c r="AB199" s="453">
        <v>3.2000000000000001E-2</v>
      </c>
      <c r="AC199" s="452" t="s">
        <v>1753</v>
      </c>
      <c r="AD199" s="453" t="s">
        <v>1753</v>
      </c>
    </row>
    <row r="200" spans="1:30" s="127" customFormat="1" ht="12" thickBot="1">
      <c r="A200" s="448">
        <v>37</v>
      </c>
      <c r="B200" s="449" t="s">
        <v>3026</v>
      </c>
      <c r="C200" s="449"/>
      <c r="D200" s="449"/>
      <c r="E200" s="449" t="s">
        <v>3033</v>
      </c>
      <c r="F200" s="450">
        <v>1000</v>
      </c>
      <c r="G200" s="450">
        <f t="shared" si="15"/>
        <v>15000</v>
      </c>
      <c r="H200" s="450">
        <v>330</v>
      </c>
      <c r="I200" s="450">
        <f t="shared" si="12"/>
        <v>4950</v>
      </c>
      <c r="J200" s="450">
        <v>260</v>
      </c>
      <c r="K200" s="450"/>
      <c r="L200" s="450"/>
      <c r="M200" s="450">
        <v>110</v>
      </c>
      <c r="N200" s="450">
        <v>300</v>
      </c>
      <c r="O200" s="451">
        <f t="shared" si="13"/>
        <v>6000</v>
      </c>
      <c r="P200" s="450">
        <v>200</v>
      </c>
      <c r="Q200" s="451">
        <f t="shared" si="14"/>
        <v>4000</v>
      </c>
      <c r="R200" s="450">
        <v>0</v>
      </c>
      <c r="S200" s="450">
        <v>-50</v>
      </c>
      <c r="T200" s="450">
        <v>0</v>
      </c>
      <c r="U200" s="450">
        <v>0</v>
      </c>
      <c r="V200" s="450">
        <v>0</v>
      </c>
      <c r="W200" s="450">
        <v>100</v>
      </c>
      <c r="X200" s="450">
        <v>0</v>
      </c>
      <c r="Y200" s="452" t="s">
        <v>2474</v>
      </c>
      <c r="Z200" s="453">
        <v>4.8000000000000001E-2</v>
      </c>
      <c r="AA200" s="452" t="s">
        <v>2571</v>
      </c>
      <c r="AB200" s="453">
        <v>3.2000000000000001E-2</v>
      </c>
      <c r="AC200" s="452" t="s">
        <v>1753</v>
      </c>
      <c r="AD200" s="453" t="s">
        <v>1753</v>
      </c>
    </row>
    <row r="201" spans="1:30" s="127" customFormat="1" ht="12" thickBot="1">
      <c r="A201" s="448">
        <v>37</v>
      </c>
      <c r="B201" s="449" t="s">
        <v>5718</v>
      </c>
      <c r="C201" s="449"/>
      <c r="D201" s="449"/>
      <c r="E201" s="449" t="s">
        <v>5719</v>
      </c>
      <c r="F201" s="450">
        <v>800</v>
      </c>
      <c r="G201" s="450">
        <f t="shared" si="15"/>
        <v>12000</v>
      </c>
      <c r="H201" s="450">
        <v>300</v>
      </c>
      <c r="I201" s="450">
        <f t="shared" si="12"/>
        <v>4500</v>
      </c>
      <c r="J201" s="450">
        <v>300</v>
      </c>
      <c r="K201" s="450"/>
      <c r="L201" s="450"/>
      <c r="M201" s="450">
        <v>210</v>
      </c>
      <c r="N201" s="450">
        <v>500</v>
      </c>
      <c r="O201" s="451">
        <f t="shared" si="13"/>
        <v>10000</v>
      </c>
      <c r="P201" s="450">
        <v>100</v>
      </c>
      <c r="Q201" s="451">
        <f t="shared" si="14"/>
        <v>2000</v>
      </c>
      <c r="R201" s="450">
        <v>0</v>
      </c>
      <c r="S201" s="450">
        <v>-20</v>
      </c>
      <c r="T201" s="450">
        <v>0</v>
      </c>
      <c r="U201" s="450">
        <v>0</v>
      </c>
      <c r="V201" s="450">
        <v>0</v>
      </c>
      <c r="W201" s="450">
        <v>-20</v>
      </c>
      <c r="X201" s="450">
        <v>0</v>
      </c>
      <c r="Y201" s="452" t="s">
        <v>2332</v>
      </c>
      <c r="Z201" s="453">
        <v>0.04</v>
      </c>
      <c r="AA201" s="452" t="s">
        <v>2566</v>
      </c>
      <c r="AB201" s="453">
        <v>0.04</v>
      </c>
      <c r="AC201" s="452"/>
      <c r="AD201" s="453"/>
    </row>
    <row r="202" spans="1:30" ht="12" thickBot="1">
      <c r="A202" s="448">
        <v>37</v>
      </c>
      <c r="B202" s="449" t="s">
        <v>3027</v>
      </c>
      <c r="C202" s="449"/>
      <c r="D202" s="449"/>
      <c r="E202" s="449" t="s">
        <v>3033</v>
      </c>
      <c r="F202" s="450">
        <v>3000</v>
      </c>
      <c r="G202" s="450">
        <f t="shared" si="15"/>
        <v>45000</v>
      </c>
      <c r="H202" s="450">
        <v>300</v>
      </c>
      <c r="I202" s="450">
        <f t="shared" si="12"/>
        <v>4500</v>
      </c>
      <c r="J202" s="450">
        <v>300</v>
      </c>
      <c r="K202" s="450"/>
      <c r="L202" s="450"/>
      <c r="M202" s="450">
        <v>310</v>
      </c>
      <c r="N202" s="450">
        <v>500</v>
      </c>
      <c r="O202" s="451">
        <f t="shared" si="13"/>
        <v>10000</v>
      </c>
      <c r="P202" s="450">
        <v>100</v>
      </c>
      <c r="Q202" s="451">
        <f t="shared" si="14"/>
        <v>2000</v>
      </c>
      <c r="R202" s="450">
        <v>0</v>
      </c>
      <c r="S202" s="450">
        <v>-20</v>
      </c>
      <c r="T202" s="450">
        <v>0</v>
      </c>
      <c r="U202" s="450">
        <v>0</v>
      </c>
      <c r="V202" s="450">
        <v>0</v>
      </c>
      <c r="W202" s="450">
        <v>-20</v>
      </c>
      <c r="X202" s="450">
        <v>0</v>
      </c>
      <c r="Y202" s="452" t="s">
        <v>2332</v>
      </c>
      <c r="Z202" s="453">
        <v>0.04</v>
      </c>
      <c r="AA202" s="452" t="s">
        <v>2566</v>
      </c>
      <c r="AB202" s="453">
        <v>0.04</v>
      </c>
      <c r="AC202" s="452" t="s">
        <v>1753</v>
      </c>
      <c r="AD202" s="453" t="s">
        <v>1753</v>
      </c>
    </row>
    <row r="203" spans="1:30" ht="12" thickBot="1">
      <c r="A203" s="448">
        <v>37</v>
      </c>
      <c r="B203" s="449" t="s">
        <v>3028</v>
      </c>
      <c r="C203" s="449"/>
      <c r="D203" s="449"/>
      <c r="E203" s="449" t="s">
        <v>3033</v>
      </c>
      <c r="F203" s="450">
        <v>1350</v>
      </c>
      <c r="G203" s="450">
        <f t="shared" si="15"/>
        <v>20250</v>
      </c>
      <c r="H203" s="450">
        <v>350</v>
      </c>
      <c r="I203" s="450">
        <f t="shared" si="12"/>
        <v>5250</v>
      </c>
      <c r="J203" s="450">
        <v>200</v>
      </c>
      <c r="K203" s="450"/>
      <c r="L203" s="450"/>
      <c r="M203" s="450">
        <v>105</v>
      </c>
      <c r="N203" s="450">
        <v>200</v>
      </c>
      <c r="O203" s="451">
        <f t="shared" si="13"/>
        <v>4000</v>
      </c>
      <c r="P203" s="450">
        <v>300</v>
      </c>
      <c r="Q203" s="451">
        <f t="shared" si="14"/>
        <v>6000</v>
      </c>
      <c r="R203" s="450">
        <v>0</v>
      </c>
      <c r="S203" s="450">
        <v>-50</v>
      </c>
      <c r="T203" s="450">
        <v>0</v>
      </c>
      <c r="U203" s="450">
        <v>0</v>
      </c>
      <c r="V203" s="450">
        <v>0</v>
      </c>
      <c r="W203" s="450">
        <v>100</v>
      </c>
      <c r="X203" s="450">
        <v>0</v>
      </c>
      <c r="Y203" s="452" t="s">
        <v>2332</v>
      </c>
      <c r="Z203" s="453">
        <v>0.04</v>
      </c>
      <c r="AA203" s="452" t="s">
        <v>2566</v>
      </c>
      <c r="AB203" s="453">
        <v>0.04</v>
      </c>
      <c r="AC203" s="452" t="s">
        <v>1753</v>
      </c>
      <c r="AD203" s="453" t="s">
        <v>1753</v>
      </c>
    </row>
    <row r="204" spans="1:30" ht="12" thickBot="1">
      <c r="A204" s="448">
        <v>38</v>
      </c>
      <c r="B204" s="449" t="s">
        <v>331</v>
      </c>
      <c r="C204" s="449"/>
      <c r="D204" s="449"/>
      <c r="E204" s="449" t="s">
        <v>427</v>
      </c>
      <c r="F204" s="450">
        <v>1800</v>
      </c>
      <c r="G204" s="450">
        <f t="shared" si="15"/>
        <v>27000</v>
      </c>
      <c r="H204" s="450">
        <v>750</v>
      </c>
      <c r="I204" s="450">
        <f t="shared" si="12"/>
        <v>11250</v>
      </c>
      <c r="J204" s="450">
        <v>150</v>
      </c>
      <c r="K204" s="450"/>
      <c r="L204" s="450"/>
      <c r="M204" s="450">
        <v>100</v>
      </c>
      <c r="N204" s="450">
        <v>750</v>
      </c>
      <c r="O204" s="451">
        <f t="shared" si="13"/>
        <v>15000</v>
      </c>
      <c r="P204" s="450">
        <v>250</v>
      </c>
      <c r="Q204" s="451">
        <f t="shared" si="14"/>
        <v>5000</v>
      </c>
      <c r="R204" s="450">
        <v>0</v>
      </c>
      <c r="S204" s="450">
        <v>0</v>
      </c>
      <c r="T204" s="450">
        <v>0</v>
      </c>
      <c r="U204" s="450">
        <v>-100</v>
      </c>
      <c r="V204" s="450">
        <v>0</v>
      </c>
      <c r="W204" s="450">
        <v>100</v>
      </c>
      <c r="X204" s="450">
        <v>0</v>
      </c>
      <c r="Y204" s="452" t="s">
        <v>1753</v>
      </c>
      <c r="Z204" s="453" t="s">
        <v>1753</v>
      </c>
      <c r="AA204" s="452" t="s">
        <v>1753</v>
      </c>
      <c r="AB204" s="453" t="s">
        <v>1753</v>
      </c>
      <c r="AC204" s="452" t="s">
        <v>1753</v>
      </c>
      <c r="AD204" s="453" t="s">
        <v>1753</v>
      </c>
    </row>
    <row r="205" spans="1:30" ht="12" thickBot="1">
      <c r="A205" s="448">
        <v>38</v>
      </c>
      <c r="B205" s="449" t="s">
        <v>336</v>
      </c>
      <c r="C205" s="449"/>
      <c r="D205" s="449"/>
      <c r="E205" s="449" t="s">
        <v>429</v>
      </c>
      <c r="F205" s="450">
        <v>300</v>
      </c>
      <c r="G205" s="450">
        <f t="shared" si="15"/>
        <v>4500</v>
      </c>
      <c r="H205" s="450">
        <v>300</v>
      </c>
      <c r="I205" s="450">
        <f t="shared" si="12"/>
        <v>4500</v>
      </c>
      <c r="J205" s="450">
        <v>300</v>
      </c>
      <c r="K205" s="450"/>
      <c r="L205" s="450"/>
      <c r="M205" s="450">
        <v>150</v>
      </c>
      <c r="N205" s="450">
        <v>380</v>
      </c>
      <c r="O205" s="451">
        <f t="shared" si="13"/>
        <v>7600</v>
      </c>
      <c r="P205" s="450">
        <v>380</v>
      </c>
      <c r="Q205" s="451">
        <f t="shared" si="14"/>
        <v>7600</v>
      </c>
      <c r="R205" s="450">
        <v>0</v>
      </c>
      <c r="S205" s="450">
        <v>0</v>
      </c>
      <c r="T205" s="450">
        <v>0</v>
      </c>
      <c r="U205" s="450">
        <v>0</v>
      </c>
      <c r="V205" s="450">
        <v>0</v>
      </c>
      <c r="W205" s="450">
        <v>-25</v>
      </c>
      <c r="X205" s="450">
        <v>0</v>
      </c>
      <c r="Y205" s="452" t="s">
        <v>5720</v>
      </c>
      <c r="Z205" s="453">
        <v>0.08</v>
      </c>
      <c r="AA205" s="452" t="s">
        <v>1753</v>
      </c>
      <c r="AB205" s="453" t="s">
        <v>1753</v>
      </c>
      <c r="AC205" s="452" t="s">
        <v>1753</v>
      </c>
      <c r="AD205" s="453" t="s">
        <v>1753</v>
      </c>
    </row>
    <row r="206" spans="1:30" ht="12" thickBot="1">
      <c r="A206" s="448">
        <v>38</v>
      </c>
      <c r="B206" s="449" t="s">
        <v>332</v>
      </c>
      <c r="C206" s="449"/>
      <c r="D206" s="449"/>
      <c r="E206" s="449" t="s">
        <v>425</v>
      </c>
      <c r="F206" s="450">
        <v>600</v>
      </c>
      <c r="G206" s="450">
        <f t="shared" si="15"/>
        <v>9000</v>
      </c>
      <c r="H206" s="450">
        <v>800</v>
      </c>
      <c r="I206" s="450">
        <f t="shared" si="12"/>
        <v>12000</v>
      </c>
      <c r="J206" s="450">
        <v>175</v>
      </c>
      <c r="K206" s="450"/>
      <c r="L206" s="450"/>
      <c r="M206" s="450">
        <v>180</v>
      </c>
      <c r="N206" s="450">
        <v>300</v>
      </c>
      <c r="O206" s="451">
        <f t="shared" si="13"/>
        <v>6000</v>
      </c>
      <c r="P206" s="450">
        <v>300</v>
      </c>
      <c r="Q206" s="451">
        <f t="shared" si="14"/>
        <v>6000</v>
      </c>
      <c r="R206" s="450">
        <v>0</v>
      </c>
      <c r="S206" s="450">
        <v>0</v>
      </c>
      <c r="T206" s="450">
        <v>0</v>
      </c>
      <c r="U206" s="450">
        <v>-100</v>
      </c>
      <c r="V206" s="450">
        <v>-50</v>
      </c>
      <c r="W206" s="450">
        <v>100</v>
      </c>
      <c r="X206" s="450">
        <v>0</v>
      </c>
      <c r="Y206" s="452" t="s">
        <v>3054</v>
      </c>
      <c r="Z206" s="453">
        <v>5.6000000000000001E-2</v>
      </c>
      <c r="AA206" s="452" t="s">
        <v>3054</v>
      </c>
      <c r="AB206" s="453">
        <v>2.4E-2</v>
      </c>
      <c r="AC206" s="452" t="s">
        <v>1753</v>
      </c>
      <c r="AD206" s="453" t="s">
        <v>1753</v>
      </c>
    </row>
    <row r="207" spans="1:30" ht="12" thickBot="1">
      <c r="A207" s="448">
        <v>38</v>
      </c>
      <c r="B207" s="449" t="s">
        <v>334</v>
      </c>
      <c r="C207" s="449"/>
      <c r="D207" s="449"/>
      <c r="E207" s="449" t="s">
        <v>335</v>
      </c>
      <c r="F207" s="450">
        <v>1200</v>
      </c>
      <c r="G207" s="450">
        <f t="shared" si="15"/>
        <v>18000</v>
      </c>
      <c r="H207" s="450">
        <v>450</v>
      </c>
      <c r="I207" s="450">
        <f t="shared" si="12"/>
        <v>6750</v>
      </c>
      <c r="J207" s="450">
        <v>50</v>
      </c>
      <c r="K207" s="450"/>
      <c r="L207" s="450"/>
      <c r="M207" s="450">
        <v>120</v>
      </c>
      <c r="N207" s="450">
        <v>300</v>
      </c>
      <c r="O207" s="451">
        <f t="shared" si="13"/>
        <v>6000</v>
      </c>
      <c r="P207" s="450">
        <v>300</v>
      </c>
      <c r="Q207" s="451">
        <f t="shared" si="14"/>
        <v>6000</v>
      </c>
      <c r="R207" s="450">
        <v>-200</v>
      </c>
      <c r="S207" s="450">
        <v>0</v>
      </c>
      <c r="T207" s="450">
        <v>0</v>
      </c>
      <c r="U207" s="450">
        <v>-150</v>
      </c>
      <c r="V207" s="450">
        <v>0</v>
      </c>
      <c r="W207" s="450">
        <v>100</v>
      </c>
      <c r="X207" s="450">
        <v>0</v>
      </c>
      <c r="Y207" s="452" t="s">
        <v>2125</v>
      </c>
      <c r="Z207" s="453">
        <v>0.03</v>
      </c>
      <c r="AA207" s="452" t="s">
        <v>5721</v>
      </c>
      <c r="AB207" s="453">
        <v>1.4999999999999999E-2</v>
      </c>
      <c r="AC207" s="452" t="s">
        <v>5711</v>
      </c>
      <c r="AD207" s="453">
        <v>5.0000000000000001E-3</v>
      </c>
    </row>
    <row r="208" spans="1:30" ht="12" thickBot="1">
      <c r="A208" s="448">
        <v>38</v>
      </c>
      <c r="B208" s="449" t="s">
        <v>333</v>
      </c>
      <c r="C208" s="449"/>
      <c r="D208" s="449"/>
      <c r="E208" s="449" t="s">
        <v>405</v>
      </c>
      <c r="F208" s="450">
        <v>300</v>
      </c>
      <c r="G208" s="450">
        <f t="shared" si="15"/>
        <v>4500</v>
      </c>
      <c r="H208" s="450">
        <v>450</v>
      </c>
      <c r="I208" s="450">
        <f t="shared" si="12"/>
        <v>6750</v>
      </c>
      <c r="J208" s="450">
        <v>5</v>
      </c>
      <c r="K208" s="450"/>
      <c r="L208" s="450"/>
      <c r="M208" s="450">
        <v>240</v>
      </c>
      <c r="N208" s="450">
        <v>280</v>
      </c>
      <c r="O208" s="451">
        <f t="shared" si="13"/>
        <v>5600</v>
      </c>
      <c r="P208" s="450">
        <v>280</v>
      </c>
      <c r="Q208" s="451">
        <f t="shared" si="14"/>
        <v>5600</v>
      </c>
      <c r="R208" s="450">
        <v>0</v>
      </c>
      <c r="S208" s="450">
        <v>0</v>
      </c>
      <c r="T208" s="450">
        <v>0</v>
      </c>
      <c r="U208" s="450">
        <v>0</v>
      </c>
      <c r="V208" s="450">
        <v>0</v>
      </c>
      <c r="W208" s="450">
        <v>-20</v>
      </c>
      <c r="X208" s="450">
        <v>0</v>
      </c>
      <c r="Y208" s="452" t="s">
        <v>2165</v>
      </c>
      <c r="Z208" s="453">
        <v>0.05</v>
      </c>
      <c r="AA208" s="452" t="s">
        <v>1753</v>
      </c>
      <c r="AB208" s="453" t="s">
        <v>1753</v>
      </c>
      <c r="AC208" s="452" t="s">
        <v>1753</v>
      </c>
      <c r="AD208" s="453" t="s">
        <v>1753</v>
      </c>
    </row>
    <row r="209" spans="1:30" ht="12" thickBot="1">
      <c r="A209" s="448">
        <v>38</v>
      </c>
      <c r="B209" s="449" t="s">
        <v>5722</v>
      </c>
      <c r="C209" s="449"/>
      <c r="D209" s="449"/>
      <c r="E209" s="449" t="s">
        <v>405</v>
      </c>
      <c r="F209" s="450">
        <v>3000</v>
      </c>
      <c r="G209" s="450">
        <f t="shared" si="15"/>
        <v>45000</v>
      </c>
      <c r="H209" s="450">
        <v>450</v>
      </c>
      <c r="I209" s="450">
        <f t="shared" si="12"/>
        <v>6750</v>
      </c>
      <c r="J209" s="450">
        <v>5</v>
      </c>
      <c r="K209" s="450"/>
      <c r="L209" s="450"/>
      <c r="M209" s="450">
        <v>80</v>
      </c>
      <c r="N209" s="450">
        <v>120</v>
      </c>
      <c r="O209" s="451">
        <f t="shared" si="13"/>
        <v>2400</v>
      </c>
      <c r="P209" s="450">
        <v>480</v>
      </c>
      <c r="Q209" s="451">
        <f t="shared" si="14"/>
        <v>9600</v>
      </c>
      <c r="R209" s="450">
        <v>0</v>
      </c>
      <c r="S209" s="450">
        <v>100</v>
      </c>
      <c r="T209" s="450">
        <v>-50</v>
      </c>
      <c r="U209" s="450">
        <v>0</v>
      </c>
      <c r="V209" s="450">
        <v>0</v>
      </c>
      <c r="W209" s="450">
        <v>-25</v>
      </c>
      <c r="X209" s="450">
        <v>0</v>
      </c>
      <c r="Y209" s="452" t="s">
        <v>2153</v>
      </c>
      <c r="Z209" s="453">
        <v>4.4999999999999998E-2</v>
      </c>
      <c r="AA209" s="452" t="s">
        <v>5723</v>
      </c>
      <c r="AB209" s="453">
        <v>5.0000000000000001E-3</v>
      </c>
      <c r="AC209" s="452" t="s">
        <v>1753</v>
      </c>
      <c r="AD209" s="453" t="s">
        <v>1753</v>
      </c>
    </row>
    <row r="210" spans="1:30" ht="12" thickBot="1">
      <c r="A210" s="448">
        <v>39</v>
      </c>
      <c r="B210" s="449" t="s">
        <v>337</v>
      </c>
      <c r="C210" s="449"/>
      <c r="D210" s="449"/>
      <c r="E210" s="449" t="s">
        <v>427</v>
      </c>
      <c r="F210" s="450">
        <v>2400</v>
      </c>
      <c r="G210" s="450">
        <f t="shared" si="15"/>
        <v>36000</v>
      </c>
      <c r="H210" s="450">
        <v>625</v>
      </c>
      <c r="I210" s="450">
        <f t="shared" si="12"/>
        <v>9375</v>
      </c>
      <c r="J210" s="450">
        <v>250</v>
      </c>
      <c r="K210" s="450"/>
      <c r="L210" s="450"/>
      <c r="M210" s="450">
        <v>150</v>
      </c>
      <c r="N210" s="450">
        <v>1000</v>
      </c>
      <c r="O210" s="451">
        <f t="shared" si="13"/>
        <v>20000</v>
      </c>
      <c r="P210" s="450">
        <v>1000</v>
      </c>
      <c r="Q210" s="451">
        <f t="shared" si="14"/>
        <v>20000</v>
      </c>
      <c r="R210" s="450">
        <v>0</v>
      </c>
      <c r="S210" s="450">
        <v>50</v>
      </c>
      <c r="T210" s="450">
        <v>-50</v>
      </c>
      <c r="U210" s="450">
        <v>0</v>
      </c>
      <c r="V210" s="450">
        <v>-50</v>
      </c>
      <c r="W210" s="450">
        <v>50</v>
      </c>
      <c r="X210" s="450">
        <v>0</v>
      </c>
      <c r="Y210" s="452" t="s">
        <v>3054</v>
      </c>
      <c r="Z210" s="453">
        <v>0.08</v>
      </c>
      <c r="AA210" s="452" t="s">
        <v>3061</v>
      </c>
      <c r="AB210" s="453">
        <v>0.02</v>
      </c>
      <c r="AC210" s="452" t="s">
        <v>1753</v>
      </c>
      <c r="AD210" s="453" t="s">
        <v>1753</v>
      </c>
    </row>
    <row r="211" spans="1:30" ht="12" thickBot="1">
      <c r="A211" s="448">
        <v>39</v>
      </c>
      <c r="B211" s="449" t="s">
        <v>5724</v>
      </c>
      <c r="C211" s="449"/>
      <c r="D211" s="449"/>
      <c r="E211" s="449" t="s">
        <v>406</v>
      </c>
      <c r="F211" s="450">
        <v>500</v>
      </c>
      <c r="G211" s="450">
        <f t="shared" si="15"/>
        <v>7500</v>
      </c>
      <c r="H211" s="450">
        <v>300</v>
      </c>
      <c r="I211" s="450">
        <f t="shared" si="12"/>
        <v>4500</v>
      </c>
      <c r="J211" s="450">
        <v>250</v>
      </c>
      <c r="K211" s="450"/>
      <c r="L211" s="450"/>
      <c r="M211" s="450">
        <v>50</v>
      </c>
      <c r="N211" s="450">
        <v>500</v>
      </c>
      <c r="O211" s="451">
        <f t="shared" si="13"/>
        <v>10000</v>
      </c>
      <c r="P211" s="450">
        <v>200</v>
      </c>
      <c r="Q211" s="451">
        <f t="shared" si="14"/>
        <v>4000</v>
      </c>
      <c r="R211" s="450">
        <v>0</v>
      </c>
      <c r="S211" s="450">
        <v>0</v>
      </c>
      <c r="T211" s="450">
        <v>0</v>
      </c>
      <c r="U211" s="450">
        <v>0</v>
      </c>
      <c r="V211" s="450">
        <v>0</v>
      </c>
      <c r="W211" s="450">
        <v>100</v>
      </c>
      <c r="X211" s="450">
        <v>0</v>
      </c>
      <c r="Y211" s="452" t="s">
        <v>5695</v>
      </c>
      <c r="Z211" s="453">
        <v>2.5000000000000001E-2</v>
      </c>
      <c r="AA211" s="452" t="s">
        <v>2125</v>
      </c>
      <c r="AB211" s="453">
        <v>0.02</v>
      </c>
      <c r="AC211" s="452" t="s">
        <v>5725</v>
      </c>
      <c r="AD211" s="453">
        <v>5.0000000000000001E-3</v>
      </c>
    </row>
    <row r="212" spans="1:30" ht="12" thickBot="1">
      <c r="A212" s="448">
        <v>39</v>
      </c>
      <c r="B212" s="449" t="s">
        <v>347</v>
      </c>
      <c r="C212" s="449"/>
      <c r="D212" s="449"/>
      <c r="E212" s="449" t="s">
        <v>406</v>
      </c>
      <c r="F212" s="450">
        <v>800</v>
      </c>
      <c r="G212" s="450">
        <f t="shared" si="15"/>
        <v>12000</v>
      </c>
      <c r="H212" s="450">
        <v>310</v>
      </c>
      <c r="I212" s="450">
        <f t="shared" si="12"/>
        <v>4650</v>
      </c>
      <c r="J212" s="450">
        <v>650</v>
      </c>
      <c r="K212" s="450"/>
      <c r="L212" s="450"/>
      <c r="M212" s="450">
        <v>100</v>
      </c>
      <c r="N212" s="450">
        <v>500</v>
      </c>
      <c r="O212" s="451">
        <f t="shared" si="13"/>
        <v>10000</v>
      </c>
      <c r="P212" s="450">
        <v>500</v>
      </c>
      <c r="Q212" s="451">
        <f t="shared" si="14"/>
        <v>10000</v>
      </c>
      <c r="R212" s="450">
        <v>-200</v>
      </c>
      <c r="S212" s="450">
        <v>0</v>
      </c>
      <c r="T212" s="450">
        <v>0</v>
      </c>
      <c r="U212" s="450">
        <v>100</v>
      </c>
      <c r="V212" s="450">
        <v>0</v>
      </c>
      <c r="W212" s="450">
        <v>100</v>
      </c>
      <c r="X212" s="450">
        <v>100</v>
      </c>
      <c r="Y212" s="452" t="s">
        <v>3054</v>
      </c>
      <c r="Z212" s="453">
        <v>0.03</v>
      </c>
      <c r="AA212" s="452" t="s">
        <v>3054</v>
      </c>
      <c r="AB212" s="453">
        <v>1.4999999999999999E-2</v>
      </c>
      <c r="AC212" s="452" t="s">
        <v>3112</v>
      </c>
      <c r="AD212" s="453">
        <v>5.0000000000000001E-3</v>
      </c>
    </row>
    <row r="213" spans="1:30" s="308" customFormat="1" ht="12" thickBot="1">
      <c r="A213" s="448">
        <v>39</v>
      </c>
      <c r="B213" s="449" t="s">
        <v>347</v>
      </c>
      <c r="C213" s="449"/>
      <c r="D213" s="449"/>
      <c r="E213" s="449" t="s">
        <v>406</v>
      </c>
      <c r="F213" s="450">
        <v>800</v>
      </c>
      <c r="G213" s="450">
        <f t="shared" si="15"/>
        <v>12000</v>
      </c>
      <c r="H213" s="450">
        <v>220</v>
      </c>
      <c r="I213" s="450">
        <f t="shared" si="12"/>
        <v>3300</v>
      </c>
      <c r="J213" s="450">
        <v>650</v>
      </c>
      <c r="K213" s="450"/>
      <c r="L213" s="450"/>
      <c r="M213" s="450">
        <v>100</v>
      </c>
      <c r="N213" s="450">
        <v>400</v>
      </c>
      <c r="O213" s="451">
        <f t="shared" si="13"/>
        <v>8000</v>
      </c>
      <c r="P213" s="450">
        <v>400</v>
      </c>
      <c r="Q213" s="451">
        <f t="shared" si="14"/>
        <v>8000</v>
      </c>
      <c r="R213" s="450">
        <v>-200</v>
      </c>
      <c r="S213" s="450">
        <v>0</v>
      </c>
      <c r="T213" s="450">
        <v>0</v>
      </c>
      <c r="U213" s="450">
        <v>100</v>
      </c>
      <c r="V213" s="450">
        <v>0</v>
      </c>
      <c r="W213" s="450">
        <v>100</v>
      </c>
      <c r="X213" s="450">
        <v>100</v>
      </c>
      <c r="Y213" s="452" t="s">
        <v>3054</v>
      </c>
      <c r="Z213" s="453">
        <v>0.03</v>
      </c>
      <c r="AA213" s="452" t="s">
        <v>3054</v>
      </c>
      <c r="AB213" s="453">
        <v>1.4999999999999999E-2</v>
      </c>
      <c r="AC213" s="452" t="s">
        <v>5992</v>
      </c>
      <c r="AD213" s="453">
        <v>5.0000000000000001E-3</v>
      </c>
    </row>
    <row r="214" spans="1:30" s="308" customFormat="1" ht="12" thickBot="1">
      <c r="A214" s="448">
        <v>39</v>
      </c>
      <c r="B214" s="449" t="s">
        <v>347</v>
      </c>
      <c r="C214" s="449"/>
      <c r="D214" s="449"/>
      <c r="E214" s="449" t="s">
        <v>406</v>
      </c>
      <c r="F214" s="450">
        <v>800</v>
      </c>
      <c r="G214" s="450">
        <f t="shared" si="15"/>
        <v>12000</v>
      </c>
      <c r="H214" s="450">
        <v>58</v>
      </c>
      <c r="I214" s="450">
        <f t="shared" si="12"/>
        <v>870</v>
      </c>
      <c r="J214" s="450">
        <v>650</v>
      </c>
      <c r="K214" s="450"/>
      <c r="L214" s="450"/>
      <c r="M214" s="450">
        <v>100</v>
      </c>
      <c r="N214" s="450">
        <v>300</v>
      </c>
      <c r="O214" s="451">
        <f t="shared" si="13"/>
        <v>6000</v>
      </c>
      <c r="P214" s="450">
        <v>300</v>
      </c>
      <c r="Q214" s="451">
        <f t="shared" si="14"/>
        <v>6000</v>
      </c>
      <c r="R214" s="450">
        <v>-200</v>
      </c>
      <c r="S214" s="450">
        <v>0</v>
      </c>
      <c r="T214" s="450">
        <v>0</v>
      </c>
      <c r="U214" s="450">
        <v>100</v>
      </c>
      <c r="V214" s="450">
        <v>0</v>
      </c>
      <c r="W214" s="450">
        <v>100</v>
      </c>
      <c r="X214" s="450">
        <v>100</v>
      </c>
      <c r="Y214" s="452" t="s">
        <v>3054</v>
      </c>
      <c r="Z214" s="453">
        <v>0.03</v>
      </c>
      <c r="AA214" s="452" t="s">
        <v>3054</v>
      </c>
      <c r="AB214" s="453">
        <v>1.4999999999999999E-2</v>
      </c>
      <c r="AC214" s="452" t="s">
        <v>5992</v>
      </c>
      <c r="AD214" s="453">
        <v>5.0000000000000001E-3</v>
      </c>
    </row>
    <row r="215" spans="1:30" ht="12" thickBot="1">
      <c r="A215" s="448">
        <v>39</v>
      </c>
      <c r="B215" s="449" t="s">
        <v>341</v>
      </c>
      <c r="C215" s="449"/>
      <c r="D215" s="449"/>
      <c r="E215" s="449" t="s">
        <v>405</v>
      </c>
      <c r="F215" s="450">
        <v>1000</v>
      </c>
      <c r="G215" s="450">
        <f t="shared" si="15"/>
        <v>15000</v>
      </c>
      <c r="H215" s="450">
        <v>450</v>
      </c>
      <c r="I215" s="450">
        <f t="shared" si="12"/>
        <v>6750</v>
      </c>
      <c r="J215" s="450">
        <v>50</v>
      </c>
      <c r="K215" s="450"/>
      <c r="L215" s="450"/>
      <c r="M215" s="450">
        <v>80</v>
      </c>
      <c r="N215" s="450">
        <v>480</v>
      </c>
      <c r="O215" s="451">
        <f t="shared" si="13"/>
        <v>9600</v>
      </c>
      <c r="P215" s="450">
        <v>120</v>
      </c>
      <c r="Q215" s="451">
        <f t="shared" si="14"/>
        <v>2400</v>
      </c>
      <c r="R215" s="450">
        <v>0</v>
      </c>
      <c r="S215" s="450">
        <v>-25</v>
      </c>
      <c r="T215" s="450">
        <v>0</v>
      </c>
      <c r="U215" s="450">
        <v>-100</v>
      </c>
      <c r="V215" s="450">
        <v>-25</v>
      </c>
      <c r="W215" s="450">
        <v>25</v>
      </c>
      <c r="X215" s="450">
        <v>150</v>
      </c>
      <c r="Y215" s="452" t="s">
        <v>3105</v>
      </c>
      <c r="Z215" s="453">
        <v>0.03</v>
      </c>
      <c r="AA215" s="452" t="s">
        <v>3054</v>
      </c>
      <c r="AB215" s="453">
        <v>1.4999999999999999E-2</v>
      </c>
      <c r="AC215" s="452" t="s">
        <v>5726</v>
      </c>
      <c r="AD215" s="453">
        <v>5.0000000000000001E-3</v>
      </c>
    </row>
    <row r="216" spans="1:30" ht="12" thickBot="1">
      <c r="A216" s="448">
        <v>39</v>
      </c>
      <c r="B216" s="449" t="s">
        <v>339</v>
      </c>
      <c r="C216" s="449"/>
      <c r="D216" s="449"/>
      <c r="E216" s="449" t="s">
        <v>406</v>
      </c>
      <c r="F216" s="450">
        <v>300</v>
      </c>
      <c r="G216" s="450">
        <f t="shared" si="15"/>
        <v>4500</v>
      </c>
      <c r="H216" s="450">
        <v>280</v>
      </c>
      <c r="I216" s="450">
        <f t="shared" si="12"/>
        <v>4200</v>
      </c>
      <c r="J216" s="450">
        <v>550</v>
      </c>
      <c r="K216" s="450"/>
      <c r="L216" s="450"/>
      <c r="M216" s="450">
        <v>25</v>
      </c>
      <c r="N216" s="450">
        <v>420</v>
      </c>
      <c r="O216" s="451">
        <f t="shared" si="13"/>
        <v>8400</v>
      </c>
      <c r="P216" s="450">
        <v>420</v>
      </c>
      <c r="Q216" s="451">
        <f t="shared" si="14"/>
        <v>8400</v>
      </c>
      <c r="R216" s="450">
        <v>0</v>
      </c>
      <c r="S216" s="450">
        <v>0</v>
      </c>
      <c r="T216" s="450">
        <v>0</v>
      </c>
      <c r="U216" s="450">
        <v>0</v>
      </c>
      <c r="V216" s="450">
        <v>0</v>
      </c>
      <c r="W216" s="450">
        <v>100</v>
      </c>
      <c r="X216" s="450">
        <v>-50</v>
      </c>
      <c r="Y216" s="452" t="s">
        <v>3092</v>
      </c>
      <c r="Z216" s="453">
        <v>0.03</v>
      </c>
      <c r="AA216" s="452" t="s">
        <v>5727</v>
      </c>
      <c r="AB216" s="453">
        <v>0.02</v>
      </c>
      <c r="AC216" s="452" t="s">
        <v>1753</v>
      </c>
      <c r="AD216" s="453" t="s">
        <v>1753</v>
      </c>
    </row>
    <row r="217" spans="1:30" ht="12" thickBot="1">
      <c r="A217" s="448">
        <v>39</v>
      </c>
      <c r="B217" s="449" t="s">
        <v>342</v>
      </c>
      <c r="C217" s="449"/>
      <c r="D217" s="449"/>
      <c r="E217" s="449" t="s">
        <v>2720</v>
      </c>
      <c r="F217" s="450">
        <v>350</v>
      </c>
      <c r="G217" s="450">
        <f t="shared" si="15"/>
        <v>5250</v>
      </c>
      <c r="H217" s="450">
        <v>280</v>
      </c>
      <c r="I217" s="450">
        <f t="shared" si="12"/>
        <v>4200</v>
      </c>
      <c r="J217" s="450">
        <v>300</v>
      </c>
      <c r="K217" s="450"/>
      <c r="L217" s="450"/>
      <c r="M217" s="450">
        <v>100</v>
      </c>
      <c r="N217" s="450">
        <v>390</v>
      </c>
      <c r="O217" s="451">
        <f t="shared" si="13"/>
        <v>7800</v>
      </c>
      <c r="P217" s="450">
        <v>390</v>
      </c>
      <c r="Q217" s="451">
        <f t="shared" si="14"/>
        <v>7800</v>
      </c>
      <c r="R217" s="450">
        <v>0</v>
      </c>
      <c r="S217" s="450">
        <v>0</v>
      </c>
      <c r="T217" s="450">
        <v>0</v>
      </c>
      <c r="U217" s="450">
        <v>0</v>
      </c>
      <c r="V217" s="450">
        <v>0</v>
      </c>
      <c r="W217" s="450">
        <v>0</v>
      </c>
      <c r="X217" s="450">
        <v>0</v>
      </c>
      <c r="Y217" s="452" t="s">
        <v>2598</v>
      </c>
      <c r="Z217" s="453">
        <v>0.08</v>
      </c>
      <c r="AA217" s="452" t="s">
        <v>1753</v>
      </c>
      <c r="AB217" s="453" t="s">
        <v>1753</v>
      </c>
      <c r="AC217" s="452" t="s">
        <v>1753</v>
      </c>
      <c r="AD217" s="453" t="s">
        <v>1753</v>
      </c>
    </row>
    <row r="218" spans="1:30" ht="12" thickBot="1">
      <c r="A218" s="448">
        <v>39</v>
      </c>
      <c r="B218" s="449" t="s">
        <v>343</v>
      </c>
      <c r="C218" s="449" t="s">
        <v>1154</v>
      </c>
      <c r="D218" s="449" t="s">
        <v>5601</v>
      </c>
      <c r="E218" s="449" t="s">
        <v>430</v>
      </c>
      <c r="F218" s="450">
        <v>1050</v>
      </c>
      <c r="G218" s="450">
        <f t="shared" si="15"/>
        <v>15750</v>
      </c>
      <c r="H218" s="450">
        <v>370</v>
      </c>
      <c r="I218" s="450">
        <f t="shared" si="12"/>
        <v>5550</v>
      </c>
      <c r="J218" s="450">
        <v>120</v>
      </c>
      <c r="K218" s="450"/>
      <c r="L218" s="450"/>
      <c r="M218" s="450">
        <v>180</v>
      </c>
      <c r="N218" s="450">
        <v>390</v>
      </c>
      <c r="O218" s="451">
        <f t="shared" si="13"/>
        <v>7800</v>
      </c>
      <c r="P218" s="450">
        <v>390</v>
      </c>
      <c r="Q218" s="451">
        <f t="shared" si="14"/>
        <v>7800</v>
      </c>
      <c r="R218" s="450">
        <v>0</v>
      </c>
      <c r="S218" s="450">
        <v>-50</v>
      </c>
      <c r="T218" s="450">
        <v>-100</v>
      </c>
      <c r="U218" s="450">
        <v>0</v>
      </c>
      <c r="V218" s="450">
        <v>0</v>
      </c>
      <c r="W218" s="450">
        <v>100</v>
      </c>
      <c r="X218" s="450">
        <v>0</v>
      </c>
      <c r="Y218" s="452" t="s">
        <v>2153</v>
      </c>
      <c r="Z218" s="453">
        <v>0.08</v>
      </c>
      <c r="AA218" s="452" t="s">
        <v>1753</v>
      </c>
      <c r="AB218" s="453" t="s">
        <v>1753</v>
      </c>
      <c r="AC218" s="452" t="s">
        <v>1753</v>
      </c>
      <c r="AD218" s="453" t="s">
        <v>1753</v>
      </c>
    </row>
    <row r="219" spans="1:30" ht="12" thickBot="1">
      <c r="A219" s="448">
        <v>39</v>
      </c>
      <c r="B219" s="449" t="s">
        <v>344</v>
      </c>
      <c r="C219" s="449"/>
      <c r="D219" s="449"/>
      <c r="E219" s="449" t="s">
        <v>428</v>
      </c>
      <c r="F219" s="450">
        <v>100</v>
      </c>
      <c r="G219" s="450">
        <f t="shared" si="15"/>
        <v>1500</v>
      </c>
      <c r="H219" s="450">
        <v>528</v>
      </c>
      <c r="I219" s="450">
        <f t="shared" si="12"/>
        <v>7920</v>
      </c>
      <c r="J219" s="450">
        <v>550</v>
      </c>
      <c r="K219" s="450"/>
      <c r="L219" s="450"/>
      <c r="M219" s="450">
        <v>100</v>
      </c>
      <c r="N219" s="450">
        <v>390</v>
      </c>
      <c r="O219" s="451">
        <f t="shared" si="13"/>
        <v>7800</v>
      </c>
      <c r="P219" s="450">
        <v>390</v>
      </c>
      <c r="Q219" s="451">
        <f t="shared" si="14"/>
        <v>7800</v>
      </c>
      <c r="R219" s="450">
        <v>0</v>
      </c>
      <c r="S219" s="450">
        <v>-100</v>
      </c>
      <c r="T219" s="450">
        <v>0</v>
      </c>
      <c r="U219" s="450">
        <v>0</v>
      </c>
      <c r="V219" s="450">
        <v>-25</v>
      </c>
      <c r="W219" s="450">
        <v>-25</v>
      </c>
      <c r="X219" s="450">
        <v>300</v>
      </c>
      <c r="Y219" s="452" t="s">
        <v>2599</v>
      </c>
      <c r="Z219" s="453">
        <v>0.08</v>
      </c>
      <c r="AA219" s="452" t="s">
        <v>1753</v>
      </c>
      <c r="AB219" s="453" t="s">
        <v>1753</v>
      </c>
      <c r="AC219" s="452" t="s">
        <v>1753</v>
      </c>
      <c r="AD219" s="453" t="s">
        <v>1753</v>
      </c>
    </row>
    <row r="220" spans="1:30" ht="12" thickBot="1">
      <c r="A220" s="448">
        <v>39</v>
      </c>
      <c r="B220" s="449" t="s">
        <v>345</v>
      </c>
      <c r="C220" s="449"/>
      <c r="D220" s="449"/>
      <c r="E220" s="449" t="s">
        <v>406</v>
      </c>
      <c r="F220" s="450">
        <v>720</v>
      </c>
      <c r="G220" s="450">
        <f t="shared" si="15"/>
        <v>10800</v>
      </c>
      <c r="H220" s="450">
        <v>500</v>
      </c>
      <c r="I220" s="450">
        <f t="shared" si="12"/>
        <v>7500</v>
      </c>
      <c r="J220" s="450">
        <v>600</v>
      </c>
      <c r="K220" s="450"/>
      <c r="L220" s="450"/>
      <c r="M220" s="450">
        <v>100</v>
      </c>
      <c r="N220" s="450">
        <v>390</v>
      </c>
      <c r="O220" s="451">
        <f t="shared" si="13"/>
        <v>7800</v>
      </c>
      <c r="P220" s="450">
        <v>390</v>
      </c>
      <c r="Q220" s="451">
        <f t="shared" si="14"/>
        <v>7800</v>
      </c>
      <c r="R220" s="450">
        <v>0</v>
      </c>
      <c r="S220" s="450">
        <v>0</v>
      </c>
      <c r="T220" s="450">
        <v>0</v>
      </c>
      <c r="U220" s="450">
        <v>-100</v>
      </c>
      <c r="V220" s="450">
        <v>0</v>
      </c>
      <c r="W220" s="450">
        <v>100</v>
      </c>
      <c r="X220" s="450">
        <v>0</v>
      </c>
      <c r="Y220" s="452" t="s">
        <v>3054</v>
      </c>
      <c r="Z220" s="453">
        <v>0.03</v>
      </c>
      <c r="AA220" s="452" t="s">
        <v>3054</v>
      </c>
      <c r="AB220" s="453">
        <v>1.4999999999999999E-2</v>
      </c>
      <c r="AC220" s="452" t="s">
        <v>5728</v>
      </c>
      <c r="AD220" s="453">
        <v>5.0000000000000001E-3</v>
      </c>
    </row>
    <row r="221" spans="1:30" ht="12" thickBot="1">
      <c r="A221" s="448">
        <v>39</v>
      </c>
      <c r="B221" s="449" t="s">
        <v>346</v>
      </c>
      <c r="C221" s="449"/>
      <c r="D221" s="449"/>
      <c r="E221" s="449" t="s">
        <v>406</v>
      </c>
      <c r="F221" s="450">
        <v>800</v>
      </c>
      <c r="G221" s="450">
        <f t="shared" si="15"/>
        <v>12000</v>
      </c>
      <c r="H221" s="450">
        <v>370</v>
      </c>
      <c r="I221" s="450">
        <f t="shared" si="12"/>
        <v>5550</v>
      </c>
      <c r="J221" s="450">
        <v>210</v>
      </c>
      <c r="K221" s="450"/>
      <c r="L221" s="450"/>
      <c r="M221" s="450">
        <v>120</v>
      </c>
      <c r="N221" s="450">
        <v>300</v>
      </c>
      <c r="O221" s="451">
        <f t="shared" si="13"/>
        <v>6000</v>
      </c>
      <c r="P221" s="450">
        <v>450</v>
      </c>
      <c r="Q221" s="451">
        <f t="shared" si="14"/>
        <v>9000</v>
      </c>
      <c r="R221" s="450">
        <v>0</v>
      </c>
      <c r="S221" s="450">
        <v>0</v>
      </c>
      <c r="T221" s="450">
        <v>0</v>
      </c>
      <c r="U221" s="450">
        <v>-100</v>
      </c>
      <c r="V221" s="450">
        <v>0</v>
      </c>
      <c r="W221" s="450">
        <v>100</v>
      </c>
      <c r="X221" s="450">
        <v>0</v>
      </c>
      <c r="Y221" s="452" t="s">
        <v>3054</v>
      </c>
      <c r="Z221" s="453">
        <v>0.03</v>
      </c>
      <c r="AA221" s="452" t="s">
        <v>3054</v>
      </c>
      <c r="AB221" s="453">
        <v>1.4999999999999999E-2</v>
      </c>
      <c r="AC221" s="452" t="s">
        <v>3113</v>
      </c>
      <c r="AD221" s="453">
        <v>5.0000000000000001E-3</v>
      </c>
    </row>
    <row r="222" spans="1:30" ht="12" thickBot="1">
      <c r="A222" s="448">
        <v>39</v>
      </c>
      <c r="B222" s="449" t="s">
        <v>338</v>
      </c>
      <c r="C222" s="449"/>
      <c r="D222" s="449"/>
      <c r="E222" s="449" t="s">
        <v>413</v>
      </c>
      <c r="F222" s="450">
        <v>840</v>
      </c>
      <c r="G222" s="450">
        <f t="shared" si="15"/>
        <v>12600</v>
      </c>
      <c r="H222" s="450">
        <v>600</v>
      </c>
      <c r="I222" s="450">
        <f t="shared" si="12"/>
        <v>9000</v>
      </c>
      <c r="J222" s="450">
        <v>200</v>
      </c>
      <c r="K222" s="450"/>
      <c r="L222" s="450"/>
      <c r="M222" s="450">
        <v>150</v>
      </c>
      <c r="N222" s="450">
        <v>220</v>
      </c>
      <c r="O222" s="451">
        <f t="shared" si="13"/>
        <v>4400</v>
      </c>
      <c r="P222" s="450">
        <v>220</v>
      </c>
      <c r="Q222" s="451">
        <f t="shared" si="14"/>
        <v>4400</v>
      </c>
      <c r="R222" s="450">
        <v>0</v>
      </c>
      <c r="S222" s="450">
        <v>0</v>
      </c>
      <c r="T222" s="450">
        <v>0</v>
      </c>
      <c r="U222" s="450">
        <v>-100</v>
      </c>
      <c r="V222" s="450">
        <v>0</v>
      </c>
      <c r="W222" s="450">
        <v>100</v>
      </c>
      <c r="X222" s="450">
        <v>0</v>
      </c>
      <c r="Y222" s="452" t="s">
        <v>3054</v>
      </c>
      <c r="Z222" s="453">
        <v>0.06</v>
      </c>
      <c r="AA222" s="452" t="s">
        <v>3054</v>
      </c>
      <c r="AB222" s="453">
        <v>0.03</v>
      </c>
      <c r="AC222" s="452" t="s">
        <v>3123</v>
      </c>
      <c r="AD222" s="453">
        <v>0.01</v>
      </c>
    </row>
    <row r="223" spans="1:30" ht="12" thickBot="1">
      <c r="A223" s="448">
        <v>39</v>
      </c>
      <c r="B223" s="449" t="s">
        <v>340</v>
      </c>
      <c r="C223" s="449"/>
      <c r="D223" s="449"/>
      <c r="E223" s="449" t="s">
        <v>405</v>
      </c>
      <c r="F223" s="450">
        <v>1000</v>
      </c>
      <c r="G223" s="450">
        <f t="shared" si="15"/>
        <v>15000</v>
      </c>
      <c r="H223" s="450">
        <v>1000</v>
      </c>
      <c r="I223" s="450">
        <f t="shared" si="12"/>
        <v>15000</v>
      </c>
      <c r="J223" s="450">
        <v>1200</v>
      </c>
      <c r="K223" s="450"/>
      <c r="L223" s="450"/>
      <c r="M223" s="450">
        <v>25</v>
      </c>
      <c r="N223" s="450">
        <v>200</v>
      </c>
      <c r="O223" s="451">
        <f t="shared" si="13"/>
        <v>4000</v>
      </c>
      <c r="P223" s="450">
        <v>6000</v>
      </c>
      <c r="Q223" s="451">
        <f t="shared" si="14"/>
        <v>54464</v>
      </c>
      <c r="R223" s="450">
        <v>0</v>
      </c>
      <c r="S223" s="450">
        <v>-50</v>
      </c>
      <c r="T223" s="450">
        <v>25</v>
      </c>
      <c r="U223" s="450">
        <v>25</v>
      </c>
      <c r="V223" s="450">
        <v>0</v>
      </c>
      <c r="W223" s="450">
        <v>-25</v>
      </c>
      <c r="X223" s="450">
        <v>150</v>
      </c>
      <c r="Y223" s="452" t="s">
        <v>5656</v>
      </c>
      <c r="Z223" s="453">
        <v>0.03</v>
      </c>
      <c r="AA223" s="452" t="s">
        <v>5729</v>
      </c>
      <c r="AB223" s="453">
        <v>1.4999999999999999E-2</v>
      </c>
      <c r="AC223" s="452" t="s">
        <v>2117</v>
      </c>
      <c r="AD223" s="453">
        <v>5.0000000000000001E-3</v>
      </c>
    </row>
    <row r="224" spans="1:30" ht="12" thickBot="1">
      <c r="A224" s="448">
        <v>40</v>
      </c>
      <c r="B224" s="449" t="s">
        <v>348</v>
      </c>
      <c r="C224" s="449"/>
      <c r="D224" s="449"/>
      <c r="E224" s="449" t="s">
        <v>427</v>
      </c>
      <c r="F224" s="450">
        <v>1000</v>
      </c>
      <c r="G224" s="450">
        <f t="shared" si="15"/>
        <v>15000</v>
      </c>
      <c r="H224" s="450">
        <v>880</v>
      </c>
      <c r="I224" s="450">
        <f t="shared" si="12"/>
        <v>13200</v>
      </c>
      <c r="J224" s="450">
        <v>950</v>
      </c>
      <c r="K224" s="450"/>
      <c r="L224" s="450"/>
      <c r="M224" s="450">
        <v>25</v>
      </c>
      <c r="N224" s="450">
        <v>6000</v>
      </c>
      <c r="O224" s="451">
        <f t="shared" si="13"/>
        <v>54464</v>
      </c>
      <c r="P224" s="450">
        <v>150</v>
      </c>
      <c r="Q224" s="451">
        <f t="shared" si="14"/>
        <v>3000</v>
      </c>
      <c r="R224" s="450">
        <v>0</v>
      </c>
      <c r="S224" s="450">
        <v>25</v>
      </c>
      <c r="T224" s="450">
        <v>-50</v>
      </c>
      <c r="U224" s="450">
        <v>25</v>
      </c>
      <c r="V224" s="450">
        <v>0</v>
      </c>
      <c r="W224" s="450">
        <v>-25</v>
      </c>
      <c r="X224" s="450">
        <v>150</v>
      </c>
      <c r="Y224" s="452" t="s">
        <v>5656</v>
      </c>
      <c r="Z224" s="453">
        <v>0.17391999999999999</v>
      </c>
      <c r="AA224" s="452" t="s">
        <v>5730</v>
      </c>
      <c r="AB224" s="453">
        <v>1.7399999999999999E-2</v>
      </c>
      <c r="AC224" s="452" t="s">
        <v>3097</v>
      </c>
      <c r="AD224" s="453">
        <v>8.6999999999999994E-3</v>
      </c>
    </row>
    <row r="225" spans="1:30" ht="12" thickBot="1">
      <c r="A225" s="448">
        <v>40</v>
      </c>
      <c r="B225" s="449" t="s">
        <v>352</v>
      </c>
      <c r="C225" s="449"/>
      <c r="D225" s="449"/>
      <c r="E225" s="449" t="s">
        <v>2720</v>
      </c>
      <c r="F225" s="450">
        <v>1800</v>
      </c>
      <c r="G225" s="450">
        <f t="shared" si="15"/>
        <v>27000</v>
      </c>
      <c r="H225" s="450">
        <v>550</v>
      </c>
      <c r="I225" s="450">
        <f t="shared" si="12"/>
        <v>8250</v>
      </c>
      <c r="J225" s="450">
        <v>200</v>
      </c>
      <c r="K225" s="450"/>
      <c r="L225" s="450"/>
      <c r="M225" s="450">
        <v>100</v>
      </c>
      <c r="N225" s="450">
        <v>400</v>
      </c>
      <c r="O225" s="451">
        <f t="shared" si="13"/>
        <v>8000</v>
      </c>
      <c r="P225" s="450">
        <v>400</v>
      </c>
      <c r="Q225" s="451">
        <f t="shared" si="14"/>
        <v>8000</v>
      </c>
      <c r="R225" s="450">
        <v>-200</v>
      </c>
      <c r="S225" s="450">
        <v>50</v>
      </c>
      <c r="T225" s="450">
        <v>50</v>
      </c>
      <c r="U225" s="450">
        <v>50</v>
      </c>
      <c r="V225" s="450">
        <v>50</v>
      </c>
      <c r="W225" s="450">
        <v>25</v>
      </c>
      <c r="X225" s="450">
        <v>250</v>
      </c>
      <c r="Y225" s="452" t="s">
        <v>2592</v>
      </c>
      <c r="Z225" s="453">
        <v>0.08</v>
      </c>
      <c r="AA225" s="452" t="s">
        <v>1753</v>
      </c>
      <c r="AB225" s="453" t="s">
        <v>1753</v>
      </c>
      <c r="AC225" s="452" t="s">
        <v>1753</v>
      </c>
      <c r="AD225" s="453" t="s">
        <v>1753</v>
      </c>
    </row>
    <row r="226" spans="1:30" ht="12" thickBot="1">
      <c r="A226" s="448">
        <v>40</v>
      </c>
      <c r="B226" s="449" t="s">
        <v>5731</v>
      </c>
      <c r="C226" s="449"/>
      <c r="D226" s="449"/>
      <c r="E226" s="449" t="s">
        <v>432</v>
      </c>
      <c r="F226" s="450">
        <v>4000</v>
      </c>
      <c r="G226" s="450">
        <f t="shared" si="15"/>
        <v>60000</v>
      </c>
      <c r="H226" s="450">
        <v>450</v>
      </c>
      <c r="I226" s="450">
        <f t="shared" si="12"/>
        <v>6750</v>
      </c>
      <c r="J226" s="450">
        <v>250</v>
      </c>
      <c r="K226" s="450"/>
      <c r="L226" s="450"/>
      <c r="M226" s="450">
        <v>80</v>
      </c>
      <c r="N226" s="450">
        <v>400</v>
      </c>
      <c r="O226" s="451">
        <f t="shared" si="13"/>
        <v>8000</v>
      </c>
      <c r="P226" s="450">
        <v>400</v>
      </c>
      <c r="Q226" s="451">
        <f t="shared" si="14"/>
        <v>8000</v>
      </c>
      <c r="R226" s="450">
        <v>75</v>
      </c>
      <c r="S226" s="450">
        <v>-100</v>
      </c>
      <c r="T226" s="450">
        <v>100</v>
      </c>
      <c r="U226" s="450">
        <v>100</v>
      </c>
      <c r="V226" s="450">
        <v>100</v>
      </c>
      <c r="W226" s="450">
        <v>100</v>
      </c>
      <c r="X226" s="450">
        <v>150</v>
      </c>
      <c r="Y226" s="452" t="s">
        <v>2140</v>
      </c>
      <c r="Z226" s="453">
        <v>3.6584999999999999E-2</v>
      </c>
      <c r="AA226" s="452" t="s">
        <v>2168</v>
      </c>
      <c r="AB226" s="453">
        <v>1.2194999999999999E-2</v>
      </c>
      <c r="AC226" s="452" t="s">
        <v>5732</v>
      </c>
      <c r="AD226" s="453">
        <v>1.2199999999999999E-3</v>
      </c>
    </row>
    <row r="227" spans="1:30" ht="12" thickBot="1">
      <c r="A227" s="448">
        <v>40</v>
      </c>
      <c r="B227" s="449" t="s">
        <v>351</v>
      </c>
      <c r="C227" s="449"/>
      <c r="D227" s="449"/>
      <c r="E227" s="449" t="s">
        <v>422</v>
      </c>
      <c r="F227" s="450">
        <v>460</v>
      </c>
      <c r="G227" s="450">
        <f t="shared" si="15"/>
        <v>6900</v>
      </c>
      <c r="H227" s="450">
        <v>380</v>
      </c>
      <c r="I227" s="450">
        <f t="shared" si="12"/>
        <v>5700</v>
      </c>
      <c r="J227" s="450">
        <v>500</v>
      </c>
      <c r="K227" s="450"/>
      <c r="L227" s="450"/>
      <c r="M227" s="450">
        <v>80</v>
      </c>
      <c r="N227" s="450">
        <v>360</v>
      </c>
      <c r="O227" s="451">
        <f t="shared" si="13"/>
        <v>7200</v>
      </c>
      <c r="P227" s="450">
        <v>460</v>
      </c>
      <c r="Q227" s="451">
        <f t="shared" si="14"/>
        <v>9200</v>
      </c>
      <c r="R227" s="450">
        <v>0</v>
      </c>
      <c r="S227" s="450">
        <v>0</v>
      </c>
      <c r="T227" s="450">
        <v>0</v>
      </c>
      <c r="U227" s="450">
        <v>-50</v>
      </c>
      <c r="V227" s="450">
        <v>-100</v>
      </c>
      <c r="W227" s="450">
        <v>100</v>
      </c>
      <c r="X227" s="450">
        <v>0</v>
      </c>
      <c r="Y227" s="452" t="s">
        <v>3067</v>
      </c>
      <c r="Z227" s="453">
        <v>4.8000000000000001E-2</v>
      </c>
      <c r="AA227" s="452" t="s">
        <v>3118</v>
      </c>
      <c r="AB227" s="453">
        <v>1.6E-2</v>
      </c>
      <c r="AC227" s="452" t="s">
        <v>3130</v>
      </c>
      <c r="AD227" s="453">
        <v>1.6E-2</v>
      </c>
    </row>
    <row r="228" spans="1:30" ht="12" thickBot="1">
      <c r="A228" s="448">
        <v>40</v>
      </c>
      <c r="B228" s="449" t="s">
        <v>349</v>
      </c>
      <c r="C228" s="449"/>
      <c r="D228" s="449"/>
      <c r="E228" s="449" t="s">
        <v>413</v>
      </c>
      <c r="F228" s="450">
        <v>780</v>
      </c>
      <c r="G228" s="450">
        <f t="shared" si="15"/>
        <v>11700</v>
      </c>
      <c r="H228" s="450">
        <v>630</v>
      </c>
      <c r="I228" s="450">
        <f t="shared" si="12"/>
        <v>9450</v>
      </c>
      <c r="J228" s="450">
        <v>190</v>
      </c>
      <c r="K228" s="450"/>
      <c r="L228" s="450"/>
      <c r="M228" s="450">
        <v>150</v>
      </c>
      <c r="N228" s="450">
        <v>250</v>
      </c>
      <c r="O228" s="451">
        <f t="shared" si="13"/>
        <v>5000</v>
      </c>
      <c r="P228" s="450">
        <v>200</v>
      </c>
      <c r="Q228" s="451">
        <f t="shared" si="14"/>
        <v>4000</v>
      </c>
      <c r="R228" s="450">
        <v>0</v>
      </c>
      <c r="S228" s="450">
        <v>0</v>
      </c>
      <c r="T228" s="450">
        <v>0</v>
      </c>
      <c r="U228" s="450">
        <v>-100</v>
      </c>
      <c r="V228" s="450">
        <v>0</v>
      </c>
      <c r="W228" s="450">
        <v>100</v>
      </c>
      <c r="X228" s="450">
        <v>0</v>
      </c>
      <c r="Y228" s="452" t="s">
        <v>3054</v>
      </c>
      <c r="Z228" s="453">
        <v>4.8000000000000001E-2</v>
      </c>
      <c r="AA228" s="452" t="s">
        <v>3054</v>
      </c>
      <c r="AB228" s="453">
        <v>2.4E-2</v>
      </c>
      <c r="AC228" s="452" t="s">
        <v>3119</v>
      </c>
      <c r="AD228" s="453">
        <v>8.0000000000000002E-3</v>
      </c>
    </row>
    <row r="229" spans="1:30" ht="12" thickBot="1">
      <c r="A229" s="448">
        <v>40</v>
      </c>
      <c r="B229" s="449" t="s">
        <v>350</v>
      </c>
      <c r="C229" s="449"/>
      <c r="D229" s="449"/>
      <c r="E229" s="449" t="s">
        <v>414</v>
      </c>
      <c r="F229" s="450">
        <v>720</v>
      </c>
      <c r="G229" s="450">
        <f t="shared" si="15"/>
        <v>10800</v>
      </c>
      <c r="H229" s="450">
        <v>650</v>
      </c>
      <c r="I229" s="450">
        <f t="shared" si="12"/>
        <v>9750</v>
      </c>
      <c r="J229" s="450">
        <v>180</v>
      </c>
      <c r="K229" s="450"/>
      <c r="L229" s="450"/>
      <c r="M229" s="450">
        <v>150</v>
      </c>
      <c r="N229" s="450">
        <v>200</v>
      </c>
      <c r="O229" s="451">
        <f t="shared" si="13"/>
        <v>4000</v>
      </c>
      <c r="P229" s="450">
        <v>250</v>
      </c>
      <c r="Q229" s="451">
        <f t="shared" si="14"/>
        <v>5000</v>
      </c>
      <c r="R229" s="450">
        <v>0</v>
      </c>
      <c r="S229" s="450">
        <v>0</v>
      </c>
      <c r="T229" s="450">
        <v>0</v>
      </c>
      <c r="U229" s="450">
        <v>-100</v>
      </c>
      <c r="V229" s="450">
        <v>0</v>
      </c>
      <c r="W229" s="450">
        <v>100</v>
      </c>
      <c r="X229" s="450">
        <v>0</v>
      </c>
      <c r="Y229" s="452" t="s">
        <v>3054</v>
      </c>
      <c r="Z229" s="453">
        <v>3.5999999999999997E-2</v>
      </c>
      <c r="AA229" s="452" t="s">
        <v>3054</v>
      </c>
      <c r="AB229" s="453">
        <v>1.7999999999999999E-2</v>
      </c>
      <c r="AC229" s="452" t="s">
        <v>3118</v>
      </c>
      <c r="AD229" s="453">
        <v>6.0000000000000001E-3</v>
      </c>
    </row>
    <row r="230" spans="1:30" ht="12" thickBot="1">
      <c r="A230" s="448">
        <v>41</v>
      </c>
      <c r="B230" s="449" t="s">
        <v>358</v>
      </c>
      <c r="C230" s="449"/>
      <c r="D230" s="449"/>
      <c r="E230" s="449" t="s">
        <v>423</v>
      </c>
      <c r="F230" s="450">
        <v>200</v>
      </c>
      <c r="G230" s="450">
        <f t="shared" si="15"/>
        <v>3000</v>
      </c>
      <c r="H230" s="450">
        <v>500</v>
      </c>
      <c r="I230" s="450">
        <f t="shared" si="12"/>
        <v>7500</v>
      </c>
      <c r="J230" s="450">
        <v>500</v>
      </c>
      <c r="K230" s="450"/>
      <c r="L230" s="450"/>
      <c r="M230" s="450">
        <v>200</v>
      </c>
      <c r="N230" s="450">
        <v>777</v>
      </c>
      <c r="O230" s="451">
        <f t="shared" si="13"/>
        <v>15540</v>
      </c>
      <c r="P230" s="450">
        <v>777</v>
      </c>
      <c r="Q230" s="451">
        <f t="shared" si="14"/>
        <v>15540</v>
      </c>
      <c r="R230" s="450">
        <v>0</v>
      </c>
      <c r="S230" s="450">
        <v>100</v>
      </c>
      <c r="T230" s="450">
        <v>100</v>
      </c>
      <c r="U230" s="450">
        <v>100</v>
      </c>
      <c r="V230" s="450">
        <v>100</v>
      </c>
      <c r="W230" s="450">
        <v>100</v>
      </c>
      <c r="X230" s="450">
        <v>100</v>
      </c>
      <c r="Y230" s="452" t="s">
        <v>2125</v>
      </c>
      <c r="Z230" s="453">
        <v>0.03</v>
      </c>
      <c r="AA230" s="452" t="s">
        <v>3084</v>
      </c>
      <c r="AB230" s="453">
        <v>1.4999999999999999E-2</v>
      </c>
      <c r="AC230" s="452" t="s">
        <v>3077</v>
      </c>
      <c r="AD230" s="453">
        <v>5.0000000000000001E-3</v>
      </c>
    </row>
    <row r="231" spans="1:30" ht="12" thickBot="1">
      <c r="A231" s="448">
        <v>41</v>
      </c>
      <c r="B231" s="449" t="s">
        <v>5733</v>
      </c>
      <c r="C231" s="449"/>
      <c r="D231" s="449"/>
      <c r="E231" s="449" t="s">
        <v>406</v>
      </c>
      <c r="F231" s="450">
        <v>1200</v>
      </c>
      <c r="G231" s="450">
        <f t="shared" si="15"/>
        <v>18000</v>
      </c>
      <c r="H231" s="450">
        <v>480</v>
      </c>
      <c r="I231" s="450">
        <f t="shared" si="12"/>
        <v>7200</v>
      </c>
      <c r="J231" s="450">
        <v>550</v>
      </c>
      <c r="K231" s="450"/>
      <c r="L231" s="450"/>
      <c r="M231" s="450">
        <v>90</v>
      </c>
      <c r="N231" s="450">
        <v>410</v>
      </c>
      <c r="O231" s="451">
        <f t="shared" si="13"/>
        <v>8200</v>
      </c>
      <c r="P231" s="450">
        <v>410</v>
      </c>
      <c r="Q231" s="451">
        <f t="shared" si="14"/>
        <v>8200</v>
      </c>
      <c r="R231" s="450">
        <v>0</v>
      </c>
      <c r="S231" s="450">
        <v>0</v>
      </c>
      <c r="T231" s="450">
        <v>0</v>
      </c>
      <c r="U231" s="450">
        <v>-100</v>
      </c>
      <c r="V231" s="450">
        <v>0</v>
      </c>
      <c r="W231" s="450">
        <v>100</v>
      </c>
      <c r="X231" s="450">
        <v>200</v>
      </c>
      <c r="Y231" s="452" t="s">
        <v>3054</v>
      </c>
      <c r="Z231" s="453">
        <v>3.5000000000000003E-2</v>
      </c>
      <c r="AA231" s="452" t="s">
        <v>5734</v>
      </c>
      <c r="AB231" s="453">
        <v>0.01</v>
      </c>
      <c r="AC231" s="452" t="s">
        <v>5735</v>
      </c>
      <c r="AD231" s="453">
        <v>5.0000000000000001E-3</v>
      </c>
    </row>
    <row r="232" spans="1:30" ht="12" thickBot="1">
      <c r="A232" s="448">
        <v>41</v>
      </c>
      <c r="B232" s="449" t="s">
        <v>353</v>
      </c>
      <c r="C232" s="449"/>
      <c r="D232" s="449"/>
      <c r="E232" s="449" t="s">
        <v>405</v>
      </c>
      <c r="F232" s="450">
        <v>1000</v>
      </c>
      <c r="G232" s="450">
        <f t="shared" si="15"/>
        <v>15000</v>
      </c>
      <c r="H232" s="450">
        <v>450</v>
      </c>
      <c r="I232" s="450">
        <f t="shared" si="12"/>
        <v>6750</v>
      </c>
      <c r="J232" s="450">
        <v>130</v>
      </c>
      <c r="K232" s="450"/>
      <c r="L232" s="450"/>
      <c r="M232" s="450">
        <v>130</v>
      </c>
      <c r="N232" s="450">
        <v>400</v>
      </c>
      <c r="O232" s="451">
        <f t="shared" si="13"/>
        <v>8000</v>
      </c>
      <c r="P232" s="450">
        <v>400</v>
      </c>
      <c r="Q232" s="451">
        <f t="shared" si="14"/>
        <v>8000</v>
      </c>
      <c r="R232" s="450">
        <v>0</v>
      </c>
      <c r="S232" s="450">
        <v>25</v>
      </c>
      <c r="T232" s="450">
        <v>0</v>
      </c>
      <c r="U232" s="450">
        <v>-25</v>
      </c>
      <c r="V232" s="450">
        <v>0</v>
      </c>
      <c r="W232" s="450">
        <v>0</v>
      </c>
      <c r="X232" s="450">
        <v>0</v>
      </c>
      <c r="Y232" s="452" t="s">
        <v>5736</v>
      </c>
      <c r="Z232" s="453">
        <v>3.5552E-2</v>
      </c>
      <c r="AA232" s="452" t="s">
        <v>5737</v>
      </c>
      <c r="AB232" s="453">
        <v>3.5552E-2</v>
      </c>
      <c r="AC232" s="452" t="s">
        <v>5738</v>
      </c>
      <c r="AD232" s="453">
        <v>8.8959999999999994E-3</v>
      </c>
    </row>
    <row r="233" spans="1:30" ht="12" thickBot="1">
      <c r="A233" s="448">
        <v>41</v>
      </c>
      <c r="B233" s="449" t="s">
        <v>355</v>
      </c>
      <c r="C233" s="449"/>
      <c r="D233" s="449"/>
      <c r="E233" s="449" t="s">
        <v>423</v>
      </c>
      <c r="F233" s="450">
        <v>200</v>
      </c>
      <c r="G233" s="450">
        <f t="shared" si="15"/>
        <v>3000</v>
      </c>
      <c r="H233" s="450">
        <v>500</v>
      </c>
      <c r="I233" s="450">
        <f t="shared" si="12"/>
        <v>7500</v>
      </c>
      <c r="J233" s="450">
        <v>550</v>
      </c>
      <c r="K233" s="450"/>
      <c r="L233" s="450"/>
      <c r="M233" s="450">
        <v>100</v>
      </c>
      <c r="N233" s="450">
        <v>400</v>
      </c>
      <c r="O233" s="451">
        <f t="shared" si="13"/>
        <v>8000</v>
      </c>
      <c r="P233" s="450">
        <v>400</v>
      </c>
      <c r="Q233" s="451">
        <f t="shared" si="14"/>
        <v>8000</v>
      </c>
      <c r="R233" s="450">
        <v>50</v>
      </c>
      <c r="S233" s="450">
        <v>0</v>
      </c>
      <c r="T233" s="450">
        <v>0</v>
      </c>
      <c r="U233" s="450">
        <v>-100</v>
      </c>
      <c r="V233" s="450">
        <v>0</v>
      </c>
      <c r="W233" s="450">
        <v>100</v>
      </c>
      <c r="X233" s="450">
        <v>250</v>
      </c>
      <c r="Y233" s="452" t="s">
        <v>2125</v>
      </c>
      <c r="Z233" s="453">
        <v>0.05</v>
      </c>
      <c r="AA233" s="452" t="s">
        <v>1753</v>
      </c>
      <c r="AB233" s="453" t="s">
        <v>1753</v>
      </c>
      <c r="AC233" s="452" t="s">
        <v>1753</v>
      </c>
      <c r="AD233" s="453" t="s">
        <v>1753</v>
      </c>
    </row>
    <row r="234" spans="1:30" ht="12" thickBot="1">
      <c r="A234" s="448">
        <v>41</v>
      </c>
      <c r="B234" s="449" t="s">
        <v>356</v>
      </c>
      <c r="C234" s="449"/>
      <c r="D234" s="449"/>
      <c r="E234" s="449" t="s">
        <v>423</v>
      </c>
      <c r="F234" s="450">
        <v>200</v>
      </c>
      <c r="G234" s="450">
        <f t="shared" si="15"/>
        <v>3000</v>
      </c>
      <c r="H234" s="450">
        <v>500</v>
      </c>
      <c r="I234" s="450">
        <f t="shared" si="12"/>
        <v>7500</v>
      </c>
      <c r="J234" s="450">
        <v>550</v>
      </c>
      <c r="K234" s="450"/>
      <c r="L234" s="450"/>
      <c r="M234" s="450">
        <v>100</v>
      </c>
      <c r="N234" s="450">
        <v>400</v>
      </c>
      <c r="O234" s="451">
        <f t="shared" si="13"/>
        <v>8000</v>
      </c>
      <c r="P234" s="450">
        <v>400</v>
      </c>
      <c r="Q234" s="451">
        <f t="shared" si="14"/>
        <v>8000</v>
      </c>
      <c r="R234" s="450">
        <v>0</v>
      </c>
      <c r="S234" s="450">
        <v>0</v>
      </c>
      <c r="T234" s="450">
        <v>0</v>
      </c>
      <c r="U234" s="450">
        <v>-100</v>
      </c>
      <c r="V234" s="450">
        <v>0</v>
      </c>
      <c r="W234" s="450">
        <v>100</v>
      </c>
      <c r="X234" s="450">
        <v>250</v>
      </c>
      <c r="Y234" s="452" t="s">
        <v>2125</v>
      </c>
      <c r="Z234" s="453">
        <v>0.05</v>
      </c>
      <c r="AA234" s="452" t="s">
        <v>1753</v>
      </c>
      <c r="AB234" s="453" t="s">
        <v>1753</v>
      </c>
      <c r="AC234" s="452" t="s">
        <v>1753</v>
      </c>
      <c r="AD234" s="453" t="s">
        <v>1753</v>
      </c>
    </row>
    <row r="235" spans="1:30" ht="12" thickBot="1">
      <c r="A235" s="448">
        <v>41</v>
      </c>
      <c r="B235" s="449" t="s">
        <v>357</v>
      </c>
      <c r="C235" s="449"/>
      <c r="D235" s="449"/>
      <c r="E235" s="449" t="s">
        <v>423</v>
      </c>
      <c r="F235" s="450">
        <v>200</v>
      </c>
      <c r="G235" s="450">
        <f t="shared" si="15"/>
        <v>3000</v>
      </c>
      <c r="H235" s="450">
        <v>528</v>
      </c>
      <c r="I235" s="450">
        <f t="shared" si="12"/>
        <v>7920</v>
      </c>
      <c r="J235" s="450">
        <v>550</v>
      </c>
      <c r="K235" s="450"/>
      <c r="L235" s="450"/>
      <c r="M235" s="450">
        <v>100</v>
      </c>
      <c r="N235" s="450">
        <v>400</v>
      </c>
      <c r="O235" s="451">
        <f t="shared" si="13"/>
        <v>8000</v>
      </c>
      <c r="P235" s="450">
        <v>400</v>
      </c>
      <c r="Q235" s="451">
        <f t="shared" si="14"/>
        <v>8000</v>
      </c>
      <c r="R235" s="450">
        <v>0</v>
      </c>
      <c r="S235" s="450">
        <v>0</v>
      </c>
      <c r="T235" s="450">
        <v>0</v>
      </c>
      <c r="U235" s="450">
        <v>-100</v>
      </c>
      <c r="V235" s="450">
        <v>0</v>
      </c>
      <c r="W235" s="450">
        <v>100</v>
      </c>
      <c r="X235" s="450">
        <v>250</v>
      </c>
      <c r="Y235" s="452" t="s">
        <v>2125</v>
      </c>
      <c r="Z235" s="453">
        <v>0.05</v>
      </c>
      <c r="AA235" s="452" t="s">
        <v>1753</v>
      </c>
      <c r="AB235" s="453" t="s">
        <v>1753</v>
      </c>
      <c r="AC235" s="452" t="s">
        <v>1753</v>
      </c>
      <c r="AD235" s="453" t="s">
        <v>1753</v>
      </c>
    </row>
    <row r="236" spans="1:30" ht="12" thickBot="1">
      <c r="A236" s="448">
        <v>41</v>
      </c>
      <c r="B236" s="449" t="s">
        <v>354</v>
      </c>
      <c r="C236" s="449"/>
      <c r="D236" s="449"/>
      <c r="E236" s="449" t="s">
        <v>5739</v>
      </c>
      <c r="F236" s="450">
        <v>5000</v>
      </c>
      <c r="G236" s="450">
        <f t="shared" si="15"/>
        <v>9464</v>
      </c>
      <c r="H236" s="450">
        <v>380</v>
      </c>
      <c r="I236" s="450">
        <f t="shared" si="12"/>
        <v>5700</v>
      </c>
      <c r="J236" s="450">
        <v>5</v>
      </c>
      <c r="K236" s="450"/>
      <c r="L236" s="450"/>
      <c r="M236" s="450">
        <v>130</v>
      </c>
      <c r="N236" s="450">
        <v>380</v>
      </c>
      <c r="O236" s="451">
        <f t="shared" si="13"/>
        <v>7600</v>
      </c>
      <c r="P236" s="450">
        <v>380</v>
      </c>
      <c r="Q236" s="451">
        <f t="shared" si="14"/>
        <v>7600</v>
      </c>
      <c r="R236" s="450">
        <v>-200</v>
      </c>
      <c r="S236" s="450">
        <v>0</v>
      </c>
      <c r="T236" s="450">
        <v>0</v>
      </c>
      <c r="U236" s="450">
        <v>100</v>
      </c>
      <c r="V236" s="450">
        <v>0</v>
      </c>
      <c r="W236" s="450">
        <v>-50</v>
      </c>
      <c r="X236" s="450">
        <v>150</v>
      </c>
      <c r="Y236" s="452" t="s">
        <v>2592</v>
      </c>
      <c r="Z236" s="453">
        <v>0.08</v>
      </c>
      <c r="AA236" s="452" t="s">
        <v>1753</v>
      </c>
      <c r="AB236" s="453" t="s">
        <v>1753</v>
      </c>
      <c r="AC236" s="452" t="s">
        <v>1753</v>
      </c>
      <c r="AD236" s="453" t="s">
        <v>1753</v>
      </c>
    </row>
    <row r="237" spans="1:30" ht="12" thickBot="1">
      <c r="A237" s="448">
        <v>41</v>
      </c>
      <c r="B237" s="449" t="s">
        <v>359</v>
      </c>
      <c r="C237" s="449"/>
      <c r="D237" s="449"/>
      <c r="E237" s="449" t="s">
        <v>432</v>
      </c>
      <c r="F237" s="450">
        <v>1200</v>
      </c>
      <c r="G237" s="450">
        <f t="shared" si="15"/>
        <v>18000</v>
      </c>
      <c r="H237" s="450">
        <v>300</v>
      </c>
      <c r="I237" s="450">
        <f t="shared" si="12"/>
        <v>4500</v>
      </c>
      <c r="J237" s="450">
        <v>10</v>
      </c>
      <c r="K237" s="450"/>
      <c r="L237" s="450"/>
      <c r="M237" s="450">
        <v>50</v>
      </c>
      <c r="N237" s="450">
        <v>222</v>
      </c>
      <c r="O237" s="451">
        <f t="shared" si="13"/>
        <v>4440</v>
      </c>
      <c r="P237" s="450">
        <v>222</v>
      </c>
      <c r="Q237" s="451">
        <f t="shared" si="14"/>
        <v>4440</v>
      </c>
      <c r="R237" s="450">
        <v>25</v>
      </c>
      <c r="S237" s="450">
        <v>-100</v>
      </c>
      <c r="T237" s="450">
        <v>0</v>
      </c>
      <c r="U237" s="450">
        <v>0</v>
      </c>
      <c r="V237" s="450">
        <v>0</v>
      </c>
      <c r="W237" s="450">
        <v>0</v>
      </c>
      <c r="X237" s="450">
        <v>0</v>
      </c>
      <c r="Y237" s="452" t="s">
        <v>2140</v>
      </c>
      <c r="Z237" s="453">
        <v>0.2</v>
      </c>
      <c r="AA237" s="452" t="s">
        <v>2168</v>
      </c>
      <c r="AB237" s="453">
        <v>0.05</v>
      </c>
      <c r="AC237" s="452" t="s">
        <v>1753</v>
      </c>
      <c r="AD237" s="453" t="s">
        <v>1753</v>
      </c>
    </row>
    <row r="238" spans="1:30" ht="12" thickBot="1">
      <c r="A238" s="448">
        <v>42</v>
      </c>
      <c r="B238" s="449" t="s">
        <v>369</v>
      </c>
      <c r="C238" s="449"/>
      <c r="D238" s="449"/>
      <c r="E238" s="449" t="s">
        <v>424</v>
      </c>
      <c r="F238" s="450">
        <v>100</v>
      </c>
      <c r="G238" s="450">
        <f t="shared" si="15"/>
        <v>1500</v>
      </c>
      <c r="H238" s="450">
        <v>372</v>
      </c>
      <c r="I238" s="450">
        <f t="shared" si="12"/>
        <v>5580</v>
      </c>
      <c r="J238" s="450">
        <v>250</v>
      </c>
      <c r="K238" s="450"/>
      <c r="L238" s="450"/>
      <c r="M238" s="450">
        <v>130</v>
      </c>
      <c r="N238" s="450">
        <v>666</v>
      </c>
      <c r="O238" s="451">
        <f t="shared" si="13"/>
        <v>13320</v>
      </c>
      <c r="P238" s="450">
        <v>333</v>
      </c>
      <c r="Q238" s="451">
        <f t="shared" si="14"/>
        <v>6660</v>
      </c>
      <c r="R238" s="450">
        <v>0</v>
      </c>
      <c r="S238" s="450">
        <v>0</v>
      </c>
      <c r="T238" s="450">
        <v>0</v>
      </c>
      <c r="U238" s="450">
        <v>-100</v>
      </c>
      <c r="V238" s="450">
        <v>-50</v>
      </c>
      <c r="W238" s="450">
        <v>100</v>
      </c>
      <c r="X238" s="450">
        <v>0</v>
      </c>
      <c r="Y238" s="452" t="s">
        <v>2125</v>
      </c>
      <c r="Z238" s="453">
        <v>0.03</v>
      </c>
      <c r="AA238" s="452" t="s">
        <v>5650</v>
      </c>
      <c r="AB238" s="453">
        <v>1.4999999999999999E-2</v>
      </c>
      <c r="AC238" s="452" t="s">
        <v>5740</v>
      </c>
      <c r="AD238" s="453">
        <v>5.0000000000000001E-3</v>
      </c>
    </row>
    <row r="239" spans="1:30" ht="12" thickBot="1">
      <c r="A239" s="448">
        <v>42</v>
      </c>
      <c r="B239" s="449" t="s">
        <v>360</v>
      </c>
      <c r="C239" s="449"/>
      <c r="D239" s="449"/>
      <c r="E239" s="449" t="s">
        <v>414</v>
      </c>
      <c r="F239" s="450">
        <v>10</v>
      </c>
      <c r="G239" s="450">
        <f t="shared" si="15"/>
        <v>150</v>
      </c>
      <c r="H239" s="450">
        <v>100</v>
      </c>
      <c r="I239" s="450">
        <f t="shared" si="12"/>
        <v>1500</v>
      </c>
      <c r="J239" s="450">
        <v>2000</v>
      </c>
      <c r="K239" s="450"/>
      <c r="L239" s="450"/>
      <c r="M239" s="450">
        <v>255</v>
      </c>
      <c r="N239" s="450">
        <v>555</v>
      </c>
      <c r="O239" s="451">
        <f t="shared" si="13"/>
        <v>11100</v>
      </c>
      <c r="P239" s="450">
        <v>555</v>
      </c>
      <c r="Q239" s="451">
        <f t="shared" si="14"/>
        <v>11100</v>
      </c>
      <c r="R239" s="450">
        <v>25</v>
      </c>
      <c r="S239" s="450">
        <v>100</v>
      </c>
      <c r="T239" s="450">
        <v>100</v>
      </c>
      <c r="U239" s="450">
        <v>100</v>
      </c>
      <c r="V239" s="450">
        <v>100</v>
      </c>
      <c r="W239" s="450">
        <v>100</v>
      </c>
      <c r="X239" s="450">
        <v>95</v>
      </c>
      <c r="Y239" s="452" t="s">
        <v>2150</v>
      </c>
      <c r="Z239" s="453">
        <v>0.13500000000000001</v>
      </c>
      <c r="AA239" s="452" t="s">
        <v>2176</v>
      </c>
      <c r="AB239" s="453">
        <v>1.4999999999999999E-2</v>
      </c>
      <c r="AC239" s="452" t="s">
        <v>1753</v>
      </c>
      <c r="AD239" s="453" t="s">
        <v>1753</v>
      </c>
    </row>
    <row r="240" spans="1:30" ht="12" thickBot="1">
      <c r="A240" s="448">
        <v>42</v>
      </c>
      <c r="B240" s="449" t="s">
        <v>362</v>
      </c>
      <c r="C240" s="449"/>
      <c r="D240" s="449"/>
      <c r="E240" s="449" t="s">
        <v>405</v>
      </c>
      <c r="F240" s="450">
        <v>3000</v>
      </c>
      <c r="G240" s="450">
        <f t="shared" si="15"/>
        <v>45000</v>
      </c>
      <c r="H240" s="450">
        <v>500</v>
      </c>
      <c r="I240" s="450">
        <f t="shared" si="12"/>
        <v>7500</v>
      </c>
      <c r="J240" s="450">
        <v>50</v>
      </c>
      <c r="K240" s="450"/>
      <c r="L240" s="450"/>
      <c r="M240" s="450">
        <v>100</v>
      </c>
      <c r="N240" s="450">
        <v>500</v>
      </c>
      <c r="O240" s="451">
        <f t="shared" si="13"/>
        <v>10000</v>
      </c>
      <c r="P240" s="450">
        <v>500</v>
      </c>
      <c r="Q240" s="451">
        <f t="shared" si="14"/>
        <v>10000</v>
      </c>
      <c r="R240" s="450">
        <v>-100</v>
      </c>
      <c r="S240" s="450">
        <v>0</v>
      </c>
      <c r="T240" s="450">
        <v>0</v>
      </c>
      <c r="U240" s="450">
        <v>100</v>
      </c>
      <c r="V240" s="450">
        <v>-50</v>
      </c>
      <c r="W240" s="450">
        <v>-25</v>
      </c>
      <c r="X240" s="450">
        <v>100</v>
      </c>
      <c r="Y240" s="452" t="s">
        <v>2153</v>
      </c>
      <c r="Z240" s="453">
        <v>0.03</v>
      </c>
      <c r="AA240" s="452" t="s">
        <v>5721</v>
      </c>
      <c r="AB240" s="453">
        <v>1.4999999999999999E-2</v>
      </c>
      <c r="AC240" s="452" t="s">
        <v>3080</v>
      </c>
      <c r="AD240" s="453">
        <v>5.0000000000000001E-3</v>
      </c>
    </row>
    <row r="241" spans="1:30" ht="12" thickBot="1">
      <c r="A241" s="448">
        <v>42</v>
      </c>
      <c r="B241" s="449" t="s">
        <v>5741</v>
      </c>
      <c r="C241" s="449"/>
      <c r="D241" s="449"/>
      <c r="E241" s="449" t="s">
        <v>406</v>
      </c>
      <c r="F241" s="450">
        <v>1250</v>
      </c>
      <c r="G241" s="450">
        <f t="shared" si="15"/>
        <v>18750</v>
      </c>
      <c r="H241" s="450">
        <v>300</v>
      </c>
      <c r="I241" s="450">
        <f t="shared" si="12"/>
        <v>4500</v>
      </c>
      <c r="J241" s="450">
        <v>300</v>
      </c>
      <c r="K241" s="450"/>
      <c r="L241" s="450"/>
      <c r="M241" s="450">
        <v>130</v>
      </c>
      <c r="N241" s="450">
        <v>450</v>
      </c>
      <c r="O241" s="451">
        <f t="shared" si="13"/>
        <v>9000</v>
      </c>
      <c r="P241" s="450">
        <v>300</v>
      </c>
      <c r="Q241" s="451">
        <f t="shared" si="14"/>
        <v>6000</v>
      </c>
      <c r="R241" s="450">
        <v>-200</v>
      </c>
      <c r="S241" s="450">
        <v>0</v>
      </c>
      <c r="T241" s="450">
        <v>0</v>
      </c>
      <c r="U241" s="450">
        <v>100</v>
      </c>
      <c r="V241" s="450">
        <v>-100</v>
      </c>
      <c r="W241" s="450">
        <v>100</v>
      </c>
      <c r="X241" s="450">
        <v>100</v>
      </c>
      <c r="Y241" s="452" t="s">
        <v>3054</v>
      </c>
      <c r="Z241" s="453">
        <v>3.5000000000000003E-2</v>
      </c>
      <c r="AA241" s="452" t="s">
        <v>5742</v>
      </c>
      <c r="AB241" s="453">
        <v>0.01</v>
      </c>
      <c r="AC241" s="452" t="s">
        <v>5743</v>
      </c>
      <c r="AD241" s="453">
        <v>5.0000000000000001E-3</v>
      </c>
    </row>
    <row r="242" spans="1:30" ht="12" thickBot="1">
      <c r="A242" s="448">
        <v>42</v>
      </c>
      <c r="B242" s="449" t="s">
        <v>368</v>
      </c>
      <c r="C242" s="449"/>
      <c r="D242" s="449"/>
      <c r="E242" s="449" t="s">
        <v>404</v>
      </c>
      <c r="F242" s="450">
        <v>300</v>
      </c>
      <c r="G242" s="450">
        <f t="shared" si="15"/>
        <v>4500</v>
      </c>
      <c r="H242" s="450">
        <v>0</v>
      </c>
      <c r="I242" s="450">
        <f t="shared" si="12"/>
        <v>0</v>
      </c>
      <c r="J242" s="450">
        <v>360</v>
      </c>
      <c r="K242" s="450"/>
      <c r="L242" s="450"/>
      <c r="M242" s="450">
        <v>120</v>
      </c>
      <c r="N242" s="450">
        <v>444</v>
      </c>
      <c r="O242" s="451">
        <f t="shared" si="13"/>
        <v>8880</v>
      </c>
      <c r="P242" s="450">
        <v>444</v>
      </c>
      <c r="Q242" s="451">
        <f t="shared" si="14"/>
        <v>8880</v>
      </c>
      <c r="R242" s="450">
        <v>0</v>
      </c>
      <c r="S242" s="450">
        <v>0</v>
      </c>
      <c r="T242" s="450">
        <v>0</v>
      </c>
      <c r="U242" s="450">
        <v>-25</v>
      </c>
      <c r="V242" s="450">
        <v>-50</v>
      </c>
      <c r="W242" s="450">
        <v>25</v>
      </c>
      <c r="X242" s="450">
        <v>0</v>
      </c>
      <c r="Y242" s="452" t="s">
        <v>5609</v>
      </c>
      <c r="Z242" s="453">
        <v>4.4999999999999998E-2</v>
      </c>
      <c r="AA242" s="452" t="s">
        <v>2263</v>
      </c>
      <c r="AB242" s="453">
        <v>5.0000000000000001E-3</v>
      </c>
      <c r="AC242" s="452" t="s">
        <v>1753</v>
      </c>
      <c r="AD242" s="453" t="s">
        <v>1753</v>
      </c>
    </row>
    <row r="243" spans="1:30" ht="12" thickBot="1">
      <c r="A243" s="448">
        <v>42</v>
      </c>
      <c r="B243" s="449" t="s">
        <v>364</v>
      </c>
      <c r="C243" s="449" t="s">
        <v>5596</v>
      </c>
      <c r="D243" s="449" t="s">
        <v>5601</v>
      </c>
      <c r="E243" s="449" t="s">
        <v>431</v>
      </c>
      <c r="F243" s="450">
        <v>875</v>
      </c>
      <c r="G243" s="450">
        <f t="shared" si="15"/>
        <v>13125</v>
      </c>
      <c r="H243" s="450">
        <v>350</v>
      </c>
      <c r="I243" s="450">
        <f t="shared" si="12"/>
        <v>5250</v>
      </c>
      <c r="J243" s="450">
        <v>150</v>
      </c>
      <c r="K243" s="450"/>
      <c r="L243" s="450"/>
      <c r="M243" s="450">
        <v>100</v>
      </c>
      <c r="N243" s="450">
        <v>420</v>
      </c>
      <c r="O243" s="451">
        <f t="shared" si="13"/>
        <v>8400</v>
      </c>
      <c r="P243" s="450">
        <v>420</v>
      </c>
      <c r="Q243" s="451">
        <f t="shared" si="14"/>
        <v>8400</v>
      </c>
      <c r="R243" s="450">
        <v>0</v>
      </c>
      <c r="S243" s="450">
        <v>-50</v>
      </c>
      <c r="T243" s="450">
        <v>-100</v>
      </c>
      <c r="U243" s="450">
        <v>0</v>
      </c>
      <c r="V243" s="450">
        <v>0</v>
      </c>
      <c r="W243" s="450">
        <v>100</v>
      </c>
      <c r="X243" s="450">
        <v>0</v>
      </c>
      <c r="Y243" s="452" t="s">
        <v>2100</v>
      </c>
      <c r="Z243" s="453">
        <v>0.08</v>
      </c>
      <c r="AA243" s="452" t="s">
        <v>1753</v>
      </c>
      <c r="AB243" s="453" t="s">
        <v>1753</v>
      </c>
      <c r="AC243" s="452" t="s">
        <v>1753</v>
      </c>
      <c r="AD243" s="453" t="s">
        <v>1753</v>
      </c>
    </row>
    <row r="244" spans="1:30" ht="12" thickBot="1">
      <c r="A244" s="448">
        <v>42</v>
      </c>
      <c r="B244" s="449" t="s">
        <v>365</v>
      </c>
      <c r="C244" s="449"/>
      <c r="D244" s="449"/>
      <c r="E244" s="449" t="s">
        <v>428</v>
      </c>
      <c r="F244" s="450">
        <v>1000</v>
      </c>
      <c r="G244" s="450">
        <f t="shared" si="15"/>
        <v>15000</v>
      </c>
      <c r="H244" s="450">
        <v>450</v>
      </c>
      <c r="I244" s="450">
        <f t="shared" si="12"/>
        <v>6750</v>
      </c>
      <c r="J244" s="450">
        <v>300</v>
      </c>
      <c r="K244" s="450"/>
      <c r="L244" s="450"/>
      <c r="M244" s="450">
        <v>120</v>
      </c>
      <c r="N244" s="450">
        <v>420</v>
      </c>
      <c r="O244" s="451">
        <f t="shared" si="13"/>
        <v>8400</v>
      </c>
      <c r="P244" s="450">
        <v>420</v>
      </c>
      <c r="Q244" s="451">
        <f t="shared" si="14"/>
        <v>8400</v>
      </c>
      <c r="R244" s="450">
        <v>0</v>
      </c>
      <c r="S244" s="450">
        <v>-20</v>
      </c>
      <c r="T244" s="450">
        <v>0</v>
      </c>
      <c r="U244" s="450">
        <v>0</v>
      </c>
      <c r="V244" s="450">
        <v>0</v>
      </c>
      <c r="W244" s="450">
        <v>30</v>
      </c>
      <c r="X244" s="450">
        <v>0</v>
      </c>
      <c r="Y244" s="452" t="s">
        <v>2100</v>
      </c>
      <c r="Z244" s="453">
        <v>0.04</v>
      </c>
      <c r="AA244" s="452" t="s">
        <v>5690</v>
      </c>
      <c r="AB244" s="453">
        <v>0.04</v>
      </c>
      <c r="AC244" s="452" t="s">
        <v>1753</v>
      </c>
      <c r="AD244" s="453" t="s">
        <v>1753</v>
      </c>
    </row>
    <row r="245" spans="1:30" ht="12" thickBot="1">
      <c r="A245" s="448">
        <v>42</v>
      </c>
      <c r="B245" s="449" t="s">
        <v>366</v>
      </c>
      <c r="C245" s="449"/>
      <c r="D245" s="449"/>
      <c r="E245" s="449" t="s">
        <v>406</v>
      </c>
      <c r="F245" s="450">
        <v>1000</v>
      </c>
      <c r="G245" s="450">
        <f t="shared" si="15"/>
        <v>15000</v>
      </c>
      <c r="H245" s="450">
        <v>380</v>
      </c>
      <c r="I245" s="450">
        <f t="shared" si="12"/>
        <v>5700</v>
      </c>
      <c r="J245" s="450">
        <v>500</v>
      </c>
      <c r="K245" s="450"/>
      <c r="L245" s="450"/>
      <c r="M245" s="450">
        <v>180</v>
      </c>
      <c r="N245" s="450">
        <v>420</v>
      </c>
      <c r="O245" s="451">
        <f t="shared" si="13"/>
        <v>8400</v>
      </c>
      <c r="P245" s="450">
        <v>420</v>
      </c>
      <c r="Q245" s="451">
        <f t="shared" si="14"/>
        <v>8400</v>
      </c>
      <c r="R245" s="450">
        <v>0</v>
      </c>
      <c r="S245" s="450">
        <v>0</v>
      </c>
      <c r="T245" s="450">
        <v>0</v>
      </c>
      <c r="U245" s="450">
        <v>-100</v>
      </c>
      <c r="V245" s="450">
        <v>0</v>
      </c>
      <c r="W245" s="450">
        <v>100</v>
      </c>
      <c r="X245" s="450">
        <v>175</v>
      </c>
      <c r="Y245" s="452" t="s">
        <v>3054</v>
      </c>
      <c r="Z245" s="453">
        <v>0.03</v>
      </c>
      <c r="AA245" s="452" t="s">
        <v>3054</v>
      </c>
      <c r="AB245" s="453">
        <v>1.4999999999999999E-2</v>
      </c>
      <c r="AC245" s="452" t="s">
        <v>3079</v>
      </c>
      <c r="AD245" s="453">
        <v>5.0000000000000001E-3</v>
      </c>
    </row>
    <row r="246" spans="1:30" ht="12" thickBot="1">
      <c r="A246" s="448">
        <v>42</v>
      </c>
      <c r="B246" s="449" t="s">
        <v>363</v>
      </c>
      <c r="C246" s="449"/>
      <c r="D246" s="449"/>
      <c r="E246" s="449" t="s">
        <v>2720</v>
      </c>
      <c r="F246" s="450">
        <v>2100</v>
      </c>
      <c r="G246" s="450">
        <f t="shared" si="15"/>
        <v>31500</v>
      </c>
      <c r="H246" s="450">
        <v>310</v>
      </c>
      <c r="I246" s="450">
        <f t="shared" si="12"/>
        <v>4650</v>
      </c>
      <c r="J246" s="450">
        <v>300</v>
      </c>
      <c r="K246" s="450"/>
      <c r="L246" s="450"/>
      <c r="M246" s="450">
        <v>150</v>
      </c>
      <c r="N246" s="450">
        <v>400</v>
      </c>
      <c r="O246" s="451">
        <f t="shared" si="13"/>
        <v>8000</v>
      </c>
      <c r="P246" s="450">
        <v>400</v>
      </c>
      <c r="Q246" s="451">
        <f t="shared" si="14"/>
        <v>8000</v>
      </c>
      <c r="R246" s="450">
        <v>-200</v>
      </c>
      <c r="S246" s="450">
        <v>0</v>
      </c>
      <c r="T246" s="450">
        <v>0</v>
      </c>
      <c r="U246" s="450">
        <v>100</v>
      </c>
      <c r="V246" s="450">
        <v>0</v>
      </c>
      <c r="W246" s="450">
        <v>-50</v>
      </c>
      <c r="X246" s="450">
        <v>100</v>
      </c>
      <c r="Y246" s="452" t="s">
        <v>2153</v>
      </c>
      <c r="Z246" s="453">
        <v>0.08</v>
      </c>
      <c r="AA246" s="452" t="s">
        <v>1753</v>
      </c>
      <c r="AB246" s="453" t="s">
        <v>1753</v>
      </c>
      <c r="AC246" s="452" t="s">
        <v>1753</v>
      </c>
      <c r="AD246" s="453" t="s">
        <v>1753</v>
      </c>
    </row>
    <row r="247" spans="1:30" ht="12" thickBot="1">
      <c r="A247" s="448">
        <v>42</v>
      </c>
      <c r="B247" s="449" t="s">
        <v>361</v>
      </c>
      <c r="C247" s="449"/>
      <c r="D247" s="449"/>
      <c r="E247" s="449" t="s">
        <v>405</v>
      </c>
      <c r="F247" s="450">
        <v>210</v>
      </c>
      <c r="G247" s="450">
        <f t="shared" si="15"/>
        <v>3150</v>
      </c>
      <c r="H247" s="450">
        <v>0</v>
      </c>
      <c r="I247" s="450">
        <f t="shared" si="12"/>
        <v>0</v>
      </c>
      <c r="J247" s="450">
        <v>50</v>
      </c>
      <c r="K247" s="450"/>
      <c r="L247" s="450"/>
      <c r="M247" s="450">
        <v>80</v>
      </c>
      <c r="N247" s="450">
        <v>250</v>
      </c>
      <c r="O247" s="451">
        <f t="shared" si="13"/>
        <v>5000</v>
      </c>
      <c r="P247" s="450">
        <v>250</v>
      </c>
      <c r="Q247" s="451">
        <f t="shared" si="14"/>
        <v>5000</v>
      </c>
      <c r="R247" s="450">
        <v>0</v>
      </c>
      <c r="S247" s="450">
        <v>0</v>
      </c>
      <c r="T247" s="450">
        <v>0</v>
      </c>
      <c r="U247" s="450">
        <v>-50</v>
      </c>
      <c r="V247" s="450">
        <v>0</v>
      </c>
      <c r="W247" s="450">
        <v>100</v>
      </c>
      <c r="X247" s="450">
        <v>0</v>
      </c>
      <c r="Y247" s="452" t="s">
        <v>3054</v>
      </c>
      <c r="Z247" s="453">
        <v>0.03</v>
      </c>
      <c r="AA247" s="452" t="s">
        <v>3054</v>
      </c>
      <c r="AB247" s="453">
        <v>1.4999999999999999E-2</v>
      </c>
      <c r="AC247" s="452" t="s">
        <v>3054</v>
      </c>
      <c r="AD247" s="453">
        <v>5.0000000000000001E-3</v>
      </c>
    </row>
    <row r="248" spans="1:30" ht="12" thickBot="1">
      <c r="A248" s="448">
        <v>42</v>
      </c>
      <c r="B248" s="449" t="s">
        <v>367</v>
      </c>
      <c r="C248" s="449"/>
      <c r="D248" s="449"/>
      <c r="E248" s="449" t="s">
        <v>404</v>
      </c>
      <c r="F248" s="450">
        <v>3000</v>
      </c>
      <c r="G248" s="450">
        <f t="shared" si="15"/>
        <v>45000</v>
      </c>
      <c r="H248" s="450">
        <v>530</v>
      </c>
      <c r="I248" s="450">
        <f t="shared" si="12"/>
        <v>7950</v>
      </c>
      <c r="J248" s="450">
        <v>80</v>
      </c>
      <c r="K248" s="450"/>
      <c r="L248" s="450"/>
      <c r="M248" s="450">
        <v>50</v>
      </c>
      <c r="N248" s="450">
        <v>99</v>
      </c>
      <c r="O248" s="451">
        <f t="shared" si="13"/>
        <v>1980</v>
      </c>
      <c r="P248" s="450">
        <v>999</v>
      </c>
      <c r="Q248" s="451">
        <f t="shared" si="14"/>
        <v>19980</v>
      </c>
      <c r="R248" s="450">
        <v>0</v>
      </c>
      <c r="S248" s="450">
        <v>-100</v>
      </c>
      <c r="T248" s="450">
        <v>0</v>
      </c>
      <c r="U248" s="450">
        <v>0</v>
      </c>
      <c r="V248" s="450">
        <v>0</v>
      </c>
      <c r="W248" s="450">
        <v>-50</v>
      </c>
      <c r="X248" s="450">
        <v>0</v>
      </c>
      <c r="Y248" s="452" t="s">
        <v>5744</v>
      </c>
      <c r="Z248" s="453">
        <v>1.6667000000000001E-2</v>
      </c>
      <c r="AA248" s="452" t="s">
        <v>3099</v>
      </c>
      <c r="AB248" s="453">
        <v>1.6667000000000001E-2</v>
      </c>
      <c r="AC248" s="452" t="s">
        <v>5745</v>
      </c>
      <c r="AD248" s="453">
        <v>1.6667000000000001E-2</v>
      </c>
    </row>
    <row r="249" spans="1:30" ht="12" thickBot="1">
      <c r="A249" s="448">
        <v>43</v>
      </c>
      <c r="B249" s="449" t="s">
        <v>5746</v>
      </c>
      <c r="C249" s="449"/>
      <c r="D249" s="449"/>
      <c r="E249" s="449" t="s">
        <v>422</v>
      </c>
      <c r="F249" s="450">
        <v>1500</v>
      </c>
      <c r="G249" s="450">
        <f t="shared" si="15"/>
        <v>22500</v>
      </c>
      <c r="H249" s="450">
        <v>600</v>
      </c>
      <c r="I249" s="450">
        <f t="shared" si="12"/>
        <v>9000</v>
      </c>
      <c r="J249" s="450">
        <v>150</v>
      </c>
      <c r="K249" s="450"/>
      <c r="L249" s="450"/>
      <c r="M249" s="450">
        <v>75</v>
      </c>
      <c r="N249" s="450">
        <v>1000</v>
      </c>
      <c r="O249" s="451">
        <f t="shared" si="13"/>
        <v>20000</v>
      </c>
      <c r="P249" s="450">
        <v>500</v>
      </c>
      <c r="Q249" s="451">
        <f t="shared" si="14"/>
        <v>10000</v>
      </c>
      <c r="R249" s="450">
        <v>0</v>
      </c>
      <c r="S249" s="450">
        <v>0</v>
      </c>
      <c r="T249" s="450">
        <v>0</v>
      </c>
      <c r="U249" s="450">
        <v>-100</v>
      </c>
      <c r="V249" s="450">
        <v>0</v>
      </c>
      <c r="W249" s="450">
        <v>100</v>
      </c>
      <c r="X249" s="450">
        <v>0</v>
      </c>
      <c r="Y249" s="452" t="s">
        <v>2098</v>
      </c>
      <c r="Z249" s="453">
        <v>0.03</v>
      </c>
      <c r="AA249" s="452" t="s">
        <v>2097</v>
      </c>
      <c r="AB249" s="453">
        <v>1.4999999999999999E-2</v>
      </c>
      <c r="AC249" s="452" t="s">
        <v>5747</v>
      </c>
      <c r="AD249" s="453">
        <v>5.0000000000000001E-3</v>
      </c>
    </row>
    <row r="250" spans="1:30" ht="12" thickBot="1">
      <c r="A250" s="448">
        <v>48</v>
      </c>
      <c r="B250" s="449" t="s">
        <v>5748</v>
      </c>
      <c r="C250" s="449"/>
      <c r="D250" s="449"/>
      <c r="E250" s="449" t="s">
        <v>5749</v>
      </c>
      <c r="F250" s="450">
        <v>2500</v>
      </c>
      <c r="G250" s="450">
        <f t="shared" si="15"/>
        <v>37500</v>
      </c>
      <c r="H250" s="450">
        <v>450</v>
      </c>
      <c r="I250" s="450">
        <f t="shared" si="12"/>
        <v>6750</v>
      </c>
      <c r="J250" s="450">
        <v>220</v>
      </c>
      <c r="K250" s="450"/>
      <c r="L250" s="450"/>
      <c r="M250" s="450">
        <v>70</v>
      </c>
      <c r="N250" s="450">
        <v>3000</v>
      </c>
      <c r="O250" s="451">
        <f t="shared" si="13"/>
        <v>60000</v>
      </c>
      <c r="P250" s="450">
        <v>1000</v>
      </c>
      <c r="Q250" s="451">
        <f t="shared" si="14"/>
        <v>20000</v>
      </c>
      <c r="R250" s="450">
        <v>0</v>
      </c>
      <c r="S250" s="450">
        <v>0</v>
      </c>
      <c r="T250" s="450">
        <v>0</v>
      </c>
      <c r="U250" s="450">
        <v>-50</v>
      </c>
      <c r="V250" s="450">
        <v>0</v>
      </c>
      <c r="W250" s="450">
        <v>100</v>
      </c>
      <c r="X250" s="450">
        <v>0</v>
      </c>
      <c r="Y250" s="452" t="s">
        <v>3054</v>
      </c>
      <c r="Z250" s="453">
        <v>0.03</v>
      </c>
      <c r="AA250" s="452" t="s">
        <v>3054</v>
      </c>
      <c r="AB250" s="453">
        <v>1.4999999999999999E-2</v>
      </c>
      <c r="AC250" s="452" t="s">
        <v>3066</v>
      </c>
      <c r="AD250" s="453">
        <v>5.0000000000000001E-3</v>
      </c>
    </row>
    <row r="251" spans="1:30" ht="12" thickBot="1">
      <c r="A251" s="448">
        <v>44</v>
      </c>
      <c r="B251" s="449" t="s">
        <v>371</v>
      </c>
      <c r="C251" s="449"/>
      <c r="D251" s="449"/>
      <c r="E251" s="449" t="s">
        <v>5750</v>
      </c>
      <c r="F251" s="450">
        <v>2000</v>
      </c>
      <c r="G251" s="450">
        <f t="shared" si="15"/>
        <v>30000</v>
      </c>
      <c r="H251" s="450">
        <v>400</v>
      </c>
      <c r="I251" s="450">
        <f t="shared" si="12"/>
        <v>6000</v>
      </c>
      <c r="J251" s="450">
        <v>200</v>
      </c>
      <c r="K251" s="450"/>
      <c r="L251" s="450"/>
      <c r="M251" s="450">
        <v>60</v>
      </c>
      <c r="N251" s="450">
        <v>2000</v>
      </c>
      <c r="O251" s="451">
        <f t="shared" si="13"/>
        <v>40000</v>
      </c>
      <c r="P251" s="450">
        <v>1000</v>
      </c>
      <c r="Q251" s="451">
        <f t="shared" si="14"/>
        <v>20000</v>
      </c>
      <c r="R251" s="450">
        <v>0</v>
      </c>
      <c r="S251" s="450">
        <v>-50</v>
      </c>
      <c r="T251" s="450">
        <v>0</v>
      </c>
      <c r="U251" s="450">
        <v>-100</v>
      </c>
      <c r="V251" s="450">
        <v>0</v>
      </c>
      <c r="W251" s="450">
        <v>100</v>
      </c>
      <c r="X251" s="450">
        <v>0</v>
      </c>
      <c r="Y251" s="452" t="s">
        <v>3054</v>
      </c>
      <c r="Z251" s="453">
        <v>2.5000000000000001E-2</v>
      </c>
      <c r="AA251" s="452" t="s">
        <v>3054</v>
      </c>
      <c r="AB251" s="453">
        <v>1.6667000000000001E-2</v>
      </c>
      <c r="AC251" s="452" t="s">
        <v>3054</v>
      </c>
      <c r="AD251" s="453">
        <v>8.3330000000000001E-3</v>
      </c>
    </row>
    <row r="252" spans="1:30" ht="12" thickBot="1">
      <c r="A252" s="448">
        <v>52</v>
      </c>
      <c r="B252" s="449" t="s">
        <v>5751</v>
      </c>
      <c r="C252" s="449"/>
      <c r="D252" s="449"/>
      <c r="E252" s="449" t="s">
        <v>433</v>
      </c>
      <c r="F252" s="450">
        <v>3000</v>
      </c>
      <c r="G252" s="450">
        <f t="shared" si="15"/>
        <v>45000</v>
      </c>
      <c r="H252" s="450">
        <v>500</v>
      </c>
      <c r="I252" s="450">
        <f t="shared" si="12"/>
        <v>7500</v>
      </c>
      <c r="J252" s="450">
        <v>240</v>
      </c>
      <c r="K252" s="450"/>
      <c r="L252" s="450"/>
      <c r="M252" s="450">
        <v>80</v>
      </c>
      <c r="N252" s="450">
        <v>4000</v>
      </c>
      <c r="O252" s="451">
        <f t="shared" si="13"/>
        <v>14464</v>
      </c>
      <c r="P252" s="450">
        <v>2000</v>
      </c>
      <c r="Q252" s="451">
        <f t="shared" si="14"/>
        <v>40000</v>
      </c>
      <c r="R252" s="450">
        <v>0</v>
      </c>
      <c r="S252" s="450">
        <v>0</v>
      </c>
      <c r="T252" s="450">
        <v>0</v>
      </c>
      <c r="U252" s="450">
        <v>-20</v>
      </c>
      <c r="V252" s="450">
        <v>0</v>
      </c>
      <c r="W252" s="450">
        <v>100</v>
      </c>
      <c r="X252" s="450">
        <v>0</v>
      </c>
      <c r="Y252" s="452" t="s">
        <v>3054</v>
      </c>
      <c r="Z252" s="453">
        <v>0.03</v>
      </c>
      <c r="AA252" s="452" t="s">
        <v>3054</v>
      </c>
      <c r="AB252" s="453">
        <v>1.4999999999999999E-2</v>
      </c>
      <c r="AC252" s="452" t="s">
        <v>5752</v>
      </c>
      <c r="AD252" s="453">
        <v>5.0000000000000001E-3</v>
      </c>
    </row>
    <row r="253" spans="1:30" ht="12" thickBot="1">
      <c r="A253" s="448">
        <v>43</v>
      </c>
      <c r="B253" s="449" t="s">
        <v>370</v>
      </c>
      <c r="C253" s="449"/>
      <c r="D253" s="449"/>
      <c r="E253" s="449" t="s">
        <v>335</v>
      </c>
      <c r="F253" s="450">
        <v>5000</v>
      </c>
      <c r="G253" s="450">
        <f t="shared" si="15"/>
        <v>9464</v>
      </c>
      <c r="H253" s="450">
        <v>750</v>
      </c>
      <c r="I253" s="450">
        <f t="shared" si="12"/>
        <v>11250</v>
      </c>
      <c r="J253" s="450">
        <v>500</v>
      </c>
      <c r="K253" s="450"/>
      <c r="L253" s="450"/>
      <c r="M253" s="450">
        <v>50</v>
      </c>
      <c r="N253" s="450">
        <v>800</v>
      </c>
      <c r="O253" s="451">
        <f t="shared" si="13"/>
        <v>16000</v>
      </c>
      <c r="P253" s="450">
        <v>800</v>
      </c>
      <c r="Q253" s="451">
        <f t="shared" si="14"/>
        <v>16000</v>
      </c>
      <c r="R253" s="450">
        <v>0</v>
      </c>
      <c r="S253" s="450">
        <v>0</v>
      </c>
      <c r="T253" s="450">
        <v>0</v>
      </c>
      <c r="U253" s="450">
        <v>-100</v>
      </c>
      <c r="V253" s="450">
        <v>0</v>
      </c>
      <c r="W253" s="450">
        <v>-25</v>
      </c>
      <c r="X253" s="450">
        <v>0</v>
      </c>
      <c r="Y253" s="452" t="s">
        <v>2148</v>
      </c>
      <c r="Z253" s="453">
        <v>4.8000000000000001E-2</v>
      </c>
      <c r="AA253" s="452" t="s">
        <v>2174</v>
      </c>
      <c r="AB253" s="453">
        <v>2.4E-2</v>
      </c>
      <c r="AC253" s="452" t="s">
        <v>2391</v>
      </c>
      <c r="AD253" s="453">
        <v>8.0000000000000002E-3</v>
      </c>
    </row>
    <row r="254" spans="1:30" ht="12" thickBot="1">
      <c r="A254" s="448">
        <v>43</v>
      </c>
      <c r="B254" s="449" t="s">
        <v>374</v>
      </c>
      <c r="C254" s="449"/>
      <c r="D254" s="449"/>
      <c r="E254" s="449" t="s">
        <v>423</v>
      </c>
      <c r="F254" s="450">
        <v>200</v>
      </c>
      <c r="G254" s="450">
        <f t="shared" si="15"/>
        <v>3000</v>
      </c>
      <c r="H254" s="450">
        <v>500</v>
      </c>
      <c r="I254" s="450">
        <f t="shared" si="12"/>
        <v>7500</v>
      </c>
      <c r="J254" s="450">
        <v>550</v>
      </c>
      <c r="K254" s="450"/>
      <c r="L254" s="450"/>
      <c r="M254" s="450">
        <v>130</v>
      </c>
      <c r="N254" s="450">
        <v>573</v>
      </c>
      <c r="O254" s="451">
        <f t="shared" si="13"/>
        <v>11460</v>
      </c>
      <c r="P254" s="450">
        <v>765</v>
      </c>
      <c r="Q254" s="451">
        <f t="shared" si="14"/>
        <v>15300</v>
      </c>
      <c r="R254" s="450">
        <v>0</v>
      </c>
      <c r="S254" s="450">
        <v>0</v>
      </c>
      <c r="T254" s="450">
        <v>0</v>
      </c>
      <c r="U254" s="450">
        <v>-100</v>
      </c>
      <c r="V254" s="450">
        <v>0</v>
      </c>
      <c r="W254" s="450">
        <v>100</v>
      </c>
      <c r="X254" s="450">
        <v>300</v>
      </c>
      <c r="Y254" s="452" t="s">
        <v>3054</v>
      </c>
      <c r="Z254" s="453">
        <v>3.5000000000000003E-2</v>
      </c>
      <c r="AA254" s="452" t="s">
        <v>5753</v>
      </c>
      <c r="AB254" s="453">
        <v>0.01</v>
      </c>
      <c r="AC254" s="452" t="s">
        <v>3060</v>
      </c>
      <c r="AD254" s="453">
        <v>5.0000000000000001E-3</v>
      </c>
    </row>
    <row r="255" spans="1:30" ht="12" thickBot="1">
      <c r="A255" s="448">
        <v>43</v>
      </c>
      <c r="B255" s="449" t="s">
        <v>373</v>
      </c>
      <c r="C255" s="449"/>
      <c r="D255" s="449"/>
      <c r="E255" s="449" t="s">
        <v>431</v>
      </c>
      <c r="F255" s="450">
        <v>1050</v>
      </c>
      <c r="G255" s="450">
        <f t="shared" si="15"/>
        <v>15750</v>
      </c>
      <c r="H255" s="450">
        <v>380</v>
      </c>
      <c r="I255" s="450">
        <f t="shared" si="12"/>
        <v>5700</v>
      </c>
      <c r="J255" s="450">
        <v>100</v>
      </c>
      <c r="K255" s="450"/>
      <c r="L255" s="450"/>
      <c r="M255" s="450">
        <v>100</v>
      </c>
      <c r="N255" s="450">
        <v>430</v>
      </c>
      <c r="O255" s="451">
        <f t="shared" si="13"/>
        <v>8600</v>
      </c>
      <c r="P255" s="450">
        <v>430</v>
      </c>
      <c r="Q255" s="451">
        <f t="shared" si="14"/>
        <v>8600</v>
      </c>
      <c r="R255" s="450">
        <v>0</v>
      </c>
      <c r="S255" s="450">
        <v>100</v>
      </c>
      <c r="T255" s="450">
        <v>-100</v>
      </c>
      <c r="U255" s="450">
        <v>0</v>
      </c>
      <c r="V255" s="450">
        <v>0</v>
      </c>
      <c r="W255" s="450">
        <v>100</v>
      </c>
      <c r="X255" s="450">
        <v>0</v>
      </c>
      <c r="Y255" s="452" t="s">
        <v>5754</v>
      </c>
      <c r="Z255" s="453">
        <v>0.08</v>
      </c>
      <c r="AA255" s="452" t="s">
        <v>1753</v>
      </c>
      <c r="AB255" s="453" t="s">
        <v>1753</v>
      </c>
      <c r="AC255" s="452" t="s">
        <v>1753</v>
      </c>
      <c r="AD255" s="453" t="s">
        <v>1753</v>
      </c>
    </row>
    <row r="256" spans="1:30" ht="12" thickBot="1">
      <c r="A256" s="448">
        <v>43</v>
      </c>
      <c r="B256" s="449" t="s">
        <v>5755</v>
      </c>
      <c r="C256" s="449"/>
      <c r="D256" s="449"/>
      <c r="E256" s="449" t="s">
        <v>406</v>
      </c>
      <c r="F256" s="450">
        <v>880</v>
      </c>
      <c r="G256" s="450">
        <f t="shared" si="15"/>
        <v>13200</v>
      </c>
      <c r="H256" s="450">
        <v>450</v>
      </c>
      <c r="I256" s="450">
        <f t="shared" si="12"/>
        <v>6750</v>
      </c>
      <c r="J256" s="450">
        <v>600</v>
      </c>
      <c r="K256" s="450"/>
      <c r="L256" s="450"/>
      <c r="M256" s="450">
        <v>100</v>
      </c>
      <c r="N256" s="450">
        <v>430</v>
      </c>
      <c r="O256" s="451">
        <f t="shared" si="13"/>
        <v>8600</v>
      </c>
      <c r="P256" s="450">
        <v>430</v>
      </c>
      <c r="Q256" s="451">
        <f t="shared" si="14"/>
        <v>8600</v>
      </c>
      <c r="R256" s="450">
        <v>0</v>
      </c>
      <c r="S256" s="450">
        <v>0</v>
      </c>
      <c r="T256" s="450">
        <v>0</v>
      </c>
      <c r="U256" s="450">
        <v>-100</v>
      </c>
      <c r="V256" s="450">
        <v>0</v>
      </c>
      <c r="W256" s="450">
        <v>100</v>
      </c>
      <c r="X256" s="450">
        <v>200</v>
      </c>
      <c r="Y256" s="452" t="s">
        <v>3054</v>
      </c>
      <c r="Z256" s="453">
        <v>3.5000000000000003E-2</v>
      </c>
      <c r="AA256" s="452" t="s">
        <v>5709</v>
      </c>
      <c r="AB256" s="453">
        <v>0.01</v>
      </c>
      <c r="AC256" s="452" t="s">
        <v>3062</v>
      </c>
      <c r="AD256" s="453">
        <v>5.0000000000000001E-3</v>
      </c>
    </row>
    <row r="257" spans="1:30" ht="12" thickBot="1">
      <c r="A257" s="448">
        <v>44</v>
      </c>
      <c r="B257" s="449" t="s">
        <v>377</v>
      </c>
      <c r="C257" s="449"/>
      <c r="D257" s="449"/>
      <c r="E257" s="449" t="s">
        <v>423</v>
      </c>
      <c r="F257" s="450">
        <v>700</v>
      </c>
      <c r="G257" s="450">
        <f t="shared" si="15"/>
        <v>10500</v>
      </c>
      <c r="H257" s="450">
        <v>550</v>
      </c>
      <c r="I257" s="450">
        <f t="shared" si="12"/>
        <v>8250</v>
      </c>
      <c r="J257" s="450">
        <v>300</v>
      </c>
      <c r="K257" s="450"/>
      <c r="L257" s="450"/>
      <c r="M257" s="450">
        <v>50</v>
      </c>
      <c r="N257" s="450">
        <v>3996</v>
      </c>
      <c r="O257" s="451">
        <f t="shared" si="13"/>
        <v>14384</v>
      </c>
      <c r="P257" s="450">
        <v>666</v>
      </c>
      <c r="Q257" s="451">
        <f t="shared" si="14"/>
        <v>13320</v>
      </c>
      <c r="R257" s="450">
        <v>0</v>
      </c>
      <c r="S257" s="450">
        <v>0</v>
      </c>
      <c r="T257" s="450">
        <v>0</v>
      </c>
      <c r="U257" s="450">
        <v>0</v>
      </c>
      <c r="V257" s="450">
        <v>0</v>
      </c>
      <c r="W257" s="450">
        <v>100</v>
      </c>
      <c r="X257" s="450">
        <v>0</v>
      </c>
      <c r="Y257" s="452" t="s">
        <v>3054</v>
      </c>
      <c r="Z257" s="453">
        <v>3.5000000000000003E-2</v>
      </c>
      <c r="AA257" s="452" t="s">
        <v>3054</v>
      </c>
      <c r="AB257" s="453">
        <v>0.01</v>
      </c>
      <c r="AC257" s="452" t="s">
        <v>5669</v>
      </c>
      <c r="AD257" s="453">
        <v>5.0000000000000001E-3</v>
      </c>
    </row>
    <row r="258" spans="1:30" ht="12" thickBot="1">
      <c r="A258" s="448">
        <v>44</v>
      </c>
      <c r="B258" s="449" t="s">
        <v>378</v>
      </c>
      <c r="C258" s="449"/>
      <c r="D258" s="449"/>
      <c r="E258" s="449" t="s">
        <v>432</v>
      </c>
      <c r="F258" s="450">
        <v>1000</v>
      </c>
      <c r="G258" s="450">
        <f t="shared" si="15"/>
        <v>15000</v>
      </c>
      <c r="H258" s="450">
        <v>650</v>
      </c>
      <c r="I258" s="450">
        <f t="shared" si="12"/>
        <v>9750</v>
      </c>
      <c r="J258" s="450">
        <v>50</v>
      </c>
      <c r="K258" s="450"/>
      <c r="L258" s="450"/>
      <c r="M258" s="450">
        <v>100</v>
      </c>
      <c r="N258" s="450">
        <v>888</v>
      </c>
      <c r="O258" s="451">
        <f t="shared" si="13"/>
        <v>17760</v>
      </c>
      <c r="P258" s="450">
        <v>888</v>
      </c>
      <c r="Q258" s="451">
        <f t="shared" si="14"/>
        <v>17760</v>
      </c>
      <c r="R258" s="450">
        <v>0</v>
      </c>
      <c r="S258" s="450">
        <v>0</v>
      </c>
      <c r="T258" s="450">
        <v>0</v>
      </c>
      <c r="U258" s="450">
        <v>100</v>
      </c>
      <c r="V258" s="450">
        <v>0</v>
      </c>
      <c r="W258" s="450">
        <v>100</v>
      </c>
      <c r="X258" s="450">
        <v>0</v>
      </c>
      <c r="Y258" s="452" t="s">
        <v>2125</v>
      </c>
      <c r="Z258" s="453">
        <v>4.4999999999999998E-2</v>
      </c>
      <c r="AA258" s="452" t="s">
        <v>5721</v>
      </c>
      <c r="AB258" s="453">
        <v>5.0000000000000001E-3</v>
      </c>
      <c r="AC258" s="452" t="s">
        <v>1753</v>
      </c>
      <c r="AD258" s="453" t="s">
        <v>1753</v>
      </c>
    </row>
    <row r="259" spans="1:30" ht="12" thickBot="1">
      <c r="A259" s="448">
        <v>44</v>
      </c>
      <c r="B259" s="449" t="s">
        <v>376</v>
      </c>
      <c r="C259" s="449"/>
      <c r="D259" s="449"/>
      <c r="E259" s="449" t="s">
        <v>423</v>
      </c>
      <c r="F259" s="450">
        <v>2100</v>
      </c>
      <c r="G259" s="450">
        <f t="shared" si="15"/>
        <v>31500</v>
      </c>
      <c r="H259" s="450">
        <v>500</v>
      </c>
      <c r="I259" s="450">
        <f t="shared" si="12"/>
        <v>7500</v>
      </c>
      <c r="J259" s="450">
        <v>280</v>
      </c>
      <c r="K259" s="450"/>
      <c r="L259" s="450"/>
      <c r="M259" s="450">
        <v>150</v>
      </c>
      <c r="N259" s="450">
        <v>666</v>
      </c>
      <c r="O259" s="451">
        <f t="shared" si="13"/>
        <v>13320</v>
      </c>
      <c r="P259" s="450">
        <v>666</v>
      </c>
      <c r="Q259" s="451">
        <f t="shared" si="14"/>
        <v>13320</v>
      </c>
      <c r="R259" s="450">
        <v>0</v>
      </c>
      <c r="S259" s="450">
        <v>50</v>
      </c>
      <c r="T259" s="450">
        <v>50</v>
      </c>
      <c r="U259" s="450">
        <v>-100</v>
      </c>
      <c r="V259" s="450">
        <v>50</v>
      </c>
      <c r="W259" s="450">
        <v>100</v>
      </c>
      <c r="X259" s="450">
        <v>250</v>
      </c>
      <c r="Y259" s="452" t="s">
        <v>3054</v>
      </c>
      <c r="Z259" s="453">
        <v>3.5000000000000003E-2</v>
      </c>
      <c r="AA259" s="452" t="s">
        <v>5709</v>
      </c>
      <c r="AB259" s="453">
        <v>0.01</v>
      </c>
      <c r="AC259" s="452" t="s">
        <v>3080</v>
      </c>
      <c r="AD259" s="453">
        <v>5.0000000000000001E-3</v>
      </c>
    </row>
    <row r="260" spans="1:30" ht="12" thickBot="1">
      <c r="A260" s="448">
        <v>44</v>
      </c>
      <c r="B260" s="449" t="s">
        <v>379</v>
      </c>
      <c r="C260" s="449"/>
      <c r="D260" s="449"/>
      <c r="E260" s="449" t="s">
        <v>424</v>
      </c>
      <c r="F260" s="450">
        <v>120</v>
      </c>
      <c r="G260" s="450">
        <f t="shared" si="15"/>
        <v>1800</v>
      </c>
      <c r="H260" s="450">
        <v>300</v>
      </c>
      <c r="I260" s="450">
        <f t="shared" ref="I260:I325" si="16">MOD(H260*15,65536)</f>
        <v>4500</v>
      </c>
      <c r="J260" s="450">
        <v>300</v>
      </c>
      <c r="K260" s="450"/>
      <c r="L260" s="450"/>
      <c r="M260" s="450">
        <v>50</v>
      </c>
      <c r="N260" s="450">
        <v>444</v>
      </c>
      <c r="O260" s="451">
        <f t="shared" ref="O260:O270" si="17">MOD(N260 * 20, 65536)</f>
        <v>8880</v>
      </c>
      <c r="P260" s="450">
        <v>444</v>
      </c>
      <c r="Q260" s="451">
        <f t="shared" ref="Q260" si="18">MOD(P260 * 20, 65536)</f>
        <v>8880</v>
      </c>
      <c r="R260" s="450">
        <v>0</v>
      </c>
      <c r="S260" s="450">
        <v>0</v>
      </c>
      <c r="T260" s="450">
        <v>0</v>
      </c>
      <c r="U260" s="450">
        <v>-100</v>
      </c>
      <c r="V260" s="450">
        <v>0</v>
      </c>
      <c r="W260" s="450">
        <v>100</v>
      </c>
      <c r="X260" s="450">
        <v>250</v>
      </c>
      <c r="Y260" s="452" t="s">
        <v>2125</v>
      </c>
      <c r="Z260" s="453">
        <v>4.4999999999999998E-2</v>
      </c>
      <c r="AA260" s="452" t="s">
        <v>5756</v>
      </c>
      <c r="AB260" s="453">
        <v>5.0000000000000001E-3</v>
      </c>
      <c r="AC260" s="452" t="s">
        <v>1753</v>
      </c>
      <c r="AD260" s="453" t="s">
        <v>1753</v>
      </c>
    </row>
    <row r="261" spans="1:30" ht="12" thickBot="1">
      <c r="A261" s="448">
        <v>44</v>
      </c>
      <c r="B261" s="449" t="s">
        <v>375</v>
      </c>
      <c r="C261" s="449"/>
      <c r="D261" s="449"/>
      <c r="E261" s="449" t="s">
        <v>422</v>
      </c>
      <c r="F261" s="450">
        <v>1000</v>
      </c>
      <c r="G261" s="450">
        <f t="shared" ref="G261:G326" si="19">MOD(F261*15,65536)</f>
        <v>15000</v>
      </c>
      <c r="H261" s="450">
        <v>270</v>
      </c>
      <c r="I261" s="450">
        <f t="shared" si="16"/>
        <v>4050</v>
      </c>
      <c r="J261" s="450">
        <v>1200</v>
      </c>
      <c r="K261" s="450"/>
      <c r="L261" s="450"/>
      <c r="M261" s="450">
        <v>255</v>
      </c>
      <c r="N261" s="450">
        <v>50</v>
      </c>
      <c r="O261" s="451">
        <f t="shared" si="17"/>
        <v>1000</v>
      </c>
      <c r="P261" s="450">
        <v>4000</v>
      </c>
      <c r="Q261" s="451">
        <f t="shared" ref="Q261:Q278" si="20">MOD(P261 * 20, 65536)</f>
        <v>14464</v>
      </c>
      <c r="R261" s="450">
        <v>0</v>
      </c>
      <c r="S261" s="450">
        <v>100</v>
      </c>
      <c r="T261" s="450">
        <v>100</v>
      </c>
      <c r="U261" s="450">
        <v>100</v>
      </c>
      <c r="V261" s="450">
        <v>100</v>
      </c>
      <c r="W261" s="450">
        <v>100</v>
      </c>
      <c r="X261" s="450">
        <v>100</v>
      </c>
      <c r="Y261" s="452" t="s">
        <v>2117</v>
      </c>
      <c r="Z261" s="453">
        <v>0.15</v>
      </c>
      <c r="AA261" s="452" t="s">
        <v>1753</v>
      </c>
      <c r="AB261" s="453" t="s">
        <v>1753</v>
      </c>
      <c r="AC261" s="452" t="s">
        <v>1753</v>
      </c>
      <c r="AD261" s="453" t="s">
        <v>1753</v>
      </c>
    </row>
    <row r="262" spans="1:30" s="308" customFormat="1" ht="12" thickBot="1">
      <c r="A262" s="448">
        <v>44</v>
      </c>
      <c r="B262" s="449" t="s">
        <v>5993</v>
      </c>
      <c r="C262" s="449"/>
      <c r="D262" s="449"/>
      <c r="E262" s="449" t="s">
        <v>5994</v>
      </c>
      <c r="F262" s="450">
        <v>1400</v>
      </c>
      <c r="G262" s="450">
        <f t="shared" si="19"/>
        <v>21000</v>
      </c>
      <c r="H262" s="450">
        <v>600</v>
      </c>
      <c r="I262" s="450">
        <f t="shared" si="16"/>
        <v>9000</v>
      </c>
      <c r="J262" s="450">
        <v>300</v>
      </c>
      <c r="K262" s="450"/>
      <c r="L262" s="450"/>
      <c r="M262" s="450">
        <v>130</v>
      </c>
      <c r="N262" s="450">
        <v>888</v>
      </c>
      <c r="O262" s="451">
        <f t="shared" si="17"/>
        <v>17760</v>
      </c>
      <c r="P262" s="450">
        <v>888</v>
      </c>
      <c r="Q262" s="451">
        <f t="shared" si="20"/>
        <v>17760</v>
      </c>
      <c r="R262" s="450">
        <v>0</v>
      </c>
      <c r="S262" s="450">
        <v>0</v>
      </c>
      <c r="T262" s="450">
        <v>0</v>
      </c>
      <c r="U262" s="450">
        <v>-100</v>
      </c>
      <c r="V262" s="450">
        <v>-50</v>
      </c>
      <c r="W262" s="450">
        <v>100</v>
      </c>
      <c r="X262" s="450">
        <v>0</v>
      </c>
      <c r="Y262" s="452" t="s">
        <v>5995</v>
      </c>
      <c r="Z262" s="453">
        <v>0.16669999999999999</v>
      </c>
      <c r="AA262" s="452" t="s">
        <v>5996</v>
      </c>
      <c r="AB262" s="453">
        <v>0.16669999999999999</v>
      </c>
      <c r="AC262" s="452" t="s">
        <v>5997</v>
      </c>
      <c r="AD262" s="453">
        <v>0.16669999999999999</v>
      </c>
    </row>
    <row r="263" spans="1:30" ht="12" thickBot="1">
      <c r="A263" s="448">
        <v>45</v>
      </c>
      <c r="B263" s="449" t="s">
        <v>381</v>
      </c>
      <c r="C263" s="449"/>
      <c r="D263" s="449"/>
      <c r="E263" s="449" t="s">
        <v>406</v>
      </c>
      <c r="F263" s="450">
        <v>2500</v>
      </c>
      <c r="G263" s="450">
        <f t="shared" si="19"/>
        <v>37500</v>
      </c>
      <c r="H263" s="450">
        <v>1000</v>
      </c>
      <c r="I263" s="450">
        <f t="shared" si="16"/>
        <v>15000</v>
      </c>
      <c r="J263" s="450">
        <v>2000</v>
      </c>
      <c r="K263" s="450"/>
      <c r="L263" s="450"/>
      <c r="M263" s="450">
        <v>100</v>
      </c>
      <c r="N263" s="450">
        <v>10000</v>
      </c>
      <c r="O263" s="451">
        <f t="shared" si="17"/>
        <v>3392</v>
      </c>
      <c r="P263" s="450">
        <v>8000</v>
      </c>
      <c r="Q263" s="451">
        <f t="shared" si="20"/>
        <v>28928</v>
      </c>
      <c r="R263" s="450">
        <v>0</v>
      </c>
      <c r="S263" s="450">
        <v>25</v>
      </c>
      <c r="T263" s="450">
        <v>-50</v>
      </c>
      <c r="U263" s="450">
        <v>25</v>
      </c>
      <c r="V263" s="450">
        <v>0</v>
      </c>
      <c r="W263" s="450">
        <v>-25</v>
      </c>
      <c r="X263" s="450">
        <v>200</v>
      </c>
      <c r="Y263" s="452" t="s">
        <v>3106</v>
      </c>
      <c r="Z263" s="453">
        <v>0.03</v>
      </c>
      <c r="AA263" s="452" t="s">
        <v>5757</v>
      </c>
      <c r="AB263" s="453">
        <v>1.4999999999999999E-2</v>
      </c>
      <c r="AC263" s="452" t="s">
        <v>2114</v>
      </c>
      <c r="AD263" s="453">
        <v>5.0000000000000001E-3</v>
      </c>
    </row>
    <row r="264" spans="1:30" ht="12" thickBot="1">
      <c r="A264" s="448">
        <v>45</v>
      </c>
      <c r="B264" s="449" t="s">
        <v>382</v>
      </c>
      <c r="C264" s="449"/>
      <c r="D264" s="449"/>
      <c r="E264" s="449" t="s">
        <v>432</v>
      </c>
      <c r="F264" s="450">
        <v>800</v>
      </c>
      <c r="G264" s="450">
        <f t="shared" si="19"/>
        <v>12000</v>
      </c>
      <c r="H264" s="450">
        <v>800</v>
      </c>
      <c r="I264" s="450">
        <f t="shared" si="16"/>
        <v>12000</v>
      </c>
      <c r="J264" s="450">
        <v>250</v>
      </c>
      <c r="K264" s="450"/>
      <c r="L264" s="450"/>
      <c r="M264" s="450">
        <v>80</v>
      </c>
      <c r="N264" s="450">
        <v>999</v>
      </c>
      <c r="O264" s="451">
        <f t="shared" si="17"/>
        <v>19980</v>
      </c>
      <c r="P264" s="450">
        <v>999</v>
      </c>
      <c r="Q264" s="451">
        <f t="shared" si="20"/>
        <v>19980</v>
      </c>
      <c r="R264" s="450">
        <v>0</v>
      </c>
      <c r="S264" s="450">
        <v>0</v>
      </c>
      <c r="T264" s="450">
        <v>0</v>
      </c>
      <c r="U264" s="450">
        <v>-100</v>
      </c>
      <c r="V264" s="450">
        <v>0</v>
      </c>
      <c r="W264" s="450">
        <v>100</v>
      </c>
      <c r="X264" s="450">
        <v>0</v>
      </c>
      <c r="Y264" s="452" t="s">
        <v>3054</v>
      </c>
      <c r="Z264" s="453">
        <v>0.06</v>
      </c>
      <c r="AA264" s="452" t="s">
        <v>3054</v>
      </c>
      <c r="AB264" s="453">
        <v>0.03</v>
      </c>
      <c r="AC264" s="452" t="s">
        <v>3054</v>
      </c>
      <c r="AD264" s="453">
        <v>0.01</v>
      </c>
    </row>
    <row r="265" spans="1:30" ht="12" thickBot="1">
      <c r="A265" s="448">
        <v>45</v>
      </c>
      <c r="B265" s="449" t="s">
        <v>5758</v>
      </c>
      <c r="C265" s="449" t="s">
        <v>5605</v>
      </c>
      <c r="D265" s="449" t="s">
        <v>5606</v>
      </c>
      <c r="E265" s="449" t="s">
        <v>430</v>
      </c>
      <c r="F265" s="450">
        <v>4000</v>
      </c>
      <c r="G265" s="450">
        <f t="shared" si="19"/>
        <v>60000</v>
      </c>
      <c r="H265" s="450">
        <v>400</v>
      </c>
      <c r="I265" s="450">
        <f t="shared" si="16"/>
        <v>6000</v>
      </c>
      <c r="J265" s="450">
        <v>100</v>
      </c>
      <c r="K265" s="450"/>
      <c r="L265" s="450"/>
      <c r="M265" s="450">
        <v>80</v>
      </c>
      <c r="N265" s="450">
        <v>800</v>
      </c>
      <c r="O265" s="451">
        <f t="shared" si="17"/>
        <v>16000</v>
      </c>
      <c r="P265" s="450">
        <v>800</v>
      </c>
      <c r="Q265" s="451">
        <f t="shared" si="20"/>
        <v>16000</v>
      </c>
      <c r="R265" s="450">
        <v>0</v>
      </c>
      <c r="S265" s="450">
        <v>-50</v>
      </c>
      <c r="T265" s="450">
        <v>-100</v>
      </c>
      <c r="U265" s="450">
        <v>0</v>
      </c>
      <c r="V265" s="450">
        <v>0</v>
      </c>
      <c r="W265" s="450">
        <v>100</v>
      </c>
      <c r="X265" s="450">
        <v>0</v>
      </c>
      <c r="Y265" s="452" t="s">
        <v>2104</v>
      </c>
      <c r="Z265" s="453">
        <v>0.08</v>
      </c>
      <c r="AA265" s="452" t="s">
        <v>1753</v>
      </c>
      <c r="AB265" s="453" t="s">
        <v>1753</v>
      </c>
      <c r="AC265" s="452" t="s">
        <v>1753</v>
      </c>
      <c r="AD265" s="453" t="s">
        <v>1753</v>
      </c>
    </row>
    <row r="266" spans="1:30" ht="12" thickBot="1">
      <c r="A266" s="448">
        <v>45</v>
      </c>
      <c r="B266" s="449" t="s">
        <v>380</v>
      </c>
      <c r="C266" s="449" t="s">
        <v>5596</v>
      </c>
      <c r="D266" s="449" t="s">
        <v>5606</v>
      </c>
      <c r="E266" s="449" t="s">
        <v>428</v>
      </c>
      <c r="F266" s="450">
        <v>2000</v>
      </c>
      <c r="G266" s="450">
        <f t="shared" si="19"/>
        <v>30000</v>
      </c>
      <c r="H266" s="450">
        <v>380</v>
      </c>
      <c r="I266" s="450">
        <f t="shared" si="16"/>
        <v>5700</v>
      </c>
      <c r="J266" s="450">
        <v>100</v>
      </c>
      <c r="K266" s="450"/>
      <c r="L266" s="450"/>
      <c r="M266" s="450">
        <v>120</v>
      </c>
      <c r="N266" s="450">
        <v>450</v>
      </c>
      <c r="O266" s="451">
        <f t="shared" si="17"/>
        <v>9000</v>
      </c>
      <c r="P266" s="450">
        <v>450</v>
      </c>
      <c r="Q266" s="451">
        <f t="shared" si="20"/>
        <v>9000</v>
      </c>
      <c r="R266" s="450">
        <v>0</v>
      </c>
      <c r="S266" s="450">
        <v>-100</v>
      </c>
      <c r="T266" s="450">
        <v>-50</v>
      </c>
      <c r="U266" s="450">
        <v>0</v>
      </c>
      <c r="V266" s="450">
        <v>0</v>
      </c>
      <c r="W266" s="450">
        <v>100</v>
      </c>
      <c r="X266" s="450">
        <v>0</v>
      </c>
      <c r="Y266" s="452" t="s">
        <v>2598</v>
      </c>
      <c r="Z266" s="453">
        <v>0.08</v>
      </c>
      <c r="AA266" s="452" t="s">
        <v>1753</v>
      </c>
      <c r="AB266" s="453" t="s">
        <v>1753</v>
      </c>
      <c r="AC266" s="452" t="s">
        <v>1753</v>
      </c>
      <c r="AD266" s="453" t="s">
        <v>1753</v>
      </c>
    </row>
    <row r="267" spans="1:30" ht="12" thickBot="1">
      <c r="A267" s="448">
        <v>45</v>
      </c>
      <c r="B267" s="449" t="s">
        <v>383</v>
      </c>
      <c r="C267" s="449"/>
      <c r="D267" s="449"/>
      <c r="E267" s="449" t="s">
        <v>432</v>
      </c>
      <c r="F267" s="450">
        <v>1000</v>
      </c>
      <c r="G267" s="450">
        <f t="shared" si="19"/>
        <v>15000</v>
      </c>
      <c r="H267" s="450">
        <v>600</v>
      </c>
      <c r="I267" s="450">
        <f t="shared" si="16"/>
        <v>9000</v>
      </c>
      <c r="J267" s="450">
        <v>250</v>
      </c>
      <c r="K267" s="450"/>
      <c r="L267" s="450"/>
      <c r="M267" s="450">
        <v>50</v>
      </c>
      <c r="N267" s="450">
        <v>333</v>
      </c>
      <c r="O267" s="451">
        <f t="shared" si="17"/>
        <v>6660</v>
      </c>
      <c r="P267" s="450">
        <v>333</v>
      </c>
      <c r="Q267" s="451">
        <f t="shared" si="20"/>
        <v>6660</v>
      </c>
      <c r="R267" s="450">
        <v>0</v>
      </c>
      <c r="S267" s="450">
        <v>0</v>
      </c>
      <c r="T267" s="450">
        <v>0</v>
      </c>
      <c r="U267" s="450">
        <v>-50</v>
      </c>
      <c r="V267" s="450">
        <v>0</v>
      </c>
      <c r="W267" s="450">
        <v>100</v>
      </c>
      <c r="X267" s="450">
        <v>200</v>
      </c>
      <c r="Y267" s="452" t="s">
        <v>3054</v>
      </c>
      <c r="Z267" s="453">
        <v>0.03</v>
      </c>
      <c r="AA267" s="452" t="s">
        <v>3054</v>
      </c>
      <c r="AB267" s="453">
        <v>1.4999999999999999E-2</v>
      </c>
      <c r="AC267" s="452" t="s">
        <v>3054</v>
      </c>
      <c r="AD267" s="453">
        <v>5.0000000000000001E-3</v>
      </c>
    </row>
    <row r="268" spans="1:30" ht="12" thickBot="1">
      <c r="A268" s="448">
        <v>46</v>
      </c>
      <c r="B268" s="449" t="s">
        <v>384</v>
      </c>
      <c r="C268" s="449"/>
      <c r="D268" s="449"/>
      <c r="E268" s="449" t="s">
        <v>428</v>
      </c>
      <c r="F268" s="450">
        <v>3000</v>
      </c>
      <c r="G268" s="450">
        <f t="shared" si="19"/>
        <v>45000</v>
      </c>
      <c r="H268" s="450">
        <v>550</v>
      </c>
      <c r="I268" s="450">
        <f t="shared" si="16"/>
        <v>8250</v>
      </c>
      <c r="J268" s="450">
        <v>250</v>
      </c>
      <c r="K268" s="450"/>
      <c r="L268" s="450"/>
      <c r="M268" s="450">
        <v>120</v>
      </c>
      <c r="N268" s="450">
        <v>1000</v>
      </c>
      <c r="O268" s="451">
        <f t="shared" si="17"/>
        <v>20000</v>
      </c>
      <c r="P268" s="450">
        <v>1000</v>
      </c>
      <c r="Q268" s="451">
        <f t="shared" si="20"/>
        <v>20000</v>
      </c>
      <c r="R268" s="450">
        <v>0</v>
      </c>
      <c r="S268" s="450">
        <v>0</v>
      </c>
      <c r="T268" s="450">
        <v>0</v>
      </c>
      <c r="U268" s="450">
        <v>-50</v>
      </c>
      <c r="V268" s="450">
        <v>0</v>
      </c>
      <c r="W268" s="450">
        <v>-20</v>
      </c>
      <c r="X268" s="450">
        <v>0</v>
      </c>
      <c r="Y268" s="452" t="s">
        <v>2146</v>
      </c>
      <c r="Z268" s="453">
        <v>0.06</v>
      </c>
      <c r="AA268" s="452" t="s">
        <v>2172</v>
      </c>
      <c r="AB268" s="453">
        <v>0.03</v>
      </c>
      <c r="AC268" s="452" t="s">
        <v>3069</v>
      </c>
      <c r="AD268" s="453">
        <v>0.01</v>
      </c>
    </row>
    <row r="269" spans="1:30" ht="12" thickBot="1">
      <c r="A269" s="448">
        <v>46</v>
      </c>
      <c r="B269" s="449" t="s">
        <v>385</v>
      </c>
      <c r="C269" s="449"/>
      <c r="D269" s="449"/>
      <c r="E269" s="449" t="s">
        <v>405</v>
      </c>
      <c r="F269" s="450">
        <v>4000</v>
      </c>
      <c r="G269" s="450">
        <f t="shared" si="19"/>
        <v>60000</v>
      </c>
      <c r="H269" s="450">
        <v>600</v>
      </c>
      <c r="I269" s="450">
        <f t="shared" si="16"/>
        <v>9000</v>
      </c>
      <c r="J269" s="450">
        <v>200</v>
      </c>
      <c r="K269" s="450"/>
      <c r="L269" s="450"/>
      <c r="M269" s="450">
        <v>100</v>
      </c>
      <c r="N269" s="450">
        <v>550</v>
      </c>
      <c r="O269" s="451">
        <f t="shared" si="17"/>
        <v>11000</v>
      </c>
      <c r="P269" s="450">
        <v>550</v>
      </c>
      <c r="Q269" s="451">
        <f t="shared" si="20"/>
        <v>11000</v>
      </c>
      <c r="R269" s="450">
        <v>0</v>
      </c>
      <c r="S269" s="450">
        <v>0</v>
      </c>
      <c r="T269" s="450">
        <v>0</v>
      </c>
      <c r="U269" s="450">
        <v>0</v>
      </c>
      <c r="V269" s="450">
        <v>0</v>
      </c>
      <c r="W269" s="450">
        <v>0</v>
      </c>
      <c r="X269" s="450">
        <v>0</v>
      </c>
      <c r="Y269" s="452" t="s">
        <v>2153</v>
      </c>
      <c r="Z269" s="453">
        <v>4.4999999999999998E-2</v>
      </c>
      <c r="AA269" s="452" t="s">
        <v>3068</v>
      </c>
      <c r="AB269" s="453">
        <v>5.0000000000000001E-3</v>
      </c>
      <c r="AC269" s="452" t="s">
        <v>1753</v>
      </c>
      <c r="AD269" s="453" t="s">
        <v>1753</v>
      </c>
    </row>
    <row r="270" spans="1:30" ht="12" thickBot="1">
      <c r="A270" s="448">
        <v>46</v>
      </c>
      <c r="B270" s="449" t="s">
        <v>386</v>
      </c>
      <c r="C270" s="449"/>
      <c r="D270" s="449"/>
      <c r="E270" s="449" t="s">
        <v>430</v>
      </c>
      <c r="F270" s="450">
        <v>1200</v>
      </c>
      <c r="G270" s="450">
        <f t="shared" si="19"/>
        <v>18000</v>
      </c>
      <c r="H270" s="450">
        <v>450</v>
      </c>
      <c r="I270" s="450">
        <f t="shared" si="16"/>
        <v>6750</v>
      </c>
      <c r="J270" s="450">
        <v>300</v>
      </c>
      <c r="K270" s="450"/>
      <c r="L270" s="450"/>
      <c r="M270" s="450">
        <v>100</v>
      </c>
      <c r="N270" s="450">
        <v>500</v>
      </c>
      <c r="O270" s="451">
        <f t="shared" si="17"/>
        <v>10000</v>
      </c>
      <c r="P270" s="450">
        <v>1000</v>
      </c>
      <c r="Q270" s="451">
        <f t="shared" si="20"/>
        <v>20000</v>
      </c>
      <c r="R270" s="450">
        <v>0</v>
      </c>
      <c r="S270" s="450">
        <v>0</v>
      </c>
      <c r="T270" s="450">
        <v>0</v>
      </c>
      <c r="U270" s="450">
        <v>0</v>
      </c>
      <c r="V270" s="450">
        <v>0</v>
      </c>
      <c r="W270" s="450">
        <v>-50</v>
      </c>
      <c r="X270" s="450">
        <v>0</v>
      </c>
      <c r="Y270" s="452" t="s">
        <v>2165</v>
      </c>
      <c r="Z270" s="453">
        <v>0.08</v>
      </c>
      <c r="AA270" s="452" t="s">
        <v>1753</v>
      </c>
      <c r="AB270" s="453" t="s">
        <v>1753</v>
      </c>
      <c r="AC270" s="452" t="s">
        <v>1753</v>
      </c>
      <c r="AD270" s="453" t="s">
        <v>1753</v>
      </c>
    </row>
    <row r="271" spans="1:30" ht="12" thickBot="1">
      <c r="A271" s="448">
        <v>46</v>
      </c>
      <c r="B271" s="449" t="s">
        <v>387</v>
      </c>
      <c r="C271" s="449"/>
      <c r="D271" s="449"/>
      <c r="E271" s="449" t="s">
        <v>423</v>
      </c>
      <c r="F271" s="450">
        <v>1800</v>
      </c>
      <c r="G271" s="450">
        <f t="shared" si="19"/>
        <v>27000</v>
      </c>
      <c r="H271" s="450">
        <v>400</v>
      </c>
      <c r="I271" s="450">
        <f t="shared" si="16"/>
        <v>6000</v>
      </c>
      <c r="J271" s="450">
        <v>300</v>
      </c>
      <c r="K271" s="450"/>
      <c r="L271" s="450"/>
      <c r="M271" s="450">
        <v>180</v>
      </c>
      <c r="N271" s="450">
        <v>500</v>
      </c>
      <c r="O271" s="451">
        <f t="shared" ref="O271:O278" si="21">MOD(N271 * 20, 65536)</f>
        <v>10000</v>
      </c>
      <c r="P271" s="450">
        <v>500</v>
      </c>
      <c r="Q271" s="451">
        <f t="shared" si="20"/>
        <v>10000</v>
      </c>
      <c r="R271" s="450">
        <v>0</v>
      </c>
      <c r="S271" s="450">
        <v>0</v>
      </c>
      <c r="T271" s="450">
        <v>0</v>
      </c>
      <c r="U271" s="450">
        <v>100</v>
      </c>
      <c r="V271" s="450">
        <v>0</v>
      </c>
      <c r="W271" s="450">
        <v>-25</v>
      </c>
      <c r="X271" s="450">
        <v>0</v>
      </c>
      <c r="Y271" s="452" t="s">
        <v>2165</v>
      </c>
      <c r="Z271" s="453">
        <v>0.05</v>
      </c>
      <c r="AA271" s="452" t="s">
        <v>1753</v>
      </c>
      <c r="AB271" s="453" t="s">
        <v>1753</v>
      </c>
      <c r="AC271" s="452" t="s">
        <v>1753</v>
      </c>
      <c r="AD271" s="453" t="s">
        <v>1753</v>
      </c>
    </row>
    <row r="272" spans="1:30" ht="12" thickBot="1">
      <c r="A272" s="448">
        <v>47</v>
      </c>
      <c r="B272" s="449" t="s">
        <v>389</v>
      </c>
      <c r="C272" s="449"/>
      <c r="D272" s="449"/>
      <c r="E272" s="449" t="s">
        <v>335</v>
      </c>
      <c r="F272" s="450">
        <v>4500</v>
      </c>
      <c r="G272" s="450">
        <f t="shared" si="19"/>
        <v>1964</v>
      </c>
      <c r="H272" s="450">
        <v>500</v>
      </c>
      <c r="I272" s="450">
        <f t="shared" si="16"/>
        <v>7500</v>
      </c>
      <c r="J272" s="450">
        <v>300</v>
      </c>
      <c r="K272" s="450"/>
      <c r="L272" s="450"/>
      <c r="M272" s="450">
        <v>120</v>
      </c>
      <c r="N272" s="450">
        <v>2980</v>
      </c>
      <c r="O272" s="451">
        <f t="shared" si="21"/>
        <v>59600</v>
      </c>
      <c r="P272" s="450">
        <v>2980</v>
      </c>
      <c r="Q272" s="451">
        <f t="shared" si="20"/>
        <v>59600</v>
      </c>
      <c r="R272" s="450">
        <v>0</v>
      </c>
      <c r="S272" s="450">
        <v>0</v>
      </c>
      <c r="T272" s="450">
        <v>0</v>
      </c>
      <c r="U272" s="450">
        <v>0</v>
      </c>
      <c r="V272" s="450">
        <v>0</v>
      </c>
      <c r="W272" s="450">
        <v>0</v>
      </c>
      <c r="X272" s="450">
        <v>0</v>
      </c>
      <c r="Y272" s="452" t="s">
        <v>1753</v>
      </c>
      <c r="Z272" s="453" t="s">
        <v>1753</v>
      </c>
      <c r="AA272" s="452" t="s">
        <v>1753</v>
      </c>
      <c r="AB272" s="453" t="s">
        <v>1753</v>
      </c>
      <c r="AC272" s="452" t="s">
        <v>1753</v>
      </c>
      <c r="AD272" s="453" t="s">
        <v>1753</v>
      </c>
    </row>
    <row r="273" spans="1:30" ht="12" thickBot="1">
      <c r="A273" s="448">
        <v>47</v>
      </c>
      <c r="B273" s="449" t="s">
        <v>388</v>
      </c>
      <c r="C273" s="449"/>
      <c r="D273" s="449"/>
      <c r="E273" s="449" t="s">
        <v>335</v>
      </c>
      <c r="F273" s="450">
        <v>4000</v>
      </c>
      <c r="G273" s="450">
        <f t="shared" si="19"/>
        <v>60000</v>
      </c>
      <c r="H273" s="450">
        <v>650</v>
      </c>
      <c r="I273" s="450">
        <f t="shared" si="16"/>
        <v>9750</v>
      </c>
      <c r="J273" s="450">
        <v>400</v>
      </c>
      <c r="K273" s="450"/>
      <c r="L273" s="450"/>
      <c r="M273" s="450">
        <v>130</v>
      </c>
      <c r="N273" s="450">
        <v>600</v>
      </c>
      <c r="O273" s="451">
        <f t="shared" si="21"/>
        <v>12000</v>
      </c>
      <c r="P273" s="450">
        <v>600</v>
      </c>
      <c r="Q273" s="451">
        <f t="shared" si="20"/>
        <v>12000</v>
      </c>
      <c r="R273" s="450">
        <v>0</v>
      </c>
      <c r="S273" s="450">
        <v>-25</v>
      </c>
      <c r="T273" s="450">
        <v>25</v>
      </c>
      <c r="U273" s="450">
        <v>0</v>
      </c>
      <c r="V273" s="450">
        <v>0</v>
      </c>
      <c r="W273" s="450">
        <v>-25</v>
      </c>
      <c r="X273" s="450">
        <v>0</v>
      </c>
      <c r="Y273" s="452" t="s">
        <v>2161</v>
      </c>
      <c r="Z273" s="453">
        <v>0.08</v>
      </c>
      <c r="AA273" s="452" t="s">
        <v>1753</v>
      </c>
      <c r="AB273" s="453" t="s">
        <v>1753</v>
      </c>
      <c r="AC273" s="452" t="s">
        <v>1753</v>
      </c>
      <c r="AD273" s="453" t="s">
        <v>1753</v>
      </c>
    </row>
    <row r="274" spans="1:30" ht="12" thickBot="1">
      <c r="A274" s="448">
        <v>48</v>
      </c>
      <c r="B274" s="449" t="s">
        <v>391</v>
      </c>
      <c r="C274" s="449"/>
      <c r="D274" s="449"/>
      <c r="E274" s="449" t="s">
        <v>2720</v>
      </c>
      <c r="F274" s="450">
        <v>2500</v>
      </c>
      <c r="G274" s="450">
        <f t="shared" si="19"/>
        <v>37500</v>
      </c>
      <c r="H274" s="450">
        <v>500</v>
      </c>
      <c r="I274" s="450">
        <f t="shared" si="16"/>
        <v>7500</v>
      </c>
      <c r="J274" s="450">
        <v>200</v>
      </c>
      <c r="K274" s="450"/>
      <c r="L274" s="450"/>
      <c r="M274" s="450">
        <v>100</v>
      </c>
      <c r="N274" s="450">
        <v>500</v>
      </c>
      <c r="O274" s="451">
        <f t="shared" si="21"/>
        <v>10000</v>
      </c>
      <c r="P274" s="450">
        <v>500</v>
      </c>
      <c r="Q274" s="451">
        <f t="shared" si="20"/>
        <v>10000</v>
      </c>
      <c r="R274" s="450">
        <v>0</v>
      </c>
      <c r="S274" s="450">
        <v>-100</v>
      </c>
      <c r="T274" s="450">
        <v>0</v>
      </c>
      <c r="U274" s="450">
        <v>0</v>
      </c>
      <c r="V274" s="450">
        <v>0</v>
      </c>
      <c r="W274" s="450">
        <v>75</v>
      </c>
      <c r="X274" s="450">
        <v>0</v>
      </c>
      <c r="Y274" s="452" t="s">
        <v>3067</v>
      </c>
      <c r="Z274" s="453">
        <v>0.1</v>
      </c>
      <c r="AA274" s="452" t="s">
        <v>1753</v>
      </c>
      <c r="AB274" s="453" t="s">
        <v>1753</v>
      </c>
      <c r="AC274" s="452" t="s">
        <v>1753</v>
      </c>
      <c r="AD274" s="453" t="s">
        <v>1753</v>
      </c>
    </row>
    <row r="275" spans="1:30" ht="12" thickBot="1">
      <c r="A275" s="448">
        <v>48</v>
      </c>
      <c r="B275" s="449" t="s">
        <v>390</v>
      </c>
      <c r="C275" s="449"/>
      <c r="D275" s="449"/>
      <c r="E275" s="449" t="s">
        <v>2720</v>
      </c>
      <c r="F275" s="450">
        <v>100</v>
      </c>
      <c r="G275" s="450">
        <f t="shared" si="19"/>
        <v>1500</v>
      </c>
      <c r="H275" s="450">
        <v>264</v>
      </c>
      <c r="I275" s="450">
        <f t="shared" si="16"/>
        <v>3960</v>
      </c>
      <c r="J275" s="450">
        <v>750</v>
      </c>
      <c r="K275" s="450"/>
      <c r="L275" s="450"/>
      <c r="M275" s="450">
        <v>130</v>
      </c>
      <c r="N275" s="450">
        <v>400</v>
      </c>
      <c r="O275" s="451">
        <f t="shared" si="21"/>
        <v>8000</v>
      </c>
      <c r="P275" s="450">
        <v>400</v>
      </c>
      <c r="Q275" s="451">
        <f t="shared" si="20"/>
        <v>8000</v>
      </c>
      <c r="R275" s="450">
        <v>0</v>
      </c>
      <c r="S275" s="450">
        <v>100</v>
      </c>
      <c r="T275" s="450">
        <v>100</v>
      </c>
      <c r="U275" s="450">
        <v>100</v>
      </c>
      <c r="V275" s="450">
        <v>100</v>
      </c>
      <c r="W275" s="450">
        <v>100</v>
      </c>
      <c r="X275" s="450">
        <v>0</v>
      </c>
      <c r="Y275" s="452" t="s">
        <v>3064</v>
      </c>
      <c r="Z275" s="453">
        <v>7.1999999999999995E-2</v>
      </c>
      <c r="AA275" s="452" t="s">
        <v>2599</v>
      </c>
      <c r="AB275" s="453">
        <v>8.0000000000000002E-3</v>
      </c>
      <c r="AC275" s="452" t="s">
        <v>1753</v>
      </c>
      <c r="AD275" s="453" t="s">
        <v>1753</v>
      </c>
    </row>
    <row r="276" spans="1:30" ht="12" thickBot="1">
      <c r="A276" s="448">
        <v>48</v>
      </c>
      <c r="B276" s="449" t="s">
        <v>393</v>
      </c>
      <c r="C276" s="449"/>
      <c r="D276" s="449"/>
      <c r="E276" s="449" t="s">
        <v>423</v>
      </c>
      <c r="F276" s="450">
        <v>600</v>
      </c>
      <c r="G276" s="450">
        <f t="shared" si="19"/>
        <v>9000</v>
      </c>
      <c r="H276" s="450">
        <v>350</v>
      </c>
      <c r="I276" s="450">
        <f t="shared" si="16"/>
        <v>5250</v>
      </c>
      <c r="J276" s="450">
        <v>300</v>
      </c>
      <c r="K276" s="450"/>
      <c r="L276" s="450"/>
      <c r="M276" s="450">
        <v>100</v>
      </c>
      <c r="N276" s="450">
        <v>250</v>
      </c>
      <c r="O276" s="451">
        <f t="shared" si="21"/>
        <v>5000</v>
      </c>
      <c r="P276" s="450">
        <v>250</v>
      </c>
      <c r="Q276" s="451">
        <f t="shared" si="20"/>
        <v>5000</v>
      </c>
      <c r="R276" s="450">
        <v>95</v>
      </c>
      <c r="S276" s="450">
        <v>-50</v>
      </c>
      <c r="T276" s="450">
        <v>75</v>
      </c>
      <c r="U276" s="450">
        <v>100</v>
      </c>
      <c r="V276" s="450">
        <v>0</v>
      </c>
      <c r="W276" s="450">
        <v>0</v>
      </c>
      <c r="X276" s="450">
        <v>175</v>
      </c>
      <c r="Y276" s="452" t="s">
        <v>2142</v>
      </c>
      <c r="Z276" s="453">
        <v>0.05</v>
      </c>
      <c r="AA276" s="452" t="s">
        <v>1753</v>
      </c>
      <c r="AB276" s="453" t="s">
        <v>1753</v>
      </c>
      <c r="AC276" s="452" t="s">
        <v>1753</v>
      </c>
      <c r="AD276" s="453" t="s">
        <v>1753</v>
      </c>
    </row>
    <row r="277" spans="1:30" ht="12" thickBot="1">
      <c r="A277" s="448">
        <v>48</v>
      </c>
      <c r="B277" s="449" t="s">
        <v>392</v>
      </c>
      <c r="C277" s="449"/>
      <c r="D277" s="449"/>
      <c r="E277" s="449" t="s">
        <v>430</v>
      </c>
      <c r="F277" s="450">
        <v>300</v>
      </c>
      <c r="G277" s="450">
        <f t="shared" si="19"/>
        <v>4500</v>
      </c>
      <c r="H277" s="450">
        <v>380</v>
      </c>
      <c r="I277" s="450">
        <f t="shared" si="16"/>
        <v>5700</v>
      </c>
      <c r="J277" s="450">
        <v>400</v>
      </c>
      <c r="K277" s="450"/>
      <c r="L277" s="450"/>
      <c r="M277" s="450">
        <v>120</v>
      </c>
      <c r="N277" s="450">
        <v>100</v>
      </c>
      <c r="O277" s="451">
        <f t="shared" si="21"/>
        <v>2000</v>
      </c>
      <c r="P277" s="450">
        <v>100</v>
      </c>
      <c r="Q277" s="451">
        <f t="shared" si="20"/>
        <v>2000</v>
      </c>
      <c r="R277" s="450">
        <v>95</v>
      </c>
      <c r="S277" s="450">
        <v>-100</v>
      </c>
      <c r="T277" s="450">
        <v>0</v>
      </c>
      <c r="U277" s="450">
        <v>0</v>
      </c>
      <c r="V277" s="450">
        <v>0</v>
      </c>
      <c r="W277" s="450">
        <v>25</v>
      </c>
      <c r="X277" s="450">
        <v>0</v>
      </c>
      <c r="Y277" s="452" t="s">
        <v>2153</v>
      </c>
      <c r="Z277" s="453">
        <v>0.08</v>
      </c>
      <c r="AA277" s="452" t="s">
        <v>1753</v>
      </c>
      <c r="AB277" s="453" t="s">
        <v>1753</v>
      </c>
      <c r="AC277" s="452" t="s">
        <v>1753</v>
      </c>
      <c r="AD277" s="453" t="s">
        <v>1753</v>
      </c>
    </row>
    <row r="278" spans="1:30" s="243" customFormat="1" ht="12" thickBot="1">
      <c r="A278" s="448">
        <v>50</v>
      </c>
      <c r="B278" s="449" t="s">
        <v>394</v>
      </c>
      <c r="C278" s="449"/>
      <c r="D278" s="449"/>
      <c r="E278" s="449" t="s">
        <v>423</v>
      </c>
      <c r="F278" s="450">
        <v>200</v>
      </c>
      <c r="G278" s="450">
        <f t="shared" si="19"/>
        <v>3000</v>
      </c>
      <c r="H278" s="450">
        <v>500</v>
      </c>
      <c r="I278" s="450">
        <f t="shared" si="16"/>
        <v>7500</v>
      </c>
      <c r="J278" s="450">
        <v>50</v>
      </c>
      <c r="K278" s="450"/>
      <c r="L278" s="450"/>
      <c r="M278" s="450">
        <v>100</v>
      </c>
      <c r="N278" s="450">
        <v>888</v>
      </c>
      <c r="O278" s="451">
        <f t="shared" si="21"/>
        <v>17760</v>
      </c>
      <c r="P278" s="450">
        <v>88</v>
      </c>
      <c r="Q278" s="451">
        <f t="shared" si="20"/>
        <v>1760</v>
      </c>
      <c r="R278" s="450">
        <v>0</v>
      </c>
      <c r="S278" s="450">
        <v>0</v>
      </c>
      <c r="T278" s="450">
        <v>0</v>
      </c>
      <c r="U278" s="450">
        <v>-100</v>
      </c>
      <c r="V278" s="450">
        <v>0</v>
      </c>
      <c r="W278" s="450">
        <v>100</v>
      </c>
      <c r="X278" s="450">
        <v>250</v>
      </c>
      <c r="Y278" s="452" t="s">
        <v>3061</v>
      </c>
      <c r="Z278" s="453">
        <v>3.5000000000000003E-2</v>
      </c>
      <c r="AA278" s="452" t="s">
        <v>3062</v>
      </c>
      <c r="AB278" s="453">
        <v>0.01</v>
      </c>
      <c r="AC278" s="452" t="s">
        <v>3060</v>
      </c>
      <c r="AD278" s="453">
        <v>5.0000000000000001E-3</v>
      </c>
    </row>
    <row r="279" spans="1:30" ht="12" thickBot="1">
      <c r="A279" s="448">
        <v>55</v>
      </c>
      <c r="B279" s="449" t="s">
        <v>395</v>
      </c>
      <c r="C279" s="449"/>
      <c r="D279" s="449"/>
      <c r="E279" s="449" t="s">
        <v>428</v>
      </c>
      <c r="F279" s="450">
        <v>1000</v>
      </c>
      <c r="G279" s="450">
        <f t="shared" si="19"/>
        <v>15000</v>
      </c>
      <c r="H279" s="450">
        <v>540</v>
      </c>
      <c r="I279" s="450">
        <f t="shared" si="16"/>
        <v>8100</v>
      </c>
      <c r="J279" s="450">
        <v>2000</v>
      </c>
      <c r="K279" s="450"/>
      <c r="L279" s="450"/>
      <c r="M279" s="450">
        <v>255</v>
      </c>
      <c r="N279" s="450">
        <v>6000</v>
      </c>
      <c r="O279" s="451">
        <f>MOD(N279 * 20, 65536)</f>
        <v>54464</v>
      </c>
      <c r="P279" s="450">
        <v>6000</v>
      </c>
      <c r="Q279" s="451">
        <f t="shared" ref="Q279:Q284" si="22">MOD(P279 * 20, 65536)</f>
        <v>54464</v>
      </c>
      <c r="R279" s="450">
        <v>0</v>
      </c>
      <c r="S279" s="450">
        <v>100</v>
      </c>
      <c r="T279" s="450">
        <v>100</v>
      </c>
      <c r="U279" s="450">
        <v>100</v>
      </c>
      <c r="V279" s="450">
        <v>100</v>
      </c>
      <c r="W279" s="450">
        <v>100</v>
      </c>
      <c r="X279" s="450">
        <v>100</v>
      </c>
      <c r="Y279" s="452" t="s">
        <v>2150</v>
      </c>
      <c r="Z279" s="453">
        <v>0.05</v>
      </c>
      <c r="AA279" s="452" t="s">
        <v>2176</v>
      </c>
      <c r="AB279" s="453">
        <v>0.03</v>
      </c>
      <c r="AC279" s="452" t="s">
        <v>2117</v>
      </c>
      <c r="AD279" s="453">
        <v>0.02</v>
      </c>
    </row>
    <row r="280" spans="1:30" ht="12" thickBot="1">
      <c r="A280" s="448">
        <v>55</v>
      </c>
      <c r="B280" s="449" t="s">
        <v>5948</v>
      </c>
      <c r="C280" s="449"/>
      <c r="D280" s="449"/>
      <c r="E280" s="449" t="s">
        <v>428</v>
      </c>
      <c r="F280" s="450">
        <v>6000</v>
      </c>
      <c r="G280" s="450">
        <f>F280</f>
        <v>6000</v>
      </c>
      <c r="H280" s="450">
        <v>750</v>
      </c>
      <c r="I280" s="450">
        <f>H280</f>
        <v>750</v>
      </c>
      <c r="J280" s="450">
        <v>500</v>
      </c>
      <c r="K280" s="450"/>
      <c r="L280" s="450"/>
      <c r="M280" s="450">
        <v>150</v>
      </c>
      <c r="N280" s="450">
        <v>2550</v>
      </c>
      <c r="O280" s="451">
        <f>N280</f>
        <v>2550</v>
      </c>
      <c r="P280" s="450">
        <v>2550</v>
      </c>
      <c r="Q280" s="450">
        <f>P280</f>
        <v>2550</v>
      </c>
      <c r="R280" s="450">
        <v>0</v>
      </c>
      <c r="S280" s="450">
        <v>0</v>
      </c>
      <c r="T280" s="450">
        <v>0</v>
      </c>
      <c r="U280" s="450">
        <v>-100</v>
      </c>
      <c r="V280" s="450">
        <v>0</v>
      </c>
      <c r="W280" s="450">
        <v>-25</v>
      </c>
      <c r="X280" s="450">
        <v>0</v>
      </c>
      <c r="Y280" s="452" t="s">
        <v>2148</v>
      </c>
      <c r="Z280" s="453">
        <v>4.8000000000000001E-2</v>
      </c>
      <c r="AA280" s="452" t="s">
        <v>2174</v>
      </c>
      <c r="AB280" s="453">
        <v>2.4E-2</v>
      </c>
      <c r="AC280" s="452" t="s">
        <v>2391</v>
      </c>
      <c r="AD280" s="453">
        <v>8.0000000000000002E-3</v>
      </c>
    </row>
    <row r="281" spans="1:30" ht="12" thickBot="1">
      <c r="A281" s="448">
        <v>55</v>
      </c>
      <c r="B281" s="449" t="s">
        <v>5759</v>
      </c>
      <c r="C281" s="449"/>
      <c r="D281" s="449"/>
      <c r="E281" s="449" t="s">
        <v>5760</v>
      </c>
      <c r="F281" s="450">
        <v>1800</v>
      </c>
      <c r="G281" s="450">
        <f>F281</f>
        <v>1800</v>
      </c>
      <c r="H281" s="450">
        <v>1200</v>
      </c>
      <c r="I281" s="450">
        <f>H281</f>
        <v>1200</v>
      </c>
      <c r="J281" s="450">
        <v>1400</v>
      </c>
      <c r="K281" s="450"/>
      <c r="L281" s="450"/>
      <c r="M281" s="450">
        <v>5</v>
      </c>
      <c r="N281" s="450">
        <v>500</v>
      </c>
      <c r="O281" s="451">
        <f>N281</f>
        <v>500</v>
      </c>
      <c r="P281" s="450">
        <v>8000</v>
      </c>
      <c r="Q281" s="451">
        <f>P281</f>
        <v>8000</v>
      </c>
      <c r="R281" s="450">
        <v>0</v>
      </c>
      <c r="S281" s="450">
        <v>-50</v>
      </c>
      <c r="T281" s="450">
        <v>25</v>
      </c>
      <c r="U281" s="450">
        <v>25</v>
      </c>
      <c r="V281" s="450">
        <v>0</v>
      </c>
      <c r="W281" s="450">
        <v>-25</v>
      </c>
      <c r="X281" s="450">
        <v>100</v>
      </c>
      <c r="Y281" s="452" t="s">
        <v>5761</v>
      </c>
      <c r="Z281" s="453">
        <v>0.9</v>
      </c>
      <c r="AA281" s="452" t="s">
        <v>3097</v>
      </c>
      <c r="AB281" s="453">
        <v>0.1</v>
      </c>
      <c r="AC281" s="452"/>
      <c r="AD281" s="453"/>
    </row>
    <row r="282" spans="1:30" ht="12" thickBot="1">
      <c r="A282" s="448">
        <v>60</v>
      </c>
      <c r="B282" s="449" t="s">
        <v>396</v>
      </c>
      <c r="C282" s="449"/>
      <c r="D282" s="449"/>
      <c r="E282" s="449" t="s">
        <v>432</v>
      </c>
      <c r="F282" s="450">
        <v>1200</v>
      </c>
      <c r="G282" s="450">
        <f t="shared" si="19"/>
        <v>18000</v>
      </c>
      <c r="H282" s="450">
        <v>0</v>
      </c>
      <c r="I282" s="450">
        <f t="shared" si="16"/>
        <v>0</v>
      </c>
      <c r="J282" s="450">
        <v>2000</v>
      </c>
      <c r="K282" s="450"/>
      <c r="L282" s="450"/>
      <c r="M282" s="450">
        <v>50</v>
      </c>
      <c r="N282" s="450">
        <v>2000</v>
      </c>
      <c r="O282" s="451">
        <f t="shared" ref="O282:O284" si="23">MOD(N282 * 20, 65536)</f>
        <v>40000</v>
      </c>
      <c r="P282" s="450">
        <v>2000</v>
      </c>
      <c r="Q282" s="451">
        <f t="shared" si="22"/>
        <v>40000</v>
      </c>
      <c r="R282" s="450">
        <v>0</v>
      </c>
      <c r="S282" s="450">
        <v>100</v>
      </c>
      <c r="T282" s="450">
        <v>100</v>
      </c>
      <c r="U282" s="450">
        <v>100</v>
      </c>
      <c r="V282" s="450">
        <v>100</v>
      </c>
      <c r="W282" s="450">
        <v>100</v>
      </c>
      <c r="X282" s="450">
        <v>100</v>
      </c>
      <c r="Y282" s="452" t="s">
        <v>2121</v>
      </c>
      <c r="Z282" s="453">
        <v>0.06</v>
      </c>
      <c r="AA282" s="452" t="s">
        <v>2117</v>
      </c>
      <c r="AB282" s="453">
        <v>0.03</v>
      </c>
      <c r="AC282" s="452" t="s">
        <v>2114</v>
      </c>
      <c r="AD282" s="453">
        <v>0.01</v>
      </c>
    </row>
    <row r="283" spans="1:30" s="308" customFormat="1" ht="12" thickBot="1">
      <c r="A283" s="448">
        <v>20</v>
      </c>
      <c r="B283" s="449" t="s">
        <v>396</v>
      </c>
      <c r="C283" s="449"/>
      <c r="D283" s="449"/>
      <c r="E283" s="449" t="s">
        <v>432</v>
      </c>
      <c r="F283" s="450">
        <v>1200</v>
      </c>
      <c r="G283" s="450">
        <f t="shared" si="19"/>
        <v>18000</v>
      </c>
      <c r="H283" s="450">
        <v>450</v>
      </c>
      <c r="I283" s="450">
        <f t="shared" si="16"/>
        <v>6750</v>
      </c>
      <c r="J283" s="450">
        <v>2000</v>
      </c>
      <c r="K283" s="450"/>
      <c r="L283" s="450"/>
      <c r="M283" s="450">
        <v>50</v>
      </c>
      <c r="N283" s="450">
        <v>200</v>
      </c>
      <c r="O283" s="451">
        <f t="shared" si="23"/>
        <v>4000</v>
      </c>
      <c r="P283" s="450">
        <v>200</v>
      </c>
      <c r="Q283" s="451">
        <f t="shared" si="22"/>
        <v>4000</v>
      </c>
      <c r="R283" s="450">
        <v>0</v>
      </c>
      <c r="S283" s="450">
        <v>0</v>
      </c>
      <c r="T283" s="450">
        <v>0</v>
      </c>
      <c r="U283" s="450">
        <v>0</v>
      </c>
      <c r="V283" s="450">
        <v>0</v>
      </c>
      <c r="W283" s="450">
        <v>100</v>
      </c>
      <c r="X283" s="450">
        <v>0</v>
      </c>
      <c r="Y283" s="452"/>
      <c r="Z283" s="453"/>
      <c r="AA283" s="452"/>
      <c r="AB283" s="453"/>
      <c r="AC283" s="452"/>
      <c r="AD283" s="453"/>
    </row>
    <row r="284" spans="1:30" ht="12" thickBot="1">
      <c r="A284" s="454">
        <v>52</v>
      </c>
      <c r="B284" s="373" t="s">
        <v>5762</v>
      </c>
      <c r="C284" s="373"/>
      <c r="D284" s="373"/>
      <c r="E284" s="373" t="s">
        <v>5763</v>
      </c>
      <c r="F284" s="451">
        <v>15000</v>
      </c>
      <c r="G284" s="451">
        <f t="shared" si="19"/>
        <v>28392</v>
      </c>
      <c r="H284" s="451">
        <v>550</v>
      </c>
      <c r="I284" s="451">
        <f t="shared" si="16"/>
        <v>8250</v>
      </c>
      <c r="J284" s="451">
        <v>300</v>
      </c>
      <c r="K284" s="451"/>
      <c r="L284" s="451"/>
      <c r="M284" s="451">
        <v>220</v>
      </c>
      <c r="N284" s="451">
        <v>2222</v>
      </c>
      <c r="O284" s="451">
        <f t="shared" si="23"/>
        <v>44440</v>
      </c>
      <c r="P284" s="451">
        <v>2222</v>
      </c>
      <c r="Q284" s="451">
        <f t="shared" si="22"/>
        <v>44440</v>
      </c>
      <c r="R284" s="451">
        <v>0</v>
      </c>
      <c r="S284" s="451">
        <v>0</v>
      </c>
      <c r="T284" s="451">
        <v>0</v>
      </c>
      <c r="U284" s="451">
        <v>-20</v>
      </c>
      <c r="V284" s="451">
        <v>0</v>
      </c>
      <c r="W284" s="451">
        <v>-20</v>
      </c>
      <c r="X284" s="451">
        <v>0</v>
      </c>
      <c r="Y284" s="452" t="s">
        <v>5764</v>
      </c>
      <c r="Z284" s="453"/>
      <c r="AA284" s="452" t="s">
        <v>5765</v>
      </c>
      <c r="AB284" s="453"/>
      <c r="AC284" s="452" t="s">
        <v>3426</v>
      </c>
      <c r="AD284" s="453"/>
    </row>
    <row r="285" spans="1:30" ht="12" thickBot="1">
      <c r="A285" s="455" t="s">
        <v>5766</v>
      </c>
      <c r="B285" s="456" t="s">
        <v>5767</v>
      </c>
      <c r="C285" s="457"/>
      <c r="D285" s="457"/>
      <c r="E285" s="457"/>
      <c r="F285" s="457"/>
      <c r="G285" s="457"/>
      <c r="H285" s="457"/>
      <c r="I285" s="457"/>
      <c r="J285" s="457"/>
      <c r="K285" s="457"/>
      <c r="L285" s="457"/>
      <c r="M285" s="457"/>
      <c r="N285" s="457"/>
      <c r="O285" s="457"/>
      <c r="P285" s="457"/>
      <c r="Q285" s="457"/>
      <c r="R285" s="457"/>
      <c r="S285" s="457"/>
      <c r="T285" s="457"/>
      <c r="U285" s="457"/>
      <c r="V285" s="457"/>
      <c r="W285" s="457"/>
      <c r="X285" s="457"/>
      <c r="Y285" s="458"/>
      <c r="Z285" s="459"/>
      <c r="AA285" s="458"/>
      <c r="AB285" s="459"/>
      <c r="AC285" s="458"/>
      <c r="AD285" s="459"/>
    </row>
    <row r="286" spans="1:30" ht="12" thickBot="1">
      <c r="A286" s="460">
        <v>3</v>
      </c>
      <c r="B286" s="451" t="s">
        <v>5768</v>
      </c>
      <c r="C286" s="451"/>
      <c r="D286" s="451"/>
      <c r="E286" s="451" t="s">
        <v>5769</v>
      </c>
      <c r="F286" s="451">
        <v>80</v>
      </c>
      <c r="G286" s="451">
        <f t="shared" si="19"/>
        <v>1200</v>
      </c>
      <c r="H286" s="451">
        <v>15</v>
      </c>
      <c r="I286" s="451">
        <f t="shared" si="16"/>
        <v>225</v>
      </c>
      <c r="J286" s="451">
        <v>5</v>
      </c>
      <c r="K286" s="451"/>
      <c r="L286" s="451"/>
      <c r="M286" s="451">
        <v>6</v>
      </c>
      <c r="N286" s="451">
        <v>5</v>
      </c>
      <c r="O286" s="451">
        <f t="shared" ref="O286:O349" si="24">MOD(N286 * 20, 65536)</f>
        <v>100</v>
      </c>
      <c r="P286" s="451">
        <v>0</v>
      </c>
      <c r="Q286" s="451">
        <f t="shared" ref="Q286:Q349" si="25">MOD(P286 * 20, 65536)</f>
        <v>0</v>
      </c>
      <c r="R286" s="451">
        <v>0</v>
      </c>
      <c r="S286" s="451">
        <v>0</v>
      </c>
      <c r="T286" s="451">
        <v>0</v>
      </c>
      <c r="U286" s="451">
        <v>0</v>
      </c>
      <c r="V286" s="451">
        <v>0</v>
      </c>
      <c r="W286" s="451">
        <v>-20</v>
      </c>
      <c r="X286" s="451">
        <v>0</v>
      </c>
      <c r="Y286" s="461"/>
      <c r="Z286" s="462"/>
      <c r="AA286" s="461"/>
      <c r="AB286" s="462"/>
      <c r="AC286" s="461"/>
      <c r="AD286" s="462"/>
    </row>
    <row r="287" spans="1:30" ht="12" thickBot="1">
      <c r="A287" s="460">
        <v>5</v>
      </c>
      <c r="B287" s="451" t="s">
        <v>5770</v>
      </c>
      <c r="C287" s="451"/>
      <c r="D287" s="451"/>
      <c r="E287" s="451" t="s">
        <v>5771</v>
      </c>
      <c r="F287" s="451">
        <v>160</v>
      </c>
      <c r="G287" s="451">
        <f t="shared" si="19"/>
        <v>2400</v>
      </c>
      <c r="H287" s="451">
        <v>43</v>
      </c>
      <c r="I287" s="451">
        <f t="shared" si="16"/>
        <v>645</v>
      </c>
      <c r="J287" s="451">
        <v>25</v>
      </c>
      <c r="K287" s="451"/>
      <c r="L287" s="451"/>
      <c r="M287" s="451">
        <v>50</v>
      </c>
      <c r="N287" s="451">
        <v>50</v>
      </c>
      <c r="O287" s="451">
        <f t="shared" si="24"/>
        <v>1000</v>
      </c>
      <c r="P287" s="451">
        <v>0</v>
      </c>
      <c r="Q287" s="451">
        <f t="shared" si="25"/>
        <v>0</v>
      </c>
      <c r="R287" s="451">
        <v>0</v>
      </c>
      <c r="S287" s="451">
        <v>0</v>
      </c>
      <c r="T287" s="451">
        <v>0</v>
      </c>
      <c r="U287" s="451">
        <v>0</v>
      </c>
      <c r="V287" s="451">
        <v>0</v>
      </c>
      <c r="W287" s="451">
        <v>-20</v>
      </c>
      <c r="X287" s="451">
        <v>0</v>
      </c>
      <c r="Y287" s="461"/>
      <c r="Z287" s="462"/>
      <c r="AA287" s="461"/>
      <c r="AB287" s="462"/>
      <c r="AC287" s="461"/>
      <c r="AD287" s="462"/>
    </row>
    <row r="288" spans="1:30" ht="12" thickBot="1">
      <c r="A288" s="460">
        <v>14</v>
      </c>
      <c r="B288" s="451" t="s">
        <v>5772</v>
      </c>
      <c r="C288" s="451"/>
      <c r="D288" s="451"/>
      <c r="E288" s="451" t="s">
        <v>5773</v>
      </c>
      <c r="F288" s="451">
        <v>660</v>
      </c>
      <c r="G288" s="451">
        <f t="shared" si="19"/>
        <v>9900</v>
      </c>
      <c r="H288" s="451">
        <v>90</v>
      </c>
      <c r="I288" s="451">
        <f t="shared" si="16"/>
        <v>1350</v>
      </c>
      <c r="J288" s="451">
        <v>115</v>
      </c>
      <c r="K288" s="451"/>
      <c r="L288" s="451"/>
      <c r="M288" s="451">
        <v>225</v>
      </c>
      <c r="N288" s="451">
        <v>200</v>
      </c>
      <c r="O288" s="451">
        <f t="shared" si="24"/>
        <v>4000</v>
      </c>
      <c r="P288" s="451">
        <v>200</v>
      </c>
      <c r="Q288" s="451">
        <f t="shared" si="25"/>
        <v>4000</v>
      </c>
      <c r="R288" s="451">
        <v>0</v>
      </c>
      <c r="S288" s="451">
        <v>0</v>
      </c>
      <c r="T288" s="451">
        <v>0</v>
      </c>
      <c r="U288" s="451">
        <v>0</v>
      </c>
      <c r="V288" s="451">
        <v>0</v>
      </c>
      <c r="W288" s="451">
        <v>-20</v>
      </c>
      <c r="X288" s="451">
        <v>0</v>
      </c>
      <c r="Y288" s="461"/>
      <c r="Z288" s="462"/>
      <c r="AA288" s="461"/>
      <c r="AB288" s="462"/>
      <c r="AC288" s="461"/>
      <c r="AD288" s="462"/>
    </row>
    <row r="289" spans="1:30" ht="12" thickBot="1">
      <c r="A289" s="460">
        <v>10</v>
      </c>
      <c r="B289" s="451" t="s">
        <v>5774</v>
      </c>
      <c r="C289" s="451"/>
      <c r="D289" s="451"/>
      <c r="E289" s="451" t="s">
        <v>5775</v>
      </c>
      <c r="F289" s="451">
        <v>300</v>
      </c>
      <c r="G289" s="451">
        <f t="shared" si="19"/>
        <v>4500</v>
      </c>
      <c r="H289" s="451">
        <v>60</v>
      </c>
      <c r="I289" s="451">
        <f t="shared" si="16"/>
        <v>900</v>
      </c>
      <c r="J289" s="451">
        <v>30</v>
      </c>
      <c r="K289" s="451"/>
      <c r="L289" s="451"/>
      <c r="M289" s="451">
        <v>50</v>
      </c>
      <c r="N289" s="451">
        <v>200</v>
      </c>
      <c r="O289" s="451">
        <f t="shared" si="24"/>
        <v>4000</v>
      </c>
      <c r="P289" s="451">
        <v>100</v>
      </c>
      <c r="Q289" s="451">
        <f t="shared" si="25"/>
        <v>2000</v>
      </c>
      <c r="R289" s="451">
        <v>0</v>
      </c>
      <c r="S289" s="451">
        <v>0</v>
      </c>
      <c r="T289" s="451">
        <v>0</v>
      </c>
      <c r="U289" s="451">
        <v>0</v>
      </c>
      <c r="V289" s="451">
        <v>0</v>
      </c>
      <c r="W289" s="451">
        <v>-20</v>
      </c>
      <c r="X289" s="451">
        <v>0</v>
      </c>
      <c r="Y289" s="461"/>
      <c r="Z289" s="462"/>
      <c r="AA289" s="461"/>
      <c r="AB289" s="462"/>
      <c r="AC289" s="461"/>
      <c r="AD289" s="462"/>
    </row>
    <row r="290" spans="1:30" ht="12" thickBot="1">
      <c r="A290" s="460">
        <v>5</v>
      </c>
      <c r="B290" s="451" t="s">
        <v>5776</v>
      </c>
      <c r="C290" s="451"/>
      <c r="D290" s="451"/>
      <c r="E290" s="451" t="s">
        <v>5777</v>
      </c>
      <c r="F290" s="451">
        <v>200</v>
      </c>
      <c r="G290" s="451">
        <f t="shared" si="19"/>
        <v>3000</v>
      </c>
      <c r="H290" s="451">
        <v>40</v>
      </c>
      <c r="I290" s="451">
        <f t="shared" si="16"/>
        <v>600</v>
      </c>
      <c r="J290" s="451">
        <v>25</v>
      </c>
      <c r="K290" s="451"/>
      <c r="L290" s="451"/>
      <c r="M290" s="451">
        <v>50</v>
      </c>
      <c r="N290" s="451">
        <v>100</v>
      </c>
      <c r="O290" s="451">
        <f t="shared" si="24"/>
        <v>2000</v>
      </c>
      <c r="P290" s="451">
        <v>100</v>
      </c>
      <c r="Q290" s="451">
        <f t="shared" si="25"/>
        <v>2000</v>
      </c>
      <c r="R290" s="451">
        <v>0</v>
      </c>
      <c r="S290" s="451">
        <v>0</v>
      </c>
      <c r="T290" s="451">
        <v>0</v>
      </c>
      <c r="U290" s="451">
        <v>0</v>
      </c>
      <c r="V290" s="451">
        <v>0</v>
      </c>
      <c r="W290" s="451">
        <v>-20</v>
      </c>
      <c r="X290" s="451">
        <v>0</v>
      </c>
      <c r="Y290" s="461"/>
      <c r="Z290" s="462"/>
      <c r="AA290" s="461"/>
      <c r="AB290" s="462"/>
      <c r="AC290" s="461"/>
      <c r="AD290" s="462"/>
    </row>
    <row r="291" spans="1:30" ht="12" thickBot="1">
      <c r="A291" s="460">
        <v>8</v>
      </c>
      <c r="B291" s="451" t="s">
        <v>5778</v>
      </c>
      <c r="C291" s="451"/>
      <c r="D291" s="451"/>
      <c r="E291" s="451" t="s">
        <v>5779</v>
      </c>
      <c r="F291" s="451">
        <v>1000</v>
      </c>
      <c r="G291" s="451">
        <f t="shared" si="19"/>
        <v>15000</v>
      </c>
      <c r="H291" s="451">
        <v>100</v>
      </c>
      <c r="I291" s="451">
        <f t="shared" si="16"/>
        <v>1500</v>
      </c>
      <c r="J291" s="451">
        <v>100</v>
      </c>
      <c r="K291" s="451"/>
      <c r="L291" s="451"/>
      <c r="M291" s="451">
        <v>25</v>
      </c>
      <c r="N291" s="451">
        <v>100</v>
      </c>
      <c r="O291" s="451">
        <f t="shared" si="24"/>
        <v>2000</v>
      </c>
      <c r="P291" s="451">
        <v>100</v>
      </c>
      <c r="Q291" s="451">
        <f t="shared" si="25"/>
        <v>2000</v>
      </c>
      <c r="R291" s="451">
        <v>0</v>
      </c>
      <c r="S291" s="451">
        <v>0</v>
      </c>
      <c r="T291" s="451">
        <v>0</v>
      </c>
      <c r="U291" s="451">
        <v>0</v>
      </c>
      <c r="V291" s="451">
        <v>0</v>
      </c>
      <c r="W291" s="451">
        <v>-20</v>
      </c>
      <c r="X291" s="451">
        <v>0</v>
      </c>
      <c r="Y291" s="461"/>
      <c r="Z291" s="462"/>
      <c r="AA291" s="461"/>
      <c r="AB291" s="462"/>
      <c r="AC291" s="461"/>
      <c r="AD291" s="462"/>
    </row>
    <row r="292" spans="1:30" ht="12" thickBot="1">
      <c r="A292" s="460">
        <v>3</v>
      </c>
      <c r="B292" s="451" t="s">
        <v>5780</v>
      </c>
      <c r="C292" s="451"/>
      <c r="D292" s="451"/>
      <c r="E292" s="451" t="s">
        <v>5781</v>
      </c>
      <c r="F292" s="451">
        <v>240</v>
      </c>
      <c r="G292" s="451">
        <f t="shared" si="19"/>
        <v>3600</v>
      </c>
      <c r="H292" s="451">
        <v>50</v>
      </c>
      <c r="I292" s="451">
        <f t="shared" si="16"/>
        <v>750</v>
      </c>
      <c r="J292" s="451">
        <v>50</v>
      </c>
      <c r="K292" s="451"/>
      <c r="L292" s="451"/>
      <c r="M292" s="451">
        <v>50</v>
      </c>
      <c r="N292" s="451">
        <v>10</v>
      </c>
      <c r="O292" s="451">
        <f t="shared" si="24"/>
        <v>200</v>
      </c>
      <c r="P292" s="451">
        <v>80</v>
      </c>
      <c r="Q292" s="451">
        <f t="shared" si="25"/>
        <v>1600</v>
      </c>
      <c r="R292" s="451">
        <v>0</v>
      </c>
      <c r="S292" s="451">
        <v>0</v>
      </c>
      <c r="T292" s="451">
        <v>0</v>
      </c>
      <c r="U292" s="451">
        <v>0</v>
      </c>
      <c r="V292" s="451">
        <v>0</v>
      </c>
      <c r="W292" s="451">
        <v>-20</v>
      </c>
      <c r="X292" s="451">
        <v>0</v>
      </c>
      <c r="Y292" s="461"/>
      <c r="Z292" s="462"/>
      <c r="AA292" s="461"/>
      <c r="AB292" s="462"/>
      <c r="AC292" s="461"/>
      <c r="AD292" s="462"/>
    </row>
    <row r="293" spans="1:30" ht="12" thickBot="1">
      <c r="A293" s="460">
        <v>20</v>
      </c>
      <c r="B293" s="451" t="s">
        <v>5782</v>
      </c>
      <c r="C293" s="451"/>
      <c r="D293" s="451"/>
      <c r="E293" s="451" t="s">
        <v>5783</v>
      </c>
      <c r="F293" s="451">
        <v>3000</v>
      </c>
      <c r="G293" s="451">
        <f t="shared" si="19"/>
        <v>45000</v>
      </c>
      <c r="H293" s="451">
        <v>250</v>
      </c>
      <c r="I293" s="451">
        <f t="shared" si="16"/>
        <v>3750</v>
      </c>
      <c r="J293" s="451">
        <v>100</v>
      </c>
      <c r="K293" s="451"/>
      <c r="L293" s="451"/>
      <c r="M293" s="451">
        <v>100</v>
      </c>
      <c r="N293" s="451">
        <v>1000</v>
      </c>
      <c r="O293" s="451">
        <f t="shared" si="24"/>
        <v>20000</v>
      </c>
      <c r="P293" s="451">
        <v>1000</v>
      </c>
      <c r="Q293" s="451">
        <f t="shared" si="25"/>
        <v>20000</v>
      </c>
      <c r="R293" s="451">
        <v>0</v>
      </c>
      <c r="S293" s="451">
        <v>0</v>
      </c>
      <c r="T293" s="451">
        <v>0</v>
      </c>
      <c r="U293" s="451">
        <v>0</v>
      </c>
      <c r="V293" s="451">
        <v>0</v>
      </c>
      <c r="W293" s="451">
        <v>-20</v>
      </c>
      <c r="X293" s="451">
        <v>0</v>
      </c>
      <c r="Y293" s="461"/>
      <c r="Z293" s="462"/>
      <c r="AA293" s="461"/>
      <c r="AB293" s="462"/>
      <c r="AC293" s="461"/>
      <c r="AD293" s="462"/>
    </row>
    <row r="294" spans="1:30" ht="12" thickBot="1">
      <c r="A294" s="460">
        <v>58</v>
      </c>
      <c r="B294" s="451" t="s">
        <v>5784</v>
      </c>
      <c r="C294" s="451"/>
      <c r="D294" s="451"/>
      <c r="E294" s="451" t="s">
        <v>5785</v>
      </c>
      <c r="F294" s="451">
        <v>7500</v>
      </c>
      <c r="G294" s="451">
        <f t="shared" si="19"/>
        <v>46964</v>
      </c>
      <c r="H294" s="451">
        <v>350</v>
      </c>
      <c r="I294" s="451">
        <f t="shared" si="16"/>
        <v>5250</v>
      </c>
      <c r="J294" s="451">
        <v>100</v>
      </c>
      <c r="K294" s="451"/>
      <c r="L294" s="451"/>
      <c r="M294" s="451">
        <v>200</v>
      </c>
      <c r="N294" s="451">
        <v>1000</v>
      </c>
      <c r="O294" s="451">
        <f t="shared" si="24"/>
        <v>20000</v>
      </c>
      <c r="P294" s="451">
        <v>1000</v>
      </c>
      <c r="Q294" s="451">
        <f t="shared" si="25"/>
        <v>20000</v>
      </c>
      <c r="R294" s="451">
        <v>0</v>
      </c>
      <c r="S294" s="451">
        <v>0</v>
      </c>
      <c r="T294" s="451">
        <v>0</v>
      </c>
      <c r="U294" s="451">
        <v>0</v>
      </c>
      <c r="V294" s="451">
        <v>0</v>
      </c>
      <c r="W294" s="451">
        <v>-20</v>
      </c>
      <c r="X294" s="451">
        <v>0</v>
      </c>
      <c r="Y294" s="461"/>
      <c r="Z294" s="462"/>
      <c r="AA294" s="461"/>
      <c r="AB294" s="462"/>
      <c r="AC294" s="461"/>
      <c r="AD294" s="462"/>
    </row>
    <row r="295" spans="1:30" ht="12" thickBot="1">
      <c r="A295" s="460">
        <v>20</v>
      </c>
      <c r="B295" s="451" t="s">
        <v>5786</v>
      </c>
      <c r="C295" s="451"/>
      <c r="D295" s="451"/>
      <c r="E295" s="451" t="s">
        <v>5787</v>
      </c>
      <c r="F295" s="451">
        <v>100</v>
      </c>
      <c r="G295" s="451">
        <f t="shared" si="19"/>
        <v>1500</v>
      </c>
      <c r="H295" s="451">
        <v>0</v>
      </c>
      <c r="I295" s="451">
        <f t="shared" si="16"/>
        <v>0</v>
      </c>
      <c r="J295" s="451">
        <v>580</v>
      </c>
      <c r="K295" s="451"/>
      <c r="L295" s="451"/>
      <c r="M295" s="451">
        <v>0</v>
      </c>
      <c r="N295" s="451">
        <v>500</v>
      </c>
      <c r="O295" s="451">
        <f t="shared" si="24"/>
        <v>10000</v>
      </c>
      <c r="P295" s="451">
        <v>0</v>
      </c>
      <c r="Q295" s="451">
        <f t="shared" si="25"/>
        <v>0</v>
      </c>
      <c r="R295" s="451">
        <v>0</v>
      </c>
      <c r="S295" s="451">
        <v>100</v>
      </c>
      <c r="T295" s="451">
        <v>100</v>
      </c>
      <c r="U295" s="451">
        <v>100</v>
      </c>
      <c r="V295" s="451">
        <v>-50</v>
      </c>
      <c r="W295" s="451">
        <v>100</v>
      </c>
      <c r="X295" s="451">
        <v>50</v>
      </c>
      <c r="Y295" s="461" t="s">
        <v>5788</v>
      </c>
      <c r="Z295" s="462">
        <v>0.4</v>
      </c>
      <c r="AA295" s="461" t="s">
        <v>5670</v>
      </c>
      <c r="AB295" s="462">
        <v>0.1</v>
      </c>
      <c r="AC295" s="461"/>
      <c r="AD295" s="462"/>
    </row>
    <row r="296" spans="1:30" ht="12" thickBot="1">
      <c r="A296" s="460">
        <v>25</v>
      </c>
      <c r="B296" s="451" t="s">
        <v>5789</v>
      </c>
      <c r="C296" s="451"/>
      <c r="D296" s="451"/>
      <c r="E296" s="451" t="s">
        <v>5787</v>
      </c>
      <c r="F296" s="451">
        <v>1280</v>
      </c>
      <c r="G296" s="451">
        <f t="shared" si="19"/>
        <v>19200</v>
      </c>
      <c r="H296" s="451">
        <v>0</v>
      </c>
      <c r="I296" s="451">
        <f t="shared" si="16"/>
        <v>0</v>
      </c>
      <c r="J296" s="451">
        <v>500</v>
      </c>
      <c r="K296" s="451"/>
      <c r="L296" s="451"/>
      <c r="M296" s="451">
        <v>0</v>
      </c>
      <c r="N296" s="451">
        <v>250</v>
      </c>
      <c r="O296" s="451">
        <f t="shared" si="24"/>
        <v>5000</v>
      </c>
      <c r="P296" s="451">
        <v>0</v>
      </c>
      <c r="Q296" s="451">
        <f t="shared" si="25"/>
        <v>0</v>
      </c>
      <c r="R296" s="451">
        <v>0</v>
      </c>
      <c r="S296" s="451">
        <v>100</v>
      </c>
      <c r="T296" s="451">
        <v>100</v>
      </c>
      <c r="U296" s="451">
        <v>100</v>
      </c>
      <c r="V296" s="451">
        <v>-50</v>
      </c>
      <c r="W296" s="451">
        <v>100</v>
      </c>
      <c r="X296" s="451">
        <v>50</v>
      </c>
      <c r="Y296" s="461" t="s">
        <v>5650</v>
      </c>
      <c r="Z296" s="462">
        <v>0.3</v>
      </c>
      <c r="AA296" s="461" t="s">
        <v>5740</v>
      </c>
      <c r="AB296" s="462">
        <v>0.15</v>
      </c>
      <c r="AC296" s="461" t="s">
        <v>5790</v>
      </c>
      <c r="AD296" s="462">
        <v>0.1</v>
      </c>
    </row>
    <row r="297" spans="1:30" ht="12" thickBot="1">
      <c r="A297" s="460">
        <v>30</v>
      </c>
      <c r="B297" s="451" t="s">
        <v>5791</v>
      </c>
      <c r="C297" s="451"/>
      <c r="D297" s="451"/>
      <c r="E297" s="451" t="s">
        <v>5787</v>
      </c>
      <c r="F297" s="451">
        <v>500</v>
      </c>
      <c r="G297" s="451">
        <f t="shared" si="19"/>
        <v>7500</v>
      </c>
      <c r="H297" s="451">
        <v>0</v>
      </c>
      <c r="I297" s="451">
        <f t="shared" si="16"/>
        <v>0</v>
      </c>
      <c r="J297" s="451">
        <v>850</v>
      </c>
      <c r="K297" s="451"/>
      <c r="L297" s="451"/>
      <c r="M297" s="451">
        <v>0</v>
      </c>
      <c r="N297" s="451">
        <v>600</v>
      </c>
      <c r="O297" s="451">
        <f t="shared" si="24"/>
        <v>12000</v>
      </c>
      <c r="P297" s="451">
        <v>0</v>
      </c>
      <c r="Q297" s="451">
        <f t="shared" si="25"/>
        <v>0</v>
      </c>
      <c r="R297" s="451">
        <v>0</v>
      </c>
      <c r="S297" s="451">
        <v>100</v>
      </c>
      <c r="T297" s="451">
        <v>100</v>
      </c>
      <c r="U297" s="451">
        <v>100</v>
      </c>
      <c r="V297" s="451">
        <v>-50</v>
      </c>
      <c r="W297" s="451">
        <v>100</v>
      </c>
      <c r="X297" s="451">
        <v>50</v>
      </c>
      <c r="Y297" s="461" t="s">
        <v>5792</v>
      </c>
      <c r="Z297" s="462">
        <v>0.64</v>
      </c>
      <c r="AA297" s="461" t="s">
        <v>5670</v>
      </c>
      <c r="AB297" s="462">
        <v>0.16</v>
      </c>
      <c r="AC297" s="461"/>
      <c r="AD297" s="462"/>
    </row>
    <row r="298" spans="1:30" ht="12" thickBot="1">
      <c r="A298" s="460">
        <v>32</v>
      </c>
      <c r="B298" s="451" t="s">
        <v>5793</v>
      </c>
      <c r="C298" s="451"/>
      <c r="D298" s="451"/>
      <c r="E298" s="451" t="s">
        <v>5794</v>
      </c>
      <c r="F298" s="451">
        <v>1200</v>
      </c>
      <c r="G298" s="451">
        <f t="shared" si="19"/>
        <v>18000</v>
      </c>
      <c r="H298" s="451">
        <v>0</v>
      </c>
      <c r="I298" s="451">
        <f t="shared" si="16"/>
        <v>0</v>
      </c>
      <c r="J298" s="451">
        <v>865</v>
      </c>
      <c r="K298" s="451"/>
      <c r="L298" s="451"/>
      <c r="M298" s="451">
        <v>0</v>
      </c>
      <c r="N298" s="451">
        <v>1500</v>
      </c>
      <c r="O298" s="451">
        <f t="shared" si="24"/>
        <v>30000</v>
      </c>
      <c r="P298" s="451">
        <v>0</v>
      </c>
      <c r="Q298" s="451">
        <f t="shared" si="25"/>
        <v>0</v>
      </c>
      <c r="R298" s="451">
        <v>0</v>
      </c>
      <c r="S298" s="451">
        <v>100</v>
      </c>
      <c r="T298" s="451">
        <v>100</v>
      </c>
      <c r="U298" s="451">
        <v>100</v>
      </c>
      <c r="V298" s="451">
        <v>-50</v>
      </c>
      <c r="W298" s="451">
        <v>100</v>
      </c>
      <c r="X298" s="451">
        <v>50</v>
      </c>
      <c r="Y298" s="461" t="s">
        <v>5670</v>
      </c>
      <c r="Z298" s="462">
        <v>0.4</v>
      </c>
      <c r="AA298" s="461" t="s">
        <v>5670</v>
      </c>
      <c r="AB298" s="462">
        <v>0.1</v>
      </c>
      <c r="AC298" s="461"/>
      <c r="AD298" s="462"/>
    </row>
    <row r="299" spans="1:30" ht="12" thickBot="1">
      <c r="A299" s="460">
        <v>1</v>
      </c>
      <c r="B299" s="451" t="s">
        <v>5795</v>
      </c>
      <c r="C299" s="451"/>
      <c r="D299" s="451"/>
      <c r="E299" s="451" t="s">
        <v>5796</v>
      </c>
      <c r="F299" s="451">
        <v>10</v>
      </c>
      <c r="G299" s="451">
        <f t="shared" si="19"/>
        <v>150</v>
      </c>
      <c r="H299" s="451">
        <v>0</v>
      </c>
      <c r="I299" s="451">
        <f t="shared" si="16"/>
        <v>0</v>
      </c>
      <c r="J299" s="451">
        <v>10</v>
      </c>
      <c r="K299" s="451"/>
      <c r="L299" s="451"/>
      <c r="M299" s="451">
        <v>0</v>
      </c>
      <c r="N299" s="451">
        <v>250</v>
      </c>
      <c r="O299" s="451">
        <f t="shared" si="24"/>
        <v>5000</v>
      </c>
      <c r="P299" s="451">
        <v>0</v>
      </c>
      <c r="Q299" s="451">
        <f t="shared" si="25"/>
        <v>0</v>
      </c>
      <c r="R299" s="451">
        <v>0</v>
      </c>
      <c r="S299" s="451">
        <v>100</v>
      </c>
      <c r="T299" s="451">
        <v>100</v>
      </c>
      <c r="U299" s="451">
        <v>100</v>
      </c>
      <c r="V299" s="451">
        <v>-50</v>
      </c>
      <c r="W299" s="451">
        <v>100</v>
      </c>
      <c r="X299" s="451">
        <v>50</v>
      </c>
      <c r="Y299" s="461"/>
      <c r="Z299" s="462"/>
      <c r="AA299" s="461"/>
      <c r="AB299" s="462"/>
      <c r="AC299" s="461"/>
      <c r="AD299" s="462"/>
    </row>
    <row r="300" spans="1:30" ht="12" thickBot="1">
      <c r="A300" s="460">
        <v>28</v>
      </c>
      <c r="B300" s="451" t="s">
        <v>5797</v>
      </c>
      <c r="C300" s="451"/>
      <c r="D300" s="451"/>
      <c r="E300" s="451" t="s">
        <v>5798</v>
      </c>
      <c r="F300" s="451">
        <v>15000</v>
      </c>
      <c r="G300" s="451">
        <f t="shared" si="19"/>
        <v>28392</v>
      </c>
      <c r="H300" s="451">
        <v>0</v>
      </c>
      <c r="I300" s="451">
        <f t="shared" si="16"/>
        <v>0</v>
      </c>
      <c r="J300" s="451">
        <v>0</v>
      </c>
      <c r="K300" s="451"/>
      <c r="L300" s="451"/>
      <c r="M300" s="451">
        <v>0</v>
      </c>
      <c r="N300" s="451">
        <v>1350</v>
      </c>
      <c r="O300" s="451">
        <f t="shared" si="24"/>
        <v>27000</v>
      </c>
      <c r="P300" s="451">
        <v>0</v>
      </c>
      <c r="Q300" s="451">
        <f t="shared" si="25"/>
        <v>0</v>
      </c>
      <c r="R300" s="451">
        <v>0</v>
      </c>
      <c r="S300" s="451">
        <v>100</v>
      </c>
      <c r="T300" s="451">
        <v>100</v>
      </c>
      <c r="U300" s="451">
        <v>100</v>
      </c>
      <c r="V300" s="451">
        <v>-50</v>
      </c>
      <c r="W300" s="451">
        <v>100</v>
      </c>
      <c r="X300" s="451">
        <v>50</v>
      </c>
      <c r="Y300" s="461" t="s">
        <v>5799</v>
      </c>
      <c r="Z300" s="462">
        <v>0.66500000000000004</v>
      </c>
      <c r="AA300" s="461" t="s">
        <v>5670</v>
      </c>
      <c r="AB300" s="462">
        <v>0.19</v>
      </c>
      <c r="AC300" s="461" t="s">
        <v>5788</v>
      </c>
      <c r="AD300" s="462">
        <v>9.5000000000000001E-2</v>
      </c>
    </row>
    <row r="301" spans="1:30" ht="12" thickBot="1">
      <c r="A301" s="460">
        <v>50</v>
      </c>
      <c r="B301" s="451" t="s">
        <v>5800</v>
      </c>
      <c r="C301" s="451"/>
      <c r="D301" s="451"/>
      <c r="E301" s="451" t="s">
        <v>5801</v>
      </c>
      <c r="F301" s="451">
        <v>1000</v>
      </c>
      <c r="G301" s="451">
        <f t="shared" si="19"/>
        <v>15000</v>
      </c>
      <c r="H301" s="451">
        <v>0</v>
      </c>
      <c r="I301" s="451">
        <f t="shared" si="16"/>
        <v>0</v>
      </c>
      <c r="J301" s="451">
        <v>1350</v>
      </c>
      <c r="K301" s="451"/>
      <c r="L301" s="451"/>
      <c r="M301" s="451">
        <v>0</v>
      </c>
      <c r="N301" s="451">
        <v>2500</v>
      </c>
      <c r="O301" s="451">
        <f t="shared" si="24"/>
        <v>50000</v>
      </c>
      <c r="P301" s="451">
        <v>0</v>
      </c>
      <c r="Q301" s="451">
        <f t="shared" si="25"/>
        <v>0</v>
      </c>
      <c r="R301" s="451">
        <v>0</v>
      </c>
      <c r="S301" s="451">
        <v>100</v>
      </c>
      <c r="T301" s="451">
        <v>100</v>
      </c>
      <c r="U301" s="451">
        <v>100</v>
      </c>
      <c r="V301" s="451">
        <v>-50</v>
      </c>
      <c r="W301" s="451">
        <v>100</v>
      </c>
      <c r="X301" s="451">
        <v>50</v>
      </c>
      <c r="Y301" s="461" t="s">
        <v>5670</v>
      </c>
      <c r="Z301" s="462">
        <v>0.65</v>
      </c>
      <c r="AA301" s="461" t="s">
        <v>5670</v>
      </c>
      <c r="AB301" s="462">
        <v>0.2</v>
      </c>
      <c r="AC301" s="461" t="s">
        <v>5670</v>
      </c>
      <c r="AD301" s="462">
        <v>0.15</v>
      </c>
    </row>
    <row r="302" spans="1:30" ht="12" thickBot="1">
      <c r="A302" s="460">
        <v>60</v>
      </c>
      <c r="B302" s="451" t="s">
        <v>5802</v>
      </c>
      <c r="C302" s="451"/>
      <c r="D302" s="451"/>
      <c r="E302" s="451" t="s">
        <v>5803</v>
      </c>
      <c r="F302" s="451">
        <v>1000</v>
      </c>
      <c r="G302" s="451">
        <f t="shared" si="19"/>
        <v>15000</v>
      </c>
      <c r="H302" s="451">
        <v>0</v>
      </c>
      <c r="I302" s="451">
        <f t="shared" si="16"/>
        <v>0</v>
      </c>
      <c r="J302" s="451">
        <v>1500</v>
      </c>
      <c r="K302" s="451"/>
      <c r="L302" s="451"/>
      <c r="M302" s="451">
        <v>0</v>
      </c>
      <c r="N302" s="451">
        <v>5000</v>
      </c>
      <c r="O302" s="451">
        <f t="shared" si="24"/>
        <v>34464</v>
      </c>
      <c r="P302" s="451">
        <v>0</v>
      </c>
      <c r="Q302" s="451">
        <f t="shared" si="25"/>
        <v>0</v>
      </c>
      <c r="R302" s="451">
        <v>0</v>
      </c>
      <c r="S302" s="451">
        <v>100</v>
      </c>
      <c r="T302" s="451">
        <v>100</v>
      </c>
      <c r="U302" s="451">
        <v>100</v>
      </c>
      <c r="V302" s="451">
        <v>-50</v>
      </c>
      <c r="W302" s="451">
        <v>100</v>
      </c>
      <c r="X302" s="451">
        <v>50</v>
      </c>
      <c r="Y302" s="461" t="s">
        <v>5670</v>
      </c>
      <c r="Z302" s="462">
        <v>0.55000000000000004</v>
      </c>
      <c r="AA302" s="461" t="s">
        <v>5799</v>
      </c>
      <c r="AB302" s="462">
        <v>0.25</v>
      </c>
      <c r="AC302" s="461" t="s">
        <v>3116</v>
      </c>
      <c r="AD302" s="462">
        <v>0.2</v>
      </c>
    </row>
    <row r="303" spans="1:30" ht="12" thickBot="1">
      <c r="A303" s="460">
        <v>24</v>
      </c>
      <c r="B303" s="451" t="s">
        <v>5804</v>
      </c>
      <c r="C303" s="451"/>
      <c r="D303" s="451"/>
      <c r="E303" s="451" t="s">
        <v>5805</v>
      </c>
      <c r="F303" s="451">
        <v>1000</v>
      </c>
      <c r="G303" s="451">
        <f t="shared" si="19"/>
        <v>15000</v>
      </c>
      <c r="H303" s="451">
        <v>205</v>
      </c>
      <c r="I303" s="451">
        <f t="shared" si="16"/>
        <v>3075</v>
      </c>
      <c r="J303" s="451">
        <v>50</v>
      </c>
      <c r="K303" s="451"/>
      <c r="L303" s="451"/>
      <c r="M303" s="451">
        <v>80</v>
      </c>
      <c r="N303" s="451">
        <v>770</v>
      </c>
      <c r="O303" s="451">
        <f t="shared" si="24"/>
        <v>15400</v>
      </c>
      <c r="P303" s="451">
        <v>770</v>
      </c>
      <c r="Q303" s="451">
        <f t="shared" si="25"/>
        <v>15400</v>
      </c>
      <c r="R303" s="451">
        <v>0</v>
      </c>
      <c r="S303" s="451">
        <v>0</v>
      </c>
      <c r="T303" s="451">
        <v>0</v>
      </c>
      <c r="U303" s="451">
        <v>-50</v>
      </c>
      <c r="V303" s="451">
        <v>0</v>
      </c>
      <c r="W303" s="451">
        <v>100</v>
      </c>
      <c r="X303" s="451">
        <v>0</v>
      </c>
      <c r="Y303" s="461"/>
      <c r="Z303" s="462"/>
      <c r="AA303" s="461"/>
      <c r="AB303" s="462"/>
      <c r="AC303" s="461"/>
      <c r="AD303" s="462"/>
    </row>
    <row r="304" spans="1:30" ht="12" thickBot="1">
      <c r="A304" s="460">
        <v>26</v>
      </c>
      <c r="B304" s="451" t="s">
        <v>5806</v>
      </c>
      <c r="C304" s="451"/>
      <c r="D304" s="451"/>
      <c r="E304" s="451" t="s">
        <v>5807</v>
      </c>
      <c r="F304" s="451">
        <v>3500</v>
      </c>
      <c r="G304" s="451">
        <f t="shared" si="19"/>
        <v>52500</v>
      </c>
      <c r="H304" s="451">
        <v>200</v>
      </c>
      <c r="I304" s="451">
        <f t="shared" si="16"/>
        <v>3000</v>
      </c>
      <c r="J304" s="451">
        <v>150</v>
      </c>
      <c r="K304" s="451"/>
      <c r="L304" s="451"/>
      <c r="M304" s="451">
        <v>50</v>
      </c>
      <c r="N304" s="451">
        <v>931</v>
      </c>
      <c r="O304" s="451">
        <f t="shared" si="24"/>
        <v>18620</v>
      </c>
      <c r="P304" s="451">
        <v>931</v>
      </c>
      <c r="Q304" s="451">
        <f t="shared" si="25"/>
        <v>18620</v>
      </c>
      <c r="R304" s="451">
        <v>0</v>
      </c>
      <c r="S304" s="451">
        <v>-100</v>
      </c>
      <c r="T304" s="451">
        <v>0</v>
      </c>
      <c r="U304" s="451">
        <v>0</v>
      </c>
      <c r="V304" s="451">
        <v>0</v>
      </c>
      <c r="W304" s="451">
        <v>-50</v>
      </c>
      <c r="X304" s="451">
        <v>0</v>
      </c>
      <c r="Y304" s="461" t="s">
        <v>5808</v>
      </c>
      <c r="Z304" s="462">
        <v>0.33329999999999999</v>
      </c>
      <c r="AA304" s="461" t="s">
        <v>5809</v>
      </c>
      <c r="AB304" s="462">
        <v>0.33329999999999999</v>
      </c>
      <c r="AC304" s="461" t="s">
        <v>5810</v>
      </c>
      <c r="AD304" s="462">
        <v>0.33329999999999999</v>
      </c>
    </row>
    <row r="305" spans="1:30" ht="12" thickBot="1">
      <c r="A305" s="460">
        <v>28</v>
      </c>
      <c r="B305" s="451" t="s">
        <v>5811</v>
      </c>
      <c r="C305" s="451"/>
      <c r="D305" s="451"/>
      <c r="E305" s="451" t="s">
        <v>5812</v>
      </c>
      <c r="F305" s="451">
        <v>3000</v>
      </c>
      <c r="G305" s="451">
        <f t="shared" si="19"/>
        <v>45000</v>
      </c>
      <c r="H305" s="451">
        <v>250</v>
      </c>
      <c r="I305" s="451">
        <f t="shared" si="16"/>
        <v>3750</v>
      </c>
      <c r="J305" s="451">
        <v>190</v>
      </c>
      <c r="K305" s="451"/>
      <c r="L305" s="451"/>
      <c r="M305" s="451">
        <v>100</v>
      </c>
      <c r="N305" s="451">
        <v>3000</v>
      </c>
      <c r="O305" s="451">
        <f t="shared" si="24"/>
        <v>60000</v>
      </c>
      <c r="P305" s="451">
        <v>3000</v>
      </c>
      <c r="Q305" s="451">
        <f t="shared" si="25"/>
        <v>60000</v>
      </c>
      <c r="R305" s="451">
        <v>0</v>
      </c>
      <c r="S305" s="451">
        <v>0</v>
      </c>
      <c r="T305" s="451">
        <v>-100</v>
      </c>
      <c r="U305" s="451">
        <v>0</v>
      </c>
      <c r="V305" s="451">
        <v>0</v>
      </c>
      <c r="W305" s="451">
        <v>-25</v>
      </c>
      <c r="X305" s="451">
        <v>0</v>
      </c>
      <c r="Y305" s="461" t="s">
        <v>5668</v>
      </c>
      <c r="Z305" s="462">
        <v>1</v>
      </c>
      <c r="AA305" s="461"/>
      <c r="AB305" s="462"/>
      <c r="AC305" s="461"/>
      <c r="AD305" s="462"/>
    </row>
    <row r="306" spans="1:30" ht="12" thickBot="1">
      <c r="A306" s="460">
        <v>24</v>
      </c>
      <c r="B306" s="451" t="s">
        <v>5813</v>
      </c>
      <c r="C306" s="451"/>
      <c r="D306" s="451"/>
      <c r="E306" s="451" t="s">
        <v>5814</v>
      </c>
      <c r="F306" s="451">
        <v>900</v>
      </c>
      <c r="G306" s="451">
        <f t="shared" si="19"/>
        <v>13500</v>
      </c>
      <c r="H306" s="451">
        <v>180</v>
      </c>
      <c r="I306" s="451">
        <f t="shared" si="16"/>
        <v>2700</v>
      </c>
      <c r="J306" s="451">
        <v>50</v>
      </c>
      <c r="K306" s="451"/>
      <c r="L306" s="451"/>
      <c r="M306" s="451">
        <v>120</v>
      </c>
      <c r="N306" s="451">
        <v>1000</v>
      </c>
      <c r="O306" s="451">
        <f t="shared" si="24"/>
        <v>20000</v>
      </c>
      <c r="P306" s="451">
        <v>1000</v>
      </c>
      <c r="Q306" s="451">
        <f t="shared" si="25"/>
        <v>20000</v>
      </c>
      <c r="R306" s="451">
        <v>0</v>
      </c>
      <c r="S306" s="451">
        <v>0</v>
      </c>
      <c r="T306" s="451">
        <v>0</v>
      </c>
      <c r="U306" s="451">
        <v>0</v>
      </c>
      <c r="V306" s="451">
        <v>0</v>
      </c>
      <c r="W306" s="451">
        <v>100</v>
      </c>
      <c r="X306" s="451">
        <v>0</v>
      </c>
      <c r="Y306" s="461" t="s">
        <v>5815</v>
      </c>
      <c r="Z306" s="462">
        <v>1</v>
      </c>
      <c r="AA306" s="461"/>
      <c r="AB306" s="462"/>
      <c r="AC306" s="461"/>
      <c r="AD306" s="462"/>
    </row>
    <row r="307" spans="1:30" ht="12" thickBot="1">
      <c r="A307" s="460">
        <v>36</v>
      </c>
      <c r="B307" s="451" t="s">
        <v>5816</v>
      </c>
      <c r="C307" s="451"/>
      <c r="D307" s="451"/>
      <c r="E307" s="451" t="s">
        <v>5817</v>
      </c>
      <c r="F307" s="451">
        <v>1800</v>
      </c>
      <c r="G307" s="451">
        <f t="shared" si="19"/>
        <v>27000</v>
      </c>
      <c r="H307" s="451">
        <v>400</v>
      </c>
      <c r="I307" s="451">
        <f t="shared" si="16"/>
        <v>6000</v>
      </c>
      <c r="J307" s="451">
        <v>360</v>
      </c>
      <c r="K307" s="451"/>
      <c r="L307" s="451"/>
      <c r="M307" s="451">
        <v>120</v>
      </c>
      <c r="N307" s="451">
        <v>3000</v>
      </c>
      <c r="O307" s="451">
        <f t="shared" si="24"/>
        <v>60000</v>
      </c>
      <c r="P307" s="451">
        <v>800</v>
      </c>
      <c r="Q307" s="451">
        <f t="shared" si="25"/>
        <v>16000</v>
      </c>
      <c r="R307" s="451">
        <v>0</v>
      </c>
      <c r="S307" s="451">
        <v>0</v>
      </c>
      <c r="T307" s="451">
        <v>0</v>
      </c>
      <c r="U307" s="451">
        <v>0</v>
      </c>
      <c r="V307" s="451">
        <v>0</v>
      </c>
      <c r="W307" s="451">
        <v>100</v>
      </c>
      <c r="X307" s="451">
        <v>0</v>
      </c>
      <c r="Y307" s="461"/>
      <c r="Z307" s="462"/>
      <c r="AA307" s="461"/>
      <c r="AB307" s="462"/>
      <c r="AC307" s="461"/>
      <c r="AD307" s="462"/>
    </row>
    <row r="308" spans="1:30" ht="12" thickBot="1">
      <c r="A308" s="460">
        <v>38</v>
      </c>
      <c r="B308" s="451" t="s">
        <v>5818</v>
      </c>
      <c r="C308" s="451"/>
      <c r="D308" s="451"/>
      <c r="E308" s="451" t="s">
        <v>5814</v>
      </c>
      <c r="F308" s="451">
        <v>3300</v>
      </c>
      <c r="G308" s="451">
        <f t="shared" si="19"/>
        <v>49500</v>
      </c>
      <c r="H308" s="451">
        <v>900</v>
      </c>
      <c r="I308" s="451">
        <f t="shared" si="16"/>
        <v>13500</v>
      </c>
      <c r="J308" s="451">
        <v>420</v>
      </c>
      <c r="K308" s="451"/>
      <c r="L308" s="451"/>
      <c r="M308" s="451">
        <v>120</v>
      </c>
      <c r="N308" s="451">
        <v>4000</v>
      </c>
      <c r="O308" s="451">
        <f t="shared" si="24"/>
        <v>14464</v>
      </c>
      <c r="P308" s="451">
        <v>1000</v>
      </c>
      <c r="Q308" s="451">
        <f t="shared" si="25"/>
        <v>20000</v>
      </c>
      <c r="R308" s="451">
        <v>0</v>
      </c>
      <c r="S308" s="451">
        <v>25</v>
      </c>
      <c r="T308" s="451">
        <v>25</v>
      </c>
      <c r="U308" s="451">
        <v>100</v>
      </c>
      <c r="V308" s="451">
        <v>-100</v>
      </c>
      <c r="W308" s="451">
        <v>100</v>
      </c>
      <c r="X308" s="451">
        <v>150</v>
      </c>
      <c r="Y308" s="461" t="s">
        <v>5819</v>
      </c>
      <c r="Z308" s="462">
        <v>0.1</v>
      </c>
      <c r="AA308" s="461"/>
      <c r="AB308" s="462"/>
      <c r="AC308" s="461"/>
      <c r="AD308" s="462"/>
    </row>
    <row r="309" spans="1:30" ht="12" thickBot="1">
      <c r="A309" s="460">
        <v>26</v>
      </c>
      <c r="B309" s="451" t="s">
        <v>5820</v>
      </c>
      <c r="C309" s="451"/>
      <c r="D309" s="451"/>
      <c r="E309" s="451" t="s">
        <v>5785</v>
      </c>
      <c r="F309" s="451">
        <v>2400</v>
      </c>
      <c r="G309" s="451">
        <f t="shared" si="19"/>
        <v>36000</v>
      </c>
      <c r="H309" s="451">
        <v>255</v>
      </c>
      <c r="I309" s="451">
        <f t="shared" si="16"/>
        <v>3825</v>
      </c>
      <c r="J309" s="451">
        <v>100</v>
      </c>
      <c r="K309" s="451"/>
      <c r="L309" s="451"/>
      <c r="M309" s="451">
        <v>80</v>
      </c>
      <c r="N309" s="451">
        <v>3500</v>
      </c>
      <c r="O309" s="451">
        <f t="shared" si="24"/>
        <v>4464</v>
      </c>
      <c r="P309" s="451">
        <v>108</v>
      </c>
      <c r="Q309" s="451">
        <f t="shared" si="25"/>
        <v>2160</v>
      </c>
      <c r="R309" s="451">
        <v>0</v>
      </c>
      <c r="S309" s="451">
        <v>0</v>
      </c>
      <c r="T309" s="451">
        <v>0</v>
      </c>
      <c r="U309" s="451">
        <v>-100</v>
      </c>
      <c r="V309" s="451">
        <v>0</v>
      </c>
      <c r="W309" s="451">
        <v>100</v>
      </c>
      <c r="X309" s="451">
        <v>0</v>
      </c>
      <c r="Y309" s="461" t="s">
        <v>5104</v>
      </c>
      <c r="Z309" s="462">
        <v>1</v>
      </c>
      <c r="AA309" s="461"/>
      <c r="AB309" s="462"/>
      <c r="AC309" s="461"/>
      <c r="AD309" s="462"/>
    </row>
    <row r="310" spans="1:30" ht="12" thickBot="1">
      <c r="A310" s="460">
        <v>33</v>
      </c>
      <c r="B310" s="451" t="s">
        <v>5821</v>
      </c>
      <c r="C310" s="451"/>
      <c r="D310" s="451"/>
      <c r="E310" s="451" t="s">
        <v>5822</v>
      </c>
      <c r="F310" s="451">
        <v>8000</v>
      </c>
      <c r="G310" s="451">
        <f t="shared" si="19"/>
        <v>54464</v>
      </c>
      <c r="H310" s="451">
        <v>320</v>
      </c>
      <c r="I310" s="451">
        <f t="shared" si="16"/>
        <v>4800</v>
      </c>
      <c r="J310" s="451">
        <v>200</v>
      </c>
      <c r="K310" s="451"/>
      <c r="L310" s="451"/>
      <c r="M310" s="451">
        <v>300</v>
      </c>
      <c r="N310" s="451">
        <v>5963</v>
      </c>
      <c r="O310" s="451">
        <f t="shared" si="24"/>
        <v>53724</v>
      </c>
      <c r="P310" s="451">
        <v>5963</v>
      </c>
      <c r="Q310" s="451">
        <f t="shared" si="25"/>
        <v>53724</v>
      </c>
      <c r="R310" s="451">
        <v>0</v>
      </c>
      <c r="S310" s="451">
        <v>0</v>
      </c>
      <c r="T310" s="451">
        <v>0</v>
      </c>
      <c r="U310" s="451">
        <v>25</v>
      </c>
      <c r="V310" s="451">
        <v>-100</v>
      </c>
      <c r="W310" s="451">
        <v>-50</v>
      </c>
      <c r="X310" s="451">
        <v>0</v>
      </c>
      <c r="Y310" s="461" t="s">
        <v>5823</v>
      </c>
      <c r="Z310" s="462">
        <v>1</v>
      </c>
      <c r="AA310" s="461"/>
      <c r="AB310" s="462"/>
      <c r="AC310" s="461"/>
      <c r="AD310" s="462"/>
    </row>
    <row r="311" spans="1:30" ht="12" thickBot="1">
      <c r="A311" s="460">
        <v>34</v>
      </c>
      <c r="B311" s="451" t="s">
        <v>5824</v>
      </c>
      <c r="C311" s="451"/>
      <c r="D311" s="451"/>
      <c r="E311" s="451" t="s">
        <v>5825</v>
      </c>
      <c r="F311" s="451">
        <v>20000</v>
      </c>
      <c r="G311" s="451">
        <f t="shared" si="19"/>
        <v>37856</v>
      </c>
      <c r="H311" s="451">
        <v>250</v>
      </c>
      <c r="I311" s="451">
        <f t="shared" si="16"/>
        <v>3750</v>
      </c>
      <c r="J311" s="451">
        <v>50</v>
      </c>
      <c r="K311" s="451"/>
      <c r="L311" s="451"/>
      <c r="M311" s="451">
        <v>80</v>
      </c>
      <c r="N311" s="451">
        <v>10000</v>
      </c>
      <c r="O311" s="451">
        <f t="shared" si="24"/>
        <v>3392</v>
      </c>
      <c r="P311" s="451">
        <v>8000</v>
      </c>
      <c r="Q311" s="451">
        <f t="shared" si="25"/>
        <v>28928</v>
      </c>
      <c r="R311" s="451">
        <v>0</v>
      </c>
      <c r="S311" s="451">
        <v>-100</v>
      </c>
      <c r="T311" s="451">
        <v>0</v>
      </c>
      <c r="U311" s="451">
        <v>0</v>
      </c>
      <c r="V311" s="451">
        <v>0</v>
      </c>
      <c r="W311" s="451">
        <v>100</v>
      </c>
      <c r="X311" s="451">
        <v>0</v>
      </c>
      <c r="Y311" s="461" t="s">
        <v>5826</v>
      </c>
      <c r="Z311" s="462">
        <v>1</v>
      </c>
      <c r="AA311" s="461"/>
      <c r="AB311" s="462"/>
      <c r="AC311" s="461"/>
      <c r="AD311" s="462"/>
    </row>
    <row r="312" spans="1:30" ht="12" thickBot="1">
      <c r="A312" s="460">
        <v>30</v>
      </c>
      <c r="B312" s="451" t="s">
        <v>5827</v>
      </c>
      <c r="C312" s="451"/>
      <c r="D312" s="451"/>
      <c r="E312" s="451" t="s">
        <v>5828</v>
      </c>
      <c r="F312" s="451">
        <v>4000</v>
      </c>
      <c r="G312" s="451">
        <f t="shared" si="19"/>
        <v>60000</v>
      </c>
      <c r="H312" s="451">
        <v>220</v>
      </c>
      <c r="I312" s="451">
        <f t="shared" si="16"/>
        <v>3300</v>
      </c>
      <c r="J312" s="451">
        <v>220</v>
      </c>
      <c r="K312" s="451"/>
      <c r="L312" s="451"/>
      <c r="M312" s="451">
        <v>255</v>
      </c>
      <c r="N312" s="451">
        <v>3333</v>
      </c>
      <c r="O312" s="451">
        <f t="shared" si="24"/>
        <v>1124</v>
      </c>
      <c r="P312" s="451">
        <v>333</v>
      </c>
      <c r="Q312" s="451">
        <f t="shared" si="25"/>
        <v>6660</v>
      </c>
      <c r="R312" s="451">
        <v>0</v>
      </c>
      <c r="S312" s="451">
        <v>25</v>
      </c>
      <c r="T312" s="451">
        <v>-100</v>
      </c>
      <c r="U312" s="451">
        <v>0</v>
      </c>
      <c r="V312" s="451">
        <v>0</v>
      </c>
      <c r="W312" s="451">
        <v>-50</v>
      </c>
      <c r="X312" s="451">
        <v>0</v>
      </c>
      <c r="Y312" s="461"/>
      <c r="Z312" s="462"/>
      <c r="AA312" s="461"/>
      <c r="AB312" s="462"/>
      <c r="AC312" s="461"/>
      <c r="AD312" s="462"/>
    </row>
    <row r="313" spans="1:30" ht="12" thickBot="1">
      <c r="A313" s="460">
        <v>30</v>
      </c>
      <c r="B313" s="451" t="s">
        <v>5827</v>
      </c>
      <c r="C313" s="451"/>
      <c r="D313" s="451"/>
      <c r="E313" s="451" t="s">
        <v>5829</v>
      </c>
      <c r="F313" s="451">
        <v>10000</v>
      </c>
      <c r="G313" s="451">
        <f t="shared" si="19"/>
        <v>18928</v>
      </c>
      <c r="H313" s="451">
        <v>270</v>
      </c>
      <c r="I313" s="451">
        <f t="shared" si="16"/>
        <v>4050</v>
      </c>
      <c r="J313" s="451">
        <v>220</v>
      </c>
      <c r="K313" s="451"/>
      <c r="L313" s="451"/>
      <c r="M313" s="451">
        <v>255</v>
      </c>
      <c r="N313" s="451">
        <v>3333</v>
      </c>
      <c r="O313" s="451">
        <f t="shared" si="24"/>
        <v>1124</v>
      </c>
      <c r="P313" s="451">
        <v>333</v>
      </c>
      <c r="Q313" s="451">
        <f t="shared" si="25"/>
        <v>6660</v>
      </c>
      <c r="R313" s="451">
        <v>0</v>
      </c>
      <c r="S313" s="451">
        <v>25</v>
      </c>
      <c r="T313" s="451">
        <v>-100</v>
      </c>
      <c r="U313" s="451">
        <v>0</v>
      </c>
      <c r="V313" s="451">
        <v>0</v>
      </c>
      <c r="W313" s="451">
        <v>-50</v>
      </c>
      <c r="X313" s="451">
        <v>0</v>
      </c>
      <c r="Y313" s="461"/>
      <c r="Z313" s="462"/>
      <c r="AA313" s="461"/>
      <c r="AB313" s="462"/>
      <c r="AC313" s="461"/>
      <c r="AD313" s="462"/>
    </row>
    <row r="314" spans="1:30" ht="12" thickBot="1">
      <c r="A314" s="460">
        <v>32</v>
      </c>
      <c r="B314" s="451" t="s">
        <v>5830</v>
      </c>
      <c r="C314" s="451"/>
      <c r="D314" s="451"/>
      <c r="E314" s="451" t="s">
        <v>7478</v>
      </c>
      <c r="F314" s="451">
        <v>6750</v>
      </c>
      <c r="G314" s="451">
        <f t="shared" si="19"/>
        <v>35714</v>
      </c>
      <c r="H314" s="451">
        <v>550</v>
      </c>
      <c r="I314" s="451">
        <f t="shared" si="16"/>
        <v>8250</v>
      </c>
      <c r="J314" s="451">
        <v>200</v>
      </c>
      <c r="K314" s="451"/>
      <c r="L314" s="451"/>
      <c r="M314" s="451">
        <v>120</v>
      </c>
      <c r="N314" s="451">
        <v>5000</v>
      </c>
      <c r="O314" s="451">
        <f t="shared" si="24"/>
        <v>34464</v>
      </c>
      <c r="P314" s="451">
        <v>500</v>
      </c>
      <c r="Q314" s="451">
        <f t="shared" si="25"/>
        <v>10000</v>
      </c>
      <c r="R314" s="451">
        <v>0</v>
      </c>
      <c r="S314" s="451">
        <v>0</v>
      </c>
      <c r="T314" s="451">
        <v>0</v>
      </c>
      <c r="U314" s="451">
        <v>-50</v>
      </c>
      <c r="V314" s="451">
        <v>0</v>
      </c>
      <c r="W314" s="451">
        <v>100</v>
      </c>
      <c r="X314" s="451">
        <v>0</v>
      </c>
      <c r="Y314" s="461"/>
      <c r="Z314" s="462"/>
      <c r="AA314" s="461"/>
      <c r="AB314" s="462"/>
      <c r="AC314" s="461"/>
      <c r="AD314" s="462"/>
    </row>
    <row r="315" spans="1:30" ht="12" thickBot="1">
      <c r="A315" s="460">
        <v>22</v>
      </c>
      <c r="B315" s="451" t="s">
        <v>5831</v>
      </c>
      <c r="C315" s="451"/>
      <c r="D315" s="451"/>
      <c r="E315" s="451" t="s">
        <v>5832</v>
      </c>
      <c r="F315" s="451">
        <v>4000</v>
      </c>
      <c r="G315" s="451">
        <f t="shared" si="19"/>
        <v>60000</v>
      </c>
      <c r="H315" s="451">
        <v>700</v>
      </c>
      <c r="I315" s="451">
        <f t="shared" si="16"/>
        <v>10500</v>
      </c>
      <c r="J315" s="451">
        <v>700</v>
      </c>
      <c r="K315" s="451"/>
      <c r="L315" s="451"/>
      <c r="M315" s="451">
        <v>100</v>
      </c>
      <c r="N315" s="451">
        <v>2500</v>
      </c>
      <c r="O315" s="451">
        <f t="shared" si="24"/>
        <v>50000</v>
      </c>
      <c r="P315" s="451">
        <v>777</v>
      </c>
      <c r="Q315" s="451">
        <f t="shared" si="25"/>
        <v>15540</v>
      </c>
      <c r="R315" s="451">
        <v>0</v>
      </c>
      <c r="S315" s="451">
        <v>0</v>
      </c>
      <c r="T315" s="451">
        <v>0</v>
      </c>
      <c r="U315" s="451">
        <v>-100</v>
      </c>
      <c r="V315" s="451">
        <v>-50</v>
      </c>
      <c r="W315" s="451">
        <v>100</v>
      </c>
      <c r="X315" s="451">
        <v>0</v>
      </c>
      <c r="Y315" s="461" t="s">
        <v>5618</v>
      </c>
      <c r="Z315" s="462">
        <v>6.6699999999999995E-2</v>
      </c>
      <c r="AA315" s="461" t="s">
        <v>5619</v>
      </c>
      <c r="AB315" s="462">
        <v>6.6699999999999995E-2</v>
      </c>
      <c r="AC315" s="461" t="s">
        <v>5833</v>
      </c>
      <c r="AD315" s="462">
        <v>6.6699999999999995E-2</v>
      </c>
    </row>
    <row r="316" spans="1:30" ht="12" thickBot="1">
      <c r="A316" s="460">
        <v>38</v>
      </c>
      <c r="B316" s="451" t="s">
        <v>5834</v>
      </c>
      <c r="C316" s="451"/>
      <c r="D316" s="451"/>
      <c r="E316" s="451" t="s">
        <v>7479</v>
      </c>
      <c r="F316" s="451">
        <v>20000</v>
      </c>
      <c r="G316" s="451">
        <f t="shared" si="19"/>
        <v>37856</v>
      </c>
      <c r="H316" s="451">
        <v>800</v>
      </c>
      <c r="I316" s="451">
        <f t="shared" si="16"/>
        <v>12000</v>
      </c>
      <c r="J316" s="451">
        <v>350</v>
      </c>
      <c r="K316" s="451"/>
      <c r="L316" s="451"/>
      <c r="M316" s="451">
        <v>200</v>
      </c>
      <c r="N316" s="451">
        <v>5500</v>
      </c>
      <c r="O316" s="451">
        <f t="shared" si="24"/>
        <v>44464</v>
      </c>
      <c r="P316" s="451">
        <v>800</v>
      </c>
      <c r="Q316" s="451">
        <f t="shared" si="25"/>
        <v>16000</v>
      </c>
      <c r="R316" s="451">
        <v>0</v>
      </c>
      <c r="S316" s="451">
        <v>50</v>
      </c>
      <c r="T316" s="451">
        <v>-100</v>
      </c>
      <c r="U316" s="451">
        <v>0</v>
      </c>
      <c r="V316" s="451">
        <v>0</v>
      </c>
      <c r="W316" s="451">
        <v>-50</v>
      </c>
      <c r="X316" s="451">
        <v>0</v>
      </c>
      <c r="Y316" s="461"/>
      <c r="Z316" s="462"/>
      <c r="AA316" s="461"/>
      <c r="AB316" s="462"/>
      <c r="AC316" s="461"/>
      <c r="AD316" s="462"/>
    </row>
    <row r="317" spans="1:30" ht="12" thickBot="1">
      <c r="A317" s="460">
        <v>40</v>
      </c>
      <c r="B317" s="451" t="s">
        <v>5835</v>
      </c>
      <c r="C317" s="451"/>
      <c r="D317" s="451"/>
      <c r="E317" s="451" t="s">
        <v>5832</v>
      </c>
      <c r="F317" s="451">
        <v>8000</v>
      </c>
      <c r="G317" s="451">
        <f t="shared" si="19"/>
        <v>54464</v>
      </c>
      <c r="H317" s="451">
        <v>1200</v>
      </c>
      <c r="I317" s="451">
        <f t="shared" si="16"/>
        <v>18000</v>
      </c>
      <c r="J317" s="451">
        <v>400</v>
      </c>
      <c r="K317" s="451"/>
      <c r="L317" s="451"/>
      <c r="M317" s="451">
        <v>50</v>
      </c>
      <c r="N317" s="451">
        <v>1000</v>
      </c>
      <c r="O317" s="451">
        <f t="shared" si="24"/>
        <v>20000</v>
      </c>
      <c r="P317" s="451">
        <v>1000</v>
      </c>
      <c r="Q317" s="451">
        <f t="shared" si="25"/>
        <v>20000</v>
      </c>
      <c r="R317" s="451">
        <v>0</v>
      </c>
      <c r="S317" s="451">
        <v>0</v>
      </c>
      <c r="T317" s="451">
        <v>0</v>
      </c>
      <c r="U317" s="451">
        <v>-50</v>
      </c>
      <c r="V317" s="451">
        <v>0</v>
      </c>
      <c r="W317" s="451">
        <v>100</v>
      </c>
      <c r="X317" s="451">
        <v>0</v>
      </c>
      <c r="Y317" s="461"/>
      <c r="Z317" s="462"/>
      <c r="AA317" s="461"/>
      <c r="AB317" s="462"/>
      <c r="AC317" s="461"/>
      <c r="AD317" s="462"/>
    </row>
    <row r="318" spans="1:30" ht="12" thickBot="1">
      <c r="A318" s="460">
        <v>40</v>
      </c>
      <c r="B318" s="451" t="s">
        <v>5836</v>
      </c>
      <c r="C318" s="451"/>
      <c r="D318" s="451"/>
      <c r="E318" s="451" t="s">
        <v>5837</v>
      </c>
      <c r="F318" s="451">
        <v>2400</v>
      </c>
      <c r="G318" s="451">
        <f t="shared" si="19"/>
        <v>36000</v>
      </c>
      <c r="H318" s="451">
        <v>0</v>
      </c>
      <c r="I318" s="451">
        <f t="shared" si="16"/>
        <v>0</v>
      </c>
      <c r="J318" s="451">
        <v>400</v>
      </c>
      <c r="K318" s="451"/>
      <c r="L318" s="451"/>
      <c r="M318" s="451">
        <v>100</v>
      </c>
      <c r="N318" s="451">
        <v>1000</v>
      </c>
      <c r="O318" s="451">
        <f t="shared" si="24"/>
        <v>20000</v>
      </c>
      <c r="P318" s="451">
        <v>200</v>
      </c>
      <c r="Q318" s="451">
        <f t="shared" si="25"/>
        <v>4000</v>
      </c>
      <c r="R318" s="451">
        <v>0</v>
      </c>
      <c r="S318" s="451">
        <v>0</v>
      </c>
      <c r="T318" s="451">
        <v>0</v>
      </c>
      <c r="U318" s="451">
        <v>-50</v>
      </c>
      <c r="V318" s="451">
        <v>0</v>
      </c>
      <c r="W318" s="451">
        <v>100</v>
      </c>
      <c r="X318" s="451">
        <v>0</v>
      </c>
      <c r="Y318" s="461"/>
      <c r="Z318" s="462"/>
      <c r="AA318" s="461"/>
      <c r="AB318" s="462"/>
      <c r="AC318" s="461"/>
      <c r="AD318" s="462"/>
    </row>
    <row r="319" spans="1:30" ht="12" thickBot="1">
      <c r="A319" s="460">
        <v>40</v>
      </c>
      <c r="B319" s="451" t="s">
        <v>5838</v>
      </c>
      <c r="C319" s="451"/>
      <c r="D319" s="451"/>
      <c r="E319" s="451" t="s">
        <v>5832</v>
      </c>
      <c r="F319" s="451">
        <v>2400</v>
      </c>
      <c r="G319" s="451">
        <f t="shared" si="19"/>
        <v>36000</v>
      </c>
      <c r="H319" s="451">
        <v>850</v>
      </c>
      <c r="I319" s="451">
        <f t="shared" si="16"/>
        <v>12750</v>
      </c>
      <c r="J319" s="451">
        <v>400</v>
      </c>
      <c r="K319" s="451"/>
      <c r="L319" s="451"/>
      <c r="M319" s="451">
        <v>100</v>
      </c>
      <c r="N319" s="451">
        <v>1000</v>
      </c>
      <c r="O319" s="451">
        <f t="shared" si="24"/>
        <v>20000</v>
      </c>
      <c r="P319" s="451">
        <v>200</v>
      </c>
      <c r="Q319" s="451">
        <f t="shared" si="25"/>
        <v>4000</v>
      </c>
      <c r="R319" s="451">
        <v>0</v>
      </c>
      <c r="S319" s="451">
        <v>0</v>
      </c>
      <c r="T319" s="451">
        <v>0</v>
      </c>
      <c r="U319" s="451">
        <v>-50</v>
      </c>
      <c r="V319" s="451">
        <v>0</v>
      </c>
      <c r="W319" s="451">
        <v>100</v>
      </c>
      <c r="X319" s="451">
        <v>0</v>
      </c>
      <c r="Y319" s="461"/>
      <c r="Z319" s="462"/>
      <c r="AA319" s="461"/>
      <c r="AB319" s="462"/>
      <c r="AC319" s="461"/>
      <c r="AD319" s="462"/>
    </row>
    <row r="320" spans="1:30" ht="12" thickBot="1">
      <c r="A320" s="460">
        <v>40</v>
      </c>
      <c r="B320" s="451" t="s">
        <v>5836</v>
      </c>
      <c r="C320" s="451"/>
      <c r="D320" s="451"/>
      <c r="E320" s="451" t="s">
        <v>5839</v>
      </c>
      <c r="F320" s="451">
        <v>2400</v>
      </c>
      <c r="G320" s="451">
        <f t="shared" si="19"/>
        <v>36000</v>
      </c>
      <c r="H320" s="451">
        <v>750</v>
      </c>
      <c r="I320" s="451">
        <f t="shared" si="16"/>
        <v>11250</v>
      </c>
      <c r="J320" s="451">
        <v>400</v>
      </c>
      <c r="K320" s="451"/>
      <c r="L320" s="451"/>
      <c r="M320" s="451">
        <v>100</v>
      </c>
      <c r="N320" s="451">
        <v>1000</v>
      </c>
      <c r="O320" s="451">
        <f t="shared" si="24"/>
        <v>20000</v>
      </c>
      <c r="P320" s="451">
        <v>200</v>
      </c>
      <c r="Q320" s="451">
        <f t="shared" si="25"/>
        <v>4000</v>
      </c>
      <c r="R320" s="451">
        <v>0</v>
      </c>
      <c r="S320" s="451">
        <v>0</v>
      </c>
      <c r="T320" s="451">
        <v>0</v>
      </c>
      <c r="U320" s="451">
        <v>-50</v>
      </c>
      <c r="V320" s="451">
        <v>0</v>
      </c>
      <c r="W320" s="451">
        <v>100</v>
      </c>
      <c r="X320" s="451">
        <v>0</v>
      </c>
      <c r="Y320" s="461"/>
      <c r="Z320" s="462"/>
      <c r="AA320" s="461"/>
      <c r="AB320" s="462"/>
      <c r="AC320" s="461"/>
      <c r="AD320" s="462"/>
    </row>
    <row r="321" spans="1:30" ht="12" thickBot="1">
      <c r="A321" s="460">
        <v>40</v>
      </c>
      <c r="B321" s="451" t="s">
        <v>5836</v>
      </c>
      <c r="C321" s="451"/>
      <c r="D321" s="451"/>
      <c r="E321" s="451" t="s">
        <v>5832</v>
      </c>
      <c r="F321" s="451">
        <v>2400</v>
      </c>
      <c r="G321" s="451">
        <f t="shared" si="19"/>
        <v>36000</v>
      </c>
      <c r="H321" s="451">
        <v>372</v>
      </c>
      <c r="I321" s="451">
        <f t="shared" si="16"/>
        <v>5580</v>
      </c>
      <c r="J321" s="451">
        <v>400</v>
      </c>
      <c r="K321" s="451"/>
      <c r="L321" s="451"/>
      <c r="M321" s="451">
        <v>100</v>
      </c>
      <c r="N321" s="451">
        <v>1000</v>
      </c>
      <c r="O321" s="451">
        <f t="shared" si="24"/>
        <v>20000</v>
      </c>
      <c r="P321" s="451">
        <v>200</v>
      </c>
      <c r="Q321" s="451">
        <f t="shared" si="25"/>
        <v>4000</v>
      </c>
      <c r="R321" s="451">
        <v>0</v>
      </c>
      <c r="S321" s="451">
        <v>0</v>
      </c>
      <c r="T321" s="451">
        <v>0</v>
      </c>
      <c r="U321" s="451">
        <v>-50</v>
      </c>
      <c r="V321" s="451">
        <v>0</v>
      </c>
      <c r="W321" s="451">
        <v>100</v>
      </c>
      <c r="X321" s="451">
        <v>0</v>
      </c>
      <c r="Y321" s="461"/>
      <c r="Z321" s="462"/>
      <c r="AA321" s="461"/>
      <c r="AB321" s="462"/>
      <c r="AC321" s="461"/>
      <c r="AD321" s="462"/>
    </row>
    <row r="322" spans="1:30" ht="12" thickBot="1">
      <c r="A322" s="460">
        <v>40</v>
      </c>
      <c r="B322" s="451" t="s">
        <v>5836</v>
      </c>
      <c r="C322" s="451"/>
      <c r="D322" s="451"/>
      <c r="E322" s="451" t="s">
        <v>5837</v>
      </c>
      <c r="F322" s="451">
        <v>2400</v>
      </c>
      <c r="G322" s="451">
        <f t="shared" si="19"/>
        <v>36000</v>
      </c>
      <c r="H322" s="451">
        <v>0</v>
      </c>
      <c r="I322" s="451">
        <f t="shared" si="16"/>
        <v>0</v>
      </c>
      <c r="J322" s="451">
        <v>400</v>
      </c>
      <c r="K322" s="451"/>
      <c r="L322" s="451"/>
      <c r="M322" s="451">
        <v>100</v>
      </c>
      <c r="N322" s="451">
        <v>1000</v>
      </c>
      <c r="O322" s="451">
        <f t="shared" si="24"/>
        <v>20000</v>
      </c>
      <c r="P322" s="451">
        <v>200</v>
      </c>
      <c r="Q322" s="451">
        <f t="shared" si="25"/>
        <v>4000</v>
      </c>
      <c r="R322" s="451">
        <v>0</v>
      </c>
      <c r="S322" s="451">
        <v>0</v>
      </c>
      <c r="T322" s="451">
        <v>0</v>
      </c>
      <c r="U322" s="451">
        <v>-50</v>
      </c>
      <c r="V322" s="451">
        <v>0</v>
      </c>
      <c r="W322" s="451">
        <v>100</v>
      </c>
      <c r="X322" s="451">
        <v>0</v>
      </c>
      <c r="Y322" s="461"/>
      <c r="Z322" s="462"/>
      <c r="AA322" s="461"/>
      <c r="AB322" s="462"/>
      <c r="AC322" s="461"/>
      <c r="AD322" s="462"/>
    </row>
    <row r="323" spans="1:30" ht="12" thickBot="1">
      <c r="A323" s="460">
        <v>39</v>
      </c>
      <c r="B323" s="451" t="s">
        <v>5840</v>
      </c>
      <c r="C323" s="451"/>
      <c r="D323" s="451"/>
      <c r="E323" s="451" t="s">
        <v>5841</v>
      </c>
      <c r="F323" s="451">
        <v>30000</v>
      </c>
      <c r="G323" s="451">
        <f t="shared" si="19"/>
        <v>56784</v>
      </c>
      <c r="H323" s="451">
        <v>500</v>
      </c>
      <c r="I323" s="451">
        <f t="shared" si="16"/>
        <v>7500</v>
      </c>
      <c r="J323" s="451">
        <v>500</v>
      </c>
      <c r="K323" s="451"/>
      <c r="L323" s="451"/>
      <c r="M323" s="451">
        <v>200</v>
      </c>
      <c r="N323" s="451">
        <v>5000</v>
      </c>
      <c r="O323" s="451">
        <f t="shared" si="24"/>
        <v>34464</v>
      </c>
      <c r="P323" s="451">
        <v>1000</v>
      </c>
      <c r="Q323" s="451">
        <f t="shared" si="25"/>
        <v>20000</v>
      </c>
      <c r="R323" s="451">
        <v>0</v>
      </c>
      <c r="S323" s="451">
        <v>0</v>
      </c>
      <c r="T323" s="451">
        <v>0</v>
      </c>
      <c r="U323" s="451">
        <v>0</v>
      </c>
      <c r="V323" s="451">
        <v>0</v>
      </c>
      <c r="W323" s="451">
        <v>-50</v>
      </c>
      <c r="X323" s="451">
        <v>0</v>
      </c>
      <c r="Y323" s="461" t="s">
        <v>5842</v>
      </c>
      <c r="Z323" s="462">
        <v>1</v>
      </c>
      <c r="AA323" s="461"/>
      <c r="AB323" s="462"/>
      <c r="AC323" s="461"/>
      <c r="AD323" s="462"/>
    </row>
    <row r="324" spans="1:30" ht="12" thickBot="1">
      <c r="A324" s="460">
        <v>28</v>
      </c>
      <c r="B324" s="451" t="s">
        <v>5843</v>
      </c>
      <c r="C324" s="451"/>
      <c r="D324" s="451"/>
      <c r="E324" s="451" t="s">
        <v>5844</v>
      </c>
      <c r="F324" s="451">
        <v>4444</v>
      </c>
      <c r="G324" s="451">
        <f t="shared" si="19"/>
        <v>1124</v>
      </c>
      <c r="H324" s="451">
        <v>342</v>
      </c>
      <c r="I324" s="451">
        <f t="shared" si="16"/>
        <v>5130</v>
      </c>
      <c r="J324" s="451">
        <v>42</v>
      </c>
      <c r="K324" s="451"/>
      <c r="L324" s="451"/>
      <c r="M324" s="451">
        <v>75</v>
      </c>
      <c r="N324" s="451">
        <v>4444</v>
      </c>
      <c r="O324" s="451">
        <f t="shared" si="24"/>
        <v>23344</v>
      </c>
      <c r="P324" s="451">
        <v>1313</v>
      </c>
      <c r="Q324" s="451">
        <f t="shared" si="25"/>
        <v>26260</v>
      </c>
      <c r="R324" s="451">
        <v>0</v>
      </c>
      <c r="S324" s="451">
        <v>-100</v>
      </c>
      <c r="T324" s="451">
        <v>0</v>
      </c>
      <c r="U324" s="451">
        <v>0</v>
      </c>
      <c r="V324" s="451">
        <v>0</v>
      </c>
      <c r="W324" s="451">
        <v>25</v>
      </c>
      <c r="X324" s="451">
        <v>0</v>
      </c>
      <c r="Y324" s="461"/>
      <c r="Z324" s="462"/>
      <c r="AA324" s="461"/>
      <c r="AB324" s="462"/>
      <c r="AC324" s="461"/>
      <c r="AD324" s="462"/>
    </row>
    <row r="325" spans="1:30" ht="12" thickBot="1">
      <c r="A325" s="460">
        <v>57</v>
      </c>
      <c r="B325" s="451" t="s">
        <v>5845</v>
      </c>
      <c r="C325" s="451"/>
      <c r="D325" s="451"/>
      <c r="E325" s="451" t="s">
        <v>5846</v>
      </c>
      <c r="F325" s="451">
        <v>4500</v>
      </c>
      <c r="G325" s="451">
        <f t="shared" si="19"/>
        <v>1964</v>
      </c>
      <c r="H325" s="451">
        <v>650</v>
      </c>
      <c r="I325" s="451">
        <f t="shared" si="16"/>
        <v>9750</v>
      </c>
      <c r="J325" s="451">
        <v>250</v>
      </c>
      <c r="K325" s="451"/>
      <c r="L325" s="451"/>
      <c r="M325" s="451">
        <v>100</v>
      </c>
      <c r="N325" s="451">
        <v>1000</v>
      </c>
      <c r="O325" s="451">
        <f t="shared" si="24"/>
        <v>20000</v>
      </c>
      <c r="P325" s="451">
        <v>1000</v>
      </c>
      <c r="Q325" s="451">
        <f t="shared" si="25"/>
        <v>20000</v>
      </c>
      <c r="R325" s="451">
        <v>0</v>
      </c>
      <c r="S325" s="451">
        <v>0</v>
      </c>
      <c r="T325" s="451">
        <v>0</v>
      </c>
      <c r="U325" s="451">
        <v>-50</v>
      </c>
      <c r="V325" s="451">
        <v>0</v>
      </c>
      <c r="W325" s="451">
        <v>100</v>
      </c>
      <c r="X325" s="451">
        <v>0</v>
      </c>
      <c r="Y325" s="461"/>
      <c r="Z325" s="462"/>
      <c r="AA325" s="461"/>
      <c r="AB325" s="462"/>
      <c r="AC325" s="461"/>
      <c r="AD325" s="462"/>
    </row>
    <row r="326" spans="1:30" ht="12" thickBot="1">
      <c r="A326" s="460">
        <v>58</v>
      </c>
      <c r="B326" s="451" t="s">
        <v>5847</v>
      </c>
      <c r="C326" s="451"/>
      <c r="D326" s="451"/>
      <c r="E326" s="451" t="s">
        <v>5848</v>
      </c>
      <c r="F326" s="451">
        <v>5000</v>
      </c>
      <c r="G326" s="451">
        <f t="shared" si="19"/>
        <v>9464</v>
      </c>
      <c r="H326" s="451">
        <v>800</v>
      </c>
      <c r="I326" s="451">
        <f t="shared" ref="I326:I335" si="26">MOD(H326*15,65536)</f>
        <v>12000</v>
      </c>
      <c r="J326" s="451">
        <v>800</v>
      </c>
      <c r="K326" s="451"/>
      <c r="L326" s="451"/>
      <c r="M326" s="451">
        <v>120</v>
      </c>
      <c r="N326" s="451">
        <v>2000</v>
      </c>
      <c r="O326" s="451">
        <f t="shared" si="24"/>
        <v>40000</v>
      </c>
      <c r="P326" s="451">
        <v>1000</v>
      </c>
      <c r="Q326" s="451">
        <f t="shared" si="25"/>
        <v>20000</v>
      </c>
      <c r="R326" s="451">
        <v>0</v>
      </c>
      <c r="S326" s="451">
        <v>25</v>
      </c>
      <c r="T326" s="451">
        <v>25</v>
      </c>
      <c r="U326" s="451">
        <v>100</v>
      </c>
      <c r="V326" s="451">
        <v>-100</v>
      </c>
      <c r="W326" s="451">
        <v>100</v>
      </c>
      <c r="X326" s="451">
        <v>150</v>
      </c>
      <c r="Y326" s="461"/>
      <c r="Z326" s="462"/>
      <c r="AA326" s="461"/>
      <c r="AB326" s="462"/>
      <c r="AC326" s="461"/>
      <c r="AD326" s="462"/>
    </row>
    <row r="327" spans="1:30" ht="12" thickBot="1">
      <c r="A327" s="460">
        <v>59</v>
      </c>
      <c r="B327" s="451" t="s">
        <v>5849</v>
      </c>
      <c r="C327" s="451"/>
      <c r="D327" s="451"/>
      <c r="E327" s="451" t="s">
        <v>5801</v>
      </c>
      <c r="F327" s="451">
        <v>7000</v>
      </c>
      <c r="G327" s="451">
        <f t="shared" ref="G327:G335" si="27">MOD(F327*15,65536)</f>
        <v>39464</v>
      </c>
      <c r="H327" s="451">
        <v>750</v>
      </c>
      <c r="I327" s="451">
        <f t="shared" si="26"/>
        <v>11250</v>
      </c>
      <c r="J327" s="451">
        <v>500</v>
      </c>
      <c r="K327" s="451"/>
      <c r="L327" s="451"/>
      <c r="M327" s="451">
        <v>80</v>
      </c>
      <c r="N327" s="451">
        <v>3000</v>
      </c>
      <c r="O327" s="451">
        <f t="shared" si="24"/>
        <v>60000</v>
      </c>
      <c r="P327" s="451">
        <v>2000</v>
      </c>
      <c r="Q327" s="451">
        <f t="shared" si="25"/>
        <v>40000</v>
      </c>
      <c r="R327" s="451">
        <v>0</v>
      </c>
      <c r="S327" s="451">
        <v>0</v>
      </c>
      <c r="T327" s="451">
        <v>0</v>
      </c>
      <c r="U327" s="451">
        <v>100</v>
      </c>
      <c r="V327" s="451">
        <v>0</v>
      </c>
      <c r="W327" s="451">
        <v>100</v>
      </c>
      <c r="X327" s="451">
        <v>0</v>
      </c>
      <c r="Y327" s="461"/>
      <c r="Z327" s="462"/>
      <c r="AA327" s="461"/>
      <c r="AB327" s="462"/>
      <c r="AC327" s="461"/>
      <c r="AD327" s="462"/>
    </row>
    <row r="328" spans="1:30" ht="12" thickBot="1">
      <c r="A328" s="460">
        <v>62</v>
      </c>
      <c r="B328" s="451" t="s">
        <v>5850</v>
      </c>
      <c r="C328" s="451"/>
      <c r="D328" s="451"/>
      <c r="E328" s="451" t="s">
        <v>5801</v>
      </c>
      <c r="F328" s="451">
        <v>3000</v>
      </c>
      <c r="G328" s="451">
        <f t="shared" si="27"/>
        <v>45000</v>
      </c>
      <c r="H328" s="451">
        <v>870</v>
      </c>
      <c r="I328" s="451">
        <f t="shared" si="26"/>
        <v>13050</v>
      </c>
      <c r="J328" s="451">
        <v>50</v>
      </c>
      <c r="K328" s="451"/>
      <c r="L328" s="451"/>
      <c r="M328" s="451">
        <v>120</v>
      </c>
      <c r="N328" s="451">
        <v>5000</v>
      </c>
      <c r="O328" s="451">
        <f t="shared" si="24"/>
        <v>34464</v>
      </c>
      <c r="P328" s="451">
        <v>3000</v>
      </c>
      <c r="Q328" s="451">
        <f t="shared" si="25"/>
        <v>60000</v>
      </c>
      <c r="R328" s="451">
        <v>0</v>
      </c>
      <c r="S328" s="451">
        <v>0</v>
      </c>
      <c r="T328" s="451">
        <v>0</v>
      </c>
      <c r="U328" s="451">
        <v>-100</v>
      </c>
      <c r="V328" s="451">
        <v>0</v>
      </c>
      <c r="W328" s="451">
        <v>100</v>
      </c>
      <c r="X328" s="451">
        <v>250</v>
      </c>
      <c r="Y328" s="461"/>
      <c r="Z328" s="462"/>
      <c r="AA328" s="461"/>
      <c r="AB328" s="462"/>
      <c r="AC328" s="461"/>
      <c r="AD328" s="462"/>
    </row>
    <row r="329" spans="1:30" ht="12" thickBot="1">
      <c r="A329" s="460">
        <v>63</v>
      </c>
      <c r="B329" s="451" t="s">
        <v>5851</v>
      </c>
      <c r="C329" s="451"/>
      <c r="D329" s="451"/>
      <c r="E329" s="451" t="s">
        <v>5801</v>
      </c>
      <c r="F329" s="451">
        <v>10000</v>
      </c>
      <c r="G329" s="451">
        <f t="shared" si="27"/>
        <v>18928</v>
      </c>
      <c r="H329" s="451">
        <v>780</v>
      </c>
      <c r="I329" s="451">
        <f t="shared" si="26"/>
        <v>11700</v>
      </c>
      <c r="J329" s="451">
        <v>450</v>
      </c>
      <c r="K329" s="451"/>
      <c r="L329" s="451"/>
      <c r="M329" s="451">
        <v>180</v>
      </c>
      <c r="N329" s="451">
        <v>8000</v>
      </c>
      <c r="O329" s="451">
        <f t="shared" si="24"/>
        <v>28928</v>
      </c>
      <c r="P329" s="451">
        <v>4000</v>
      </c>
      <c r="Q329" s="451">
        <f t="shared" si="25"/>
        <v>14464</v>
      </c>
      <c r="R329" s="451">
        <v>0</v>
      </c>
      <c r="S329" s="451">
        <v>0</v>
      </c>
      <c r="T329" s="451">
        <v>0</v>
      </c>
      <c r="U329" s="451">
        <v>-50</v>
      </c>
      <c r="V329" s="451">
        <v>0</v>
      </c>
      <c r="W329" s="451">
        <v>100</v>
      </c>
      <c r="X329" s="451">
        <v>0</v>
      </c>
      <c r="Y329" s="461"/>
      <c r="Z329" s="462"/>
      <c r="AA329" s="461"/>
      <c r="AB329" s="462"/>
      <c r="AC329" s="461"/>
      <c r="AD329" s="462"/>
    </row>
    <row r="330" spans="1:30" ht="12" thickBot="1">
      <c r="A330" s="460">
        <v>32</v>
      </c>
      <c r="B330" s="451" t="s">
        <v>5852</v>
      </c>
      <c r="C330" s="451"/>
      <c r="D330" s="451"/>
      <c r="E330" s="451" t="s">
        <v>5853</v>
      </c>
      <c r="F330" s="451">
        <v>600</v>
      </c>
      <c r="G330" s="451">
        <f t="shared" si="27"/>
        <v>9000</v>
      </c>
      <c r="H330" s="451">
        <v>300</v>
      </c>
      <c r="I330" s="451">
        <f t="shared" si="26"/>
        <v>4500</v>
      </c>
      <c r="J330" s="451">
        <v>150</v>
      </c>
      <c r="K330" s="451"/>
      <c r="L330" s="451"/>
      <c r="M330" s="451">
        <v>150</v>
      </c>
      <c r="N330" s="451">
        <v>500</v>
      </c>
      <c r="O330" s="451">
        <f t="shared" si="24"/>
        <v>10000</v>
      </c>
      <c r="P330" s="451">
        <v>500</v>
      </c>
      <c r="Q330" s="451">
        <f t="shared" si="25"/>
        <v>10000</v>
      </c>
      <c r="R330" s="451">
        <v>0</v>
      </c>
      <c r="S330" s="451">
        <v>0</v>
      </c>
      <c r="T330" s="451">
        <v>0</v>
      </c>
      <c r="U330" s="451">
        <v>-100</v>
      </c>
      <c r="V330" s="451">
        <v>0</v>
      </c>
      <c r="W330" s="451">
        <v>100</v>
      </c>
      <c r="X330" s="451">
        <v>0</v>
      </c>
      <c r="Y330" s="461" t="s">
        <v>5854</v>
      </c>
      <c r="Z330" s="462">
        <v>0.12</v>
      </c>
      <c r="AA330" s="461" t="s">
        <v>5074</v>
      </c>
      <c r="AB330" s="462">
        <v>0.06</v>
      </c>
      <c r="AC330" s="461" t="s">
        <v>5855</v>
      </c>
      <c r="AD330" s="462">
        <v>0.02</v>
      </c>
    </row>
    <row r="331" spans="1:30" ht="12" thickBot="1">
      <c r="A331" s="460">
        <v>22</v>
      </c>
      <c r="B331" s="451" t="s">
        <v>5856</v>
      </c>
      <c r="C331" s="451"/>
      <c r="D331" s="451"/>
      <c r="E331" s="451" t="s">
        <v>5857</v>
      </c>
      <c r="F331" s="451">
        <v>100</v>
      </c>
      <c r="G331" s="451">
        <f t="shared" si="27"/>
        <v>1500</v>
      </c>
      <c r="H331" s="451">
        <v>0</v>
      </c>
      <c r="I331" s="451">
        <f t="shared" si="26"/>
        <v>0</v>
      </c>
      <c r="J331" s="451">
        <v>25</v>
      </c>
      <c r="K331" s="451"/>
      <c r="L331" s="451"/>
      <c r="M331" s="451">
        <v>100</v>
      </c>
      <c r="N331" s="451">
        <v>5</v>
      </c>
      <c r="O331" s="451">
        <f t="shared" si="24"/>
        <v>100</v>
      </c>
      <c r="P331" s="451">
        <v>5</v>
      </c>
      <c r="Q331" s="451">
        <f t="shared" si="25"/>
        <v>100</v>
      </c>
      <c r="R331" s="451">
        <v>0</v>
      </c>
      <c r="S331" s="451">
        <v>0</v>
      </c>
      <c r="T331" s="451">
        <v>0</v>
      </c>
      <c r="U331" s="451">
        <v>-100</v>
      </c>
      <c r="V331" s="451">
        <v>-50</v>
      </c>
      <c r="W331" s="451">
        <v>100</v>
      </c>
      <c r="X331" s="451">
        <v>0</v>
      </c>
      <c r="Y331" s="461" t="s">
        <v>5858</v>
      </c>
      <c r="Z331" s="462">
        <v>0.06</v>
      </c>
      <c r="AA331" s="461" t="s">
        <v>5859</v>
      </c>
      <c r="AB331" s="462">
        <v>0.03</v>
      </c>
      <c r="AC331" s="461" t="s">
        <v>5860</v>
      </c>
      <c r="AD331" s="462">
        <v>0.01</v>
      </c>
    </row>
    <row r="332" spans="1:30" ht="12" thickBot="1">
      <c r="A332" s="460">
        <v>22</v>
      </c>
      <c r="B332" s="451" t="s">
        <v>5861</v>
      </c>
      <c r="C332" s="451"/>
      <c r="D332" s="451"/>
      <c r="E332" s="451" t="s">
        <v>5862</v>
      </c>
      <c r="F332" s="451">
        <v>100</v>
      </c>
      <c r="G332" s="451">
        <f t="shared" si="27"/>
        <v>1500</v>
      </c>
      <c r="H332" s="451">
        <v>0</v>
      </c>
      <c r="I332" s="451">
        <f t="shared" si="26"/>
        <v>0</v>
      </c>
      <c r="J332" s="451">
        <v>25</v>
      </c>
      <c r="K332" s="451"/>
      <c r="L332" s="451"/>
      <c r="M332" s="451">
        <v>100</v>
      </c>
      <c r="N332" s="451">
        <v>5</v>
      </c>
      <c r="O332" s="451">
        <f t="shared" si="24"/>
        <v>100</v>
      </c>
      <c r="P332" s="451">
        <v>5</v>
      </c>
      <c r="Q332" s="451">
        <f t="shared" si="25"/>
        <v>100</v>
      </c>
      <c r="R332" s="451">
        <v>0</v>
      </c>
      <c r="S332" s="451">
        <v>0</v>
      </c>
      <c r="T332" s="451">
        <v>0</v>
      </c>
      <c r="U332" s="451">
        <v>-100</v>
      </c>
      <c r="V332" s="451">
        <v>-50</v>
      </c>
      <c r="W332" s="451">
        <v>100</v>
      </c>
      <c r="X332" s="451">
        <v>0</v>
      </c>
      <c r="Y332" s="461" t="s">
        <v>5863</v>
      </c>
      <c r="Z332" s="462">
        <v>0.06</v>
      </c>
      <c r="AA332" s="461" t="s">
        <v>5624</v>
      </c>
      <c r="AB332" s="462">
        <v>0.03</v>
      </c>
      <c r="AC332" s="461" t="s">
        <v>5864</v>
      </c>
      <c r="AD332" s="462">
        <v>0.01</v>
      </c>
    </row>
    <row r="333" spans="1:30" ht="12" thickBot="1">
      <c r="A333" s="460">
        <v>22</v>
      </c>
      <c r="B333" s="451" t="s">
        <v>5861</v>
      </c>
      <c r="C333" s="451"/>
      <c r="D333" s="451"/>
      <c r="E333" s="451" t="s">
        <v>5862</v>
      </c>
      <c r="F333" s="451">
        <v>100</v>
      </c>
      <c r="G333" s="451">
        <f t="shared" si="27"/>
        <v>1500</v>
      </c>
      <c r="H333" s="451">
        <v>0</v>
      </c>
      <c r="I333" s="451">
        <f t="shared" si="26"/>
        <v>0</v>
      </c>
      <c r="J333" s="451">
        <v>25</v>
      </c>
      <c r="K333" s="451"/>
      <c r="L333" s="451"/>
      <c r="M333" s="451">
        <v>100</v>
      </c>
      <c r="N333" s="451">
        <v>5</v>
      </c>
      <c r="O333" s="451">
        <f t="shared" si="24"/>
        <v>100</v>
      </c>
      <c r="P333" s="451">
        <v>5</v>
      </c>
      <c r="Q333" s="451">
        <f t="shared" si="25"/>
        <v>100</v>
      </c>
      <c r="R333" s="451">
        <v>0</v>
      </c>
      <c r="S333" s="451">
        <v>0</v>
      </c>
      <c r="T333" s="451">
        <v>0</v>
      </c>
      <c r="U333" s="451">
        <v>-100</v>
      </c>
      <c r="V333" s="451">
        <v>-50</v>
      </c>
      <c r="W333" s="451">
        <v>100</v>
      </c>
      <c r="X333" s="451">
        <v>0</v>
      </c>
      <c r="Y333" s="461" t="s">
        <v>5865</v>
      </c>
      <c r="Z333" s="462">
        <v>0.06</v>
      </c>
      <c r="AA333" s="461" t="s">
        <v>5866</v>
      </c>
      <c r="AB333" s="462">
        <v>0.03</v>
      </c>
      <c r="AC333" s="461" t="s">
        <v>5867</v>
      </c>
      <c r="AD333" s="462">
        <v>0.01</v>
      </c>
    </row>
    <row r="334" spans="1:30" ht="12" thickBot="1">
      <c r="A334" s="460">
        <v>22</v>
      </c>
      <c r="B334" s="451" t="s">
        <v>5869</v>
      </c>
      <c r="C334" s="451"/>
      <c r="D334" s="451"/>
      <c r="E334" s="451" t="s">
        <v>5853</v>
      </c>
      <c r="F334" s="451">
        <v>100</v>
      </c>
      <c r="G334" s="451">
        <f t="shared" si="27"/>
        <v>1500</v>
      </c>
      <c r="H334" s="451">
        <v>100</v>
      </c>
      <c r="I334" s="451">
        <f t="shared" si="26"/>
        <v>1500</v>
      </c>
      <c r="J334" s="451">
        <v>25</v>
      </c>
      <c r="K334" s="451"/>
      <c r="L334" s="451"/>
      <c r="M334" s="451">
        <v>100</v>
      </c>
      <c r="N334" s="451">
        <v>50</v>
      </c>
      <c r="O334" s="451">
        <f t="shared" si="24"/>
        <v>1000</v>
      </c>
      <c r="P334" s="451">
        <v>50</v>
      </c>
      <c r="Q334" s="451">
        <f t="shared" si="25"/>
        <v>1000</v>
      </c>
      <c r="R334" s="451">
        <v>0</v>
      </c>
      <c r="S334" s="451">
        <v>0</v>
      </c>
      <c r="T334" s="451">
        <v>0</v>
      </c>
      <c r="U334" s="451">
        <v>-100</v>
      </c>
      <c r="V334" s="451">
        <v>-50</v>
      </c>
      <c r="W334" s="451">
        <v>100</v>
      </c>
      <c r="X334" s="451">
        <v>0</v>
      </c>
      <c r="Y334" s="461" t="s">
        <v>5870</v>
      </c>
      <c r="Z334" s="462">
        <v>0.06</v>
      </c>
      <c r="AA334" s="461" t="s">
        <v>5871</v>
      </c>
      <c r="AB334" s="462">
        <v>0.03</v>
      </c>
      <c r="AC334" s="461" t="s">
        <v>5872</v>
      </c>
      <c r="AD334" s="462">
        <v>0.01</v>
      </c>
    </row>
    <row r="335" spans="1:30" ht="12" thickBot="1">
      <c r="A335" s="460">
        <v>22</v>
      </c>
      <c r="B335" s="451" t="s">
        <v>5873</v>
      </c>
      <c r="C335" s="451"/>
      <c r="D335" s="451"/>
      <c r="E335" s="451" t="s">
        <v>5853</v>
      </c>
      <c r="F335" s="451">
        <v>100</v>
      </c>
      <c r="G335" s="451">
        <f t="shared" si="27"/>
        <v>1500</v>
      </c>
      <c r="H335" s="451">
        <v>100</v>
      </c>
      <c r="I335" s="451">
        <f t="shared" si="26"/>
        <v>1500</v>
      </c>
      <c r="J335" s="451">
        <v>25</v>
      </c>
      <c r="K335" s="451"/>
      <c r="L335" s="451"/>
      <c r="M335" s="451">
        <v>100</v>
      </c>
      <c r="N335" s="451">
        <v>50</v>
      </c>
      <c r="O335" s="451">
        <f t="shared" si="24"/>
        <v>1000</v>
      </c>
      <c r="P335" s="451">
        <v>50</v>
      </c>
      <c r="Q335" s="451">
        <f t="shared" si="25"/>
        <v>1000</v>
      </c>
      <c r="R335" s="451">
        <v>0</v>
      </c>
      <c r="S335" s="451">
        <v>0</v>
      </c>
      <c r="T335" s="451">
        <v>0</v>
      </c>
      <c r="U335" s="451">
        <v>-100</v>
      </c>
      <c r="V335" s="451">
        <v>-50</v>
      </c>
      <c r="W335" s="451">
        <v>100</v>
      </c>
      <c r="X335" s="451">
        <v>0</v>
      </c>
      <c r="Y335" s="461" t="s">
        <v>5874</v>
      </c>
      <c r="Z335" s="462">
        <v>0.06</v>
      </c>
      <c r="AA335" s="461" t="s">
        <v>5082</v>
      </c>
      <c r="AB335" s="462">
        <v>0.03</v>
      </c>
      <c r="AC335" s="461" t="s">
        <v>5875</v>
      </c>
      <c r="AD335" s="462">
        <v>0.01</v>
      </c>
    </row>
    <row r="336" spans="1:30" ht="12" thickBot="1">
      <c r="A336" s="460">
        <v>22</v>
      </c>
      <c r="B336" s="451" t="s">
        <v>5868</v>
      </c>
      <c r="C336" s="451"/>
      <c r="D336" s="451"/>
      <c r="E336" s="451" t="s">
        <v>5857</v>
      </c>
      <c r="F336" s="451">
        <v>100</v>
      </c>
      <c r="G336" s="451">
        <f>MOD(F336*15,65536)</f>
        <v>1500</v>
      </c>
      <c r="H336" s="451">
        <v>100</v>
      </c>
      <c r="I336" s="451">
        <f>MOD(H336*15,65536)</f>
        <v>1500</v>
      </c>
      <c r="J336" s="451">
        <v>25</v>
      </c>
      <c r="K336" s="451"/>
      <c r="L336" s="451"/>
      <c r="M336" s="451">
        <v>100</v>
      </c>
      <c r="N336" s="451">
        <v>50</v>
      </c>
      <c r="O336" s="451">
        <f t="shared" si="24"/>
        <v>1000</v>
      </c>
      <c r="P336" s="451">
        <v>50</v>
      </c>
      <c r="Q336" s="451">
        <f t="shared" si="25"/>
        <v>1000</v>
      </c>
      <c r="R336" s="451">
        <v>0</v>
      </c>
      <c r="S336" s="451">
        <v>0</v>
      </c>
      <c r="T336" s="451">
        <v>0</v>
      </c>
      <c r="U336" s="451">
        <v>-100</v>
      </c>
      <c r="V336" s="451">
        <v>-50</v>
      </c>
      <c r="W336" s="451">
        <v>100</v>
      </c>
      <c r="X336" s="451">
        <v>0</v>
      </c>
      <c r="Y336" s="461" t="s">
        <v>1137</v>
      </c>
      <c r="Z336" s="462">
        <v>0.06</v>
      </c>
      <c r="AA336" s="461" t="s">
        <v>5721</v>
      </c>
      <c r="AB336" s="462">
        <v>0.03</v>
      </c>
      <c r="AC336" s="461" t="s">
        <v>5876</v>
      </c>
      <c r="AD336" s="462">
        <v>0.01</v>
      </c>
    </row>
    <row r="337" spans="1:30" ht="12" thickBot="1">
      <c r="A337" s="460">
        <v>1</v>
      </c>
      <c r="B337" s="451" t="s">
        <v>5962</v>
      </c>
      <c r="C337" s="451"/>
      <c r="D337" s="451"/>
      <c r="E337" s="451" t="s">
        <v>5949</v>
      </c>
      <c r="F337" s="451">
        <v>300</v>
      </c>
      <c r="G337" s="451">
        <f>MOD(F337*15,65536)</f>
        <v>4500</v>
      </c>
      <c r="H337" s="451">
        <v>100</v>
      </c>
      <c r="I337" s="451">
        <f>MOD(H337*15,65536)</f>
        <v>1500</v>
      </c>
      <c r="J337" s="451">
        <v>10</v>
      </c>
      <c r="K337" s="451"/>
      <c r="L337" s="451"/>
      <c r="M337" s="451">
        <v>0</v>
      </c>
      <c r="N337" s="451">
        <v>2222</v>
      </c>
      <c r="O337" s="451">
        <f>MOD(N337 * 20, 65536)</f>
        <v>44440</v>
      </c>
      <c r="P337" s="451">
        <v>2222</v>
      </c>
      <c r="Q337" s="451">
        <f>MOD(P337 * 20, 65536)</f>
        <v>44440</v>
      </c>
      <c r="R337" s="451">
        <v>0</v>
      </c>
      <c r="S337" s="451">
        <v>0</v>
      </c>
      <c r="T337" s="451">
        <v>0</v>
      </c>
      <c r="U337" s="451">
        <v>0</v>
      </c>
      <c r="V337" s="451">
        <v>0</v>
      </c>
      <c r="W337" s="451">
        <v>0</v>
      </c>
      <c r="X337" s="451">
        <v>0</v>
      </c>
      <c r="Y337" s="461"/>
      <c r="Z337" s="462"/>
      <c r="AA337" s="461"/>
      <c r="AB337" s="462"/>
      <c r="AC337" s="461"/>
      <c r="AD337" s="462"/>
    </row>
    <row r="338" spans="1:30" ht="12" thickBot="1">
      <c r="A338" s="460">
        <v>40</v>
      </c>
      <c r="B338" s="451" t="s">
        <v>5961</v>
      </c>
      <c r="C338" s="451"/>
      <c r="D338" s="451"/>
      <c r="E338" s="451" t="s">
        <v>5949</v>
      </c>
      <c r="F338" s="451">
        <v>1250</v>
      </c>
      <c r="G338" s="451">
        <f>MOD(F338*15,65536)</f>
        <v>18750</v>
      </c>
      <c r="H338" s="451">
        <v>300</v>
      </c>
      <c r="I338" s="451">
        <f>MOD(H338*15,65536)</f>
        <v>4500</v>
      </c>
      <c r="J338" s="451">
        <v>100</v>
      </c>
      <c r="K338" s="451"/>
      <c r="L338" s="451"/>
      <c r="M338" s="451">
        <v>75</v>
      </c>
      <c r="N338" s="451">
        <v>2222</v>
      </c>
      <c r="O338" s="451">
        <f>MOD(N338 * 20, 65536)</f>
        <v>44440</v>
      </c>
      <c r="P338" s="451">
        <v>2222</v>
      </c>
      <c r="Q338" s="451">
        <f>MOD(P338 * 20, 65536)</f>
        <v>44440</v>
      </c>
      <c r="R338" s="451">
        <v>0</v>
      </c>
      <c r="S338" s="451">
        <v>80</v>
      </c>
      <c r="T338" s="451">
        <v>80</v>
      </c>
      <c r="U338" s="451">
        <v>-50</v>
      </c>
      <c r="V338" s="451">
        <v>80</v>
      </c>
      <c r="W338" s="451">
        <v>100</v>
      </c>
      <c r="X338" s="451">
        <v>150</v>
      </c>
      <c r="Y338" s="461"/>
      <c r="Z338" s="462"/>
      <c r="AA338" s="461"/>
      <c r="AB338" s="462"/>
      <c r="AC338" s="461"/>
      <c r="AD338" s="462"/>
    </row>
    <row r="339" spans="1:30" ht="12" thickBot="1">
      <c r="A339" s="460">
        <v>42</v>
      </c>
      <c r="B339" s="451" t="s">
        <v>5980</v>
      </c>
      <c r="C339" s="451"/>
      <c r="D339" s="451"/>
      <c r="E339" s="451" t="s">
        <v>5949</v>
      </c>
      <c r="F339" s="451">
        <v>3600</v>
      </c>
      <c r="G339" s="451">
        <f t="shared" ref="G339:G360" si="28">MOD(F339*15,65536)</f>
        <v>54000</v>
      </c>
      <c r="H339" s="451">
        <v>300</v>
      </c>
      <c r="I339" s="451">
        <f t="shared" ref="I339:I360" si="29">MOD(H339*15,65536)</f>
        <v>4500</v>
      </c>
      <c r="J339" s="451">
        <v>250</v>
      </c>
      <c r="K339" s="451"/>
      <c r="L339" s="451"/>
      <c r="M339" s="451">
        <v>200</v>
      </c>
      <c r="N339" s="451">
        <v>2222</v>
      </c>
      <c r="O339" s="451">
        <f t="shared" si="24"/>
        <v>44440</v>
      </c>
      <c r="P339" s="451">
        <v>2222</v>
      </c>
      <c r="Q339" s="451">
        <f t="shared" si="25"/>
        <v>44440</v>
      </c>
      <c r="R339" s="451">
        <v>0</v>
      </c>
      <c r="S339" s="451">
        <v>0</v>
      </c>
      <c r="T339" s="451">
        <v>0</v>
      </c>
      <c r="U339" s="451">
        <v>-20</v>
      </c>
      <c r="V339" s="451">
        <v>0</v>
      </c>
      <c r="W339" s="451">
        <v>-20</v>
      </c>
      <c r="X339" s="451">
        <v>0</v>
      </c>
      <c r="Y339" s="461" t="s">
        <v>5950</v>
      </c>
      <c r="Z339" s="462">
        <v>0.04</v>
      </c>
      <c r="AA339" s="461" t="s">
        <v>5951</v>
      </c>
      <c r="AB339" s="462">
        <v>3.5000000000000003E-2</v>
      </c>
      <c r="AC339" s="461" t="s">
        <v>5952</v>
      </c>
      <c r="AD339" s="462">
        <v>2.5000000000000001E-2</v>
      </c>
    </row>
    <row r="340" spans="1:30" ht="12" thickBot="1">
      <c r="A340" s="460">
        <v>39</v>
      </c>
      <c r="B340" s="451" t="s">
        <v>5955</v>
      </c>
      <c r="C340" s="451"/>
      <c r="D340" s="451"/>
      <c r="E340" s="451" t="s">
        <v>5949</v>
      </c>
      <c r="F340" s="451">
        <v>4000</v>
      </c>
      <c r="G340" s="451">
        <f>MOD(F340*15,65536)</f>
        <v>60000</v>
      </c>
      <c r="H340" s="451">
        <v>350</v>
      </c>
      <c r="I340" s="451">
        <f>MOD(H340*15,65536)</f>
        <v>5250</v>
      </c>
      <c r="J340" s="451">
        <v>270</v>
      </c>
      <c r="K340" s="451"/>
      <c r="L340" s="451"/>
      <c r="M340" s="451">
        <v>250</v>
      </c>
      <c r="N340" s="451">
        <v>2222</v>
      </c>
      <c r="O340" s="451">
        <f>MOD(N340 * 20, 65536)</f>
        <v>44440</v>
      </c>
      <c r="P340" s="451">
        <v>2222</v>
      </c>
      <c r="Q340" s="451">
        <f>MOD(P340 * 20, 65536)</f>
        <v>44440</v>
      </c>
      <c r="R340" s="451">
        <v>0</v>
      </c>
      <c r="S340" s="451">
        <v>0</v>
      </c>
      <c r="T340" s="451">
        <v>0</v>
      </c>
      <c r="U340" s="451">
        <v>0</v>
      </c>
      <c r="V340" s="451">
        <v>0</v>
      </c>
      <c r="W340" s="451">
        <v>-20</v>
      </c>
      <c r="X340" s="451">
        <v>0</v>
      </c>
      <c r="Y340" s="461"/>
      <c r="Z340" s="462"/>
      <c r="AA340" s="461"/>
      <c r="AB340" s="462"/>
      <c r="AC340" s="461"/>
      <c r="AD340" s="462"/>
    </row>
    <row r="341" spans="1:30" ht="12" thickBot="1">
      <c r="A341" s="460">
        <v>44</v>
      </c>
      <c r="B341" s="451" t="s">
        <v>5958</v>
      </c>
      <c r="C341" s="451"/>
      <c r="D341" s="451"/>
      <c r="E341" s="451" t="s">
        <v>5949</v>
      </c>
      <c r="F341" s="451">
        <v>3000</v>
      </c>
      <c r="G341" s="451">
        <f>MOD(F341*15,65536)</f>
        <v>45000</v>
      </c>
      <c r="H341" s="451">
        <v>325</v>
      </c>
      <c r="I341" s="451">
        <f>MOD(H341*15,65536)</f>
        <v>4875</v>
      </c>
      <c r="J341" s="451">
        <v>180</v>
      </c>
      <c r="K341" s="451"/>
      <c r="L341" s="451"/>
      <c r="M341" s="451">
        <v>100</v>
      </c>
      <c r="N341" s="451">
        <v>2222</v>
      </c>
      <c r="O341" s="451">
        <f>MOD(N341 * 20, 65536)</f>
        <v>44440</v>
      </c>
      <c r="P341" s="451">
        <v>2222</v>
      </c>
      <c r="Q341" s="451">
        <f>MOD(P341 * 20, 65536)</f>
        <v>44440</v>
      </c>
      <c r="R341" s="451">
        <v>0</v>
      </c>
      <c r="S341" s="451">
        <v>0</v>
      </c>
      <c r="T341" s="451">
        <v>0</v>
      </c>
      <c r="U341" s="451">
        <v>0</v>
      </c>
      <c r="V341" s="451">
        <v>0</v>
      </c>
      <c r="W341" s="451">
        <v>-20</v>
      </c>
      <c r="X341" s="451">
        <v>0</v>
      </c>
      <c r="Y341" s="461"/>
      <c r="Z341" s="462"/>
      <c r="AA341" s="461"/>
      <c r="AB341" s="462"/>
      <c r="AC341" s="461"/>
      <c r="AD341" s="462"/>
    </row>
    <row r="342" spans="1:30" ht="12" thickBot="1">
      <c r="A342" s="460">
        <v>49</v>
      </c>
      <c r="B342" s="451" t="s">
        <v>5957</v>
      </c>
      <c r="C342" s="451"/>
      <c r="D342" s="451"/>
      <c r="E342" s="451" t="s">
        <v>5999</v>
      </c>
      <c r="F342" s="451">
        <v>16500</v>
      </c>
      <c r="G342" s="451">
        <f>MOD(F342*15,65536)</f>
        <v>50892</v>
      </c>
      <c r="H342" s="451">
        <v>620</v>
      </c>
      <c r="I342" s="451">
        <f>MOD(H342*15,65536)</f>
        <v>9300</v>
      </c>
      <c r="J342" s="451">
        <v>320</v>
      </c>
      <c r="K342" s="451"/>
      <c r="L342" s="451"/>
      <c r="M342" s="451">
        <v>280</v>
      </c>
      <c r="N342" s="451">
        <v>2222</v>
      </c>
      <c r="O342" s="451">
        <f>MOD(N342 * 20, 65536)</f>
        <v>44440</v>
      </c>
      <c r="P342" s="451">
        <v>2222</v>
      </c>
      <c r="Q342" s="451">
        <f>MOD(P342 * 20, 65536)</f>
        <v>44440</v>
      </c>
      <c r="R342" s="451">
        <v>0</v>
      </c>
      <c r="S342" s="451">
        <v>0</v>
      </c>
      <c r="T342" s="451">
        <v>0</v>
      </c>
      <c r="U342" s="451">
        <v>-20</v>
      </c>
      <c r="V342" s="451">
        <v>0</v>
      </c>
      <c r="W342" s="451">
        <v>100</v>
      </c>
      <c r="X342" s="451">
        <v>0</v>
      </c>
      <c r="Y342" s="461"/>
      <c r="Z342" s="462"/>
      <c r="AA342" s="461"/>
      <c r="AB342" s="462"/>
      <c r="AC342" s="461"/>
      <c r="AD342" s="462"/>
    </row>
    <row r="343" spans="1:30" ht="12" thickBot="1">
      <c r="A343" s="460">
        <v>54</v>
      </c>
      <c r="B343" s="451" t="s">
        <v>5960</v>
      </c>
      <c r="C343" s="451"/>
      <c r="D343" s="451"/>
      <c r="E343" s="451" t="s">
        <v>21</v>
      </c>
      <c r="F343" s="451">
        <v>5000</v>
      </c>
      <c r="G343" s="451">
        <f>MOD(F343*15,65536)</f>
        <v>9464</v>
      </c>
      <c r="H343" s="451">
        <v>650</v>
      </c>
      <c r="I343" s="451">
        <f>MOD(H343*15,65536)</f>
        <v>9750</v>
      </c>
      <c r="J343" s="451">
        <v>200</v>
      </c>
      <c r="K343" s="451"/>
      <c r="L343" s="451"/>
      <c r="M343" s="451">
        <v>120</v>
      </c>
      <c r="N343" s="451">
        <v>2222</v>
      </c>
      <c r="O343" s="451">
        <f>MOD(N343 * 20, 65536)</f>
        <v>44440</v>
      </c>
      <c r="P343" s="451">
        <v>2222</v>
      </c>
      <c r="Q343" s="451">
        <f>MOD(P343 * 20, 65536)</f>
        <v>44440</v>
      </c>
      <c r="R343" s="451">
        <v>0</v>
      </c>
      <c r="S343" s="451">
        <v>0</v>
      </c>
      <c r="T343" s="451">
        <v>0</v>
      </c>
      <c r="U343" s="451">
        <v>-20</v>
      </c>
      <c r="V343" s="451">
        <v>0</v>
      </c>
      <c r="W343" s="451">
        <v>100</v>
      </c>
      <c r="X343" s="451">
        <v>0</v>
      </c>
      <c r="Y343" s="461"/>
      <c r="Z343" s="462"/>
      <c r="AA343" s="461"/>
      <c r="AB343" s="462"/>
      <c r="AC343" s="461"/>
      <c r="AD343" s="462"/>
    </row>
    <row r="344" spans="1:30" ht="12" thickBot="1">
      <c r="A344" s="460">
        <v>55</v>
      </c>
      <c r="B344" s="451" t="s">
        <v>5961</v>
      </c>
      <c r="C344" s="451"/>
      <c r="D344" s="451"/>
      <c r="E344" s="451" t="s">
        <v>5954</v>
      </c>
      <c r="F344" s="451">
        <v>12000</v>
      </c>
      <c r="G344" s="451">
        <f>MOD(F344*15,65536)</f>
        <v>48928</v>
      </c>
      <c r="H344" s="451">
        <v>600</v>
      </c>
      <c r="I344" s="451">
        <f>MOD(H344*15,65536)</f>
        <v>9000</v>
      </c>
      <c r="J344" s="451">
        <v>120</v>
      </c>
      <c r="K344" s="451"/>
      <c r="L344" s="451"/>
      <c r="M344" s="451">
        <v>75</v>
      </c>
      <c r="N344" s="451">
        <v>2222</v>
      </c>
      <c r="O344" s="451">
        <f>MOD(N344 * 20, 65536)</f>
        <v>44440</v>
      </c>
      <c r="P344" s="451">
        <v>2222</v>
      </c>
      <c r="Q344" s="451">
        <f>MOD(P344 * 20, 65536)</f>
        <v>44440</v>
      </c>
      <c r="R344" s="451">
        <v>0</v>
      </c>
      <c r="S344" s="451">
        <v>80</v>
      </c>
      <c r="T344" s="451">
        <v>80</v>
      </c>
      <c r="U344" s="451">
        <v>-50</v>
      </c>
      <c r="V344" s="451">
        <v>80</v>
      </c>
      <c r="W344" s="451">
        <v>100</v>
      </c>
      <c r="X344" s="451">
        <v>150</v>
      </c>
      <c r="Y344" s="461"/>
      <c r="Z344" s="462"/>
      <c r="AA344" s="461"/>
      <c r="AB344" s="462"/>
      <c r="AC344" s="461"/>
      <c r="AD344" s="462"/>
    </row>
    <row r="345" spans="1:30" ht="12" thickBot="1">
      <c r="A345" s="460">
        <v>52</v>
      </c>
      <c r="B345" s="451" t="s">
        <v>5953</v>
      </c>
      <c r="C345" s="451"/>
      <c r="D345" s="451"/>
      <c r="E345" s="451" t="s">
        <v>5954</v>
      </c>
      <c r="F345" s="451">
        <v>15000</v>
      </c>
      <c r="G345" s="451">
        <v>28392</v>
      </c>
      <c r="H345" s="451">
        <v>550</v>
      </c>
      <c r="I345" s="451">
        <f t="shared" si="29"/>
        <v>8250</v>
      </c>
      <c r="J345" s="451">
        <v>300</v>
      </c>
      <c r="K345" s="451"/>
      <c r="L345" s="451"/>
      <c r="M345" s="451">
        <v>220</v>
      </c>
      <c r="N345" s="451">
        <v>2222</v>
      </c>
      <c r="O345" s="451">
        <f t="shared" si="24"/>
        <v>44440</v>
      </c>
      <c r="P345" s="451">
        <v>2222</v>
      </c>
      <c r="Q345" s="451">
        <f t="shared" si="25"/>
        <v>44440</v>
      </c>
      <c r="R345" s="451">
        <v>0</v>
      </c>
      <c r="S345" s="451">
        <v>0</v>
      </c>
      <c r="T345" s="451">
        <v>0</v>
      </c>
      <c r="U345" s="451">
        <v>-20</v>
      </c>
      <c r="V345" s="451">
        <v>0</v>
      </c>
      <c r="W345" s="451">
        <v>-20</v>
      </c>
      <c r="X345" s="451">
        <v>0</v>
      </c>
      <c r="Y345" s="461" t="s">
        <v>5950</v>
      </c>
      <c r="Z345" s="462">
        <v>0.36</v>
      </c>
      <c r="AA345" s="461" t="s">
        <v>5951</v>
      </c>
      <c r="AB345" s="462">
        <v>0.315</v>
      </c>
      <c r="AC345" s="461" t="s">
        <v>5952</v>
      </c>
      <c r="AD345" s="462">
        <v>0.22500000000000001</v>
      </c>
    </row>
    <row r="346" spans="1:30" ht="12" thickBot="1">
      <c r="A346" s="460">
        <v>49</v>
      </c>
      <c r="B346" s="451" t="s">
        <v>5956</v>
      </c>
      <c r="C346" s="451"/>
      <c r="D346" s="451"/>
      <c r="E346" s="451" t="s">
        <v>5954</v>
      </c>
      <c r="F346" s="451">
        <v>16500</v>
      </c>
      <c r="G346" s="451">
        <f t="shared" si="28"/>
        <v>50892</v>
      </c>
      <c r="H346" s="451">
        <v>570</v>
      </c>
      <c r="I346" s="451">
        <f t="shared" si="29"/>
        <v>8550</v>
      </c>
      <c r="J346" s="451">
        <v>320</v>
      </c>
      <c r="K346" s="451"/>
      <c r="L346" s="451"/>
      <c r="M346" s="451">
        <v>280</v>
      </c>
      <c r="N346" s="451">
        <v>2222</v>
      </c>
      <c r="O346" s="451">
        <f t="shared" si="24"/>
        <v>44440</v>
      </c>
      <c r="P346" s="451">
        <v>2222</v>
      </c>
      <c r="Q346" s="451">
        <f t="shared" si="25"/>
        <v>44440</v>
      </c>
      <c r="R346" s="451">
        <v>0</v>
      </c>
      <c r="S346" s="451">
        <v>0</v>
      </c>
      <c r="T346" s="451">
        <v>0</v>
      </c>
      <c r="U346" s="451">
        <v>-20</v>
      </c>
      <c r="V346" s="451">
        <v>0</v>
      </c>
      <c r="W346" s="451">
        <v>100</v>
      </c>
      <c r="X346" s="451">
        <v>0</v>
      </c>
      <c r="Y346" s="461"/>
      <c r="Z346" s="462"/>
      <c r="AA346" s="461"/>
      <c r="AB346" s="462"/>
      <c r="AC346" s="461"/>
      <c r="AD346" s="462"/>
    </row>
    <row r="347" spans="1:30" ht="12" thickBot="1">
      <c r="A347" s="460">
        <v>54</v>
      </c>
      <c r="B347" s="451" t="s">
        <v>5959</v>
      </c>
      <c r="C347" s="451"/>
      <c r="D347" s="451"/>
      <c r="E347" s="451" t="s">
        <v>5954</v>
      </c>
      <c r="F347" s="451">
        <v>12500</v>
      </c>
      <c r="G347" s="451">
        <f t="shared" si="28"/>
        <v>56428</v>
      </c>
      <c r="H347" s="451">
        <v>600</v>
      </c>
      <c r="I347" s="451">
        <f t="shared" si="29"/>
        <v>9000</v>
      </c>
      <c r="J347" s="451">
        <v>200</v>
      </c>
      <c r="K347" s="451"/>
      <c r="L347" s="451"/>
      <c r="M347" s="451">
        <v>120</v>
      </c>
      <c r="N347" s="451">
        <v>2222</v>
      </c>
      <c r="O347" s="451">
        <f t="shared" si="24"/>
        <v>44440</v>
      </c>
      <c r="P347" s="451">
        <v>2222</v>
      </c>
      <c r="Q347" s="451">
        <f t="shared" si="25"/>
        <v>44440</v>
      </c>
      <c r="R347" s="451">
        <v>0</v>
      </c>
      <c r="S347" s="451">
        <v>0</v>
      </c>
      <c r="T347" s="451">
        <v>0</v>
      </c>
      <c r="U347" s="451">
        <v>-20</v>
      </c>
      <c r="V347" s="451">
        <v>0</v>
      </c>
      <c r="W347" s="451">
        <v>100</v>
      </c>
      <c r="X347" s="451">
        <v>0</v>
      </c>
      <c r="Y347" s="461"/>
      <c r="Z347" s="462"/>
      <c r="AA347" s="461"/>
      <c r="AB347" s="462"/>
      <c r="AC347" s="461"/>
      <c r="AD347" s="462"/>
    </row>
    <row r="348" spans="1:30" ht="12" thickBot="1">
      <c r="A348" s="460">
        <v>65</v>
      </c>
      <c r="B348" s="451" t="s">
        <v>5963</v>
      </c>
      <c r="C348" s="451"/>
      <c r="D348" s="451"/>
      <c r="E348" s="451" t="s">
        <v>5981</v>
      </c>
      <c r="F348" s="451">
        <v>60000</v>
      </c>
      <c r="G348" s="451">
        <f t="shared" si="28"/>
        <v>48032</v>
      </c>
      <c r="H348" s="451">
        <v>750</v>
      </c>
      <c r="I348" s="451">
        <f t="shared" si="29"/>
        <v>11250</v>
      </c>
      <c r="J348" s="451">
        <v>350</v>
      </c>
      <c r="K348" s="451"/>
      <c r="L348" s="451"/>
      <c r="M348" s="451">
        <v>9999</v>
      </c>
      <c r="N348" s="451">
        <v>50000</v>
      </c>
      <c r="O348" s="451">
        <f t="shared" si="24"/>
        <v>16960</v>
      </c>
      <c r="P348" s="451">
        <v>10000</v>
      </c>
      <c r="Q348" s="451">
        <f t="shared" si="25"/>
        <v>3392</v>
      </c>
      <c r="R348" s="451">
        <v>0</v>
      </c>
      <c r="S348" s="451">
        <v>0</v>
      </c>
      <c r="T348" s="451">
        <v>0</v>
      </c>
      <c r="U348" s="451">
        <v>30</v>
      </c>
      <c r="V348" s="451">
        <v>-20</v>
      </c>
      <c r="W348" s="451">
        <v>-50</v>
      </c>
      <c r="X348" s="451">
        <v>30</v>
      </c>
      <c r="Y348" s="461"/>
      <c r="Z348" s="462"/>
      <c r="AA348" s="461"/>
      <c r="AB348" s="462"/>
      <c r="AC348" s="461"/>
      <c r="AD348" s="462"/>
    </row>
    <row r="349" spans="1:30" ht="12" thickBot="1">
      <c r="A349" s="460">
        <v>65</v>
      </c>
      <c r="B349" s="451" t="s">
        <v>5963</v>
      </c>
      <c r="C349" s="451"/>
      <c r="D349" s="451"/>
      <c r="E349" s="451" t="s">
        <v>5964</v>
      </c>
      <c r="F349" s="451">
        <v>20000</v>
      </c>
      <c r="G349" s="451">
        <f t="shared" si="28"/>
        <v>37856</v>
      </c>
      <c r="H349" s="451">
        <v>700</v>
      </c>
      <c r="I349" s="451">
        <f t="shared" si="29"/>
        <v>10500</v>
      </c>
      <c r="J349" s="451">
        <v>350</v>
      </c>
      <c r="K349" s="451"/>
      <c r="L349" s="451"/>
      <c r="M349" s="451">
        <v>300</v>
      </c>
      <c r="N349" s="451">
        <v>50000</v>
      </c>
      <c r="O349" s="451">
        <f t="shared" si="24"/>
        <v>16960</v>
      </c>
      <c r="P349" s="451">
        <v>10000</v>
      </c>
      <c r="Q349" s="451">
        <f t="shared" si="25"/>
        <v>3392</v>
      </c>
      <c r="R349" s="451">
        <v>0</v>
      </c>
      <c r="S349" s="451">
        <v>0</v>
      </c>
      <c r="T349" s="451">
        <v>0</v>
      </c>
      <c r="U349" s="451">
        <v>30</v>
      </c>
      <c r="V349" s="451">
        <v>-20</v>
      </c>
      <c r="W349" s="451">
        <v>-50</v>
      </c>
      <c r="X349" s="451">
        <v>30</v>
      </c>
      <c r="Y349" s="461"/>
      <c r="Z349" s="462"/>
      <c r="AA349" s="461"/>
      <c r="AB349" s="462"/>
      <c r="AC349" s="461"/>
      <c r="AD349" s="462"/>
    </row>
    <row r="350" spans="1:30" ht="12" thickBot="1">
      <c r="A350" s="460">
        <v>67</v>
      </c>
      <c r="B350" s="451" t="s">
        <v>5963</v>
      </c>
      <c r="C350" s="451"/>
      <c r="D350" s="451"/>
      <c r="E350" s="451" t="s">
        <v>5965</v>
      </c>
      <c r="F350" s="451">
        <v>10000</v>
      </c>
      <c r="G350" s="451">
        <f t="shared" si="28"/>
        <v>18928</v>
      </c>
      <c r="H350" s="451">
        <v>700</v>
      </c>
      <c r="I350" s="451">
        <f t="shared" si="29"/>
        <v>10500</v>
      </c>
      <c r="J350" s="451">
        <v>380</v>
      </c>
      <c r="K350" s="451"/>
      <c r="L350" s="451"/>
      <c r="M350" s="451">
        <v>350</v>
      </c>
      <c r="N350" s="451">
        <v>50000</v>
      </c>
      <c r="O350" s="451">
        <f t="shared" ref="O350:O360" si="30">MOD(N350 * 20, 65536)</f>
        <v>16960</v>
      </c>
      <c r="P350" s="451">
        <v>10000</v>
      </c>
      <c r="Q350" s="451">
        <f t="shared" ref="Q350:Q360" si="31">MOD(P350 * 20, 65536)</f>
        <v>3392</v>
      </c>
      <c r="R350" s="451">
        <v>0</v>
      </c>
      <c r="S350" s="451">
        <v>0</v>
      </c>
      <c r="T350" s="451">
        <v>0</v>
      </c>
      <c r="U350" s="451">
        <v>30</v>
      </c>
      <c r="V350" s="451">
        <v>-20</v>
      </c>
      <c r="W350" s="451">
        <v>-50</v>
      </c>
      <c r="X350" s="451">
        <v>30</v>
      </c>
      <c r="Y350" s="461"/>
      <c r="Z350" s="462"/>
      <c r="AA350" s="461"/>
      <c r="AB350" s="462"/>
      <c r="AC350" s="461"/>
      <c r="AD350" s="462"/>
    </row>
    <row r="351" spans="1:30" ht="12" thickBot="1">
      <c r="A351" s="460">
        <v>66</v>
      </c>
      <c r="B351" s="451" t="s">
        <v>5966</v>
      </c>
      <c r="C351" s="451"/>
      <c r="D351" s="451"/>
      <c r="E351" s="451" t="s">
        <v>5965</v>
      </c>
      <c r="F351" s="451">
        <v>4000</v>
      </c>
      <c r="G351" s="451">
        <f t="shared" si="28"/>
        <v>60000</v>
      </c>
      <c r="H351" s="451">
        <v>900</v>
      </c>
      <c r="I351" s="451">
        <f t="shared" si="29"/>
        <v>13500</v>
      </c>
      <c r="J351" s="451">
        <v>250</v>
      </c>
      <c r="K351" s="451"/>
      <c r="L351" s="451"/>
      <c r="M351" s="451">
        <v>300</v>
      </c>
      <c r="N351" s="451">
        <v>0</v>
      </c>
      <c r="O351" s="451">
        <f t="shared" si="30"/>
        <v>0</v>
      </c>
      <c r="P351" s="451">
        <v>0</v>
      </c>
      <c r="Q351" s="451">
        <f t="shared" si="31"/>
        <v>0</v>
      </c>
      <c r="R351" s="451">
        <v>0</v>
      </c>
      <c r="S351" s="451">
        <v>-20</v>
      </c>
      <c r="T351" s="451">
        <v>-20</v>
      </c>
      <c r="U351" s="451">
        <v>-20</v>
      </c>
      <c r="V351" s="451">
        <v>0</v>
      </c>
      <c r="W351" s="451">
        <v>100</v>
      </c>
      <c r="X351" s="451">
        <v>0</v>
      </c>
      <c r="Y351" s="461"/>
      <c r="Z351" s="462"/>
      <c r="AA351" s="461"/>
      <c r="AB351" s="462"/>
      <c r="AC351" s="461"/>
      <c r="AD351" s="462"/>
    </row>
    <row r="352" spans="1:30" ht="12" thickBot="1">
      <c r="A352" s="460">
        <v>60</v>
      </c>
      <c r="B352" s="451" t="s">
        <v>5967</v>
      </c>
      <c r="C352" s="451"/>
      <c r="D352" s="451"/>
      <c r="E352" s="451" t="s">
        <v>5968</v>
      </c>
      <c r="F352" s="451">
        <v>2400</v>
      </c>
      <c r="G352" s="451">
        <f t="shared" si="28"/>
        <v>36000</v>
      </c>
      <c r="H352" s="451">
        <v>750</v>
      </c>
      <c r="I352" s="451">
        <f t="shared" si="29"/>
        <v>11250</v>
      </c>
      <c r="J352" s="451">
        <v>250</v>
      </c>
      <c r="K352" s="451"/>
      <c r="L352" s="451"/>
      <c r="M352" s="451">
        <v>350</v>
      </c>
      <c r="N352" s="451">
        <v>0</v>
      </c>
      <c r="O352" s="451">
        <f t="shared" si="30"/>
        <v>0</v>
      </c>
      <c r="P352" s="451">
        <v>0</v>
      </c>
      <c r="Q352" s="451">
        <f t="shared" si="31"/>
        <v>0</v>
      </c>
      <c r="R352" s="451">
        <v>0</v>
      </c>
      <c r="S352" s="451">
        <v>-20</v>
      </c>
      <c r="T352" s="451">
        <v>-20</v>
      </c>
      <c r="U352" s="451">
        <v>-20</v>
      </c>
      <c r="V352" s="451">
        <v>0</v>
      </c>
      <c r="W352" s="451">
        <v>100</v>
      </c>
      <c r="X352" s="451">
        <v>0</v>
      </c>
      <c r="Y352" s="461"/>
      <c r="Z352" s="462"/>
      <c r="AA352" s="461"/>
      <c r="AB352" s="462"/>
      <c r="AC352" s="461"/>
      <c r="AD352" s="462"/>
    </row>
    <row r="353" spans="1:30" ht="12" thickBot="1">
      <c r="A353" s="460">
        <v>60</v>
      </c>
      <c r="B353" s="451" t="s">
        <v>5969</v>
      </c>
      <c r="C353" s="451"/>
      <c r="D353" s="451"/>
      <c r="E353" s="451" t="s">
        <v>5968</v>
      </c>
      <c r="F353" s="451">
        <v>2400</v>
      </c>
      <c r="G353" s="451">
        <f t="shared" si="28"/>
        <v>36000</v>
      </c>
      <c r="H353" s="451">
        <v>750</v>
      </c>
      <c r="I353" s="451">
        <f t="shared" si="29"/>
        <v>11250</v>
      </c>
      <c r="J353" s="451">
        <v>250</v>
      </c>
      <c r="K353" s="451"/>
      <c r="L353" s="451"/>
      <c r="M353" s="451">
        <v>350</v>
      </c>
      <c r="N353" s="451">
        <v>0</v>
      </c>
      <c r="O353" s="451">
        <f t="shared" si="30"/>
        <v>0</v>
      </c>
      <c r="P353" s="451">
        <v>0</v>
      </c>
      <c r="Q353" s="451">
        <f t="shared" si="31"/>
        <v>0</v>
      </c>
      <c r="R353" s="451">
        <v>0</v>
      </c>
      <c r="S353" s="451">
        <v>-20</v>
      </c>
      <c r="T353" s="451">
        <v>-20</v>
      </c>
      <c r="U353" s="451">
        <v>-20</v>
      </c>
      <c r="V353" s="451">
        <v>0</v>
      </c>
      <c r="W353" s="451">
        <v>100</v>
      </c>
      <c r="X353" s="451">
        <v>0</v>
      </c>
      <c r="Y353" s="461"/>
      <c r="Z353" s="462"/>
      <c r="AA353" s="461"/>
      <c r="AB353" s="462"/>
      <c r="AC353" s="461"/>
      <c r="AD353" s="462"/>
    </row>
    <row r="354" spans="1:30" ht="12" thickBot="1">
      <c r="A354" s="460">
        <v>59</v>
      </c>
      <c r="B354" s="451" t="s">
        <v>5970</v>
      </c>
      <c r="C354" s="451"/>
      <c r="D354" s="451"/>
      <c r="E354" s="451" t="s">
        <v>5964</v>
      </c>
      <c r="F354" s="451">
        <v>18000</v>
      </c>
      <c r="G354" s="451">
        <f t="shared" si="28"/>
        <v>7856</v>
      </c>
      <c r="H354" s="451">
        <v>650</v>
      </c>
      <c r="I354" s="451">
        <f t="shared" si="29"/>
        <v>9750</v>
      </c>
      <c r="J354" s="451">
        <v>350</v>
      </c>
      <c r="K354" s="451"/>
      <c r="L354" s="451"/>
      <c r="M354" s="451">
        <v>400</v>
      </c>
      <c r="N354" s="451">
        <v>0</v>
      </c>
      <c r="O354" s="451">
        <f t="shared" si="30"/>
        <v>0</v>
      </c>
      <c r="P354" s="451">
        <v>0</v>
      </c>
      <c r="Q354" s="451">
        <f t="shared" si="31"/>
        <v>0</v>
      </c>
      <c r="R354" s="451">
        <v>0</v>
      </c>
      <c r="S354" s="451">
        <v>0</v>
      </c>
      <c r="T354" s="451">
        <v>-20</v>
      </c>
      <c r="U354" s="451">
        <v>30</v>
      </c>
      <c r="V354" s="451">
        <v>-50</v>
      </c>
      <c r="W354" s="451">
        <v>-20</v>
      </c>
      <c r="X354" s="451">
        <v>0</v>
      </c>
      <c r="Y354" s="461"/>
      <c r="Z354" s="462"/>
      <c r="AA354" s="461"/>
      <c r="AB354" s="462"/>
      <c r="AC354" s="461"/>
      <c r="AD354" s="462"/>
    </row>
    <row r="355" spans="1:30" ht="12" thickBot="1">
      <c r="A355" s="460">
        <v>68</v>
      </c>
      <c r="B355" s="451" t="s">
        <v>5971</v>
      </c>
      <c r="C355" s="451"/>
      <c r="D355" s="451"/>
      <c r="E355" s="451" t="s">
        <v>5965</v>
      </c>
      <c r="F355" s="451">
        <v>25</v>
      </c>
      <c r="G355" s="451">
        <f t="shared" si="28"/>
        <v>375</v>
      </c>
      <c r="H355" s="451">
        <v>800</v>
      </c>
      <c r="I355" s="451">
        <f t="shared" si="29"/>
        <v>12000</v>
      </c>
      <c r="J355" s="451">
        <v>2000</v>
      </c>
      <c r="K355" s="451"/>
      <c r="L355" s="451"/>
      <c r="M355" s="451">
        <v>110</v>
      </c>
      <c r="N355" s="451">
        <v>50000</v>
      </c>
      <c r="O355" s="451">
        <f t="shared" si="30"/>
        <v>16960</v>
      </c>
      <c r="P355" s="451">
        <v>10000</v>
      </c>
      <c r="Q355" s="451">
        <f t="shared" si="31"/>
        <v>3392</v>
      </c>
      <c r="R355" s="451">
        <v>0</v>
      </c>
      <c r="S355" s="451">
        <v>100</v>
      </c>
      <c r="T355" s="451">
        <v>100</v>
      </c>
      <c r="U355" s="451">
        <v>100</v>
      </c>
      <c r="V355" s="451">
        <v>100</v>
      </c>
      <c r="W355" s="451">
        <v>100</v>
      </c>
      <c r="X355" s="451">
        <v>100</v>
      </c>
      <c r="Y355" s="461"/>
      <c r="Z355" s="462"/>
      <c r="AA355" s="461"/>
      <c r="AB355" s="462"/>
      <c r="AC355" s="461"/>
      <c r="AD355" s="462"/>
    </row>
    <row r="356" spans="1:30" ht="12" thickBot="1">
      <c r="A356" s="460">
        <v>70</v>
      </c>
      <c r="B356" s="451" t="s">
        <v>5972</v>
      </c>
      <c r="C356" s="451"/>
      <c r="D356" s="451"/>
      <c r="E356" s="451" t="s">
        <v>5977</v>
      </c>
      <c r="F356" s="451">
        <v>65000</v>
      </c>
      <c r="G356" s="451">
        <f t="shared" si="28"/>
        <v>57496</v>
      </c>
      <c r="H356" s="451">
        <v>1150</v>
      </c>
      <c r="I356" s="451">
        <f t="shared" si="29"/>
        <v>17250</v>
      </c>
      <c r="J356" s="451">
        <v>580</v>
      </c>
      <c r="K356" s="451"/>
      <c r="L356" s="451"/>
      <c r="M356" s="451">
        <v>350</v>
      </c>
      <c r="N356" s="451">
        <v>60000</v>
      </c>
      <c r="O356" s="451">
        <f t="shared" si="30"/>
        <v>20352</v>
      </c>
      <c r="P356" s="451">
        <v>10000</v>
      </c>
      <c r="Q356" s="451">
        <f t="shared" si="31"/>
        <v>3392</v>
      </c>
      <c r="R356" s="451">
        <v>0</v>
      </c>
      <c r="S356" s="451">
        <v>100</v>
      </c>
      <c r="T356" s="451">
        <v>0</v>
      </c>
      <c r="U356" s="451">
        <v>-20</v>
      </c>
      <c r="V356" s="451">
        <v>30</v>
      </c>
      <c r="W356" s="451">
        <v>-20</v>
      </c>
      <c r="X356" s="451">
        <v>0</v>
      </c>
      <c r="Y356" s="461"/>
      <c r="Z356" s="462"/>
      <c r="AA356" s="461"/>
      <c r="AB356" s="462"/>
      <c r="AC356" s="461"/>
      <c r="AD356" s="462"/>
    </row>
    <row r="357" spans="1:30" ht="12" thickBot="1">
      <c r="A357" s="460">
        <v>70</v>
      </c>
      <c r="B357" s="451" t="s">
        <v>5973</v>
      </c>
      <c r="C357" s="451"/>
      <c r="D357" s="451"/>
      <c r="E357" s="451" t="s">
        <v>5978</v>
      </c>
      <c r="F357" s="451">
        <v>25000</v>
      </c>
      <c r="G357" s="451">
        <f t="shared" si="28"/>
        <v>47320</v>
      </c>
      <c r="H357" s="451">
        <v>1080</v>
      </c>
      <c r="I357" s="451">
        <f t="shared" si="29"/>
        <v>16200</v>
      </c>
      <c r="J357" s="451">
        <v>580</v>
      </c>
      <c r="K357" s="451"/>
      <c r="L357" s="451"/>
      <c r="M357" s="451">
        <v>350</v>
      </c>
      <c r="N357" s="451">
        <v>0</v>
      </c>
      <c r="O357" s="451">
        <f t="shared" si="30"/>
        <v>0</v>
      </c>
      <c r="P357" s="451">
        <v>0</v>
      </c>
      <c r="Q357" s="451">
        <f t="shared" si="31"/>
        <v>0</v>
      </c>
      <c r="R357" s="451">
        <v>0</v>
      </c>
      <c r="S357" s="451">
        <v>-20</v>
      </c>
      <c r="T357" s="451">
        <v>100</v>
      </c>
      <c r="U357" s="451">
        <v>0</v>
      </c>
      <c r="V357" s="451">
        <v>30</v>
      </c>
      <c r="W357" s="451">
        <v>-20</v>
      </c>
      <c r="X357" s="451">
        <v>-20</v>
      </c>
      <c r="Y357" s="461"/>
      <c r="Z357" s="462"/>
      <c r="AA357" s="461"/>
      <c r="AB357" s="462"/>
      <c r="AC357" s="461"/>
      <c r="AD357" s="462"/>
    </row>
    <row r="358" spans="1:30" ht="12" thickBot="1">
      <c r="A358" s="460">
        <v>70</v>
      </c>
      <c r="B358" s="451" t="s">
        <v>5974</v>
      </c>
      <c r="C358" s="451"/>
      <c r="D358" s="451"/>
      <c r="E358" s="451" t="s">
        <v>5979</v>
      </c>
      <c r="F358" s="451">
        <v>25000</v>
      </c>
      <c r="G358" s="451">
        <f t="shared" si="28"/>
        <v>47320</v>
      </c>
      <c r="H358" s="451">
        <v>1200</v>
      </c>
      <c r="I358" s="451">
        <f t="shared" si="29"/>
        <v>18000</v>
      </c>
      <c r="J358" s="451">
        <v>580</v>
      </c>
      <c r="K358" s="451"/>
      <c r="L358" s="451"/>
      <c r="M358" s="451">
        <v>350</v>
      </c>
      <c r="N358" s="451">
        <v>0</v>
      </c>
      <c r="O358" s="451">
        <f t="shared" si="30"/>
        <v>0</v>
      </c>
      <c r="P358" s="451">
        <v>0</v>
      </c>
      <c r="Q358" s="451">
        <f t="shared" si="31"/>
        <v>0</v>
      </c>
      <c r="R358" s="451">
        <v>0</v>
      </c>
      <c r="S358" s="451">
        <v>0</v>
      </c>
      <c r="T358" s="451">
        <v>-20</v>
      </c>
      <c r="U358" s="451">
        <v>100</v>
      </c>
      <c r="V358" s="451">
        <v>30</v>
      </c>
      <c r="W358" s="451">
        <v>-20</v>
      </c>
      <c r="X358" s="451">
        <v>220</v>
      </c>
      <c r="Y358" s="461"/>
      <c r="Z358" s="462"/>
      <c r="AA358" s="461"/>
      <c r="AB358" s="462"/>
      <c r="AC358" s="461"/>
      <c r="AD358" s="462"/>
    </row>
    <row r="359" spans="1:30" ht="12" thickBot="1">
      <c r="A359" s="460">
        <v>68</v>
      </c>
      <c r="B359" s="451" t="s">
        <v>5975</v>
      </c>
      <c r="C359" s="451"/>
      <c r="D359" s="451"/>
      <c r="E359" s="451" t="s">
        <v>5965</v>
      </c>
      <c r="F359" s="451">
        <v>10000</v>
      </c>
      <c r="G359" s="451">
        <f t="shared" si="28"/>
        <v>18928</v>
      </c>
      <c r="H359" s="451">
        <v>1050</v>
      </c>
      <c r="I359" s="451">
        <f t="shared" si="29"/>
        <v>15750</v>
      </c>
      <c r="J359" s="451">
        <v>400</v>
      </c>
      <c r="K359" s="451"/>
      <c r="L359" s="451"/>
      <c r="M359" s="451">
        <v>350</v>
      </c>
      <c r="N359" s="451">
        <v>0</v>
      </c>
      <c r="O359" s="451">
        <f t="shared" si="30"/>
        <v>0</v>
      </c>
      <c r="P359" s="451">
        <v>0</v>
      </c>
      <c r="Q359" s="451">
        <f t="shared" si="31"/>
        <v>0</v>
      </c>
      <c r="R359" s="451">
        <v>0</v>
      </c>
      <c r="S359" s="451">
        <v>-20</v>
      </c>
      <c r="T359" s="451">
        <v>20</v>
      </c>
      <c r="U359" s="451">
        <v>100</v>
      </c>
      <c r="V359" s="451">
        <v>0</v>
      </c>
      <c r="W359" s="451">
        <v>0</v>
      </c>
      <c r="X359" s="451">
        <v>150</v>
      </c>
      <c r="Y359" s="461"/>
      <c r="Z359" s="462"/>
      <c r="AA359" s="461"/>
      <c r="AB359" s="462"/>
      <c r="AC359" s="461"/>
      <c r="AD359" s="462"/>
    </row>
    <row r="360" spans="1:30" ht="12" thickBot="1">
      <c r="A360" s="460">
        <v>68</v>
      </c>
      <c r="B360" s="451" t="s">
        <v>5976</v>
      </c>
      <c r="C360" s="451"/>
      <c r="D360" s="451"/>
      <c r="E360" s="451" t="s">
        <v>5965</v>
      </c>
      <c r="F360" s="451">
        <v>48000</v>
      </c>
      <c r="G360" s="451">
        <f t="shared" si="28"/>
        <v>64640</v>
      </c>
      <c r="H360" s="451">
        <v>900</v>
      </c>
      <c r="I360" s="451">
        <f t="shared" si="29"/>
        <v>13500</v>
      </c>
      <c r="J360" s="451">
        <v>400</v>
      </c>
      <c r="K360" s="451"/>
      <c r="L360" s="451"/>
      <c r="M360" s="451">
        <v>80</v>
      </c>
      <c r="N360" s="451">
        <v>40000</v>
      </c>
      <c r="O360" s="451">
        <f t="shared" si="30"/>
        <v>13568</v>
      </c>
      <c r="P360" s="451">
        <v>10000</v>
      </c>
      <c r="Q360" s="451">
        <f t="shared" si="31"/>
        <v>3392</v>
      </c>
      <c r="R360" s="451">
        <v>0</v>
      </c>
      <c r="S360" s="451">
        <v>-20</v>
      </c>
      <c r="T360" s="451">
        <v>20</v>
      </c>
      <c r="U360" s="451">
        <v>100</v>
      </c>
      <c r="V360" s="451">
        <v>0</v>
      </c>
      <c r="W360" s="451">
        <v>0</v>
      </c>
      <c r="X360" s="451">
        <v>150</v>
      </c>
      <c r="Y360" s="461"/>
      <c r="Z360" s="462"/>
      <c r="AA360" s="461"/>
      <c r="AB360" s="462"/>
      <c r="AC360" s="461"/>
      <c r="AD360" s="462"/>
    </row>
  </sheetData>
  <autoFilter ref="F2:X2"/>
  <mergeCells count="8">
    <mergeCell ref="AC1:AD1"/>
    <mergeCell ref="C1:D1"/>
    <mergeCell ref="P1:Q1"/>
    <mergeCell ref="N1:O1"/>
    <mergeCell ref="Y1:Z1"/>
    <mergeCell ref="AA1:AB1"/>
    <mergeCell ref="F1:G1"/>
    <mergeCell ref="H1:I1"/>
  </mergeCells>
  <phoneticPr fontId="4" type="noConversion"/>
  <conditionalFormatting sqref="F2:G1048576 F1">
    <cfRule type="dataBar" priority="1">
      <dataBar>
        <cfvo type="min"/>
        <cfvo type="max"/>
        <color rgb="FFD6007B"/>
      </dataBar>
      <extLst>
        <ext xmlns:x14="http://schemas.microsoft.com/office/spreadsheetml/2009/9/main" uri="{B025F937-C7B1-47D3-B67F-A62EFF666E3E}">
          <x14:id>{C21ABAA8-5BCB-4135-9244-F5C8305E0507}</x14:id>
        </ext>
      </extLst>
    </cfRule>
  </conditionalFormatting>
  <conditionalFormatting sqref="H2:I1048576 H1">
    <cfRule type="dataBar" priority="6">
      <dataBar>
        <cfvo type="min"/>
        <cfvo type="max"/>
        <color rgb="FFFF555A"/>
      </dataBar>
      <extLst>
        <ext xmlns:x14="http://schemas.microsoft.com/office/spreadsheetml/2009/9/main" uri="{B025F937-C7B1-47D3-B67F-A62EFF666E3E}">
          <x14:id>{2A73ED8D-9E42-4075-BAA2-B2D1896D987C}</x14:id>
        </ext>
      </extLst>
    </cfRule>
  </conditionalFormatting>
  <conditionalFormatting sqref="J1:L1048576">
    <cfRule type="dataBar" priority="18">
      <dataBar>
        <cfvo type="min"/>
        <cfvo type="max"/>
        <color rgb="FF638EC6"/>
      </dataBar>
      <extLst>
        <ext xmlns:x14="http://schemas.microsoft.com/office/spreadsheetml/2009/9/main" uri="{B025F937-C7B1-47D3-B67F-A62EFF666E3E}">
          <x14:id>{34CBAE47-3296-450C-9782-5074A9B9B516}</x14:id>
        </ext>
      </extLst>
    </cfRule>
  </conditionalFormatting>
  <conditionalFormatting sqref="M1:M1048576">
    <cfRule type="dataBar" priority="19">
      <dataBar>
        <cfvo type="min"/>
        <cfvo type="max"/>
        <color rgb="FFFFB628"/>
      </dataBar>
      <extLst>
        <ext xmlns:x14="http://schemas.microsoft.com/office/spreadsheetml/2009/9/main" uri="{B025F937-C7B1-47D3-B67F-A62EFF666E3E}">
          <x14:id>{9389B260-28C2-4CF2-A302-2D159BA30A0F}</x14:id>
        </ext>
      </extLst>
    </cfRule>
  </conditionalFormatting>
  <conditionalFormatting sqref="S1:S1048576">
    <cfRule type="dataBar" priority="26">
      <dataBar>
        <cfvo type="min"/>
        <cfvo type="max"/>
        <color rgb="FFFF0000"/>
      </dataBar>
      <extLst>
        <ext xmlns:x14="http://schemas.microsoft.com/office/spreadsheetml/2009/9/main" uri="{B025F937-C7B1-47D3-B67F-A62EFF666E3E}">
          <x14:id>{A2468928-964F-4AD1-89D3-7BD043F4D96A}</x14:id>
        </ext>
      </extLst>
    </cfRule>
  </conditionalFormatting>
  <conditionalFormatting sqref="U1:U1048576">
    <cfRule type="dataBar" priority="28">
      <dataBar>
        <cfvo type="min"/>
        <cfvo type="max"/>
        <color rgb="FFFFC000"/>
      </dataBar>
      <extLst>
        <ext xmlns:x14="http://schemas.microsoft.com/office/spreadsheetml/2009/9/main" uri="{B025F937-C7B1-47D3-B67F-A62EFF666E3E}">
          <x14:id>{822D2DF7-5F5B-4268-97E6-EDE7D751C571}</x14:id>
        </ext>
      </extLst>
    </cfRule>
  </conditionalFormatting>
  <conditionalFormatting sqref="X1:X1048576">
    <cfRule type="dataBar" priority="31">
      <dataBar>
        <cfvo type="min"/>
        <cfvo type="max"/>
        <color theme="4"/>
      </dataBar>
      <extLst>
        <ext xmlns:x14="http://schemas.microsoft.com/office/spreadsheetml/2009/9/main" uri="{B025F937-C7B1-47D3-B67F-A62EFF666E3E}">
          <x14:id>{F05C6B15-6F4F-4A2C-AC6A-EDEEB0F6DCA4}</x14:id>
        </ext>
      </extLst>
    </cfRule>
  </conditionalFormatting>
  <conditionalFormatting sqref="W1:W1048576">
    <cfRule type="dataBar" priority="30">
      <dataBar>
        <cfvo type="min"/>
        <cfvo type="max"/>
        <color rgb="FF63C384"/>
      </dataBar>
      <extLst>
        <ext xmlns:x14="http://schemas.microsoft.com/office/spreadsheetml/2009/9/main" uri="{B025F937-C7B1-47D3-B67F-A62EFF666E3E}">
          <x14:id>{06D9E312-E7B4-4000-975B-941D7222E1B9}</x14:id>
        </ext>
      </extLst>
    </cfRule>
  </conditionalFormatting>
  <conditionalFormatting sqref="T1:T1048576">
    <cfRule type="dataBar" priority="27">
      <dataBar>
        <cfvo type="min"/>
        <cfvo type="max"/>
        <color rgb="FF008AEF"/>
      </dataBar>
      <extLst>
        <ext xmlns:x14="http://schemas.microsoft.com/office/spreadsheetml/2009/9/main" uri="{B025F937-C7B1-47D3-B67F-A62EFF666E3E}">
          <x14:id>{A6747DAD-FEF0-435B-8C82-48EF2FBB29E7}</x14:id>
        </ext>
      </extLst>
    </cfRule>
  </conditionalFormatting>
  <conditionalFormatting sqref="V1:V1048576">
    <cfRule type="dataBar" priority="29">
      <dataBar>
        <cfvo type="min"/>
        <cfvo type="max"/>
        <color rgb="FFD6007B"/>
      </dataBar>
      <extLst>
        <ext xmlns:x14="http://schemas.microsoft.com/office/spreadsheetml/2009/9/main" uri="{B025F937-C7B1-47D3-B67F-A62EFF666E3E}">
          <x14:id>{3E3AF7A1-AB60-4ACA-BB95-1E4BF9D19670}</x14:id>
        </ext>
      </extLst>
    </cfRule>
  </conditionalFormatting>
  <conditionalFormatting sqref="P1:P1048576">
    <cfRule type="dataBar" priority="23">
      <dataBar>
        <cfvo type="min"/>
        <cfvo type="max"/>
        <color rgb="FF638EC6"/>
      </dataBar>
      <extLst>
        <ext xmlns:x14="http://schemas.microsoft.com/office/spreadsheetml/2009/9/main" uri="{B025F937-C7B1-47D3-B67F-A62EFF666E3E}">
          <x14:id>{3E78B7A9-F6FD-414D-91DD-3925099FFE83}</x14:id>
        </ext>
      </extLst>
    </cfRule>
  </conditionalFormatting>
  <conditionalFormatting sqref="Q1:Q1048576">
    <cfRule type="dataBar" priority="24">
      <dataBar>
        <cfvo type="min"/>
        <cfvo type="max"/>
        <color rgb="FF638EC6"/>
      </dataBar>
      <extLst>
        <ext xmlns:x14="http://schemas.microsoft.com/office/spreadsheetml/2009/9/main" uri="{B025F937-C7B1-47D3-B67F-A62EFF666E3E}">
          <x14:id>{97CB2BA2-2C6B-4BB2-B96A-A54A475D12C7}</x14:id>
        </ext>
      </extLst>
    </cfRule>
  </conditionalFormatting>
  <conditionalFormatting sqref="Y1:AD1048576">
    <cfRule type="cellIs" dxfId="272" priority="32" operator="equal">
      <formula>"-"</formula>
    </cfRule>
  </conditionalFormatting>
  <conditionalFormatting sqref="N1:O1048576">
    <cfRule type="dataBar" priority="20">
      <dataBar>
        <cfvo type="min"/>
        <cfvo type="max"/>
        <color rgb="FF63C384"/>
      </dataBar>
      <extLst>
        <ext xmlns:x14="http://schemas.microsoft.com/office/spreadsheetml/2009/9/main" uri="{B025F937-C7B1-47D3-B67F-A62EFF666E3E}">
          <x14:id>{0C585738-9E18-4A89-A963-F1CA6FFCC819}</x14:id>
        </ext>
      </extLst>
    </cfRule>
  </conditionalFormatting>
  <conditionalFormatting sqref="R1:R1048576">
    <cfRule type="dataBar" priority="25">
      <dataBar>
        <cfvo type="min"/>
        <cfvo type="max"/>
        <color theme="1" tint="0.499984740745262"/>
      </dataBar>
      <extLst>
        <ext xmlns:x14="http://schemas.microsoft.com/office/spreadsheetml/2009/9/main" uri="{B025F937-C7B1-47D3-B67F-A62EFF666E3E}">
          <x14:id>{FF73113F-DE9F-4262-95A6-0265F6361422}</x14:id>
        </ext>
      </extLst>
    </cfRule>
  </conditionalFormatting>
  <pageMargins left="0.7" right="0.7" top="0.75" bottom="0.75" header="0.3" footer="0.3"/>
  <pageSetup paperSize="9" orientation="portrait" r:id="rId1"/>
  <ignoredErrors>
    <ignoredError sqref="I280 O280:Q280 G280" formula="1"/>
  </ignoredErrors>
  <legacyDrawing r:id="rId2"/>
  <extLst>
    <ext xmlns:x14="http://schemas.microsoft.com/office/spreadsheetml/2009/9/main" uri="{78C0D931-6437-407d-A8EE-F0AAD7539E65}">
      <x14:conditionalFormattings>
        <x14:conditionalFormatting xmlns:xm="http://schemas.microsoft.com/office/excel/2006/main">
          <x14:cfRule type="dataBar" id="{C21ABAA8-5BCB-4135-9244-F5C8305E0507}">
            <x14:dataBar gradient="0" negativeBarColorSameAsPositive="1" axisPosition="none">
              <x14:cfvo type="min"/>
              <x14:cfvo type="max"/>
            </x14:dataBar>
          </x14:cfRule>
          <xm:sqref>F2:G1048576 F1</xm:sqref>
        </x14:conditionalFormatting>
        <x14:conditionalFormatting xmlns:xm="http://schemas.microsoft.com/office/excel/2006/main">
          <x14:cfRule type="dataBar" id="{2A73ED8D-9E42-4075-BAA2-B2D1896D987C}">
            <x14:dataBar gradient="0" negativeBarColorSameAsPositive="1" axisPosition="none">
              <x14:cfvo type="min"/>
              <x14:cfvo type="max"/>
            </x14:dataBar>
          </x14:cfRule>
          <xm:sqref>H2:I1048576 H1</xm:sqref>
        </x14:conditionalFormatting>
        <x14:conditionalFormatting xmlns:xm="http://schemas.microsoft.com/office/excel/2006/main">
          <x14:cfRule type="dataBar" id="{34CBAE47-3296-450C-9782-5074A9B9B516}">
            <x14:dataBar gradient="0" negativeBarColorSameAsPositive="1" axisPosition="none">
              <x14:cfvo type="min"/>
              <x14:cfvo type="max"/>
            </x14:dataBar>
          </x14:cfRule>
          <xm:sqref>J1:L1048576</xm:sqref>
        </x14:conditionalFormatting>
        <x14:conditionalFormatting xmlns:xm="http://schemas.microsoft.com/office/excel/2006/main">
          <x14:cfRule type="dataBar" id="{9389B260-28C2-4CF2-A302-2D159BA30A0F}">
            <x14:dataBar gradient="0" negativeBarColorSameAsPositive="1" axisPosition="none">
              <x14:cfvo type="min"/>
              <x14:cfvo type="max"/>
            </x14:dataBar>
          </x14:cfRule>
          <xm:sqref>M1:M1048576</xm:sqref>
        </x14:conditionalFormatting>
        <x14:conditionalFormatting xmlns:xm="http://schemas.microsoft.com/office/excel/2006/main">
          <x14:cfRule type="dataBar" id="{A2468928-964F-4AD1-89D3-7BD043F4D96A}">
            <x14:dataBar gradient="0" negativeBarColorSameAsPositive="1" axisPosition="none">
              <x14:cfvo type="min"/>
              <x14:cfvo type="max"/>
            </x14:dataBar>
          </x14:cfRule>
          <xm:sqref>S1:S1048576</xm:sqref>
        </x14:conditionalFormatting>
        <x14:conditionalFormatting xmlns:xm="http://schemas.microsoft.com/office/excel/2006/main">
          <x14:cfRule type="dataBar" id="{822D2DF7-5F5B-4268-97E6-EDE7D751C571}">
            <x14:dataBar gradient="0" negativeBarColorSameAsPositive="1" axisPosition="none">
              <x14:cfvo type="min"/>
              <x14:cfvo type="max"/>
            </x14:dataBar>
          </x14:cfRule>
          <xm:sqref>U1:U1048576</xm:sqref>
        </x14:conditionalFormatting>
        <x14:conditionalFormatting xmlns:xm="http://schemas.microsoft.com/office/excel/2006/main">
          <x14:cfRule type="dataBar" id="{F05C6B15-6F4F-4A2C-AC6A-EDEEB0F6DCA4}">
            <x14:dataBar gradient="0" negativeBarColorSameAsPositive="1" axisPosition="none">
              <x14:cfvo type="min"/>
              <x14:cfvo type="max"/>
            </x14:dataBar>
          </x14:cfRule>
          <xm:sqref>X1:X1048576</xm:sqref>
        </x14:conditionalFormatting>
        <x14:conditionalFormatting xmlns:xm="http://schemas.microsoft.com/office/excel/2006/main">
          <x14:cfRule type="dataBar" id="{06D9E312-E7B4-4000-975B-941D7222E1B9}">
            <x14:dataBar gradient="0" negativeBarColorSameAsPositive="1" axisPosition="none">
              <x14:cfvo type="min"/>
              <x14:cfvo type="max"/>
            </x14:dataBar>
          </x14:cfRule>
          <xm:sqref>W1:W1048576</xm:sqref>
        </x14:conditionalFormatting>
        <x14:conditionalFormatting xmlns:xm="http://schemas.microsoft.com/office/excel/2006/main">
          <x14:cfRule type="dataBar" id="{A6747DAD-FEF0-435B-8C82-48EF2FBB29E7}">
            <x14:dataBar gradient="0" negativeBarColorSameAsPositive="1" axisPosition="none">
              <x14:cfvo type="min"/>
              <x14:cfvo type="max"/>
            </x14:dataBar>
          </x14:cfRule>
          <xm:sqref>T1:T1048576</xm:sqref>
        </x14:conditionalFormatting>
        <x14:conditionalFormatting xmlns:xm="http://schemas.microsoft.com/office/excel/2006/main">
          <x14:cfRule type="dataBar" id="{3E3AF7A1-AB60-4ACA-BB95-1E4BF9D19670}">
            <x14:dataBar gradient="0" negativeBarColorSameAsPositive="1" axisPosition="none">
              <x14:cfvo type="min"/>
              <x14:cfvo type="max"/>
            </x14:dataBar>
          </x14:cfRule>
          <xm:sqref>V1:V1048576</xm:sqref>
        </x14:conditionalFormatting>
        <x14:conditionalFormatting xmlns:xm="http://schemas.microsoft.com/office/excel/2006/main">
          <x14:cfRule type="dataBar" id="{3E78B7A9-F6FD-414D-91DD-3925099FFE83}">
            <x14:dataBar gradient="0" negativeBarColorSameAsPositive="1" axisPosition="none">
              <x14:cfvo type="min"/>
              <x14:cfvo type="max"/>
            </x14:dataBar>
          </x14:cfRule>
          <xm:sqref>P1:P1048576</xm:sqref>
        </x14:conditionalFormatting>
        <x14:conditionalFormatting xmlns:xm="http://schemas.microsoft.com/office/excel/2006/main">
          <x14:cfRule type="dataBar" id="{97CB2BA2-2C6B-4BB2-B96A-A54A475D12C7}">
            <x14:dataBar gradient="0" negativeBarColorSameAsPositive="1" axisPosition="none">
              <x14:cfvo type="min"/>
              <x14:cfvo type="max"/>
            </x14:dataBar>
          </x14:cfRule>
          <xm:sqref>Q1:Q1048576</xm:sqref>
        </x14:conditionalFormatting>
        <x14:conditionalFormatting xmlns:xm="http://schemas.microsoft.com/office/excel/2006/main">
          <x14:cfRule type="dataBar" id="{0C585738-9E18-4A89-A963-F1CA6FFCC819}">
            <x14:dataBar gradient="0" negativeBarColorSameAsPositive="1" axisPosition="none">
              <x14:cfvo type="min"/>
              <x14:cfvo type="max"/>
            </x14:dataBar>
          </x14:cfRule>
          <xm:sqref>N1:O1048576</xm:sqref>
        </x14:conditionalFormatting>
        <x14:conditionalFormatting xmlns:xm="http://schemas.microsoft.com/office/excel/2006/main">
          <x14:cfRule type="dataBar" id="{FF73113F-DE9F-4262-95A6-0265F6361422}">
            <x14:dataBar minLength="0" maxLength="100" gradient="0">
              <x14:cfvo type="autoMin"/>
              <x14:cfvo type="autoMax"/>
              <x14:negativeFillColor rgb="FFFF0000"/>
              <x14:axisColor rgb="FF000000"/>
            </x14:dataBar>
          </x14:cfRule>
          <xm:sqref>R1:R1048576</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Maps">
    <tabColor rgb="FFFFC000"/>
  </sheetPr>
  <dimension ref="A1:FR105"/>
  <sheetViews>
    <sheetView showGridLines="0" workbookViewId="0"/>
  </sheetViews>
  <sheetFormatPr defaultRowHeight="11.25"/>
  <cols>
    <col min="1" max="3" width="1.83203125" style="32" customWidth="1"/>
    <col min="4" max="4" width="1.83203125" style="13" customWidth="1"/>
    <col min="5" max="74" width="1.83203125" style="114" customWidth="1"/>
    <col min="75" max="192" width="1.83203125" style="13" customWidth="1"/>
    <col min="193" max="16384" width="9.33203125" style="13"/>
  </cols>
  <sheetData>
    <row r="1" spans="1:174" ht="11.25" customHeight="1">
      <c r="A1" s="115"/>
      <c r="B1" s="115"/>
      <c r="C1" s="115"/>
      <c r="D1" s="116"/>
      <c r="E1" s="116"/>
      <c r="F1" s="116"/>
      <c r="G1" s="116"/>
      <c r="H1" s="116"/>
      <c r="I1" s="116"/>
      <c r="J1" s="116"/>
      <c r="K1" s="116"/>
      <c r="L1" s="116"/>
      <c r="M1" s="116"/>
      <c r="N1" s="116"/>
      <c r="O1" s="116"/>
      <c r="P1" s="116"/>
      <c r="Q1" s="116"/>
      <c r="R1" s="116"/>
      <c r="S1" s="116"/>
      <c r="T1" s="116"/>
      <c r="U1" s="116"/>
      <c r="V1" s="116"/>
      <c r="W1" s="116"/>
      <c r="X1" s="116"/>
      <c r="Y1" s="116"/>
      <c r="Z1" s="116"/>
      <c r="AA1" s="116"/>
      <c r="AB1" s="116"/>
      <c r="AC1" s="116"/>
      <c r="AD1" s="116"/>
      <c r="AE1" s="116"/>
      <c r="AF1" s="116"/>
      <c r="AG1" s="116"/>
      <c r="AH1" s="116"/>
      <c r="AI1" s="116"/>
      <c r="AJ1" s="116"/>
      <c r="AK1" s="116"/>
      <c r="AL1" s="116"/>
      <c r="AM1" s="116"/>
      <c r="AN1" s="116"/>
      <c r="AO1" s="116"/>
      <c r="AP1" s="116"/>
      <c r="AQ1" s="116"/>
      <c r="AR1" s="116"/>
      <c r="AS1" s="116"/>
      <c r="AT1" s="116"/>
      <c r="AU1" s="116"/>
      <c r="AV1" s="116"/>
      <c r="AW1" s="116"/>
      <c r="AX1" s="116"/>
      <c r="AY1" s="116"/>
      <c r="AZ1" s="116"/>
      <c r="BA1" s="116"/>
      <c r="BB1" s="116"/>
      <c r="BC1" s="116"/>
      <c r="BD1" s="116"/>
      <c r="BE1" s="116"/>
      <c r="BF1" s="116"/>
      <c r="BG1" s="116"/>
      <c r="BH1" s="116"/>
      <c r="BI1" s="116"/>
      <c r="BJ1" s="116"/>
      <c r="BK1" s="116"/>
      <c r="BL1" s="116"/>
      <c r="BM1" s="116"/>
      <c r="BN1" s="116"/>
      <c r="BO1" s="116"/>
      <c r="BP1" s="116"/>
      <c r="BQ1" s="116"/>
      <c r="BR1" s="116"/>
      <c r="BS1" s="116"/>
      <c r="BT1" s="116"/>
      <c r="BU1" s="116"/>
      <c r="BV1" s="116"/>
      <c r="BW1" s="116"/>
      <c r="BX1" s="116"/>
      <c r="BY1" s="116"/>
      <c r="BZ1" s="116"/>
      <c r="CA1" s="116"/>
      <c r="CB1" s="116"/>
      <c r="CC1" s="116"/>
      <c r="CD1" s="116"/>
      <c r="CE1" s="116"/>
      <c r="CF1" s="116"/>
      <c r="CG1" s="116"/>
      <c r="CH1" s="116"/>
      <c r="CI1" s="116"/>
      <c r="CJ1" s="164"/>
      <c r="CK1" s="164"/>
      <c r="CL1" s="164"/>
      <c r="CM1" s="164"/>
      <c r="CN1" s="164"/>
      <c r="CO1" s="164"/>
      <c r="CP1" s="164"/>
      <c r="CQ1" s="164"/>
      <c r="CR1" s="164"/>
      <c r="CS1" s="164"/>
      <c r="CT1" s="164"/>
      <c r="CU1" s="164"/>
      <c r="CV1" s="164"/>
      <c r="CW1" s="164"/>
      <c r="CX1" s="164"/>
      <c r="CY1" s="164"/>
      <c r="CZ1" s="164"/>
      <c r="DA1" s="164"/>
      <c r="DB1" s="164"/>
      <c r="DC1" s="164"/>
      <c r="DD1" s="164"/>
      <c r="DE1" s="164"/>
      <c r="DF1" s="164"/>
      <c r="DG1" s="164"/>
      <c r="DH1" s="164"/>
      <c r="DI1" s="164"/>
      <c r="DJ1" s="164"/>
      <c r="DK1" s="164"/>
      <c r="DL1" s="164"/>
      <c r="DM1" s="164"/>
      <c r="DN1" s="164"/>
      <c r="DO1" s="164"/>
      <c r="DP1" s="164"/>
      <c r="DQ1" s="164"/>
      <c r="DR1" s="164"/>
      <c r="DS1" s="164"/>
      <c r="DT1" s="164"/>
      <c r="DU1" s="164"/>
      <c r="DV1" s="164"/>
      <c r="DW1" s="164"/>
      <c r="DX1" s="164"/>
      <c r="DY1" s="164"/>
      <c r="DZ1" s="164"/>
      <c r="EA1" s="164"/>
      <c r="EB1" s="164"/>
      <c r="EC1" s="164"/>
      <c r="ED1" s="164"/>
      <c r="EE1" s="164"/>
      <c r="EF1" s="164"/>
      <c r="EG1" s="164"/>
      <c r="EH1" s="164"/>
      <c r="EI1" s="164"/>
      <c r="EJ1" s="164"/>
      <c r="EK1" s="164"/>
      <c r="EL1" s="164"/>
      <c r="EM1" s="164"/>
      <c r="EN1" s="164"/>
      <c r="EO1" s="164"/>
      <c r="EP1" s="164"/>
      <c r="EQ1" s="164"/>
      <c r="ER1" s="164"/>
      <c r="ES1" s="164"/>
      <c r="ET1" s="164"/>
      <c r="EU1" s="164"/>
      <c r="EV1" s="164"/>
      <c r="EW1" s="164"/>
      <c r="EX1" s="164"/>
      <c r="EY1" s="164"/>
      <c r="EZ1" s="164"/>
      <c r="FA1" s="164"/>
      <c r="FB1" s="164"/>
      <c r="FC1" s="164"/>
      <c r="FD1" s="164"/>
      <c r="FE1" s="164"/>
      <c r="FF1" s="164"/>
      <c r="FG1" s="164"/>
      <c r="FH1" s="164"/>
      <c r="FI1" s="164"/>
      <c r="FJ1" s="164"/>
      <c r="FK1" s="164"/>
      <c r="FL1" s="164"/>
      <c r="FM1" s="164"/>
      <c r="FN1" s="164"/>
      <c r="FO1" s="164"/>
      <c r="FP1" s="164"/>
      <c r="FQ1" s="164"/>
      <c r="FR1" s="164"/>
    </row>
    <row r="2" spans="1:174" ht="11.25" customHeight="1">
      <c r="A2" s="115"/>
      <c r="B2" s="115"/>
      <c r="C2" s="115"/>
      <c r="D2" s="116"/>
      <c r="E2" s="116"/>
      <c r="F2" s="116"/>
      <c r="G2" s="116"/>
      <c r="H2" s="116"/>
      <c r="I2" s="116"/>
      <c r="J2" s="116"/>
      <c r="K2" s="116"/>
      <c r="L2" s="116"/>
      <c r="M2" s="116"/>
      <c r="N2" s="116"/>
      <c r="O2" s="116"/>
      <c r="P2" s="116"/>
      <c r="Q2" s="116"/>
      <c r="R2" s="116"/>
      <c r="S2" s="116"/>
      <c r="T2" s="116"/>
      <c r="U2" s="116"/>
      <c r="V2" s="116"/>
      <c r="W2" s="116"/>
      <c r="X2" s="116"/>
      <c r="Y2" s="116"/>
      <c r="Z2" s="116"/>
      <c r="AA2" s="116"/>
      <c r="AB2" s="116"/>
      <c r="AC2" s="116"/>
      <c r="AD2" s="116"/>
      <c r="AE2" s="116"/>
      <c r="AF2" s="116"/>
      <c r="AG2" s="116"/>
      <c r="AH2" s="116"/>
      <c r="AI2" s="116"/>
      <c r="AJ2" s="116"/>
      <c r="AK2" s="116"/>
      <c r="AL2" s="116"/>
      <c r="AM2" s="116"/>
      <c r="AN2" s="116"/>
      <c r="AO2" s="116"/>
      <c r="AP2" s="116"/>
      <c r="AQ2" s="116"/>
      <c r="AR2" s="116"/>
      <c r="AS2" s="116"/>
      <c r="AT2" s="116"/>
      <c r="AU2" s="116"/>
      <c r="AV2" s="116"/>
      <c r="AW2" s="116"/>
      <c r="AX2" s="116"/>
      <c r="AY2" s="116"/>
      <c r="AZ2" s="116"/>
      <c r="BA2" s="116"/>
      <c r="BB2" s="116"/>
      <c r="BC2" s="116"/>
      <c r="BD2" s="116"/>
      <c r="BE2" s="116"/>
      <c r="BF2" s="116"/>
      <c r="BG2" s="116"/>
      <c r="BH2" s="116"/>
      <c r="BI2" s="116"/>
      <c r="BJ2" s="116"/>
      <c r="BK2" s="116"/>
      <c r="BL2" s="116"/>
      <c r="BM2" s="116"/>
      <c r="BN2" s="116"/>
      <c r="BO2" s="116"/>
      <c r="BP2" s="116"/>
      <c r="BQ2" s="116"/>
      <c r="BR2" s="116"/>
      <c r="BS2" s="116"/>
      <c r="BT2" s="116"/>
      <c r="BU2" s="116"/>
      <c r="BV2" s="116"/>
      <c r="BW2" s="116"/>
      <c r="BX2" s="116"/>
      <c r="BY2" s="116"/>
      <c r="BZ2" s="116"/>
      <c r="CA2" s="116"/>
      <c r="CB2" s="116"/>
      <c r="CC2" s="116"/>
      <c r="CD2" s="116"/>
      <c r="CE2" s="116"/>
      <c r="CF2" s="116"/>
      <c r="CG2" s="116"/>
      <c r="CH2" s="116"/>
      <c r="CI2" s="116"/>
      <c r="CJ2" s="164"/>
      <c r="CK2" s="164"/>
      <c r="CL2" s="164"/>
      <c r="CM2" s="164"/>
      <c r="CN2" s="164"/>
      <c r="CO2" s="164"/>
      <c r="CP2" s="164"/>
      <c r="CQ2" s="164"/>
      <c r="CR2" s="164"/>
      <c r="CS2" s="164"/>
      <c r="CT2" s="164"/>
      <c r="CU2" s="164"/>
      <c r="CV2" s="164"/>
      <c r="CW2" s="164"/>
      <c r="CX2" s="164"/>
      <c r="CY2" s="164"/>
      <c r="CZ2" s="164"/>
      <c r="DA2" s="164"/>
      <c r="DB2" s="164"/>
      <c r="DC2" s="164"/>
      <c r="DD2" s="164"/>
      <c r="DE2" s="164"/>
      <c r="DF2" s="164"/>
      <c r="DG2" s="164"/>
      <c r="DH2" s="164"/>
      <c r="DI2" s="164"/>
      <c r="DJ2" s="164"/>
      <c r="DK2" s="164"/>
      <c r="DL2" s="164"/>
      <c r="DM2" s="164"/>
      <c r="DN2" s="164"/>
      <c r="DO2" s="164"/>
      <c r="DP2" s="164"/>
      <c r="DQ2" s="164"/>
      <c r="DR2" s="164"/>
      <c r="DS2" s="164"/>
      <c r="DT2" s="164"/>
      <c r="DU2" s="164"/>
      <c r="DV2" s="164"/>
      <c r="DW2" s="164"/>
      <c r="DX2" s="164"/>
      <c r="DY2" s="164"/>
      <c r="DZ2" s="164"/>
      <c r="EA2" s="164"/>
      <c r="EB2" s="164"/>
      <c r="EC2" s="164"/>
      <c r="ED2" s="164"/>
      <c r="EE2" s="164"/>
      <c r="EF2" s="164"/>
      <c r="EG2" s="164"/>
      <c r="EH2" s="164"/>
      <c r="EI2" s="164"/>
      <c r="EJ2" s="164"/>
      <c r="EK2" s="164"/>
      <c r="EL2" s="164"/>
      <c r="EM2" s="164"/>
      <c r="EN2" s="164"/>
      <c r="EO2" s="164"/>
      <c r="EP2" s="164"/>
      <c r="EQ2" s="164"/>
      <c r="ER2" s="164"/>
      <c r="ES2" s="164"/>
      <c r="ET2" s="164"/>
      <c r="EU2" s="164"/>
      <c r="EV2" s="164"/>
      <c r="EW2" s="164"/>
      <c r="EX2" s="164"/>
      <c r="EY2" s="164"/>
      <c r="EZ2" s="164"/>
      <c r="FA2" s="164"/>
      <c r="FB2" s="164"/>
      <c r="FC2" s="164"/>
      <c r="FD2" s="164"/>
      <c r="FE2" s="164"/>
      <c r="FF2" s="164"/>
      <c r="FG2" s="164"/>
      <c r="FH2" s="164"/>
      <c r="FI2" s="164"/>
      <c r="FJ2" s="164"/>
      <c r="FK2" s="164"/>
      <c r="FL2" s="164"/>
      <c r="FM2" s="164"/>
      <c r="FN2" s="164"/>
      <c r="FO2" s="164"/>
      <c r="FP2" s="164"/>
      <c r="FQ2" s="164"/>
      <c r="FR2" s="164"/>
    </row>
    <row r="3" spans="1:174" ht="11.25" customHeight="1">
      <c r="A3" s="115"/>
      <c r="B3" s="115"/>
      <c r="C3" s="115"/>
      <c r="D3" s="116"/>
      <c r="E3" s="116"/>
      <c r="F3" s="116"/>
      <c r="G3" s="116"/>
      <c r="H3" s="116"/>
      <c r="I3" s="116"/>
      <c r="J3" s="116"/>
      <c r="K3" s="116"/>
      <c r="L3" s="116"/>
      <c r="M3" s="116"/>
      <c r="N3" s="116"/>
      <c r="O3" s="116"/>
      <c r="P3" s="116"/>
      <c r="Q3" s="116"/>
      <c r="R3" s="116"/>
      <c r="S3" s="116"/>
      <c r="T3" s="116"/>
      <c r="U3" s="116"/>
      <c r="V3" s="116"/>
      <c r="W3" s="116"/>
      <c r="X3" s="116"/>
      <c r="Y3" s="116"/>
      <c r="Z3" s="116"/>
      <c r="AA3" s="116"/>
      <c r="AB3" s="116"/>
      <c r="AC3" s="116"/>
      <c r="AD3" s="116"/>
      <c r="AE3" s="116"/>
      <c r="AF3" s="116"/>
      <c r="AG3" s="116"/>
      <c r="AH3" s="116"/>
      <c r="AI3" s="116"/>
      <c r="AJ3" s="116"/>
      <c r="AK3" s="116"/>
      <c r="AL3" s="116"/>
      <c r="AM3" s="116"/>
      <c r="AN3" s="116"/>
      <c r="AO3" s="116"/>
      <c r="AP3" s="116"/>
      <c r="AQ3" s="116"/>
      <c r="AR3" s="116"/>
      <c r="AS3" s="116"/>
      <c r="AT3" s="116"/>
      <c r="AU3" s="116"/>
      <c r="AV3" s="116"/>
      <c r="AW3" s="116"/>
      <c r="AX3" s="116"/>
      <c r="AY3" s="116"/>
      <c r="AZ3" s="116"/>
      <c r="BA3" s="116"/>
      <c r="BB3" s="116"/>
      <c r="BC3" s="116"/>
      <c r="BD3" s="116"/>
      <c r="BE3" s="116"/>
      <c r="BF3" s="116"/>
      <c r="BG3" s="116"/>
      <c r="BH3" s="116"/>
      <c r="BI3" s="116"/>
      <c r="BJ3" s="116"/>
      <c r="BK3" s="116"/>
      <c r="BL3" s="116"/>
      <c r="BM3" s="116"/>
      <c r="BN3" s="116"/>
      <c r="BO3" s="116"/>
      <c r="BP3" s="116"/>
      <c r="BQ3" s="116"/>
      <c r="BR3" s="116"/>
      <c r="BS3" s="116"/>
      <c r="BT3" s="116"/>
      <c r="BU3" s="116"/>
      <c r="BV3" s="116"/>
      <c r="BW3" s="116"/>
      <c r="BX3" s="116"/>
      <c r="BY3" s="116"/>
      <c r="BZ3" s="116"/>
      <c r="CA3" s="116"/>
      <c r="CB3" s="116"/>
      <c r="CC3" s="116"/>
      <c r="CD3" s="116"/>
      <c r="CE3" s="116"/>
      <c r="CF3" s="116"/>
      <c r="CG3" s="116"/>
      <c r="CH3" s="116"/>
      <c r="CI3" s="116"/>
      <c r="CJ3" s="164"/>
      <c r="CK3" s="164"/>
      <c r="CL3" s="164"/>
      <c r="CM3" s="164"/>
      <c r="CN3" s="164"/>
      <c r="CO3" s="164"/>
      <c r="CP3" s="164"/>
      <c r="CQ3" s="164"/>
      <c r="CR3" s="164"/>
      <c r="CS3" s="164"/>
      <c r="CT3" s="164"/>
      <c r="CU3" s="164"/>
      <c r="CV3" s="164"/>
      <c r="CW3" s="164"/>
      <c r="CX3" s="164"/>
      <c r="CY3" s="164"/>
      <c r="CZ3" s="164"/>
      <c r="DA3" s="164"/>
      <c r="DB3" s="164"/>
      <c r="DC3" s="164"/>
      <c r="DD3" s="164"/>
      <c r="DE3" s="164"/>
      <c r="DF3" s="164"/>
      <c r="DG3" s="164"/>
      <c r="DH3" s="164"/>
      <c r="DI3" s="164"/>
      <c r="DJ3" s="164"/>
      <c r="DK3" s="164"/>
      <c r="DL3" s="164"/>
      <c r="DM3" s="164"/>
      <c r="DN3" s="164"/>
      <c r="DO3" s="164"/>
      <c r="DP3" s="164"/>
      <c r="DQ3" s="164"/>
      <c r="DR3" s="164"/>
      <c r="DS3" s="164"/>
      <c r="DT3" s="164"/>
      <c r="DU3" s="164"/>
      <c r="DV3" s="164"/>
      <c r="DW3" s="164"/>
      <c r="DX3" s="164"/>
      <c r="DY3" s="164"/>
      <c r="DZ3" s="164"/>
      <c r="EA3" s="164"/>
      <c r="EB3" s="164"/>
      <c r="EC3" s="164"/>
      <c r="ED3" s="164"/>
      <c r="EE3" s="164"/>
      <c r="EF3" s="164"/>
      <c r="EG3" s="164"/>
      <c r="EH3" s="164"/>
      <c r="EI3" s="164"/>
      <c r="EJ3" s="164"/>
      <c r="EK3" s="164"/>
      <c r="EL3" s="164"/>
      <c r="EM3" s="164"/>
      <c r="EN3" s="164"/>
      <c r="EO3" s="164"/>
      <c r="EP3" s="164"/>
      <c r="EQ3" s="164"/>
      <c r="ER3" s="164"/>
      <c r="ES3" s="164"/>
      <c r="ET3" s="164"/>
      <c r="EU3" s="164"/>
      <c r="EV3" s="164"/>
      <c r="EW3" s="164"/>
      <c r="EX3" s="164"/>
      <c r="EY3" s="164"/>
      <c r="EZ3" s="164"/>
      <c r="FA3" s="164"/>
      <c r="FB3" s="164"/>
      <c r="FC3" s="164"/>
      <c r="FD3" s="164"/>
      <c r="FE3" s="164"/>
      <c r="FF3" s="164"/>
      <c r="FG3" s="164"/>
      <c r="FH3" s="164"/>
      <c r="FI3" s="164"/>
      <c r="FJ3" s="164"/>
      <c r="FK3" s="164"/>
      <c r="FL3" s="164"/>
      <c r="FM3" s="164"/>
      <c r="FN3" s="164"/>
      <c r="FO3" s="164"/>
      <c r="FP3" s="164"/>
      <c r="FQ3" s="164"/>
      <c r="FR3" s="164"/>
    </row>
    <row r="4" spans="1:174" ht="11.25" customHeight="1">
      <c r="A4" s="115"/>
      <c r="B4" s="115"/>
      <c r="C4" s="115"/>
      <c r="D4" s="116"/>
      <c r="E4" s="116"/>
      <c r="F4" s="116"/>
      <c r="G4" s="116"/>
      <c r="H4" s="116"/>
      <c r="I4" s="116"/>
      <c r="J4" s="116"/>
      <c r="K4" s="116"/>
      <c r="L4" s="116"/>
      <c r="M4" s="116"/>
      <c r="N4" s="116"/>
      <c r="O4" s="116"/>
      <c r="P4" s="116"/>
      <c r="Q4" s="116"/>
      <c r="R4" s="116"/>
      <c r="S4" s="116"/>
      <c r="T4" s="116"/>
      <c r="U4" s="116"/>
      <c r="V4" s="116"/>
      <c r="W4" s="116"/>
      <c r="X4" s="116"/>
      <c r="Y4" s="116"/>
      <c r="Z4" s="116"/>
      <c r="AA4" s="116"/>
      <c r="AB4" s="116"/>
      <c r="AC4" s="116"/>
      <c r="AD4" s="116"/>
      <c r="AE4" s="116"/>
      <c r="AF4" s="116"/>
      <c r="AG4" s="116"/>
      <c r="AH4" s="116"/>
      <c r="AI4" s="116"/>
      <c r="AJ4" s="116"/>
      <c r="AK4" s="116"/>
      <c r="AL4" s="116"/>
      <c r="AM4" s="116"/>
      <c r="AN4" s="116"/>
      <c r="AO4" s="116"/>
      <c r="AP4" s="116"/>
      <c r="AQ4" s="116"/>
      <c r="AR4" s="116"/>
      <c r="AS4" s="116"/>
      <c r="AT4" s="116"/>
      <c r="AU4" s="116"/>
      <c r="AV4" s="116"/>
      <c r="AW4" s="116"/>
      <c r="AX4" s="116"/>
      <c r="AY4" s="116"/>
      <c r="AZ4" s="116"/>
      <c r="BA4" s="116"/>
      <c r="BB4" s="116"/>
      <c r="BC4" s="116"/>
      <c r="BD4" s="116"/>
      <c r="BE4" s="116"/>
      <c r="BF4" s="116"/>
      <c r="BG4" s="116"/>
      <c r="BH4" s="116"/>
      <c r="BI4" s="116"/>
      <c r="BJ4" s="116"/>
      <c r="BK4" s="116"/>
      <c r="BL4" s="116"/>
      <c r="BM4" s="116"/>
      <c r="BN4" s="116"/>
      <c r="BO4" s="116"/>
      <c r="BP4" s="116"/>
      <c r="BQ4" s="116"/>
      <c r="BR4" s="116"/>
      <c r="BS4" s="116"/>
      <c r="BT4" s="116"/>
      <c r="BU4" s="116"/>
      <c r="BV4" s="116"/>
      <c r="BW4" s="116"/>
      <c r="BX4" s="116"/>
      <c r="BY4" s="116"/>
      <c r="BZ4" s="116"/>
      <c r="CA4" s="116"/>
      <c r="CB4" s="116"/>
      <c r="CC4" s="116"/>
      <c r="CD4" s="116"/>
      <c r="CE4" s="116"/>
      <c r="CF4" s="116"/>
      <c r="CG4" s="116"/>
      <c r="CH4" s="116"/>
      <c r="CI4" s="116"/>
      <c r="CJ4" s="164"/>
      <c r="CK4" s="164"/>
      <c r="CL4" s="164"/>
      <c r="CM4" s="164"/>
      <c r="CN4" s="164"/>
      <c r="CO4" s="164"/>
      <c r="CP4" s="164"/>
      <c r="CQ4" s="164"/>
      <c r="CR4" s="164"/>
      <c r="CS4" s="164"/>
      <c r="CT4" s="164"/>
      <c r="CU4" s="164"/>
      <c r="CV4" s="164"/>
      <c r="CW4" s="164"/>
      <c r="CX4" s="164"/>
      <c r="CY4" s="164"/>
      <c r="CZ4" s="164"/>
      <c r="DA4" s="164"/>
      <c r="DB4" s="164"/>
      <c r="DC4" s="164"/>
      <c r="DD4" s="164"/>
      <c r="DE4" s="164"/>
      <c r="DF4" s="164"/>
      <c r="DG4" s="164"/>
      <c r="DH4" s="164"/>
      <c r="DI4" s="164"/>
      <c r="DJ4" s="164"/>
      <c r="DK4" s="164"/>
      <c r="DL4" s="164"/>
      <c r="DM4" s="164"/>
      <c r="DN4" s="164"/>
      <c r="DO4" s="164"/>
      <c r="DP4" s="164"/>
      <c r="DQ4" s="164"/>
      <c r="DR4" s="164"/>
      <c r="DS4" s="164"/>
      <c r="DT4" s="164"/>
      <c r="DU4" s="164"/>
      <c r="DV4" s="164"/>
      <c r="DW4" s="164"/>
      <c r="DX4" s="164"/>
      <c r="DY4" s="164"/>
      <c r="DZ4" s="164"/>
      <c r="EA4" s="164"/>
      <c r="EB4" s="164"/>
      <c r="EC4" s="164"/>
      <c r="ED4" s="164"/>
      <c r="EE4" s="164"/>
      <c r="EF4" s="164"/>
      <c r="EG4" s="164"/>
      <c r="EH4" s="164"/>
      <c r="EI4" s="164"/>
      <c r="EJ4" s="164"/>
      <c r="EK4" s="164"/>
      <c r="EL4" s="164"/>
      <c r="EM4" s="164"/>
      <c r="EN4" s="164"/>
      <c r="EO4" s="164"/>
      <c r="EP4" s="164"/>
      <c r="EQ4" s="164"/>
      <c r="ER4" s="164"/>
      <c r="ES4" s="164"/>
      <c r="ET4" s="164"/>
      <c r="EU4" s="164"/>
      <c r="EV4" s="164"/>
      <c r="EW4" s="164"/>
      <c r="EX4" s="164"/>
      <c r="EY4" s="164"/>
      <c r="EZ4" s="164"/>
      <c r="FA4" s="164"/>
      <c r="FB4" s="164"/>
      <c r="FC4" s="164"/>
      <c r="FD4" s="164"/>
      <c r="FE4" s="164"/>
      <c r="FF4" s="164"/>
      <c r="FG4" s="164"/>
      <c r="FH4" s="164"/>
      <c r="FI4" s="164"/>
      <c r="FJ4" s="164"/>
      <c r="FK4" s="164"/>
      <c r="FL4" s="164"/>
      <c r="FM4" s="164"/>
      <c r="FN4" s="164"/>
      <c r="FO4" s="164"/>
      <c r="FP4" s="164"/>
      <c r="FQ4" s="164"/>
      <c r="FR4" s="164"/>
    </row>
    <row r="5" spans="1:174" ht="11.25" customHeight="1">
      <c r="A5" s="115"/>
      <c r="B5" s="115"/>
      <c r="C5" s="115"/>
      <c r="D5" s="116"/>
      <c r="E5" s="116"/>
      <c r="F5" s="116"/>
      <c r="G5" s="116"/>
      <c r="H5" s="116"/>
      <c r="I5" s="116"/>
      <c r="J5" s="116"/>
      <c r="K5" s="116"/>
      <c r="L5" s="116"/>
      <c r="M5" s="116"/>
      <c r="N5" s="116"/>
      <c r="O5" s="116"/>
      <c r="P5" s="116"/>
      <c r="Q5" s="116"/>
      <c r="R5" s="116"/>
      <c r="S5" s="116"/>
      <c r="T5" s="116"/>
      <c r="U5" s="116"/>
      <c r="V5" s="116"/>
      <c r="W5" s="116"/>
      <c r="X5" s="116"/>
      <c r="Y5" s="116"/>
      <c r="Z5" s="116"/>
      <c r="AA5" s="116"/>
      <c r="AB5" s="116"/>
      <c r="AC5" s="116"/>
      <c r="AD5" s="116"/>
      <c r="AE5" s="116"/>
      <c r="AF5" s="116"/>
      <c r="AG5" s="116"/>
      <c r="AH5" s="116"/>
      <c r="AI5" s="116"/>
      <c r="AJ5" s="116"/>
      <c r="AK5" s="116"/>
      <c r="AL5" s="116"/>
      <c r="AM5" s="116"/>
      <c r="AN5" s="116"/>
      <c r="AO5" s="116"/>
      <c r="AP5" s="116"/>
      <c r="AQ5" s="117"/>
      <c r="AR5" s="117"/>
      <c r="AS5" s="116"/>
      <c r="AT5" s="116"/>
      <c r="AU5" s="116"/>
      <c r="AV5" s="116"/>
      <c r="AW5" s="116"/>
      <c r="AX5" s="116"/>
      <c r="AY5" s="116"/>
      <c r="AZ5" s="116"/>
      <c r="BA5" s="116"/>
      <c r="BB5" s="116"/>
      <c r="BC5" s="116"/>
      <c r="BD5" s="116"/>
      <c r="BE5" s="116"/>
      <c r="BF5" s="116"/>
      <c r="BG5" s="116"/>
      <c r="BH5" s="116"/>
      <c r="BI5" s="116"/>
      <c r="BJ5" s="116"/>
      <c r="BK5" s="116"/>
      <c r="BL5" s="116"/>
      <c r="BM5" s="116"/>
      <c r="BN5" s="116"/>
      <c r="BO5" s="116"/>
      <c r="BP5" s="116"/>
      <c r="BQ5" s="116"/>
      <c r="BR5" s="116"/>
      <c r="BS5" s="116"/>
      <c r="BT5" s="116"/>
      <c r="BU5" s="116"/>
      <c r="BV5" s="116"/>
      <c r="BW5" s="116"/>
      <c r="BX5" s="116"/>
      <c r="BY5" s="116"/>
      <c r="BZ5" s="116"/>
      <c r="CA5" s="116"/>
      <c r="CB5" s="116"/>
      <c r="CC5" s="116"/>
      <c r="CD5" s="116"/>
      <c r="CE5" s="116"/>
      <c r="CF5" s="116"/>
      <c r="CG5" s="116"/>
      <c r="CH5" s="116"/>
      <c r="CI5" s="116"/>
      <c r="CJ5" s="164"/>
      <c r="CK5" s="164"/>
      <c r="CL5" s="164"/>
      <c r="CM5" s="164"/>
      <c r="CN5" s="164"/>
      <c r="CO5" s="164"/>
      <c r="CP5" s="164"/>
      <c r="CQ5" s="164"/>
      <c r="CR5" s="164"/>
      <c r="CS5" s="164"/>
      <c r="CT5" s="164"/>
      <c r="CU5" s="164"/>
      <c r="CV5" s="164"/>
      <c r="CW5" s="164"/>
      <c r="CX5" s="164"/>
      <c r="CY5" s="164"/>
      <c r="CZ5" s="164"/>
      <c r="DA5" s="164"/>
      <c r="DB5" s="164"/>
      <c r="DC5" s="164"/>
      <c r="DD5" s="164"/>
      <c r="DE5" s="164"/>
      <c r="DF5" s="164"/>
      <c r="DG5" s="164"/>
      <c r="DH5" s="164"/>
      <c r="DI5" s="164"/>
      <c r="DJ5" s="164"/>
      <c r="DK5" s="164"/>
      <c r="DL5" s="164"/>
      <c r="DM5" s="164"/>
      <c r="DN5" s="164"/>
      <c r="DO5" s="164"/>
      <c r="DP5" s="164"/>
      <c r="DQ5" s="164"/>
      <c r="DR5" s="164"/>
      <c r="DS5" s="164"/>
      <c r="DT5" s="164"/>
      <c r="DU5" s="164"/>
      <c r="DV5" s="164"/>
      <c r="DW5" s="164"/>
      <c r="DX5" s="164"/>
      <c r="DY5" s="164"/>
      <c r="DZ5" s="164"/>
      <c r="EA5" s="164"/>
      <c r="EB5" s="164"/>
      <c r="EC5" s="164"/>
      <c r="ED5" s="164"/>
      <c r="EE5" s="164"/>
      <c r="EF5" s="164"/>
      <c r="EG5" s="164"/>
      <c r="EH5" s="164"/>
      <c r="EI5" s="164"/>
      <c r="EJ5" s="164"/>
      <c r="EK5" s="164"/>
      <c r="EL5" s="164"/>
      <c r="EM5" s="164"/>
      <c r="EN5" s="164"/>
      <c r="EO5" s="164"/>
      <c r="EP5" s="164"/>
      <c r="EQ5" s="164"/>
      <c r="ER5" s="164"/>
      <c r="ES5" s="164"/>
      <c r="ET5" s="164"/>
      <c r="EU5" s="164"/>
      <c r="EV5" s="164"/>
      <c r="EW5" s="164"/>
      <c r="EX5" s="164"/>
      <c r="EY5" s="164"/>
      <c r="EZ5" s="164"/>
      <c r="FA5" s="164"/>
      <c r="FB5" s="164"/>
      <c r="FC5" s="164"/>
      <c r="FD5" s="164"/>
      <c r="FE5" s="164"/>
      <c r="FF5" s="164"/>
      <c r="FG5" s="164"/>
      <c r="FH5" s="164"/>
      <c r="FI5" s="164"/>
      <c r="FJ5" s="164"/>
      <c r="FK5" s="164"/>
      <c r="FL5" s="164"/>
      <c r="FM5" s="164"/>
      <c r="FN5" s="164"/>
      <c r="FO5" s="164"/>
      <c r="FP5" s="164"/>
      <c r="FQ5" s="164"/>
      <c r="FR5" s="164"/>
    </row>
    <row r="6" spans="1:174" ht="11.25" customHeight="1">
      <c r="A6" s="115"/>
      <c r="B6" s="115"/>
      <c r="C6" s="115"/>
      <c r="D6" s="116"/>
      <c r="E6" s="116"/>
      <c r="F6" s="116"/>
      <c r="G6" s="116"/>
      <c r="H6" s="116"/>
      <c r="I6" s="122" t="s">
        <v>1920</v>
      </c>
      <c r="J6" s="116"/>
      <c r="K6" s="116"/>
      <c r="L6" s="116"/>
      <c r="M6" s="116"/>
      <c r="N6" s="116"/>
      <c r="O6" s="116"/>
      <c r="P6" s="116"/>
      <c r="Q6" s="116"/>
      <c r="R6" s="116"/>
      <c r="S6" s="116"/>
      <c r="T6" s="116"/>
      <c r="U6" s="116"/>
      <c r="V6" s="208"/>
      <c r="W6" s="209"/>
      <c r="X6" s="209"/>
      <c r="Y6" s="209"/>
      <c r="Z6" s="209"/>
      <c r="AA6" s="209"/>
      <c r="AB6" s="209"/>
      <c r="AC6" s="210"/>
      <c r="AD6" s="116"/>
      <c r="AE6" s="116"/>
      <c r="AF6" s="116"/>
      <c r="AG6" s="116"/>
      <c r="AH6" s="116"/>
      <c r="AI6" s="116"/>
      <c r="AJ6" s="116"/>
      <c r="AK6" s="116"/>
      <c r="AL6" s="116"/>
      <c r="AM6" s="116"/>
      <c r="AN6" s="116"/>
      <c r="AO6" s="116"/>
      <c r="AP6" s="116"/>
      <c r="AQ6" s="116"/>
      <c r="AR6" s="116"/>
      <c r="AS6" s="116"/>
      <c r="AT6" s="116"/>
      <c r="AU6" s="116"/>
      <c r="AV6" s="116"/>
      <c r="AW6" s="116"/>
      <c r="AX6" s="116"/>
      <c r="AY6" s="116"/>
      <c r="AZ6" s="116"/>
      <c r="BA6" s="116"/>
      <c r="BB6" s="116"/>
      <c r="BC6" s="116"/>
      <c r="BD6" s="116"/>
      <c r="BE6" s="116"/>
      <c r="BF6" s="116"/>
      <c r="BG6" s="116"/>
      <c r="BH6" s="116"/>
      <c r="BI6" s="116"/>
      <c r="BJ6" s="116"/>
      <c r="BK6" s="116"/>
      <c r="BL6" s="116"/>
      <c r="BM6" s="116"/>
      <c r="BN6" s="116"/>
      <c r="BO6" s="116"/>
      <c r="BP6" s="116"/>
      <c r="BQ6" s="116"/>
      <c r="BR6" s="116"/>
      <c r="BS6" s="116"/>
      <c r="BT6" s="116"/>
      <c r="BU6" s="116"/>
      <c r="BV6" s="116"/>
      <c r="BW6" s="116"/>
      <c r="BX6" s="116"/>
      <c r="BY6" s="116"/>
      <c r="BZ6" s="116"/>
      <c r="CA6" s="116"/>
      <c r="CB6" s="116"/>
      <c r="CC6" s="116"/>
      <c r="CD6" s="116"/>
      <c r="CE6" s="116"/>
      <c r="CF6" s="116"/>
      <c r="CG6" s="116"/>
      <c r="CH6" s="116"/>
      <c r="CI6" s="116"/>
      <c r="CJ6" s="164"/>
      <c r="CK6" s="164"/>
      <c r="CL6" s="164"/>
      <c r="CM6" s="164"/>
      <c r="CN6" s="164"/>
      <c r="CO6" s="164"/>
      <c r="CP6" s="164"/>
      <c r="CQ6" s="164"/>
      <c r="CR6" s="164"/>
      <c r="CS6" s="164"/>
      <c r="CT6" s="164"/>
      <c r="CU6" s="164"/>
      <c r="CV6" s="164"/>
      <c r="CW6" s="164"/>
      <c r="CX6" s="164"/>
      <c r="CY6" s="164"/>
      <c r="CZ6" s="164"/>
      <c r="DA6" s="164"/>
      <c r="DB6" s="164"/>
      <c r="DC6" s="164"/>
      <c r="DD6" s="164"/>
      <c r="DE6" s="164"/>
      <c r="DF6" s="164"/>
      <c r="DG6" s="164"/>
      <c r="DH6" s="164"/>
      <c r="DI6" s="164"/>
      <c r="DJ6" s="164"/>
      <c r="DK6" s="164"/>
      <c r="DL6" s="164"/>
      <c r="DM6" s="164"/>
      <c r="DN6" s="164"/>
      <c r="DO6" s="164"/>
      <c r="DP6" s="164"/>
      <c r="DQ6" s="164"/>
      <c r="DR6" s="164"/>
      <c r="DS6" s="164"/>
      <c r="DT6" s="164"/>
      <c r="DU6" s="164"/>
      <c r="DV6" s="164"/>
      <c r="DW6" s="164"/>
      <c r="DX6" s="164"/>
      <c r="DY6" s="164"/>
      <c r="DZ6" s="164"/>
      <c r="EA6" s="164"/>
      <c r="EB6" s="164"/>
      <c r="EC6" s="164"/>
      <c r="ED6" s="164"/>
      <c r="EE6" s="164"/>
      <c r="EF6" s="164"/>
      <c r="EG6" s="164"/>
      <c r="EH6" s="164"/>
      <c r="EI6" s="164"/>
      <c r="EJ6" s="164"/>
      <c r="EK6" s="164"/>
      <c r="EL6" s="164"/>
      <c r="EM6" s="164"/>
      <c r="EN6" s="164"/>
      <c r="EO6" s="164"/>
      <c r="EP6" s="164"/>
      <c r="EQ6" s="164"/>
      <c r="ER6" s="164"/>
      <c r="ES6" s="164"/>
      <c r="ET6" s="164"/>
      <c r="EU6" s="164"/>
      <c r="EV6" s="164"/>
      <c r="EW6" s="164"/>
      <c r="EX6" s="164"/>
      <c r="EY6" s="164"/>
      <c r="EZ6" s="164"/>
      <c r="FA6" s="164"/>
      <c r="FB6" s="164"/>
      <c r="FC6" s="164"/>
      <c r="FD6" s="164"/>
      <c r="FE6" s="164"/>
      <c r="FF6" s="164"/>
      <c r="FG6" s="164"/>
      <c r="FH6" s="164"/>
      <c r="FI6" s="164"/>
      <c r="FJ6" s="164"/>
      <c r="FK6" s="164"/>
      <c r="FL6" s="164"/>
      <c r="FM6" s="164"/>
      <c r="FN6" s="164"/>
      <c r="FO6" s="164"/>
      <c r="FP6" s="164"/>
      <c r="FQ6" s="164"/>
      <c r="FR6" s="164"/>
    </row>
    <row r="7" spans="1:174" ht="11.25" customHeight="1">
      <c r="A7" s="115"/>
      <c r="B7" s="115"/>
      <c r="C7" s="115"/>
      <c r="D7" s="116"/>
      <c r="E7" s="116"/>
      <c r="F7" s="116"/>
      <c r="G7" s="116"/>
      <c r="H7" s="117"/>
      <c r="I7" s="117"/>
      <c r="J7" s="116"/>
      <c r="K7" s="116"/>
      <c r="L7" s="116"/>
      <c r="M7" s="116"/>
      <c r="N7" s="116"/>
      <c r="O7" s="116"/>
      <c r="P7" s="116"/>
      <c r="Q7" s="116"/>
      <c r="R7" s="116"/>
      <c r="S7" s="116"/>
      <c r="T7" s="116"/>
      <c r="U7" s="116"/>
      <c r="V7" s="211"/>
      <c r="W7" s="116"/>
      <c r="X7" s="116"/>
      <c r="Y7" s="116"/>
      <c r="Z7" s="116"/>
      <c r="AA7" s="116"/>
      <c r="AB7" s="116"/>
      <c r="AC7" s="212"/>
      <c r="AD7" s="116"/>
      <c r="AE7" s="116"/>
      <c r="AF7" s="116"/>
      <c r="AG7" s="116"/>
      <c r="AH7" s="116"/>
      <c r="AI7" s="116"/>
      <c r="AJ7" s="116"/>
      <c r="AK7" s="116"/>
      <c r="AL7" s="116"/>
      <c r="AM7" s="116"/>
      <c r="AN7" s="116"/>
      <c r="AO7" s="116"/>
      <c r="AP7" s="116"/>
      <c r="AQ7" s="116"/>
      <c r="AR7" s="116"/>
      <c r="AS7" s="116"/>
      <c r="AT7" s="116"/>
      <c r="AU7" s="116"/>
      <c r="AV7" s="116"/>
      <c r="AW7" s="116"/>
      <c r="AX7" s="116"/>
      <c r="AY7" s="116"/>
      <c r="AZ7" s="116"/>
      <c r="BA7" s="116"/>
      <c r="BB7" s="116"/>
      <c r="BC7" s="116"/>
      <c r="BD7" s="116"/>
      <c r="BE7" s="116"/>
      <c r="BF7" s="116"/>
      <c r="BG7" s="116"/>
      <c r="BH7" s="116"/>
      <c r="BI7" s="116"/>
      <c r="BJ7" s="116"/>
      <c r="BK7" s="116"/>
      <c r="BL7" s="116"/>
      <c r="BM7" s="116"/>
      <c r="BN7" s="116"/>
      <c r="BO7" s="116"/>
      <c r="BP7" s="116"/>
      <c r="BQ7" s="116"/>
      <c r="BR7" s="116"/>
      <c r="BS7" s="116"/>
      <c r="BT7" s="116"/>
      <c r="BU7" s="116"/>
      <c r="BV7" s="116"/>
      <c r="BW7" s="116"/>
      <c r="BX7" s="116"/>
      <c r="BY7" s="116"/>
      <c r="BZ7" s="116"/>
      <c r="CA7" s="116"/>
      <c r="CB7" s="116"/>
      <c r="CC7" s="116"/>
      <c r="CD7" s="116"/>
      <c r="CE7" s="116"/>
      <c r="CF7" s="116"/>
      <c r="CG7" s="116"/>
      <c r="CH7" s="116"/>
      <c r="CI7" s="116"/>
      <c r="CJ7" s="164"/>
      <c r="CK7" s="164"/>
      <c r="CL7" s="164"/>
      <c r="CM7" s="164"/>
      <c r="CN7" s="164"/>
      <c r="CO7" s="164"/>
      <c r="CP7" s="164"/>
      <c r="CQ7" s="164"/>
      <c r="CR7" s="164"/>
      <c r="CS7" s="164"/>
      <c r="CT7" s="164"/>
      <c r="CU7" s="164"/>
      <c r="CV7" s="164"/>
      <c r="CW7" s="164"/>
      <c r="CX7" s="164"/>
      <c r="CY7" s="164"/>
      <c r="CZ7" s="164"/>
      <c r="DA7" s="164"/>
      <c r="DB7" s="164"/>
      <c r="DC7" s="164"/>
      <c r="DD7" s="164"/>
      <c r="DE7" s="164"/>
      <c r="DF7" s="164"/>
      <c r="DG7" s="164"/>
      <c r="DH7" s="164"/>
      <c r="DI7" s="164"/>
      <c r="DJ7" s="164"/>
      <c r="DK7" s="164"/>
      <c r="DL7" s="164"/>
      <c r="DM7" s="164"/>
      <c r="DN7" s="164"/>
      <c r="DO7" s="164"/>
      <c r="DP7" s="164"/>
      <c r="DQ7" s="164"/>
      <c r="DR7" s="164"/>
      <c r="DS7" s="164"/>
      <c r="DT7" s="164"/>
      <c r="DU7" s="164"/>
      <c r="DV7" s="164"/>
      <c r="DW7" s="164"/>
      <c r="DX7" s="164"/>
      <c r="DY7" s="164"/>
      <c r="DZ7" s="164"/>
      <c r="EA7" s="164"/>
      <c r="EB7" s="164"/>
      <c r="EC7" s="164"/>
      <c r="ED7" s="164"/>
      <c r="EE7" s="164"/>
      <c r="EF7" s="164"/>
      <c r="EG7" s="164"/>
      <c r="EH7" s="164"/>
      <c r="EI7" s="164"/>
      <c r="EJ7" s="164"/>
      <c r="EK7" s="164"/>
      <c r="EL7" s="164"/>
      <c r="EM7" s="164"/>
      <c r="EN7" s="164"/>
      <c r="EO7" s="164"/>
      <c r="EP7" s="164"/>
      <c r="EQ7" s="164"/>
      <c r="ER7" s="164"/>
      <c r="ES7" s="164"/>
      <c r="ET7" s="164"/>
      <c r="EU7" s="164"/>
      <c r="EV7" s="164"/>
      <c r="EW7" s="164"/>
      <c r="EX7" s="164"/>
      <c r="EY7" s="164"/>
      <c r="EZ7" s="164"/>
      <c r="FA7" s="164"/>
      <c r="FB7" s="164"/>
      <c r="FC7" s="164"/>
      <c r="FD7" s="164"/>
      <c r="FE7" s="164"/>
      <c r="FF7" s="164"/>
      <c r="FG7" s="164"/>
      <c r="FH7" s="164"/>
      <c r="FI7" s="164"/>
      <c r="FJ7" s="164"/>
      <c r="FK7" s="164"/>
      <c r="FL7" s="164"/>
      <c r="FM7" s="164"/>
      <c r="FN7" s="164"/>
      <c r="FO7" s="164"/>
      <c r="FP7" s="164"/>
      <c r="FQ7" s="164"/>
      <c r="FR7" s="164"/>
    </row>
    <row r="8" spans="1:174" ht="11.25" customHeight="1">
      <c r="A8" s="115"/>
      <c r="B8" s="115"/>
      <c r="C8" s="115"/>
      <c r="D8" s="116"/>
      <c r="E8" s="116"/>
      <c r="F8" s="116"/>
      <c r="G8" s="116"/>
      <c r="H8" s="117"/>
      <c r="I8" s="117"/>
      <c r="J8" s="116"/>
      <c r="K8" s="116"/>
      <c r="L8" s="116"/>
      <c r="M8" s="116"/>
      <c r="N8" s="116"/>
      <c r="O8" s="116"/>
      <c r="P8" s="116"/>
      <c r="Q8" s="116"/>
      <c r="R8" s="116"/>
      <c r="S8" s="116"/>
      <c r="T8" s="116"/>
      <c r="U8" s="116"/>
      <c r="V8" s="211"/>
      <c r="W8" s="116"/>
      <c r="X8" s="116"/>
      <c r="Y8" s="116"/>
      <c r="Z8" s="116"/>
      <c r="AA8" s="116"/>
      <c r="AB8" s="116"/>
      <c r="AC8" s="212"/>
      <c r="AD8" s="116"/>
      <c r="AE8" s="116"/>
      <c r="AF8" s="116"/>
      <c r="AG8" s="116"/>
      <c r="AH8" s="116"/>
      <c r="AI8" s="116"/>
      <c r="AJ8" s="116"/>
      <c r="AK8" s="116"/>
      <c r="AL8" s="116"/>
      <c r="AM8" s="116"/>
      <c r="AN8" s="116"/>
      <c r="AO8" s="116"/>
      <c r="AP8" s="116"/>
      <c r="AQ8" s="116"/>
      <c r="AR8" s="116"/>
      <c r="AS8" s="116"/>
      <c r="AT8" s="116"/>
      <c r="AU8" s="116"/>
      <c r="AV8" s="116"/>
      <c r="AW8" s="116"/>
      <c r="AX8" s="116"/>
      <c r="AY8" s="116"/>
      <c r="AZ8" s="116"/>
      <c r="BA8" s="116"/>
      <c r="BB8" s="116"/>
      <c r="BC8" s="116"/>
      <c r="BD8" s="116"/>
      <c r="BE8" s="116"/>
      <c r="BF8" s="116"/>
      <c r="BG8" s="116"/>
      <c r="BH8" s="116"/>
      <c r="BI8" s="116"/>
      <c r="BJ8" s="116"/>
      <c r="BK8" s="116"/>
      <c r="BL8" s="116"/>
      <c r="BM8" s="116"/>
      <c r="BN8" s="116"/>
      <c r="BO8" s="116"/>
      <c r="BP8" s="116"/>
      <c r="BQ8" s="116"/>
      <c r="BR8" s="116"/>
      <c r="BS8" s="116"/>
      <c r="BT8" s="116"/>
      <c r="BU8" s="116"/>
      <c r="BV8" s="116"/>
      <c r="BW8" s="116"/>
      <c r="BX8" s="116"/>
      <c r="BY8" s="116"/>
      <c r="BZ8" s="116"/>
      <c r="CA8" s="116"/>
      <c r="CB8" s="116"/>
      <c r="CC8" s="116"/>
      <c r="CD8" s="116"/>
      <c r="CE8" s="116"/>
      <c r="CF8" s="116"/>
      <c r="CG8" s="116"/>
      <c r="CH8" s="116"/>
      <c r="CI8" s="116"/>
      <c r="CJ8" s="164"/>
      <c r="CK8" s="164"/>
      <c r="CL8" s="164"/>
      <c r="CM8" s="164"/>
      <c r="CN8" s="164"/>
      <c r="CO8" s="164"/>
      <c r="CP8" s="164"/>
      <c r="CQ8" s="164"/>
      <c r="CR8" s="164"/>
      <c r="CS8" s="164"/>
      <c r="CT8" s="164"/>
      <c r="CU8" s="164"/>
      <c r="CV8" s="164"/>
      <c r="CW8" s="164"/>
      <c r="CX8" s="164"/>
      <c r="CY8" s="164"/>
      <c r="CZ8" s="164"/>
      <c r="DA8" s="164"/>
      <c r="DB8" s="164"/>
      <c r="DC8" s="164"/>
      <c r="DD8" s="164"/>
      <c r="DE8" s="164"/>
      <c r="DF8" s="164"/>
      <c r="DG8" s="164"/>
      <c r="DH8" s="164"/>
      <c r="DI8" s="164"/>
      <c r="DJ8" s="164"/>
      <c r="DK8" s="164"/>
      <c r="DL8" s="164"/>
      <c r="DM8" s="164"/>
      <c r="DN8" s="164"/>
      <c r="DO8" s="164"/>
      <c r="DP8" s="164"/>
      <c r="DQ8" s="164"/>
      <c r="DR8" s="164"/>
      <c r="DS8" s="164"/>
      <c r="DT8" s="164"/>
      <c r="DU8" s="164"/>
      <c r="DV8" s="164"/>
      <c r="DW8" s="164"/>
      <c r="DX8" s="164"/>
      <c r="DY8" s="164"/>
      <c r="DZ8" s="164"/>
      <c r="EA8" s="164"/>
      <c r="EB8" s="164"/>
      <c r="EC8" s="164"/>
      <c r="ED8" s="164"/>
      <c r="EE8" s="164"/>
      <c r="EF8" s="164"/>
      <c r="EG8" s="164"/>
      <c r="EH8" s="164"/>
      <c r="EI8" s="164"/>
      <c r="EJ8" s="164"/>
      <c r="EK8" s="164"/>
      <c r="EL8" s="164"/>
      <c r="EM8" s="164"/>
      <c r="EN8" s="164"/>
      <c r="EO8" s="164"/>
      <c r="EP8" s="164"/>
      <c r="EQ8" s="164"/>
      <c r="ER8" s="164"/>
      <c r="ES8" s="164"/>
      <c r="ET8" s="164"/>
      <c r="EU8" s="164"/>
      <c r="EV8" s="164"/>
      <c r="EW8" s="164"/>
      <c r="EX8" s="164"/>
      <c r="EY8" s="164"/>
      <c r="EZ8" s="164"/>
      <c r="FA8" s="164"/>
      <c r="FB8" s="164"/>
      <c r="FC8" s="164"/>
      <c r="FD8" s="164"/>
      <c r="FE8" s="164"/>
      <c r="FF8" s="164"/>
      <c r="FG8" s="164"/>
      <c r="FH8" s="164"/>
      <c r="FI8" s="164"/>
      <c r="FJ8" s="164"/>
      <c r="FK8" s="164"/>
      <c r="FL8" s="164"/>
      <c r="FM8" s="164"/>
      <c r="FN8" s="164"/>
      <c r="FO8" s="164"/>
      <c r="FP8" s="164"/>
      <c r="FQ8" s="164"/>
      <c r="FR8" s="164"/>
    </row>
    <row r="9" spans="1:174" ht="11.25" customHeight="1">
      <c r="A9" s="115"/>
      <c r="B9" s="115"/>
      <c r="C9" s="115"/>
      <c r="D9" s="116"/>
      <c r="E9" s="116"/>
      <c r="F9" s="116"/>
      <c r="G9" s="116"/>
      <c r="H9" s="116"/>
      <c r="I9" s="116"/>
      <c r="J9" s="116"/>
      <c r="K9" s="116"/>
      <c r="L9" s="116"/>
      <c r="M9" s="116"/>
      <c r="N9" s="116"/>
      <c r="O9" s="116"/>
      <c r="P9" s="116"/>
      <c r="Q9" s="116"/>
      <c r="R9" s="116"/>
      <c r="S9" s="116"/>
      <c r="T9" s="116"/>
      <c r="U9" s="116"/>
      <c r="V9" s="213"/>
      <c r="W9" s="214"/>
      <c r="X9" s="214"/>
      <c r="Y9" s="214"/>
      <c r="Z9" s="214"/>
      <c r="AA9" s="214"/>
      <c r="AB9" s="214"/>
      <c r="AC9" s="215"/>
      <c r="AD9" s="116"/>
      <c r="AE9" s="116"/>
      <c r="AF9" s="116"/>
      <c r="AG9" s="116"/>
      <c r="AH9" s="116"/>
      <c r="AI9" s="116"/>
      <c r="AJ9" s="116"/>
      <c r="AK9" s="116"/>
      <c r="AL9" s="116"/>
      <c r="AM9" s="116"/>
      <c r="AN9" s="116"/>
      <c r="AO9" s="116"/>
      <c r="AP9" s="116"/>
      <c r="AQ9" s="116"/>
      <c r="AR9" s="116"/>
      <c r="AS9" s="116"/>
      <c r="AT9" s="116"/>
      <c r="AU9" s="116"/>
      <c r="AV9" s="116"/>
      <c r="AW9" s="116"/>
      <c r="AX9" s="116"/>
      <c r="AY9" s="116"/>
      <c r="AZ9" s="116"/>
      <c r="BA9" s="116"/>
      <c r="BB9" s="116"/>
      <c r="BC9" s="116"/>
      <c r="BD9" s="116"/>
      <c r="BE9" s="116"/>
      <c r="BF9" s="116"/>
      <c r="BG9" s="116"/>
      <c r="BH9" s="116"/>
      <c r="BI9" s="116"/>
      <c r="BJ9" s="116"/>
      <c r="BK9" s="116"/>
      <c r="BL9" s="116"/>
      <c r="BM9" s="116"/>
      <c r="BN9" s="116"/>
      <c r="BO9" s="116"/>
      <c r="BP9" s="116"/>
      <c r="BQ9" s="116"/>
      <c r="BR9" s="116"/>
      <c r="BS9" s="116"/>
      <c r="BT9" s="116"/>
      <c r="BU9" s="116"/>
      <c r="BV9" s="116"/>
      <c r="BW9" s="116"/>
      <c r="BX9" s="116"/>
      <c r="BY9" s="116"/>
      <c r="BZ9" s="116"/>
      <c r="CA9" s="116"/>
      <c r="CB9" s="116"/>
      <c r="CC9" s="116"/>
      <c r="CD9" s="116"/>
      <c r="CE9" s="116"/>
      <c r="CF9" s="116"/>
      <c r="CG9" s="116"/>
      <c r="CH9" s="116"/>
      <c r="CI9" s="116"/>
      <c r="CJ9" s="164"/>
      <c r="CK9" s="164"/>
      <c r="CL9" s="164"/>
      <c r="CM9" s="164"/>
      <c r="CN9" s="164"/>
      <c r="CO9" s="164"/>
      <c r="CP9" s="164"/>
      <c r="CQ9" s="164"/>
      <c r="CR9" s="164"/>
      <c r="CS9" s="164"/>
      <c r="CT9" s="164"/>
      <c r="CU9" s="164"/>
      <c r="CV9" s="164"/>
      <c r="CW9" s="164"/>
      <c r="CX9" s="164"/>
      <c r="CY9" s="164"/>
      <c r="CZ9" s="164"/>
      <c r="DA9" s="164"/>
      <c r="DB9" s="164"/>
      <c r="DC9" s="164"/>
      <c r="DD9" s="164"/>
      <c r="DE9" s="164"/>
      <c r="DF9" s="164"/>
      <c r="DG9" s="164"/>
      <c r="DH9" s="164"/>
      <c r="DI9" s="164"/>
      <c r="DJ9" s="164"/>
      <c r="DK9" s="164"/>
      <c r="DL9" s="164"/>
      <c r="DM9" s="164"/>
      <c r="DN9" s="164"/>
      <c r="DO9" s="164"/>
      <c r="DP9" s="164"/>
      <c r="DQ9" s="164"/>
      <c r="DR9" s="164"/>
      <c r="DS9" s="164"/>
      <c r="DT9" s="164"/>
      <c r="DU9" s="164"/>
      <c r="DV9" s="164"/>
      <c r="DW9" s="164"/>
      <c r="DX9" s="164"/>
      <c r="DY9" s="164"/>
      <c r="DZ9" s="164"/>
      <c r="EA9" s="164"/>
      <c r="EB9" s="164"/>
      <c r="EC9" s="164"/>
      <c r="ED9" s="164"/>
      <c r="EE9" s="164"/>
      <c r="EF9" s="164"/>
      <c r="EG9" s="164"/>
      <c r="EH9" s="164"/>
      <c r="EI9" s="164"/>
      <c r="EJ9" s="164"/>
      <c r="EK9" s="164"/>
      <c r="EL9" s="164"/>
      <c r="EM9" s="164"/>
      <c r="EN9" s="164"/>
      <c r="EO9" s="164"/>
      <c r="EP9" s="164"/>
      <c r="EQ9" s="164"/>
      <c r="ER9" s="164"/>
      <c r="ES9" s="164"/>
      <c r="ET9" s="164"/>
      <c r="EU9" s="164"/>
      <c r="EV9" s="164"/>
      <c r="EW9" s="164"/>
      <c r="EX9" s="164"/>
      <c r="EY9" s="164"/>
      <c r="EZ9" s="164"/>
      <c r="FA9" s="164"/>
      <c r="FB9" s="164"/>
      <c r="FC9" s="164"/>
      <c r="FD9" s="164"/>
      <c r="FE9" s="164"/>
      <c r="FF9" s="164"/>
      <c r="FG9" s="164"/>
      <c r="FH9" s="164"/>
      <c r="FI9" s="164"/>
      <c r="FJ9" s="164"/>
      <c r="FK9" s="164"/>
      <c r="FL9" s="164"/>
      <c r="FM9" s="164"/>
      <c r="FN9" s="164"/>
      <c r="FO9" s="164"/>
      <c r="FP9" s="164"/>
      <c r="FQ9" s="164"/>
      <c r="FR9" s="164"/>
    </row>
    <row r="10" spans="1:174" ht="11.25" customHeight="1">
      <c r="A10" s="115"/>
      <c r="B10" s="115"/>
      <c r="C10" s="115"/>
      <c r="D10" s="116"/>
      <c r="E10" s="116"/>
      <c r="F10" s="116"/>
      <c r="G10" s="116"/>
      <c r="H10" s="116"/>
      <c r="I10" s="116"/>
      <c r="J10" s="116"/>
      <c r="K10" s="116"/>
      <c r="L10" s="116"/>
      <c r="M10" s="116"/>
      <c r="N10" s="116"/>
      <c r="O10" s="116"/>
      <c r="P10" s="116"/>
      <c r="Q10" s="116"/>
      <c r="R10" s="116"/>
      <c r="S10" s="116"/>
      <c r="T10" s="116"/>
      <c r="U10" s="116"/>
      <c r="V10" s="116"/>
      <c r="W10" s="116"/>
      <c r="X10" s="116"/>
      <c r="Y10" s="116"/>
      <c r="Z10" s="116"/>
      <c r="AA10" s="116"/>
      <c r="AB10" s="116"/>
      <c r="AC10" s="116"/>
      <c r="AD10" s="116"/>
      <c r="AE10" s="116"/>
      <c r="AF10" s="116"/>
      <c r="AG10" s="116"/>
      <c r="AH10" s="116"/>
      <c r="AI10" s="116"/>
      <c r="AJ10" s="116"/>
      <c r="AK10" s="116"/>
      <c r="AL10" s="116"/>
      <c r="AM10" s="116"/>
      <c r="AN10" s="116"/>
      <c r="AO10" s="116"/>
      <c r="AP10" s="116"/>
      <c r="AQ10" s="116"/>
      <c r="AR10" s="116"/>
      <c r="AS10" s="116"/>
      <c r="AT10" s="116"/>
      <c r="AU10" s="116"/>
      <c r="AV10" s="116"/>
      <c r="AW10" s="116"/>
      <c r="AX10" s="116"/>
      <c r="AY10" s="116"/>
      <c r="AZ10" s="116"/>
      <c r="BA10" s="116"/>
      <c r="BB10" s="116"/>
      <c r="BC10" s="116"/>
      <c r="BD10" s="116"/>
      <c r="BE10" s="116"/>
      <c r="BF10" s="116"/>
      <c r="BG10" s="116"/>
      <c r="BH10" s="116"/>
      <c r="BI10" s="116"/>
      <c r="BJ10" s="116"/>
      <c r="BK10" s="116"/>
      <c r="BL10" s="116"/>
      <c r="BM10" s="116"/>
      <c r="BN10" s="116"/>
      <c r="BO10" s="116"/>
      <c r="BP10" s="116"/>
      <c r="BQ10" s="116"/>
      <c r="BR10" s="116"/>
      <c r="BS10" s="116"/>
      <c r="BT10" s="116"/>
      <c r="BU10" s="116"/>
      <c r="BV10" s="116"/>
      <c r="BW10" s="116"/>
      <c r="BX10" s="116"/>
      <c r="BY10" s="116"/>
      <c r="BZ10" s="116"/>
      <c r="CA10" s="116"/>
      <c r="CB10" s="116"/>
      <c r="CC10" s="116"/>
      <c r="CD10" s="116"/>
      <c r="CE10" s="116"/>
      <c r="CF10" s="116"/>
      <c r="CG10" s="116"/>
      <c r="CH10" s="116"/>
      <c r="CI10" s="116"/>
      <c r="CJ10" s="164"/>
      <c r="CK10" s="164"/>
      <c r="CL10" s="164"/>
      <c r="CM10" s="164"/>
      <c r="CN10" s="164"/>
      <c r="CO10" s="164"/>
      <c r="CP10" s="164"/>
      <c r="CQ10" s="164"/>
      <c r="CR10" s="164"/>
      <c r="CS10" s="164"/>
      <c r="CT10" s="164"/>
      <c r="CU10" s="164"/>
      <c r="CV10" s="164"/>
      <c r="CW10" s="164"/>
      <c r="CX10" s="164"/>
      <c r="CY10" s="164"/>
      <c r="CZ10" s="164"/>
      <c r="DA10" s="164"/>
      <c r="DB10" s="164"/>
      <c r="DC10" s="164"/>
      <c r="DD10" s="164"/>
      <c r="DE10" s="164"/>
      <c r="DF10" s="164"/>
      <c r="DG10" s="164"/>
      <c r="DH10" s="164"/>
      <c r="DI10" s="164"/>
      <c r="DJ10" s="164"/>
      <c r="DK10" s="164"/>
      <c r="DL10" s="164"/>
      <c r="DM10" s="164"/>
      <c r="DN10" s="164"/>
      <c r="DO10" s="164"/>
      <c r="DP10" s="164"/>
      <c r="DQ10" s="164"/>
      <c r="DR10" s="164"/>
      <c r="DS10" s="164"/>
      <c r="DT10" s="164"/>
      <c r="DU10" s="164"/>
      <c r="DV10" s="164"/>
      <c r="DW10" s="164"/>
      <c r="DX10" s="164"/>
      <c r="DY10" s="164"/>
      <c r="DZ10" s="164"/>
      <c r="EA10" s="164"/>
      <c r="EB10" s="164"/>
      <c r="EC10" s="164"/>
      <c r="ED10" s="164"/>
      <c r="EE10" s="164"/>
      <c r="EF10" s="164"/>
      <c r="EG10" s="164"/>
      <c r="EH10" s="164"/>
      <c r="EI10" s="164"/>
      <c r="EJ10" s="164"/>
      <c r="EK10" s="164"/>
      <c r="EL10" s="164"/>
      <c r="EM10" s="164"/>
      <c r="EN10" s="164"/>
      <c r="EO10" s="164"/>
      <c r="EP10" s="164"/>
      <c r="EQ10" s="164"/>
      <c r="ER10" s="164"/>
      <c r="ES10" s="164"/>
      <c r="ET10" s="164"/>
      <c r="EU10" s="164"/>
      <c r="EV10" s="164"/>
      <c r="EW10" s="164"/>
      <c r="EX10" s="164"/>
      <c r="EY10" s="164"/>
      <c r="EZ10" s="164"/>
      <c r="FA10" s="164"/>
      <c r="FB10" s="164"/>
      <c r="FC10" s="164"/>
      <c r="FD10" s="164"/>
      <c r="FE10" s="164"/>
      <c r="FF10" s="164"/>
      <c r="FG10" s="164"/>
      <c r="FH10" s="164"/>
      <c r="FI10" s="164"/>
      <c r="FJ10" s="164"/>
      <c r="FK10" s="164"/>
      <c r="FL10" s="164"/>
      <c r="FM10" s="164"/>
      <c r="FN10" s="164"/>
      <c r="FO10" s="164"/>
      <c r="FP10" s="164"/>
      <c r="FQ10" s="164"/>
      <c r="FR10" s="164"/>
    </row>
    <row r="11" spans="1:174" ht="11.25" customHeight="1">
      <c r="A11" s="115"/>
      <c r="B11" s="115"/>
      <c r="C11" s="115"/>
      <c r="D11" s="116"/>
      <c r="E11" s="116"/>
      <c r="F11" s="116"/>
      <c r="G11" s="116"/>
      <c r="H11" s="116"/>
      <c r="I11" s="116"/>
      <c r="J11" s="116"/>
      <c r="K11" s="116"/>
      <c r="L11" s="116"/>
      <c r="M11" s="116"/>
      <c r="N11" s="116"/>
      <c r="O11" s="116"/>
      <c r="P11" s="116"/>
      <c r="Q11" s="116"/>
      <c r="R11" s="116"/>
      <c r="S11" s="116"/>
      <c r="T11" s="116"/>
      <c r="U11" s="116"/>
      <c r="V11" s="116"/>
      <c r="W11" s="116"/>
      <c r="X11" s="116"/>
      <c r="Y11" s="11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6"/>
      <c r="AX11" s="116"/>
      <c r="AY11" s="116"/>
      <c r="AZ11" s="116"/>
      <c r="BA11" s="116"/>
      <c r="BB11" s="116"/>
      <c r="BC11" s="116"/>
      <c r="BD11" s="116"/>
      <c r="BE11" s="116"/>
      <c r="BF11" s="116"/>
      <c r="BG11" s="116"/>
      <c r="BH11" s="116"/>
      <c r="BI11" s="116"/>
      <c r="BJ11" s="116"/>
      <c r="BK11" s="116"/>
      <c r="BL11" s="116"/>
      <c r="BM11" s="116"/>
      <c r="BN11" s="116"/>
      <c r="BO11" s="116"/>
      <c r="BP11" s="116"/>
      <c r="BQ11" s="116"/>
      <c r="BR11" s="116"/>
      <c r="BS11" s="116"/>
      <c r="BT11" s="116"/>
      <c r="BU11" s="116"/>
      <c r="BV11" s="116"/>
      <c r="BW11" s="116"/>
      <c r="BX11" s="116"/>
      <c r="BY11" s="116"/>
      <c r="BZ11" s="116"/>
      <c r="CA11" s="116"/>
      <c r="CB11" s="116"/>
      <c r="CC11" s="116"/>
      <c r="CD11" s="116"/>
      <c r="CE11" s="116"/>
      <c r="CF11" s="116"/>
      <c r="CG11" s="116"/>
      <c r="CH11" s="116"/>
      <c r="CI11" s="116"/>
      <c r="CJ11" s="164"/>
      <c r="CK11" s="164"/>
      <c r="CL11" s="164"/>
      <c r="CM11" s="164"/>
      <c r="CN11" s="164"/>
      <c r="CO11" s="164"/>
      <c r="CP11" s="164"/>
      <c r="CQ11" s="164"/>
      <c r="CR11" s="164"/>
      <c r="CS11" s="164"/>
      <c r="CT11" s="164"/>
      <c r="CU11" s="164"/>
      <c r="CV11" s="164"/>
      <c r="CW11" s="164"/>
      <c r="CX11" s="164"/>
      <c r="CY11" s="164"/>
      <c r="CZ11" s="164"/>
      <c r="DA11" s="164"/>
      <c r="DB11" s="164"/>
      <c r="DC11" s="164"/>
      <c r="DD11" s="164"/>
      <c r="DE11" s="164"/>
      <c r="DF11" s="164"/>
      <c r="DG11" s="164"/>
      <c r="DH11" s="164"/>
      <c r="DI11" s="164"/>
      <c r="DJ11" s="164"/>
      <c r="DK11" s="164"/>
      <c r="DL11" s="164"/>
      <c r="DM11" s="164"/>
      <c r="DN11" s="164"/>
      <c r="DO11" s="164"/>
      <c r="DP11" s="164"/>
      <c r="DQ11" s="164"/>
      <c r="DR11" s="164"/>
      <c r="DS11" s="164"/>
      <c r="DT11" s="164"/>
      <c r="DU11" s="164"/>
      <c r="DV11" s="164"/>
      <c r="DW11" s="164"/>
      <c r="DX11" s="164"/>
      <c r="DY11" s="164"/>
      <c r="DZ11" s="164"/>
      <c r="EA11" s="164"/>
      <c r="EB11" s="164"/>
      <c r="EC11" s="164"/>
      <c r="ED11" s="164"/>
      <c r="EE11" s="164"/>
      <c r="EF11" s="164"/>
      <c r="EG11" s="164"/>
      <c r="EH11" s="164"/>
      <c r="EI11" s="164"/>
      <c r="EJ11" s="164"/>
      <c r="EK11" s="164"/>
      <c r="EL11" s="164"/>
      <c r="EM11" s="164"/>
      <c r="EN11" s="164"/>
      <c r="EO11" s="164"/>
      <c r="EP11" s="164"/>
      <c r="EQ11" s="164"/>
      <c r="ER11" s="164"/>
      <c r="ES11" s="164"/>
      <c r="ET11" s="164"/>
      <c r="EU11" s="164"/>
      <c r="EV11" s="164"/>
      <c r="EW11" s="164"/>
      <c r="EX11" s="164"/>
      <c r="EY11" s="164"/>
      <c r="EZ11" s="164"/>
      <c r="FA11" s="164"/>
      <c r="FB11" s="164"/>
      <c r="FC11" s="164"/>
      <c r="FD11" s="164"/>
      <c r="FE11" s="164"/>
      <c r="FF11" s="164"/>
      <c r="FG11" s="164"/>
      <c r="FH11" s="164"/>
      <c r="FI11" s="164"/>
      <c r="FJ11" s="164"/>
      <c r="FK11" s="164"/>
      <c r="FL11" s="164"/>
      <c r="FM11" s="164"/>
      <c r="FN11" s="164"/>
      <c r="FO11" s="164"/>
      <c r="FP11" s="164"/>
      <c r="FQ11" s="164"/>
      <c r="FR11" s="164"/>
    </row>
    <row r="12" spans="1:174" ht="11.25" customHeight="1">
      <c r="A12" s="115"/>
      <c r="B12" s="115"/>
      <c r="C12" s="115"/>
      <c r="D12" s="116"/>
      <c r="E12" s="116"/>
      <c r="F12" s="116"/>
      <c r="G12" s="116"/>
      <c r="H12" s="116"/>
      <c r="I12" s="116"/>
      <c r="J12" s="116"/>
      <c r="K12" s="116"/>
      <c r="L12" s="116"/>
      <c r="M12" s="116"/>
      <c r="N12" s="116"/>
      <c r="O12" s="116"/>
      <c r="P12" s="116"/>
      <c r="Q12" s="116"/>
      <c r="R12" s="116"/>
      <c r="S12" s="116"/>
      <c r="T12" s="116"/>
      <c r="U12" s="116"/>
      <c r="V12" s="116"/>
      <c r="W12" s="116"/>
      <c r="X12" s="116"/>
      <c r="Y12" s="11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6"/>
      <c r="AX12" s="116"/>
      <c r="AY12" s="116"/>
      <c r="AZ12" s="116"/>
      <c r="BA12" s="116"/>
      <c r="BB12" s="116"/>
      <c r="BC12" s="116"/>
      <c r="BD12" s="116"/>
      <c r="BE12" s="116"/>
      <c r="BF12" s="116"/>
      <c r="BG12" s="116"/>
      <c r="BH12" s="116"/>
      <c r="BI12" s="116"/>
      <c r="BJ12" s="116"/>
      <c r="BK12" s="116"/>
      <c r="BL12" s="116"/>
      <c r="BM12" s="116"/>
      <c r="BN12" s="116"/>
      <c r="BO12" s="116"/>
      <c r="BP12" s="116"/>
      <c r="BQ12" s="116"/>
      <c r="BR12" s="116"/>
      <c r="BS12" s="116"/>
      <c r="BT12" s="116"/>
      <c r="BU12" s="116"/>
      <c r="BV12" s="116"/>
      <c r="BW12" s="116"/>
      <c r="BX12" s="116"/>
      <c r="BY12" s="116"/>
      <c r="BZ12" s="116"/>
      <c r="CA12" s="116"/>
      <c r="CB12" s="116"/>
      <c r="CC12" s="116"/>
      <c r="CD12" s="116"/>
      <c r="CE12" s="116"/>
      <c r="CF12" s="116"/>
      <c r="CG12" s="116"/>
      <c r="CH12" s="116"/>
      <c r="CI12" s="116"/>
      <c r="CJ12" s="164"/>
      <c r="CK12" s="164"/>
      <c r="CL12" s="164"/>
      <c r="CM12" s="164"/>
      <c r="CN12" s="164"/>
      <c r="CO12" s="164"/>
      <c r="CP12" s="164"/>
      <c r="CQ12" s="164"/>
      <c r="CR12" s="164"/>
      <c r="CS12" s="164"/>
      <c r="CT12" s="164"/>
      <c r="CU12" s="164"/>
      <c r="CV12" s="164"/>
      <c r="CW12" s="164"/>
      <c r="CX12" s="164"/>
      <c r="CY12" s="164"/>
      <c r="CZ12" s="164"/>
      <c r="DA12" s="164"/>
      <c r="DB12" s="164"/>
      <c r="DC12" s="164"/>
      <c r="DD12" s="164"/>
      <c r="DE12" s="164"/>
      <c r="DF12" s="164"/>
      <c r="DG12" s="164"/>
      <c r="DH12" s="164"/>
      <c r="DI12" s="164"/>
      <c r="DJ12" s="164"/>
      <c r="DK12" s="164"/>
      <c r="DL12" s="164"/>
      <c r="DM12" s="164"/>
      <c r="DN12" s="164"/>
      <c r="DO12" s="164"/>
      <c r="DP12" s="164"/>
      <c r="DQ12" s="164"/>
      <c r="DR12" s="164"/>
      <c r="DS12" s="164"/>
      <c r="DT12" s="164"/>
      <c r="DU12" s="164"/>
      <c r="DV12" s="164"/>
      <c r="DW12" s="164"/>
      <c r="DX12" s="164"/>
      <c r="DY12" s="164"/>
      <c r="DZ12" s="164"/>
      <c r="EA12" s="164"/>
      <c r="EB12" s="164"/>
      <c r="EC12" s="164"/>
      <c r="ED12" s="164"/>
      <c r="EE12" s="164"/>
      <c r="EF12" s="164"/>
      <c r="EG12" s="164"/>
      <c r="EH12" s="164"/>
      <c r="EI12" s="164"/>
      <c r="EJ12" s="164"/>
      <c r="EK12" s="164"/>
      <c r="EL12" s="164"/>
      <c r="EM12" s="164"/>
      <c r="EN12" s="164"/>
      <c r="EO12" s="164"/>
      <c r="EP12" s="164"/>
      <c r="EQ12" s="164"/>
      <c r="ER12" s="164"/>
      <c r="ES12" s="164"/>
      <c r="ET12" s="164"/>
      <c r="EU12" s="164"/>
      <c r="EV12" s="164"/>
      <c r="EW12" s="164"/>
      <c r="EX12" s="164"/>
      <c r="EY12" s="164"/>
      <c r="EZ12" s="164"/>
      <c r="FA12" s="164"/>
      <c r="FB12" s="164"/>
      <c r="FC12" s="164"/>
      <c r="FD12" s="164"/>
      <c r="FE12" s="164"/>
      <c r="FF12" s="164"/>
      <c r="FG12" s="164"/>
      <c r="FH12" s="164"/>
      <c r="FI12" s="164"/>
      <c r="FJ12" s="164"/>
      <c r="FK12" s="164"/>
      <c r="FL12" s="164"/>
      <c r="FM12" s="164"/>
      <c r="FN12" s="164"/>
      <c r="FO12" s="164"/>
      <c r="FP12" s="164"/>
      <c r="FQ12" s="164"/>
      <c r="FR12" s="164"/>
    </row>
    <row r="13" spans="1:174" ht="11.25" customHeight="1">
      <c r="A13" s="115"/>
      <c r="B13" s="115"/>
      <c r="C13" s="115"/>
      <c r="D13" s="116"/>
      <c r="E13" s="116"/>
      <c r="F13" s="116"/>
      <c r="G13" s="116"/>
      <c r="H13" s="116"/>
      <c r="I13" s="116"/>
      <c r="J13" s="116"/>
      <c r="K13" s="116"/>
      <c r="L13" s="116"/>
      <c r="M13" s="116"/>
      <c r="N13" s="116"/>
      <c r="O13" s="116"/>
      <c r="P13" s="116"/>
      <c r="Q13" s="116"/>
      <c r="R13" s="116"/>
      <c r="S13" s="116"/>
      <c r="T13" s="116"/>
      <c r="U13" s="116"/>
      <c r="V13" s="116"/>
      <c r="W13" s="116"/>
      <c r="X13" s="116"/>
      <c r="Y13" s="11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6"/>
      <c r="AX13" s="116"/>
      <c r="AY13" s="116"/>
      <c r="AZ13" s="116"/>
      <c r="BA13" s="116"/>
      <c r="BB13" s="116"/>
      <c r="BC13" s="116"/>
      <c r="BD13" s="116"/>
      <c r="BE13" s="116"/>
      <c r="BF13" s="116"/>
      <c r="BG13" s="116"/>
      <c r="BH13" s="116"/>
      <c r="BI13" s="116"/>
      <c r="BJ13" s="116"/>
      <c r="BK13" s="116"/>
      <c r="BL13" s="116"/>
      <c r="BM13" s="116"/>
      <c r="BN13" s="116"/>
      <c r="BO13" s="116"/>
      <c r="BP13" s="116"/>
      <c r="BQ13" s="116"/>
      <c r="BR13" s="116"/>
      <c r="BS13" s="116"/>
      <c r="BT13" s="116"/>
      <c r="BU13" s="116"/>
      <c r="BV13" s="116"/>
      <c r="BW13" s="116"/>
      <c r="BX13" s="116"/>
      <c r="BY13" s="116"/>
      <c r="BZ13" s="116"/>
      <c r="CA13" s="116"/>
      <c r="CB13" s="116"/>
      <c r="CC13" s="116"/>
      <c r="CD13" s="116"/>
      <c r="CE13" s="116"/>
      <c r="CF13" s="116"/>
      <c r="CG13" s="116"/>
      <c r="CH13" s="116"/>
      <c r="CI13" s="116"/>
      <c r="CJ13" s="164"/>
      <c r="CK13" s="164"/>
      <c r="CL13" s="164"/>
      <c r="CM13" s="164"/>
      <c r="CN13" s="164"/>
      <c r="CO13" s="164"/>
      <c r="CP13" s="164"/>
      <c r="CQ13" s="164"/>
      <c r="CR13" s="164"/>
      <c r="CS13" s="164"/>
      <c r="CT13" s="164"/>
      <c r="CU13" s="164"/>
      <c r="CV13" s="164"/>
      <c r="CW13" s="164"/>
      <c r="CX13" s="164"/>
      <c r="CY13" s="164"/>
      <c r="CZ13" s="164"/>
      <c r="DA13" s="164"/>
      <c r="DB13" s="164"/>
      <c r="DC13" s="164"/>
      <c r="DD13" s="164"/>
      <c r="DE13" s="164"/>
      <c r="DF13" s="164"/>
      <c r="DG13" s="164"/>
      <c r="DH13" s="164"/>
      <c r="DI13" s="164"/>
      <c r="DJ13" s="164"/>
      <c r="DK13" s="164"/>
      <c r="DL13" s="164"/>
      <c r="DM13" s="164"/>
      <c r="DN13" s="164"/>
      <c r="DO13" s="164"/>
      <c r="DP13" s="164"/>
      <c r="DQ13" s="164"/>
      <c r="DR13" s="164"/>
      <c r="DS13" s="164"/>
      <c r="DT13" s="164"/>
      <c r="DU13" s="164"/>
      <c r="DV13" s="164"/>
      <c r="DW13" s="164"/>
      <c r="DX13" s="164"/>
      <c r="DY13" s="164"/>
      <c r="DZ13" s="164"/>
      <c r="EA13" s="164"/>
      <c r="EB13" s="164"/>
      <c r="EC13" s="164"/>
      <c r="ED13" s="164"/>
      <c r="EE13" s="164"/>
      <c r="EF13" s="164"/>
      <c r="EG13" s="164"/>
      <c r="EH13" s="164"/>
      <c r="EI13" s="164"/>
      <c r="EJ13" s="164"/>
      <c r="EK13" s="164"/>
      <c r="EL13" s="164"/>
      <c r="EM13" s="164"/>
      <c r="EN13" s="164"/>
      <c r="EO13" s="164"/>
      <c r="EP13" s="164"/>
      <c r="EQ13" s="164"/>
      <c r="ER13" s="164"/>
      <c r="ES13" s="164"/>
      <c r="ET13" s="164"/>
      <c r="EU13" s="164"/>
      <c r="EV13" s="164"/>
      <c r="EW13" s="164"/>
      <c r="EX13" s="164"/>
      <c r="EY13" s="164"/>
      <c r="EZ13" s="164"/>
      <c r="FA13" s="164"/>
      <c r="FB13" s="164"/>
      <c r="FC13" s="164"/>
      <c r="FD13" s="164"/>
      <c r="FE13" s="164"/>
      <c r="FF13" s="164"/>
      <c r="FG13" s="164"/>
      <c r="FH13" s="164"/>
      <c r="FI13" s="164"/>
      <c r="FJ13" s="164"/>
      <c r="FK13" s="164"/>
      <c r="FL13" s="164"/>
      <c r="FM13" s="164"/>
      <c r="FN13" s="164"/>
      <c r="FO13" s="164"/>
      <c r="FP13" s="164"/>
      <c r="FQ13" s="164"/>
      <c r="FR13" s="164"/>
    </row>
    <row r="14" spans="1:174" ht="11.25" customHeight="1">
      <c r="A14" s="115"/>
      <c r="B14" s="115"/>
      <c r="C14" s="115"/>
      <c r="D14" s="116"/>
      <c r="E14" s="116"/>
      <c r="F14" s="116"/>
      <c r="G14" s="116"/>
      <c r="H14" s="116"/>
      <c r="I14" s="116"/>
      <c r="J14" s="116"/>
      <c r="K14" s="116"/>
      <c r="L14" s="116"/>
      <c r="M14" s="116"/>
      <c r="N14" s="116"/>
      <c r="O14" s="116"/>
      <c r="P14" s="116"/>
      <c r="Q14" s="116"/>
      <c r="R14" s="116"/>
      <c r="S14" s="116"/>
      <c r="T14" s="116"/>
      <c r="U14" s="116"/>
      <c r="V14" s="116"/>
      <c r="W14" s="116"/>
      <c r="X14" s="116"/>
      <c r="Y14" s="11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6"/>
      <c r="AX14" s="116"/>
      <c r="AY14" s="116"/>
      <c r="AZ14" s="116"/>
      <c r="BA14" s="116"/>
      <c r="BB14" s="116"/>
      <c r="BC14" s="116"/>
      <c r="BD14" s="116"/>
      <c r="BE14" s="116"/>
      <c r="BF14" s="116"/>
      <c r="BG14" s="116"/>
      <c r="BH14" s="116"/>
      <c r="BI14" s="116"/>
      <c r="BJ14" s="116"/>
      <c r="BK14" s="116"/>
      <c r="BL14" s="116"/>
      <c r="BM14" s="116"/>
      <c r="BN14" s="116"/>
      <c r="BO14" s="116"/>
      <c r="BP14" s="116"/>
      <c r="BQ14" s="116"/>
      <c r="BR14" s="116"/>
      <c r="BS14" s="116"/>
      <c r="BT14" s="116"/>
      <c r="BU14" s="116"/>
      <c r="BV14" s="116"/>
      <c r="BW14" s="116"/>
      <c r="BX14" s="116"/>
      <c r="BY14" s="116"/>
      <c r="BZ14" s="116"/>
      <c r="CA14" s="116"/>
      <c r="CB14" s="116"/>
      <c r="CC14" s="116"/>
      <c r="CD14" s="116"/>
      <c r="CE14" s="116"/>
      <c r="CF14" s="116"/>
      <c r="CG14" s="116"/>
      <c r="CH14" s="116"/>
      <c r="CI14" s="116"/>
      <c r="CJ14" s="164"/>
      <c r="CK14" s="164"/>
      <c r="CL14" s="164"/>
      <c r="CM14" s="164"/>
      <c r="CN14" s="164"/>
      <c r="CO14" s="164"/>
      <c r="CP14" s="164"/>
      <c r="CQ14" s="164"/>
      <c r="CR14" s="164"/>
      <c r="CS14" s="164"/>
      <c r="CT14" s="164"/>
      <c r="CU14" s="164"/>
      <c r="CV14" s="164"/>
      <c r="CW14" s="164"/>
      <c r="CX14" s="164"/>
      <c r="CY14" s="164"/>
      <c r="CZ14" s="164"/>
      <c r="DA14" s="164"/>
      <c r="DB14" s="164"/>
      <c r="DC14" s="164"/>
      <c r="DD14" s="164"/>
      <c r="DE14" s="164"/>
      <c r="DF14" s="164"/>
      <c r="DG14" s="164"/>
      <c r="DH14" s="164"/>
      <c r="DI14" s="164"/>
      <c r="DJ14" s="164"/>
      <c r="DK14" s="164"/>
      <c r="DL14" s="164"/>
      <c r="DM14" s="164"/>
      <c r="DN14" s="164"/>
      <c r="DO14" s="164"/>
      <c r="DP14" s="164"/>
      <c r="DQ14" s="164"/>
      <c r="DR14" s="164"/>
      <c r="DS14" s="164"/>
      <c r="DT14" s="164"/>
      <c r="DU14" s="164"/>
      <c r="DV14" s="164"/>
      <c r="DW14" s="164"/>
      <c r="DX14" s="164"/>
      <c r="DY14" s="164"/>
      <c r="DZ14" s="164"/>
      <c r="EA14" s="164"/>
      <c r="EB14" s="164"/>
      <c r="EC14" s="164"/>
      <c r="ED14" s="164"/>
      <c r="EE14" s="164"/>
      <c r="EF14" s="164"/>
      <c r="EG14" s="164"/>
      <c r="EH14" s="164"/>
      <c r="EI14" s="164"/>
      <c r="EJ14" s="164"/>
      <c r="EK14" s="164"/>
      <c r="EL14" s="164"/>
      <c r="EM14" s="164"/>
      <c r="EN14" s="164"/>
      <c r="EO14" s="164"/>
      <c r="EP14" s="164"/>
      <c r="EQ14" s="164"/>
      <c r="ER14" s="164"/>
      <c r="ES14" s="164"/>
      <c r="ET14" s="164"/>
      <c r="EU14" s="164"/>
      <c r="EV14" s="164"/>
      <c r="EW14" s="164"/>
      <c r="EX14" s="164"/>
      <c r="EY14" s="164"/>
      <c r="EZ14" s="164"/>
      <c r="FA14" s="164"/>
      <c r="FB14" s="164"/>
      <c r="FC14" s="164"/>
      <c r="FD14" s="164"/>
      <c r="FE14" s="164"/>
      <c r="FF14" s="164"/>
      <c r="FG14" s="164"/>
      <c r="FH14" s="164"/>
      <c r="FI14" s="164"/>
      <c r="FJ14" s="164"/>
      <c r="FK14" s="164"/>
      <c r="FL14" s="164"/>
      <c r="FM14" s="164"/>
      <c r="FN14" s="164"/>
      <c r="FO14" s="164"/>
      <c r="FP14" s="164"/>
      <c r="FQ14" s="164"/>
      <c r="FR14" s="164"/>
    </row>
    <row r="15" spans="1:174" ht="11.25" customHeight="1">
      <c r="A15" s="115"/>
      <c r="B15" s="115"/>
      <c r="C15" s="115"/>
      <c r="D15" s="116"/>
      <c r="E15" s="116"/>
      <c r="F15" s="116"/>
      <c r="G15" s="116"/>
      <c r="H15" s="116"/>
      <c r="I15" s="116"/>
      <c r="J15" s="116"/>
      <c r="K15" s="116"/>
      <c r="L15" s="116"/>
      <c r="M15" s="116"/>
      <c r="N15" s="116"/>
      <c r="O15" s="116"/>
      <c r="P15" s="116"/>
      <c r="Q15" s="116"/>
      <c r="R15" s="116"/>
      <c r="S15" s="116"/>
      <c r="T15" s="116"/>
      <c r="U15" s="116"/>
      <c r="V15" s="116"/>
      <c r="W15" s="116"/>
      <c r="X15" s="116"/>
      <c r="Y15" s="11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6"/>
      <c r="CE15" s="116"/>
      <c r="CF15" s="116"/>
      <c r="CG15" s="116"/>
      <c r="CH15" s="116"/>
      <c r="CI15" s="116"/>
      <c r="CJ15" s="164"/>
      <c r="CK15" s="164"/>
      <c r="CL15" s="164"/>
      <c r="CM15" s="164"/>
      <c r="CN15" s="164"/>
      <c r="CO15" s="164"/>
      <c r="CP15" s="164"/>
      <c r="CQ15" s="164"/>
      <c r="CR15" s="164"/>
      <c r="CS15" s="164"/>
      <c r="CT15" s="164"/>
      <c r="CU15" s="164"/>
      <c r="CV15" s="164"/>
      <c r="CW15" s="164"/>
      <c r="CX15" s="164"/>
      <c r="CY15" s="164"/>
      <c r="CZ15" s="164"/>
      <c r="DA15" s="164"/>
      <c r="DB15" s="164"/>
      <c r="DC15" s="164"/>
      <c r="DD15" s="164"/>
      <c r="DE15" s="164"/>
      <c r="DF15" s="164"/>
      <c r="DG15" s="164"/>
      <c r="DH15" s="164"/>
      <c r="DI15" s="164"/>
      <c r="DJ15" s="164"/>
      <c r="DK15" s="164"/>
      <c r="DL15" s="164"/>
      <c r="DM15" s="164"/>
      <c r="DN15" s="164"/>
      <c r="DO15" s="164"/>
      <c r="DP15" s="164"/>
      <c r="DQ15" s="164"/>
      <c r="DR15" s="164"/>
      <c r="DS15" s="164"/>
      <c r="DT15" s="164"/>
      <c r="DU15" s="164"/>
      <c r="DV15" s="164"/>
      <c r="DW15" s="164"/>
      <c r="DX15" s="164"/>
      <c r="DY15" s="164"/>
      <c r="DZ15" s="164"/>
      <c r="EA15" s="164"/>
      <c r="EB15" s="164"/>
      <c r="EC15" s="164"/>
      <c r="ED15" s="164"/>
      <c r="EE15" s="164"/>
      <c r="EF15" s="164"/>
      <c r="EG15" s="164"/>
      <c r="EH15" s="164"/>
      <c r="EI15" s="164"/>
      <c r="EJ15" s="164"/>
      <c r="EK15" s="164"/>
      <c r="EL15" s="164"/>
      <c r="EM15" s="164"/>
      <c r="EN15" s="164"/>
      <c r="EO15" s="164"/>
      <c r="EP15" s="164"/>
      <c r="EQ15" s="164"/>
      <c r="ER15" s="164"/>
      <c r="ES15" s="164"/>
      <c r="ET15" s="164"/>
      <c r="EU15" s="164"/>
      <c r="EV15" s="164"/>
      <c r="EW15" s="164"/>
      <c r="EX15" s="164"/>
      <c r="EY15" s="164"/>
      <c r="EZ15" s="164"/>
      <c r="FA15" s="164"/>
      <c r="FB15" s="164"/>
      <c r="FC15" s="164"/>
      <c r="FD15" s="164"/>
      <c r="FE15" s="164"/>
      <c r="FF15" s="164"/>
      <c r="FG15" s="164"/>
      <c r="FH15" s="164"/>
      <c r="FI15" s="164"/>
      <c r="FJ15" s="164"/>
      <c r="FK15" s="164"/>
      <c r="FL15" s="164"/>
      <c r="FM15" s="164"/>
      <c r="FN15" s="164"/>
      <c r="FO15" s="164"/>
      <c r="FP15" s="164"/>
      <c r="FQ15" s="164"/>
      <c r="FR15" s="164"/>
    </row>
    <row r="16" spans="1:174" ht="11.25" customHeight="1">
      <c r="A16" s="115"/>
      <c r="B16" s="115"/>
      <c r="C16" s="115"/>
      <c r="D16" s="116"/>
      <c r="E16" s="116"/>
      <c r="F16" s="116"/>
      <c r="G16" s="116"/>
      <c r="H16" s="116"/>
      <c r="I16" s="116"/>
      <c r="J16" s="116"/>
      <c r="K16" s="116"/>
      <c r="L16" s="116"/>
      <c r="M16" s="116"/>
      <c r="N16" s="116"/>
      <c r="O16" s="116"/>
      <c r="P16" s="116"/>
      <c r="Q16" s="116"/>
      <c r="R16" s="116"/>
      <c r="S16" s="116"/>
      <c r="T16" s="116"/>
      <c r="U16" s="116"/>
      <c r="V16" s="116"/>
      <c r="W16" s="116"/>
      <c r="X16" s="116"/>
      <c r="Y16" s="11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6"/>
      <c r="AX16" s="116"/>
      <c r="AY16" s="116"/>
      <c r="AZ16" s="116"/>
      <c r="BA16" s="116"/>
      <c r="BB16" s="116"/>
      <c r="BC16" s="116"/>
      <c r="BD16" s="116"/>
      <c r="BE16" s="116"/>
      <c r="BF16" s="116"/>
      <c r="BG16" s="116"/>
      <c r="BH16" s="116"/>
      <c r="BI16" s="116"/>
      <c r="BJ16" s="116"/>
      <c r="BK16" s="116"/>
      <c r="BL16" s="116"/>
      <c r="BM16" s="116"/>
      <c r="BN16" s="116"/>
      <c r="BO16" s="116"/>
      <c r="BP16" s="116"/>
      <c r="BQ16" s="116"/>
      <c r="BR16" s="116"/>
      <c r="BS16" s="116"/>
      <c r="BT16" s="116"/>
      <c r="BU16" s="116"/>
      <c r="BV16" s="116"/>
      <c r="BW16" s="116"/>
      <c r="BX16" s="116"/>
      <c r="BY16" s="116"/>
      <c r="BZ16" s="116"/>
      <c r="CA16" s="116"/>
      <c r="CB16" s="116"/>
      <c r="CC16" s="116"/>
      <c r="CD16" s="116"/>
      <c r="CE16" s="116"/>
      <c r="CF16" s="116"/>
      <c r="CG16" s="116"/>
      <c r="CH16" s="116"/>
      <c r="CI16" s="116"/>
      <c r="CJ16" s="164"/>
      <c r="CK16" s="164"/>
      <c r="CL16" s="164"/>
      <c r="CM16" s="164"/>
      <c r="CN16" s="164"/>
      <c r="CO16" s="164"/>
      <c r="CP16" s="164"/>
      <c r="CQ16" s="164"/>
      <c r="CR16" s="164"/>
      <c r="CS16" s="164"/>
      <c r="CT16" s="164"/>
      <c r="CU16" s="164"/>
      <c r="CV16" s="164"/>
      <c r="CW16" s="164"/>
      <c r="CX16" s="164"/>
      <c r="CY16" s="164"/>
      <c r="CZ16" s="164"/>
      <c r="DA16" s="164"/>
      <c r="DB16" s="164"/>
      <c r="DC16" s="164"/>
      <c r="DD16" s="164"/>
      <c r="DE16" s="164"/>
      <c r="DF16" s="164"/>
      <c r="DG16" s="164"/>
      <c r="DH16" s="164"/>
      <c r="DI16" s="164"/>
      <c r="DJ16" s="164"/>
      <c r="DK16" s="164"/>
      <c r="DL16" s="164"/>
      <c r="DM16" s="164"/>
      <c r="DN16" s="164"/>
      <c r="DO16" s="164"/>
      <c r="DP16" s="164"/>
      <c r="DQ16" s="164"/>
      <c r="DR16" s="164"/>
      <c r="DS16" s="164"/>
      <c r="DT16" s="164"/>
      <c r="DU16" s="164"/>
      <c r="DV16" s="164"/>
      <c r="DW16" s="164"/>
      <c r="DX16" s="164"/>
      <c r="DY16" s="164"/>
      <c r="DZ16" s="164"/>
      <c r="EA16" s="164"/>
      <c r="EB16" s="164"/>
      <c r="EC16" s="164"/>
      <c r="ED16" s="164"/>
      <c r="EE16" s="164"/>
      <c r="EF16" s="206"/>
      <c r="EG16" s="164"/>
      <c r="EH16" s="164"/>
      <c r="EI16" s="164"/>
      <c r="EJ16" s="164"/>
      <c r="EK16" s="164"/>
      <c r="EL16" s="164"/>
      <c r="EM16" s="164"/>
      <c r="EN16" s="164"/>
      <c r="EO16" s="164"/>
      <c r="EP16" s="164"/>
      <c r="EQ16" s="164"/>
      <c r="ER16" s="164"/>
      <c r="ES16" s="164"/>
      <c r="ET16" s="164"/>
      <c r="EU16" s="164"/>
      <c r="EV16" s="164"/>
      <c r="EW16" s="164"/>
      <c r="EX16" s="164"/>
      <c r="EY16" s="164"/>
      <c r="EZ16" s="164"/>
      <c r="FA16" s="164"/>
      <c r="FB16" s="164"/>
      <c r="FC16" s="164"/>
      <c r="FD16" s="164"/>
      <c r="FE16" s="164"/>
      <c r="FF16" s="164"/>
      <c r="FG16" s="164"/>
      <c r="FH16" s="164"/>
      <c r="FI16" s="164"/>
      <c r="FJ16" s="164"/>
      <c r="FK16" s="164"/>
      <c r="FL16" s="164"/>
      <c r="FM16" s="164"/>
      <c r="FN16" s="164"/>
      <c r="FO16" s="164"/>
      <c r="FP16" s="164"/>
      <c r="FQ16" s="164"/>
      <c r="FR16" s="164"/>
    </row>
    <row r="17" spans="1:174" ht="11.25" customHeight="1">
      <c r="A17" s="115"/>
      <c r="B17" s="115"/>
      <c r="C17" s="115"/>
      <c r="D17" s="116"/>
      <c r="E17" s="116"/>
      <c r="F17" s="116"/>
      <c r="G17" s="116"/>
      <c r="H17" s="116"/>
      <c r="I17" s="116"/>
      <c r="J17" s="116"/>
      <c r="K17" s="116"/>
      <c r="L17" s="116"/>
      <c r="M17" s="116"/>
      <c r="N17" s="116"/>
      <c r="O17" s="798"/>
      <c r="P17" s="798"/>
      <c r="Q17" s="798"/>
      <c r="R17" s="116"/>
      <c r="S17" s="116"/>
      <c r="T17" s="116"/>
      <c r="U17" s="116"/>
      <c r="V17" s="116"/>
      <c r="W17" s="116"/>
      <c r="X17" s="116"/>
      <c r="Y17" s="116"/>
      <c r="Z17" s="116"/>
      <c r="AA17" s="116"/>
      <c r="AB17" s="116"/>
      <c r="AC17" s="116"/>
      <c r="AD17" s="116"/>
      <c r="AE17" s="116"/>
      <c r="AF17" s="116"/>
      <c r="AG17" s="116"/>
      <c r="AH17" s="116"/>
      <c r="AI17" s="116"/>
      <c r="AJ17" s="116"/>
      <c r="AK17" s="116"/>
      <c r="AL17" s="116"/>
      <c r="AM17" s="116"/>
      <c r="AN17" s="116"/>
      <c r="AO17" s="116"/>
      <c r="AP17" s="116"/>
      <c r="AQ17" s="116"/>
      <c r="AR17" s="116"/>
      <c r="AS17" s="116"/>
      <c r="AT17" s="116"/>
      <c r="AU17" s="116"/>
      <c r="AV17" s="116"/>
      <c r="AW17" s="116"/>
      <c r="AX17" s="116"/>
      <c r="AY17" s="116"/>
      <c r="AZ17" s="116"/>
      <c r="BA17" s="116"/>
      <c r="BB17" s="116"/>
      <c r="BC17" s="116"/>
      <c r="BD17" s="116"/>
      <c r="BE17" s="116"/>
      <c r="BF17" s="116"/>
      <c r="BG17" s="116"/>
      <c r="BH17" s="116"/>
      <c r="BI17" s="116"/>
      <c r="BJ17" s="116"/>
      <c r="BK17" s="116"/>
      <c r="BL17" s="116"/>
      <c r="BM17" s="116"/>
      <c r="BN17" s="116"/>
      <c r="BO17" s="116"/>
      <c r="BP17" s="116"/>
      <c r="BQ17" s="116"/>
      <c r="BR17" s="116"/>
      <c r="BS17" s="116"/>
      <c r="BT17" s="116"/>
      <c r="BU17" s="116"/>
      <c r="BV17" s="116"/>
      <c r="BW17" s="116"/>
      <c r="BX17" s="116"/>
      <c r="BY17" s="116"/>
      <c r="BZ17" s="116"/>
      <c r="CA17" s="116"/>
      <c r="CB17" s="116"/>
      <c r="CC17" s="116"/>
      <c r="CD17" s="116"/>
      <c r="CE17" s="116"/>
      <c r="CF17" s="116"/>
      <c r="CG17" s="116"/>
      <c r="CH17" s="116"/>
      <c r="CI17" s="116"/>
      <c r="CJ17" s="164"/>
      <c r="CK17" s="164"/>
      <c r="CL17" s="164"/>
      <c r="CM17" s="164"/>
      <c r="CN17" s="164"/>
      <c r="CO17" s="164"/>
      <c r="CP17" s="164"/>
      <c r="CQ17" s="164"/>
      <c r="CR17" s="164"/>
      <c r="CS17" s="164"/>
      <c r="CT17" s="164"/>
      <c r="CU17" s="164"/>
      <c r="CV17" s="164"/>
      <c r="CW17" s="164"/>
      <c r="CX17" s="164"/>
      <c r="CY17" s="164"/>
      <c r="CZ17" s="164"/>
      <c r="DA17" s="164"/>
      <c r="DB17" s="164"/>
      <c r="DC17" s="164"/>
      <c r="DD17" s="164"/>
      <c r="DE17" s="164"/>
      <c r="DF17" s="164"/>
      <c r="DG17" s="164"/>
      <c r="DH17" s="164"/>
      <c r="DI17" s="164"/>
      <c r="DJ17" s="164"/>
      <c r="DK17" s="164"/>
      <c r="DL17" s="164"/>
      <c r="DM17" s="164"/>
      <c r="DN17" s="164"/>
      <c r="DO17" s="164"/>
      <c r="DP17" s="164"/>
      <c r="DQ17" s="164"/>
      <c r="DR17" s="164"/>
      <c r="DS17" s="164"/>
      <c r="DT17" s="164"/>
      <c r="DU17" s="164"/>
      <c r="DV17" s="164"/>
      <c r="DW17" s="164"/>
      <c r="DX17" s="164"/>
      <c r="DY17" s="164"/>
      <c r="DZ17" s="164"/>
      <c r="EA17" s="164"/>
      <c r="EB17" s="164"/>
      <c r="EC17" s="164"/>
      <c r="ED17" s="164"/>
      <c r="EE17" s="164"/>
      <c r="EF17" s="164"/>
      <c r="EG17" s="164"/>
      <c r="EH17" s="164"/>
      <c r="EI17" s="164"/>
      <c r="EJ17" s="164"/>
      <c r="EK17" s="164"/>
      <c r="EL17" s="164"/>
      <c r="EM17" s="164"/>
      <c r="EN17" s="164"/>
      <c r="EO17" s="164"/>
      <c r="EP17" s="164"/>
      <c r="EQ17" s="164"/>
      <c r="ER17" s="164"/>
      <c r="ES17" s="164"/>
      <c r="ET17" s="164"/>
      <c r="EU17" s="164"/>
      <c r="EV17" s="164"/>
      <c r="EW17" s="164"/>
      <c r="EX17" s="164"/>
      <c r="EY17" s="164"/>
      <c r="EZ17" s="164"/>
      <c r="FA17" s="164"/>
      <c r="FB17" s="164"/>
      <c r="FC17" s="164"/>
      <c r="FD17" s="164"/>
      <c r="FE17" s="164"/>
      <c r="FF17" s="164"/>
      <c r="FG17" s="164"/>
      <c r="FH17" s="164"/>
      <c r="FI17" s="164"/>
      <c r="FJ17" s="164"/>
      <c r="FK17" s="164"/>
      <c r="FL17" s="164"/>
      <c r="FM17" s="164"/>
      <c r="FN17" s="164"/>
      <c r="FO17" s="164"/>
      <c r="FP17" s="164"/>
      <c r="FQ17" s="164"/>
      <c r="FR17" s="164"/>
    </row>
    <row r="18" spans="1:174" ht="11.25" customHeight="1">
      <c r="A18" s="115"/>
      <c r="B18" s="115"/>
      <c r="C18" s="115"/>
      <c r="D18" s="116"/>
      <c r="E18" s="116"/>
      <c r="F18" s="116"/>
      <c r="G18" s="116"/>
      <c r="H18" s="116"/>
      <c r="I18" s="116"/>
      <c r="J18" s="116"/>
      <c r="K18" s="116"/>
      <c r="L18" s="116"/>
      <c r="M18" s="116"/>
      <c r="N18" s="116"/>
      <c r="O18" s="116"/>
      <c r="P18" s="116"/>
      <c r="Q18" s="116"/>
      <c r="R18" s="116"/>
      <c r="S18" s="116"/>
      <c r="T18" s="116"/>
      <c r="U18" s="116"/>
      <c r="V18" s="116"/>
      <c r="W18" s="116"/>
      <c r="X18" s="116"/>
      <c r="Y18" s="116"/>
      <c r="Z18" s="116"/>
      <c r="AA18" s="116"/>
      <c r="AB18" s="116"/>
      <c r="AC18" s="116"/>
      <c r="AD18" s="116"/>
      <c r="AE18" s="116"/>
      <c r="AF18" s="116"/>
      <c r="AG18" s="116"/>
      <c r="AH18" s="116"/>
      <c r="AI18" s="116"/>
      <c r="AJ18" s="116"/>
      <c r="AK18" s="116"/>
      <c r="AL18" s="116"/>
      <c r="AM18" s="116"/>
      <c r="AN18" s="116"/>
      <c r="AO18" s="116"/>
      <c r="AP18" s="116"/>
      <c r="AQ18" s="116"/>
      <c r="AR18" s="116"/>
      <c r="AS18" s="116"/>
      <c r="AT18" s="116"/>
      <c r="AU18" s="116"/>
      <c r="AV18" s="116"/>
      <c r="AW18" s="116"/>
      <c r="AX18" s="116"/>
      <c r="AY18" s="116"/>
      <c r="AZ18" s="116"/>
      <c r="BA18" s="116"/>
      <c r="BB18" s="116"/>
      <c r="BC18" s="116"/>
      <c r="BD18" s="116"/>
      <c r="BE18" s="116"/>
      <c r="BF18" s="116"/>
      <c r="BG18" s="116"/>
      <c r="BH18" s="116"/>
      <c r="BI18" s="116"/>
      <c r="BJ18" s="116"/>
      <c r="BK18" s="116"/>
      <c r="BL18" s="116"/>
      <c r="BM18" s="116"/>
      <c r="BN18" s="116"/>
      <c r="BO18" s="116"/>
      <c r="BP18" s="116"/>
      <c r="BQ18" s="116"/>
      <c r="BR18" s="116"/>
      <c r="BS18" s="116"/>
      <c r="BT18" s="116"/>
      <c r="BU18" s="116"/>
      <c r="BV18" s="116"/>
      <c r="BW18" s="116"/>
      <c r="BX18" s="116"/>
      <c r="BY18" s="116"/>
      <c r="BZ18" s="116"/>
      <c r="CA18" s="116"/>
      <c r="CB18" s="116"/>
      <c r="CC18" s="116"/>
      <c r="CD18" s="116"/>
      <c r="CE18" s="116"/>
      <c r="CF18" s="116"/>
      <c r="CG18" s="116"/>
      <c r="CH18" s="116"/>
      <c r="CI18" s="116"/>
      <c r="CJ18" s="164"/>
      <c r="CK18" s="164"/>
      <c r="CL18" s="164"/>
      <c r="CM18" s="164"/>
      <c r="CN18" s="164"/>
      <c r="CO18" s="164"/>
      <c r="CP18" s="164"/>
      <c r="CQ18" s="164"/>
      <c r="CR18" s="164"/>
      <c r="CS18" s="164"/>
      <c r="CT18" s="164"/>
      <c r="CU18" s="164"/>
      <c r="CV18" s="164"/>
      <c r="CW18" s="164"/>
      <c r="CX18" s="164"/>
      <c r="CY18" s="164"/>
      <c r="CZ18" s="164"/>
      <c r="DA18" s="164"/>
      <c r="DB18" s="164"/>
      <c r="DC18" s="164"/>
      <c r="DD18" s="164"/>
      <c r="DE18" s="164"/>
      <c r="DF18" s="164"/>
      <c r="DG18" s="164"/>
      <c r="DH18" s="164"/>
      <c r="DI18" s="164"/>
      <c r="DJ18" s="164"/>
      <c r="DK18" s="164"/>
      <c r="DL18" s="164"/>
      <c r="DM18" s="164"/>
      <c r="DN18" s="164"/>
      <c r="DO18" s="164"/>
      <c r="DP18" s="164"/>
      <c r="DQ18" s="164"/>
      <c r="DR18" s="164"/>
      <c r="DS18" s="164"/>
      <c r="DT18" s="164"/>
      <c r="DU18" s="164"/>
      <c r="DV18" s="164"/>
      <c r="DW18" s="164"/>
      <c r="DX18" s="164"/>
      <c r="DY18" s="164"/>
      <c r="DZ18" s="164"/>
      <c r="EA18" s="164"/>
      <c r="EB18" s="164"/>
      <c r="EC18" s="164"/>
      <c r="ED18" s="164"/>
      <c r="EE18" s="164"/>
      <c r="EF18" s="164"/>
      <c r="EG18" s="164"/>
      <c r="EH18" s="164"/>
      <c r="EI18" s="164"/>
      <c r="EJ18" s="164"/>
      <c r="EK18" s="164"/>
      <c r="EL18" s="164"/>
      <c r="EM18" s="164"/>
      <c r="EN18" s="164"/>
      <c r="EO18" s="164"/>
      <c r="EP18" s="164"/>
      <c r="EQ18" s="164"/>
      <c r="ER18" s="164"/>
      <c r="ES18" s="164"/>
      <c r="ET18" s="164"/>
      <c r="EU18" s="164"/>
      <c r="EV18" s="164"/>
      <c r="EW18" s="164"/>
      <c r="EX18" s="164"/>
      <c r="EY18" s="164"/>
      <c r="EZ18" s="164"/>
      <c r="FA18" s="164"/>
      <c r="FB18" s="164"/>
      <c r="FC18" s="164"/>
      <c r="FD18" s="164"/>
      <c r="FE18" s="164"/>
      <c r="FF18" s="164"/>
      <c r="FG18" s="164"/>
      <c r="FH18" s="164"/>
      <c r="FI18" s="164"/>
      <c r="FJ18" s="164"/>
      <c r="FK18" s="164"/>
      <c r="FL18" s="164"/>
      <c r="FM18" s="164"/>
      <c r="FN18" s="164"/>
      <c r="FO18" s="164"/>
      <c r="FP18" s="164"/>
      <c r="FQ18" s="164"/>
      <c r="FR18" s="164"/>
    </row>
    <row r="19" spans="1:174" ht="11.25" customHeight="1">
      <c r="A19" s="115"/>
      <c r="B19" s="115"/>
      <c r="C19" s="115"/>
      <c r="D19" s="116"/>
      <c r="E19" s="116"/>
      <c r="F19" s="116"/>
      <c r="G19" s="116"/>
      <c r="H19" s="116"/>
      <c r="I19" s="116"/>
      <c r="J19" s="116"/>
      <c r="K19" s="116"/>
      <c r="L19" s="116"/>
      <c r="M19" s="116"/>
      <c r="N19" s="116"/>
      <c r="O19" s="116"/>
      <c r="P19" s="116"/>
      <c r="Q19" s="116"/>
      <c r="R19" s="116"/>
      <c r="S19" s="116"/>
      <c r="T19" s="116"/>
      <c r="U19" s="116"/>
      <c r="V19" s="116"/>
      <c r="W19" s="116"/>
      <c r="X19" s="116"/>
      <c r="Y19" s="116"/>
      <c r="Z19" s="116"/>
      <c r="AA19" s="116"/>
      <c r="AB19" s="116"/>
      <c r="AC19" s="116"/>
      <c r="AD19" s="116"/>
      <c r="AE19" s="116"/>
      <c r="AF19" s="116"/>
      <c r="AG19" s="116"/>
      <c r="AH19" s="116"/>
      <c r="AI19" s="116"/>
      <c r="AJ19" s="116"/>
      <c r="AK19" s="116"/>
      <c r="AL19" s="116"/>
      <c r="AM19" s="116"/>
      <c r="AN19" s="116"/>
      <c r="AO19" s="116"/>
      <c r="AP19" s="116"/>
      <c r="AQ19" s="116"/>
      <c r="AR19" s="116"/>
      <c r="AS19" s="116"/>
      <c r="AT19" s="116"/>
      <c r="AU19" s="116"/>
      <c r="AV19" s="116"/>
      <c r="AW19" s="116"/>
      <c r="AX19" s="116"/>
      <c r="AY19" s="116"/>
      <c r="AZ19" s="116"/>
      <c r="BA19" s="116"/>
      <c r="BB19" s="116"/>
      <c r="BC19" s="116"/>
      <c r="BD19" s="116"/>
      <c r="BE19" s="116"/>
      <c r="BF19" s="116"/>
      <c r="BG19" s="116"/>
      <c r="BH19" s="116"/>
      <c r="BI19" s="116"/>
      <c r="BJ19" s="116"/>
      <c r="BK19" s="116"/>
      <c r="BL19" s="116"/>
      <c r="BM19" s="116"/>
      <c r="BN19" s="116"/>
      <c r="BO19" s="116"/>
      <c r="BP19" s="116"/>
      <c r="BQ19" s="116"/>
      <c r="BR19" s="116"/>
      <c r="BS19" s="116"/>
      <c r="BT19" s="116"/>
      <c r="BU19" s="116"/>
      <c r="BV19" s="116"/>
      <c r="BW19" s="116"/>
      <c r="BX19" s="116"/>
      <c r="BY19" s="116"/>
      <c r="BZ19" s="116"/>
      <c r="CA19" s="116"/>
      <c r="CB19" s="116"/>
      <c r="CC19" s="116"/>
      <c r="CD19" s="116"/>
      <c r="CE19" s="116"/>
      <c r="CF19" s="116"/>
      <c r="CG19" s="116"/>
      <c r="CH19" s="116"/>
      <c r="CI19" s="116"/>
      <c r="CJ19" s="164"/>
      <c r="CK19" s="164"/>
      <c r="CL19" s="164"/>
      <c r="CM19" s="164"/>
      <c r="CN19" s="164"/>
      <c r="CO19" s="164"/>
      <c r="CP19" s="164"/>
      <c r="CQ19" s="164"/>
      <c r="CR19" s="164"/>
      <c r="CS19" s="164"/>
      <c r="CT19" s="164"/>
      <c r="CU19" s="164"/>
      <c r="CV19" s="164"/>
      <c r="CW19" s="164"/>
      <c r="CX19" s="164"/>
      <c r="CY19" s="164"/>
      <c r="CZ19" s="164"/>
      <c r="DA19" s="164"/>
      <c r="DB19" s="164"/>
      <c r="DC19" s="164"/>
      <c r="DD19" s="164"/>
      <c r="DE19" s="164"/>
      <c r="DF19" s="164"/>
      <c r="DG19" s="164"/>
      <c r="DH19" s="164"/>
      <c r="DI19" s="164"/>
      <c r="DJ19" s="164"/>
      <c r="DK19" s="164"/>
      <c r="DL19" s="164"/>
      <c r="DM19" s="164"/>
      <c r="DN19" s="164"/>
      <c r="DO19" s="164"/>
      <c r="DP19" s="164"/>
      <c r="DQ19" s="164"/>
      <c r="DR19" s="164"/>
      <c r="DS19" s="164"/>
      <c r="DT19" s="164"/>
      <c r="DU19" s="164"/>
      <c r="DV19" s="164"/>
      <c r="DW19" s="164"/>
      <c r="DX19" s="164"/>
      <c r="DY19" s="164"/>
      <c r="DZ19" s="164"/>
      <c r="EA19" s="164"/>
      <c r="EB19" s="164"/>
      <c r="EC19" s="164"/>
      <c r="ED19" s="164"/>
      <c r="EE19" s="164"/>
      <c r="EF19" s="164"/>
      <c r="EG19" s="164"/>
      <c r="EH19" s="164"/>
      <c r="EI19" s="164"/>
      <c r="EJ19" s="164"/>
      <c r="EK19" s="164"/>
      <c r="EL19" s="164"/>
      <c r="EM19" s="164"/>
      <c r="EN19" s="164"/>
      <c r="EO19" s="164"/>
      <c r="EP19" s="164"/>
      <c r="EQ19" s="164"/>
      <c r="ER19" s="164"/>
      <c r="ES19" s="164"/>
      <c r="ET19" s="164"/>
      <c r="EU19" s="164"/>
      <c r="EV19" s="164"/>
      <c r="EW19" s="164"/>
      <c r="EX19" s="164"/>
      <c r="EY19" s="164"/>
      <c r="EZ19" s="164"/>
      <c r="FA19" s="164"/>
      <c r="FB19" s="164"/>
      <c r="FC19" s="164"/>
      <c r="FD19" s="164"/>
      <c r="FE19" s="164"/>
      <c r="FF19" s="164"/>
      <c r="FG19" s="164"/>
      <c r="FH19" s="164"/>
      <c r="FI19" s="164"/>
      <c r="FJ19" s="164"/>
      <c r="FK19" s="164"/>
      <c r="FL19" s="164"/>
      <c r="FM19" s="164"/>
      <c r="FN19" s="164"/>
      <c r="FO19" s="164"/>
      <c r="FP19" s="164"/>
      <c r="FQ19" s="164"/>
      <c r="FR19" s="164"/>
    </row>
    <row r="20" spans="1:174" ht="11.25" customHeight="1">
      <c r="A20" s="115"/>
      <c r="B20" s="115"/>
      <c r="C20" s="115"/>
      <c r="D20" s="116"/>
      <c r="E20" s="116"/>
      <c r="F20" s="116"/>
      <c r="G20" s="116"/>
      <c r="H20" s="116"/>
      <c r="I20" s="798"/>
      <c r="J20" s="798"/>
      <c r="K20" s="798"/>
      <c r="L20" s="798"/>
      <c r="M20" s="116"/>
      <c r="N20" s="116"/>
      <c r="O20" s="116"/>
      <c r="P20" s="116"/>
      <c r="Q20" s="116"/>
      <c r="R20" s="116"/>
      <c r="S20" s="116"/>
      <c r="T20" s="116"/>
      <c r="U20" s="116"/>
      <c r="V20" s="116"/>
      <c r="W20" s="116"/>
      <c r="X20" s="116"/>
      <c r="Y20" s="116"/>
      <c r="Z20" s="116"/>
      <c r="AA20" s="116"/>
      <c r="AB20" s="116"/>
      <c r="AC20" s="116"/>
      <c r="AD20" s="116"/>
      <c r="AE20" s="116"/>
      <c r="AF20" s="116"/>
      <c r="AG20" s="116"/>
      <c r="AH20" s="116"/>
      <c r="AI20" s="116"/>
      <c r="AJ20" s="116"/>
      <c r="AK20" s="116"/>
      <c r="AL20" s="116"/>
      <c r="AM20" s="116"/>
      <c r="AN20" s="116"/>
      <c r="AO20" s="116"/>
      <c r="AP20" s="116"/>
      <c r="AQ20" s="116"/>
      <c r="AR20" s="116"/>
      <c r="AS20" s="116"/>
      <c r="AT20" s="116"/>
      <c r="AU20" s="116"/>
      <c r="AV20" s="116"/>
      <c r="AW20" s="116"/>
      <c r="AX20" s="116"/>
      <c r="AY20" s="116"/>
      <c r="AZ20" s="116"/>
      <c r="BA20" s="116"/>
      <c r="BB20" s="116"/>
      <c r="BC20" s="116"/>
      <c r="BD20" s="116"/>
      <c r="BE20" s="116"/>
      <c r="BF20" s="116"/>
      <c r="BG20" s="116"/>
      <c r="BH20" s="116"/>
      <c r="BI20" s="116"/>
      <c r="BJ20" s="116"/>
      <c r="BK20" s="116"/>
      <c r="BL20" s="116"/>
      <c r="BM20" s="116"/>
      <c r="BN20" s="116"/>
      <c r="BO20" s="116"/>
      <c r="BP20" s="116"/>
      <c r="BQ20" s="116"/>
      <c r="BR20" s="116"/>
      <c r="BS20" s="116"/>
      <c r="BT20" s="116"/>
      <c r="BU20" s="116"/>
      <c r="BV20" s="116"/>
      <c r="BW20" s="116"/>
      <c r="BX20" s="116"/>
      <c r="BY20" s="116"/>
      <c r="BZ20" s="116"/>
      <c r="CA20" s="116"/>
      <c r="CB20" s="116"/>
      <c r="CC20" s="116"/>
      <c r="CD20" s="116"/>
      <c r="CE20" s="116"/>
      <c r="CF20" s="116"/>
      <c r="CG20" s="116"/>
      <c r="CH20" s="116"/>
      <c r="CI20" s="116"/>
      <c r="CJ20" s="164"/>
      <c r="CK20" s="164"/>
      <c r="CL20" s="164"/>
      <c r="CM20" s="164"/>
      <c r="CN20" s="164"/>
      <c r="CO20" s="164"/>
      <c r="CP20" s="164"/>
      <c r="CQ20" s="164"/>
      <c r="CR20" s="164"/>
      <c r="CS20" s="164"/>
      <c r="CT20" s="164"/>
      <c r="CU20" s="164"/>
      <c r="CV20" s="164"/>
      <c r="CW20" s="164"/>
      <c r="CX20" s="164"/>
      <c r="CY20" s="164"/>
      <c r="CZ20" s="164"/>
      <c r="DA20" s="164"/>
      <c r="DB20" s="164"/>
      <c r="DC20" s="164"/>
      <c r="DD20" s="164"/>
      <c r="DE20" s="164"/>
      <c r="DF20" s="164"/>
      <c r="DG20" s="164"/>
      <c r="DH20" s="164"/>
      <c r="DI20" s="164"/>
      <c r="DJ20" s="164"/>
      <c r="DK20" s="164"/>
      <c r="DL20" s="164"/>
      <c r="DM20" s="164"/>
      <c r="DN20" s="164"/>
      <c r="DO20" s="164"/>
      <c r="DP20" s="164"/>
      <c r="DQ20" s="164"/>
      <c r="DR20" s="164"/>
      <c r="DS20" s="164"/>
      <c r="DT20" s="164"/>
      <c r="DU20" s="164"/>
      <c r="DV20" s="164"/>
      <c r="DW20" s="164"/>
      <c r="DX20" s="164"/>
      <c r="DY20" s="164"/>
      <c r="DZ20" s="164"/>
      <c r="EA20" s="164"/>
      <c r="EB20" s="164"/>
      <c r="EC20" s="164"/>
      <c r="ED20" s="164"/>
      <c r="EE20" s="164"/>
      <c r="EF20" s="164"/>
      <c r="EG20" s="164"/>
      <c r="EH20" s="164"/>
      <c r="EI20" s="164"/>
      <c r="EJ20" s="164"/>
      <c r="EK20" s="164"/>
      <c r="EL20" s="164"/>
      <c r="EM20" s="164"/>
      <c r="EN20" s="164"/>
      <c r="EO20" s="164"/>
      <c r="EP20" s="164"/>
      <c r="EQ20" s="164"/>
      <c r="ER20" s="164"/>
      <c r="ES20" s="164"/>
      <c r="ET20" s="164"/>
      <c r="EU20" s="164"/>
      <c r="EV20" s="164"/>
      <c r="EW20" s="164"/>
      <c r="EX20" s="164"/>
      <c r="EY20" s="164"/>
      <c r="EZ20" s="164"/>
      <c r="FA20" s="164"/>
      <c r="FB20" s="164"/>
      <c r="FC20" s="164"/>
      <c r="FD20" s="164"/>
      <c r="FE20" s="164"/>
      <c r="FF20" s="164"/>
      <c r="FG20" s="164"/>
      <c r="FH20" s="164"/>
      <c r="FI20" s="164"/>
      <c r="FJ20" s="164"/>
      <c r="FK20" s="164"/>
      <c r="FL20" s="164"/>
      <c r="FM20" s="164"/>
      <c r="FN20" s="164"/>
      <c r="FO20" s="164"/>
      <c r="FP20" s="164"/>
      <c r="FQ20" s="164"/>
      <c r="FR20" s="164"/>
    </row>
    <row r="21" spans="1:174" ht="11.25" customHeight="1">
      <c r="A21" s="115"/>
      <c r="B21" s="115"/>
      <c r="C21" s="115"/>
      <c r="D21" s="116"/>
      <c r="E21" s="116"/>
      <c r="F21" s="116"/>
      <c r="G21" s="116"/>
      <c r="H21" s="116"/>
      <c r="I21" s="798"/>
      <c r="J21" s="798"/>
      <c r="K21" s="116"/>
      <c r="L21" s="116"/>
      <c r="M21" s="116"/>
      <c r="N21" s="116"/>
      <c r="O21" s="116"/>
      <c r="P21" s="116"/>
      <c r="Q21" s="116"/>
      <c r="R21" s="116"/>
      <c r="S21" s="116"/>
      <c r="T21" s="116"/>
      <c r="U21" s="116"/>
      <c r="V21" s="116"/>
      <c r="W21" s="116"/>
      <c r="X21" s="116"/>
      <c r="Y21" s="116"/>
      <c r="Z21" s="116"/>
      <c r="AA21" s="116"/>
      <c r="AB21" s="116"/>
      <c r="AC21" s="116"/>
      <c r="AD21" s="116"/>
      <c r="AE21" s="116"/>
      <c r="AF21" s="116"/>
      <c r="AG21" s="116"/>
      <c r="AH21" s="116"/>
      <c r="AI21" s="116"/>
      <c r="AJ21" s="116"/>
      <c r="AK21" s="116"/>
      <c r="AL21" s="116"/>
      <c r="AM21" s="116"/>
      <c r="AN21" s="116"/>
      <c r="AO21" s="116"/>
      <c r="AP21" s="116"/>
      <c r="AQ21" s="116"/>
      <c r="AR21" s="116"/>
      <c r="AS21" s="116"/>
      <c r="AT21" s="116"/>
      <c r="AU21" s="116"/>
      <c r="AV21" s="116"/>
      <c r="AW21" s="116"/>
      <c r="AX21" s="116"/>
      <c r="AY21" s="116"/>
      <c r="AZ21" s="116"/>
      <c r="BA21" s="116"/>
      <c r="BB21" s="116"/>
      <c r="BC21" s="116"/>
      <c r="BD21" s="116"/>
      <c r="BE21" s="116"/>
      <c r="BF21" s="116"/>
      <c r="BG21" s="116"/>
      <c r="BH21" s="116"/>
      <c r="BI21" s="116"/>
      <c r="BJ21" s="116"/>
      <c r="BK21" s="116"/>
      <c r="BL21" s="116"/>
      <c r="BM21" s="116"/>
      <c r="BN21" s="116"/>
      <c r="BO21" s="116"/>
      <c r="BP21" s="116"/>
      <c r="BQ21" s="116"/>
      <c r="BR21" s="116"/>
      <c r="BS21" s="116"/>
      <c r="BT21" s="116"/>
      <c r="BU21" s="116"/>
      <c r="BV21" s="116"/>
      <c r="BW21" s="116"/>
      <c r="BX21" s="116"/>
      <c r="BY21" s="116"/>
      <c r="BZ21" s="116"/>
      <c r="CA21" s="116"/>
      <c r="CB21" s="116"/>
      <c r="CC21" s="116"/>
      <c r="CD21" s="116"/>
      <c r="CE21" s="116"/>
      <c r="CF21" s="116"/>
      <c r="CG21" s="116"/>
      <c r="CH21" s="116"/>
      <c r="CI21" s="116"/>
      <c r="CJ21" s="164"/>
      <c r="CK21" s="164"/>
      <c r="CL21" s="164"/>
      <c r="CM21" s="164"/>
      <c r="CN21" s="164"/>
      <c r="CO21" s="164"/>
      <c r="CP21" s="164"/>
      <c r="CQ21" s="164"/>
      <c r="CR21" s="164"/>
      <c r="CS21" s="164"/>
      <c r="CT21" s="164"/>
      <c r="CU21" s="164"/>
      <c r="CV21" s="164"/>
      <c r="CW21" s="164"/>
      <c r="CX21" s="164"/>
      <c r="CY21" s="164"/>
      <c r="CZ21" s="164"/>
      <c r="DA21" s="164"/>
      <c r="DB21" s="164"/>
      <c r="DC21" s="164"/>
      <c r="DD21" s="164"/>
      <c r="DE21" s="164"/>
      <c r="DF21" s="164"/>
      <c r="DG21" s="164"/>
      <c r="DH21" s="164"/>
      <c r="DI21" s="164"/>
      <c r="DJ21" s="164"/>
      <c r="DK21" s="164"/>
      <c r="DL21" s="164"/>
      <c r="DM21" s="164"/>
      <c r="DN21" s="164"/>
      <c r="DO21" s="164"/>
      <c r="DP21" s="164"/>
      <c r="DQ21" s="164"/>
      <c r="DR21" s="164"/>
      <c r="DS21" s="164"/>
      <c r="DT21" s="164"/>
      <c r="DU21" s="164"/>
      <c r="DV21" s="164"/>
      <c r="DW21" s="164"/>
      <c r="DX21" s="164"/>
      <c r="DY21" s="164"/>
      <c r="DZ21" s="164"/>
      <c r="EA21" s="164"/>
      <c r="EB21" s="164"/>
      <c r="EC21" s="164"/>
      <c r="ED21" s="164"/>
      <c r="EE21" s="164"/>
      <c r="EF21" s="164"/>
      <c r="EG21" s="164"/>
      <c r="EH21" s="164"/>
      <c r="EI21" s="164"/>
      <c r="EJ21" s="164"/>
      <c r="EK21" s="164"/>
      <c r="EL21" s="164"/>
      <c r="EM21" s="164"/>
      <c r="EN21" s="164"/>
      <c r="EO21" s="164"/>
      <c r="EP21" s="164"/>
      <c r="EQ21" s="164"/>
      <c r="ER21" s="164"/>
      <c r="ES21" s="164"/>
      <c r="ET21" s="164"/>
      <c r="EU21" s="164"/>
      <c r="EV21" s="164"/>
      <c r="EW21" s="164"/>
      <c r="EX21" s="164"/>
      <c r="EY21" s="164"/>
      <c r="EZ21" s="164"/>
      <c r="FA21" s="164"/>
      <c r="FB21" s="164"/>
      <c r="FC21" s="164"/>
      <c r="FD21" s="164"/>
      <c r="FE21" s="164"/>
      <c r="FF21" s="164"/>
      <c r="FG21" s="164"/>
      <c r="FH21" s="164"/>
      <c r="FI21" s="164"/>
      <c r="FJ21" s="164"/>
      <c r="FK21" s="164"/>
      <c r="FL21" s="164"/>
      <c r="FM21" s="164"/>
      <c r="FN21" s="164"/>
      <c r="FO21" s="164"/>
      <c r="FP21" s="164"/>
      <c r="FQ21" s="164"/>
      <c r="FR21" s="164"/>
    </row>
    <row r="22" spans="1:174" ht="11.25" customHeight="1">
      <c r="A22" s="115"/>
      <c r="B22" s="115"/>
      <c r="C22" s="115"/>
      <c r="D22" s="116"/>
      <c r="E22" s="116"/>
      <c r="F22" s="116"/>
      <c r="G22" s="116"/>
      <c r="H22" s="116"/>
      <c r="I22" s="116"/>
      <c r="J22" s="116"/>
      <c r="K22" s="116"/>
      <c r="L22" s="116"/>
      <c r="M22" s="116"/>
      <c r="N22" s="116"/>
      <c r="O22" s="116"/>
      <c r="P22" s="116"/>
      <c r="Q22" s="116"/>
      <c r="R22" s="116"/>
      <c r="S22" s="116"/>
      <c r="T22" s="116"/>
      <c r="U22" s="116"/>
      <c r="V22" s="116"/>
      <c r="W22" s="116"/>
      <c r="X22" s="122" t="s">
        <v>1920</v>
      </c>
      <c r="Y22" s="116"/>
      <c r="Z22" s="116"/>
      <c r="AA22" s="116"/>
      <c r="AB22" s="116"/>
      <c r="AC22" s="116"/>
      <c r="AD22" s="116"/>
      <c r="AE22" s="116"/>
      <c r="AF22" s="116"/>
      <c r="AG22" s="116"/>
      <c r="AH22" s="118"/>
      <c r="AI22" s="116"/>
      <c r="AJ22" s="116"/>
      <c r="AK22" s="116"/>
      <c r="AL22" s="116"/>
      <c r="AM22" s="116"/>
      <c r="AN22" s="116"/>
      <c r="AO22" s="116"/>
      <c r="AP22" s="116"/>
      <c r="AQ22" s="116"/>
      <c r="AR22" s="116"/>
      <c r="AS22" s="116"/>
      <c r="AT22" s="116"/>
      <c r="AU22" s="116"/>
      <c r="AV22" s="116"/>
      <c r="AW22" s="116"/>
      <c r="AX22" s="116"/>
      <c r="AY22" s="116"/>
      <c r="AZ22" s="116"/>
      <c r="BA22" s="116"/>
      <c r="BB22" s="116"/>
      <c r="BC22" s="116"/>
      <c r="BD22" s="116"/>
      <c r="BE22" s="116"/>
      <c r="BF22" s="116"/>
      <c r="BG22" s="116"/>
      <c r="BH22" s="116"/>
      <c r="BI22" s="116"/>
      <c r="BJ22" s="116"/>
      <c r="BK22" s="116"/>
      <c r="BL22" s="116"/>
      <c r="BM22" s="116"/>
      <c r="BN22" s="116"/>
      <c r="BO22" s="116"/>
      <c r="BP22" s="116"/>
      <c r="BQ22" s="116"/>
      <c r="BR22" s="116"/>
      <c r="BS22" s="116"/>
      <c r="BT22" s="116"/>
      <c r="BU22" s="116"/>
      <c r="BV22" s="116"/>
      <c r="BW22" s="116"/>
      <c r="BX22" s="116"/>
      <c r="BY22" s="116"/>
      <c r="BZ22" s="116"/>
      <c r="CA22" s="116"/>
      <c r="CB22" s="116"/>
      <c r="CC22" s="116"/>
      <c r="CD22" s="116"/>
      <c r="CE22" s="116"/>
      <c r="CF22" s="116"/>
      <c r="CG22" s="116"/>
      <c r="CH22" s="116"/>
      <c r="CI22" s="116"/>
      <c r="CJ22" s="164"/>
      <c r="CK22" s="164"/>
      <c r="CL22" s="164"/>
      <c r="CM22" s="164"/>
      <c r="CN22" s="164"/>
      <c r="CO22" s="164"/>
      <c r="CP22" s="164"/>
      <c r="CQ22" s="164"/>
      <c r="CR22" s="164"/>
      <c r="CS22" s="164"/>
      <c r="CT22" s="164"/>
      <c r="CU22" s="164"/>
      <c r="CV22" s="164"/>
      <c r="CW22" s="164"/>
      <c r="CX22" s="164"/>
      <c r="CY22" s="164"/>
      <c r="CZ22" s="164"/>
      <c r="DA22" s="164"/>
      <c r="DB22" s="164"/>
      <c r="DC22" s="164"/>
      <c r="DD22" s="164"/>
      <c r="DE22" s="164"/>
      <c r="DF22" s="164"/>
      <c r="DG22" s="164"/>
      <c r="DH22" s="164"/>
      <c r="DI22" s="164"/>
      <c r="DJ22" s="164"/>
      <c r="DK22" s="164"/>
      <c r="DL22" s="164"/>
      <c r="DM22" s="164"/>
      <c r="DN22" s="164"/>
      <c r="DO22" s="164"/>
      <c r="DP22" s="164"/>
      <c r="DQ22" s="164"/>
      <c r="DR22" s="164"/>
      <c r="DS22" s="164"/>
      <c r="DT22" s="164"/>
      <c r="DU22" s="164"/>
      <c r="DV22" s="164"/>
      <c r="DW22" s="164"/>
      <c r="DX22" s="164"/>
      <c r="DY22" s="164"/>
      <c r="DZ22" s="164"/>
      <c r="EA22" s="164"/>
      <c r="EB22" s="164"/>
      <c r="EC22" s="164"/>
      <c r="ED22" s="164"/>
      <c r="EE22" s="164"/>
      <c r="EF22" s="164"/>
      <c r="EG22" s="164"/>
      <c r="EH22" s="164"/>
      <c r="EI22" s="164"/>
      <c r="EJ22" s="164"/>
      <c r="EK22" s="164"/>
      <c r="EL22" s="164"/>
      <c r="EM22" s="164"/>
      <c r="EN22" s="164"/>
      <c r="EO22" s="164"/>
      <c r="EP22" s="164"/>
      <c r="EQ22" s="164"/>
      <c r="ER22" s="164"/>
      <c r="ES22" s="164"/>
      <c r="ET22" s="164"/>
      <c r="EU22" s="164"/>
      <c r="EV22" s="164"/>
      <c r="EW22" s="164"/>
      <c r="EX22" s="164"/>
      <c r="EY22" s="164"/>
      <c r="EZ22" s="164"/>
      <c r="FA22" s="164"/>
      <c r="FB22" s="164"/>
      <c r="FC22" s="164"/>
      <c r="FD22" s="164"/>
      <c r="FE22" s="164"/>
      <c r="FF22" s="164"/>
      <c r="FG22" s="164"/>
      <c r="FH22" s="164"/>
      <c r="FI22" s="164"/>
      <c r="FJ22" s="164"/>
      <c r="FK22" s="164"/>
      <c r="FL22" s="164"/>
      <c r="FM22" s="164"/>
      <c r="FN22" s="164"/>
      <c r="FO22" s="164"/>
      <c r="FP22" s="164"/>
      <c r="FQ22" s="164"/>
      <c r="FR22" s="164"/>
    </row>
    <row r="23" spans="1:174" ht="11.25" customHeight="1">
      <c r="A23" s="115"/>
      <c r="B23" s="115"/>
      <c r="C23" s="115"/>
      <c r="D23" s="116"/>
      <c r="E23" s="116"/>
      <c r="F23" s="116"/>
      <c r="G23" s="116"/>
      <c r="H23" s="116"/>
      <c r="I23" s="116"/>
      <c r="J23" s="116"/>
      <c r="K23" s="116"/>
      <c r="L23" s="116"/>
      <c r="M23" s="116"/>
      <c r="N23" s="116"/>
      <c r="O23" s="116"/>
      <c r="P23" s="116"/>
      <c r="Q23" s="116"/>
      <c r="R23" s="116"/>
      <c r="S23" s="116"/>
      <c r="T23" s="116"/>
      <c r="U23" s="116"/>
      <c r="V23" s="116"/>
      <c r="W23" s="116"/>
      <c r="X23" s="116"/>
      <c r="Y23" s="116"/>
      <c r="Z23" s="116"/>
      <c r="AA23" s="116"/>
      <c r="AB23" s="116"/>
      <c r="AC23" s="116"/>
      <c r="AD23" s="116"/>
      <c r="AE23" s="116"/>
      <c r="AF23" s="116"/>
      <c r="AG23" s="116"/>
      <c r="AH23" s="116"/>
      <c r="AI23" s="116"/>
      <c r="AJ23" s="116"/>
      <c r="AK23" s="116"/>
      <c r="AL23" s="116"/>
      <c r="AM23" s="116"/>
      <c r="AN23" s="116"/>
      <c r="AO23" s="116"/>
      <c r="AP23" s="116"/>
      <c r="AQ23" s="116"/>
      <c r="AR23" s="116"/>
      <c r="AS23" s="116"/>
      <c r="AT23" s="116"/>
      <c r="AU23" s="116"/>
      <c r="AV23" s="116"/>
      <c r="AW23" s="116"/>
      <c r="AX23" s="116"/>
      <c r="AY23" s="116"/>
      <c r="AZ23" s="116"/>
      <c r="BA23" s="116"/>
      <c r="BB23" s="116"/>
      <c r="BC23" s="116"/>
      <c r="BD23" s="116"/>
      <c r="BE23" s="116"/>
      <c r="BF23" s="116"/>
      <c r="BG23" s="116"/>
      <c r="BH23" s="116"/>
      <c r="BI23" s="116"/>
      <c r="BJ23" s="116"/>
      <c r="BK23" s="116"/>
      <c r="BL23" s="116"/>
      <c r="BM23" s="116"/>
      <c r="BN23" s="116"/>
      <c r="BO23" s="116"/>
      <c r="BP23" s="116"/>
      <c r="BQ23" s="116"/>
      <c r="BR23" s="116"/>
      <c r="BS23" s="116"/>
      <c r="BT23" s="116"/>
      <c r="BU23" s="116"/>
      <c r="BV23" s="116"/>
      <c r="BW23" s="116"/>
      <c r="BX23" s="116"/>
      <c r="BY23" s="116"/>
      <c r="BZ23" s="116"/>
      <c r="CA23" s="116"/>
      <c r="CB23" s="116"/>
      <c r="CC23" s="116"/>
      <c r="CD23" s="116"/>
      <c r="CE23" s="116"/>
      <c r="CF23" s="116"/>
      <c r="CG23" s="116"/>
      <c r="CH23" s="116"/>
      <c r="CI23" s="116"/>
      <c r="CJ23" s="164"/>
      <c r="CK23" s="164"/>
      <c r="CL23" s="164"/>
      <c r="CM23" s="164"/>
      <c r="CN23" s="164"/>
      <c r="CO23" s="164"/>
      <c r="CP23" s="164"/>
      <c r="CQ23" s="164"/>
      <c r="CR23" s="164"/>
      <c r="CS23" s="164"/>
      <c r="CT23" s="164"/>
      <c r="CU23" s="164"/>
      <c r="CV23" s="164"/>
      <c r="CW23" s="164"/>
      <c r="CX23" s="164"/>
      <c r="CY23" s="164"/>
      <c r="CZ23" s="164"/>
      <c r="DA23" s="164"/>
      <c r="DB23" s="164"/>
      <c r="DC23" s="164"/>
      <c r="DD23" s="164"/>
      <c r="DE23" s="164"/>
      <c r="DF23" s="164"/>
      <c r="DG23" s="164"/>
      <c r="DH23" s="164"/>
      <c r="DI23" s="164"/>
      <c r="DJ23" s="164"/>
      <c r="DK23" s="164"/>
      <c r="DL23" s="164"/>
      <c r="DM23" s="164"/>
      <c r="DN23" s="164"/>
      <c r="DO23" s="164"/>
      <c r="DP23" s="164"/>
      <c r="DQ23" s="164"/>
      <c r="DR23" s="164"/>
      <c r="DS23" s="164"/>
      <c r="DT23" s="164"/>
      <c r="DU23" s="164"/>
      <c r="DV23" s="164"/>
      <c r="DW23" s="164"/>
      <c r="DX23" s="164"/>
      <c r="DY23" s="164"/>
      <c r="DZ23" s="164"/>
      <c r="EA23" s="164"/>
      <c r="EB23" s="164"/>
      <c r="EC23" s="164"/>
      <c r="ED23" s="164"/>
      <c r="EE23" s="164"/>
      <c r="EF23" s="164"/>
      <c r="EG23" s="164"/>
      <c r="EH23" s="164"/>
      <c r="EI23" s="164"/>
      <c r="EJ23" s="164"/>
      <c r="EK23" s="164"/>
      <c r="EL23" s="164"/>
      <c r="EM23" s="164"/>
      <c r="EN23" s="164"/>
      <c r="EO23" s="164"/>
      <c r="EP23" s="164"/>
      <c r="EQ23" s="164"/>
      <c r="ER23" s="164"/>
      <c r="ES23" s="164"/>
      <c r="ET23" s="164"/>
      <c r="EU23" s="164"/>
      <c r="EV23" s="164"/>
      <c r="EW23" s="164"/>
      <c r="EX23" s="164"/>
      <c r="EY23" s="164"/>
      <c r="EZ23" s="164"/>
      <c r="FA23" s="164"/>
      <c r="FB23" s="164"/>
      <c r="FC23" s="164"/>
      <c r="FD23" s="164"/>
      <c r="FE23" s="164"/>
      <c r="FF23" s="164"/>
      <c r="FG23" s="164"/>
      <c r="FH23" s="164"/>
      <c r="FI23" s="164"/>
      <c r="FJ23" s="164"/>
      <c r="FK23" s="164"/>
      <c r="FL23" s="164"/>
      <c r="FM23" s="164"/>
      <c r="FN23" s="164"/>
      <c r="FO23" s="164"/>
      <c r="FP23" s="164"/>
      <c r="FQ23" s="164"/>
      <c r="FR23" s="164"/>
    </row>
    <row r="24" spans="1:174" ht="11.25" customHeight="1">
      <c r="A24" s="115"/>
      <c r="B24" s="115"/>
      <c r="C24" s="115"/>
      <c r="D24" s="116"/>
      <c r="E24" s="116"/>
      <c r="F24" s="116"/>
      <c r="G24" s="116"/>
      <c r="H24" s="116"/>
      <c r="I24" s="116"/>
      <c r="J24" s="116"/>
      <c r="K24" s="116"/>
      <c r="L24" s="116"/>
      <c r="M24" s="116"/>
      <c r="N24" s="116"/>
      <c r="O24" s="116"/>
      <c r="P24" s="116"/>
      <c r="Q24" s="116"/>
      <c r="R24" s="116"/>
      <c r="S24" s="116"/>
      <c r="T24" s="116"/>
      <c r="U24" s="116"/>
      <c r="V24" s="116"/>
      <c r="W24" s="116"/>
      <c r="X24" s="116"/>
      <c r="Y24" s="116"/>
      <c r="Z24" s="116"/>
      <c r="AA24" s="116"/>
      <c r="AB24" s="116"/>
      <c r="AC24" s="116"/>
      <c r="AD24" s="116"/>
      <c r="AE24" s="116"/>
      <c r="AF24" s="116"/>
      <c r="AG24" s="116"/>
      <c r="AH24" s="116"/>
      <c r="AI24" s="116"/>
      <c r="AJ24" s="116"/>
      <c r="AK24" s="116"/>
      <c r="AL24" s="116"/>
      <c r="AM24" s="116"/>
      <c r="AN24" s="116"/>
      <c r="AO24" s="116"/>
      <c r="AP24" s="116"/>
      <c r="AQ24" s="116"/>
      <c r="AR24" s="116"/>
      <c r="AS24" s="116"/>
      <c r="AT24" s="116"/>
      <c r="AU24" s="116"/>
      <c r="AV24" s="116"/>
      <c r="AW24" s="116"/>
      <c r="AX24" s="116"/>
      <c r="AY24" s="116"/>
      <c r="AZ24" s="116"/>
      <c r="BA24" s="116"/>
      <c r="BB24" s="116"/>
      <c r="BC24" s="116"/>
      <c r="BD24" s="116"/>
      <c r="BE24" s="116"/>
      <c r="BF24" s="116"/>
      <c r="BG24" s="116"/>
      <c r="BH24" s="116"/>
      <c r="BI24" s="116"/>
      <c r="BJ24" s="116"/>
      <c r="BK24" s="116"/>
      <c r="BL24" s="116"/>
      <c r="BM24" s="116"/>
      <c r="BN24" s="116"/>
      <c r="BO24" s="116"/>
      <c r="BP24" s="116"/>
      <c r="BQ24" s="116"/>
      <c r="BR24" s="116"/>
      <c r="BS24" s="116"/>
      <c r="BT24" s="116"/>
      <c r="BU24" s="116"/>
      <c r="BV24" s="116"/>
      <c r="BW24" s="116"/>
      <c r="BX24" s="116"/>
      <c r="BY24" s="116"/>
      <c r="BZ24" s="116"/>
      <c r="CA24" s="116"/>
      <c r="CB24" s="116"/>
      <c r="CC24" s="116"/>
      <c r="CD24" s="116"/>
      <c r="CE24" s="116"/>
      <c r="CF24" s="116"/>
      <c r="CG24" s="116"/>
      <c r="CH24" s="116"/>
      <c r="CI24" s="116"/>
      <c r="CJ24" s="164"/>
      <c r="CK24" s="164"/>
      <c r="CL24" s="164"/>
      <c r="CM24" s="164"/>
      <c r="CN24" s="164"/>
      <c r="CO24" s="164"/>
      <c r="CP24" s="164"/>
      <c r="CQ24" s="164"/>
      <c r="CR24" s="164"/>
      <c r="CS24" s="164"/>
      <c r="CT24" s="164"/>
      <c r="CU24" s="164"/>
      <c r="CV24" s="164"/>
      <c r="CW24" s="164"/>
      <c r="CX24" s="164"/>
      <c r="CY24" s="164"/>
      <c r="CZ24" s="164"/>
      <c r="DA24" s="164"/>
      <c r="DB24" s="164"/>
      <c r="DC24" s="164"/>
      <c r="DD24" s="164"/>
      <c r="DE24" s="164"/>
      <c r="DF24" s="164"/>
      <c r="DG24" s="164"/>
      <c r="DH24" s="164"/>
      <c r="DI24" s="164"/>
      <c r="DJ24" s="164"/>
      <c r="DK24" s="164"/>
      <c r="DL24" s="164"/>
      <c r="DM24" s="164"/>
      <c r="DN24" s="164"/>
      <c r="DO24" s="164"/>
      <c r="DP24" s="164"/>
      <c r="DQ24" s="164"/>
      <c r="DR24" s="164"/>
      <c r="DS24" s="164"/>
      <c r="DT24" s="164"/>
      <c r="DU24" s="164"/>
      <c r="DV24" s="164"/>
      <c r="DW24" s="164"/>
      <c r="DX24" s="164"/>
      <c r="DY24" s="164"/>
      <c r="DZ24" s="164"/>
      <c r="EA24" s="164"/>
      <c r="EB24" s="164"/>
      <c r="EC24" s="164"/>
      <c r="ED24" s="164"/>
      <c r="EE24" s="164"/>
      <c r="EF24" s="164"/>
      <c r="EG24" s="164"/>
      <c r="EH24" s="164"/>
      <c r="EI24" s="164"/>
      <c r="EJ24" s="164"/>
      <c r="EK24" s="164"/>
      <c r="EL24" s="164"/>
      <c r="EM24" s="164"/>
      <c r="EN24" s="164"/>
      <c r="EO24" s="164"/>
      <c r="EP24" s="164"/>
      <c r="EQ24" s="164"/>
      <c r="ER24" s="164"/>
      <c r="ES24" s="164"/>
      <c r="ET24" s="164"/>
      <c r="EU24" s="164"/>
      <c r="EV24" s="164"/>
      <c r="EW24" s="164"/>
      <c r="EX24" s="164"/>
      <c r="EY24" s="164"/>
      <c r="EZ24" s="164"/>
      <c r="FA24" s="164"/>
      <c r="FB24" s="164"/>
      <c r="FC24" s="164"/>
      <c r="FD24" s="164"/>
      <c r="FE24" s="164"/>
      <c r="FF24" s="164"/>
      <c r="FG24" s="164"/>
      <c r="FH24" s="164"/>
      <c r="FI24" s="164"/>
      <c r="FJ24" s="164"/>
      <c r="FK24" s="164"/>
      <c r="FL24" s="164"/>
      <c r="FM24" s="164"/>
      <c r="FN24" s="164"/>
      <c r="FO24" s="164"/>
      <c r="FP24" s="164"/>
      <c r="FQ24" s="164"/>
      <c r="FR24" s="164"/>
    </row>
    <row r="25" spans="1:174" ht="11.25" customHeight="1">
      <c r="A25" s="115"/>
      <c r="B25" s="115"/>
      <c r="C25" s="115"/>
      <c r="D25" s="116"/>
      <c r="E25" s="116"/>
      <c r="F25" s="116"/>
      <c r="G25" s="116"/>
      <c r="H25" s="116"/>
      <c r="I25" s="116"/>
      <c r="J25" s="116"/>
      <c r="K25" s="116"/>
      <c r="L25" s="116"/>
      <c r="M25" s="116"/>
      <c r="N25" s="116"/>
      <c r="O25" s="116"/>
      <c r="P25" s="116"/>
      <c r="Q25" s="116"/>
      <c r="R25" s="116"/>
      <c r="S25" s="116"/>
      <c r="T25" s="116"/>
      <c r="U25" s="116"/>
      <c r="V25" s="116"/>
      <c r="W25" s="116"/>
      <c r="X25" s="116"/>
      <c r="Y25" s="116"/>
      <c r="Z25" s="116"/>
      <c r="AA25" s="116"/>
      <c r="AB25" s="116"/>
      <c r="AC25" s="116"/>
      <c r="AD25" s="116"/>
      <c r="AE25" s="116"/>
      <c r="AF25" s="116"/>
      <c r="AG25" s="116"/>
      <c r="AH25" s="116"/>
      <c r="AI25" s="116"/>
      <c r="AJ25" s="116"/>
      <c r="AK25" s="116"/>
      <c r="AL25" s="116"/>
      <c r="AM25" s="116"/>
      <c r="AN25" s="116"/>
      <c r="AO25" s="116"/>
      <c r="AP25" s="116"/>
      <c r="AQ25" s="116"/>
      <c r="AR25" s="116"/>
      <c r="AS25" s="116"/>
      <c r="AT25" s="116"/>
      <c r="AU25" s="116"/>
      <c r="AV25" s="116"/>
      <c r="AW25" s="116"/>
      <c r="AX25" s="116"/>
      <c r="AY25" s="116"/>
      <c r="AZ25" s="116"/>
      <c r="BA25" s="116"/>
      <c r="BB25" s="116"/>
      <c r="BC25" s="116"/>
      <c r="BD25" s="116"/>
      <c r="BE25" s="116"/>
      <c r="BF25" s="116"/>
      <c r="BG25" s="116"/>
      <c r="BH25" s="116"/>
      <c r="BI25" s="116"/>
      <c r="BJ25" s="116"/>
      <c r="BK25" s="116"/>
      <c r="BL25" s="116"/>
      <c r="BM25" s="116"/>
      <c r="BN25" s="116"/>
      <c r="BO25" s="116"/>
      <c r="BP25" s="116"/>
      <c r="BQ25" s="116"/>
      <c r="BR25" s="116"/>
      <c r="BS25" s="116"/>
      <c r="BT25" s="116"/>
      <c r="BU25" s="116"/>
      <c r="BV25" s="116"/>
      <c r="BW25" s="116"/>
      <c r="BX25" s="116"/>
      <c r="BY25" s="116"/>
      <c r="BZ25" s="116"/>
      <c r="CA25" s="116"/>
      <c r="CB25" s="116"/>
      <c r="CC25" s="116"/>
      <c r="CD25" s="116"/>
      <c r="CE25" s="116"/>
      <c r="CF25" s="116"/>
      <c r="CG25" s="116"/>
      <c r="CH25" s="116"/>
      <c r="CI25" s="116"/>
      <c r="CJ25" s="164"/>
      <c r="CK25" s="164"/>
      <c r="CL25" s="164"/>
      <c r="CM25" s="164"/>
      <c r="CN25" s="164"/>
      <c r="CO25" s="164"/>
      <c r="CP25" s="164"/>
      <c r="CQ25" s="164"/>
      <c r="CR25" s="164"/>
      <c r="CS25" s="164"/>
      <c r="CT25" s="164"/>
      <c r="CU25" s="164"/>
      <c r="CV25" s="164"/>
      <c r="CW25" s="164"/>
      <c r="CX25" s="164"/>
      <c r="CY25" s="164"/>
      <c r="CZ25" s="164"/>
      <c r="DA25" s="164"/>
      <c r="DB25" s="164"/>
      <c r="DC25" s="164"/>
      <c r="DD25" s="164"/>
      <c r="DE25" s="164"/>
      <c r="DF25" s="164"/>
      <c r="DG25" s="164"/>
      <c r="DH25" s="164"/>
      <c r="DI25" s="164"/>
      <c r="DJ25" s="164"/>
      <c r="DK25" s="164"/>
      <c r="DL25" s="164"/>
      <c r="DM25" s="164"/>
      <c r="DN25" s="164"/>
      <c r="DO25" s="164"/>
      <c r="DP25" s="164"/>
      <c r="DQ25" s="164"/>
      <c r="DR25" s="164"/>
      <c r="DS25" s="164"/>
      <c r="DT25" s="164"/>
      <c r="DU25" s="164"/>
      <c r="DV25" s="164"/>
      <c r="DW25" s="164"/>
      <c r="DX25" s="164"/>
      <c r="DY25" s="164"/>
      <c r="DZ25" s="164"/>
      <c r="EA25" s="164"/>
      <c r="EB25" s="164"/>
      <c r="EC25" s="164"/>
      <c r="ED25" s="164"/>
      <c r="EE25" s="164"/>
      <c r="EF25" s="164"/>
      <c r="EG25" s="164"/>
      <c r="EH25" s="164"/>
      <c r="EI25" s="164"/>
      <c r="EJ25" s="164"/>
      <c r="EK25" s="164"/>
      <c r="EL25" s="164"/>
      <c r="EM25" s="164"/>
      <c r="EN25" s="164"/>
      <c r="EO25" s="164"/>
      <c r="EP25" s="164"/>
      <c r="EQ25" s="164"/>
      <c r="ER25" s="164"/>
      <c r="ES25" s="164"/>
      <c r="ET25" s="164"/>
      <c r="EU25" s="164"/>
      <c r="EV25" s="164"/>
      <c r="EW25" s="164"/>
      <c r="EX25" s="164"/>
      <c r="EY25" s="164"/>
      <c r="EZ25" s="164"/>
      <c r="FA25" s="164"/>
      <c r="FB25" s="164"/>
      <c r="FC25" s="164"/>
      <c r="FD25" s="164"/>
      <c r="FE25" s="164"/>
      <c r="FF25" s="164"/>
      <c r="FG25" s="164"/>
      <c r="FH25" s="164"/>
      <c r="FI25" s="164"/>
      <c r="FJ25" s="164"/>
      <c r="FK25" s="164"/>
      <c r="FL25" s="164"/>
      <c r="FM25" s="164"/>
      <c r="FN25" s="164"/>
      <c r="FO25" s="164"/>
      <c r="FP25" s="164"/>
      <c r="FQ25" s="164"/>
      <c r="FR25" s="164"/>
    </row>
    <row r="26" spans="1:174" ht="11.25" customHeight="1">
      <c r="A26" s="115"/>
      <c r="B26" s="115"/>
      <c r="C26" s="115"/>
      <c r="D26" s="116"/>
      <c r="E26" s="116"/>
      <c r="F26" s="116"/>
      <c r="G26" s="116"/>
      <c r="H26" s="116"/>
      <c r="I26" s="116"/>
      <c r="J26" s="116"/>
      <c r="K26" s="116"/>
      <c r="L26" s="116"/>
      <c r="M26" s="116"/>
      <c r="N26" s="116"/>
      <c r="O26" s="116"/>
      <c r="P26" s="116"/>
      <c r="Q26" s="116"/>
      <c r="R26" s="116"/>
      <c r="S26" s="116"/>
      <c r="T26" s="116"/>
      <c r="U26" s="116"/>
      <c r="V26" s="116"/>
      <c r="W26" s="116"/>
      <c r="X26" s="116"/>
      <c r="Y26" s="116"/>
      <c r="Z26" s="116"/>
      <c r="AA26" s="116"/>
      <c r="AB26" s="116"/>
      <c r="AC26" s="116"/>
      <c r="AD26" s="116"/>
      <c r="AE26" s="116"/>
      <c r="AF26" s="116"/>
      <c r="AG26" s="116"/>
      <c r="AH26" s="116"/>
      <c r="AI26" s="116"/>
      <c r="AJ26" s="116"/>
      <c r="AK26" s="116"/>
      <c r="AL26" s="116"/>
      <c r="AM26" s="116"/>
      <c r="AN26" s="116"/>
      <c r="AO26" s="122" t="s">
        <v>1920</v>
      </c>
      <c r="AP26" s="116"/>
      <c r="AQ26" s="116"/>
      <c r="AR26" s="116"/>
      <c r="AS26" s="116"/>
      <c r="AT26" s="116"/>
      <c r="AU26" s="116"/>
      <c r="AV26" s="116"/>
      <c r="AW26" s="116"/>
      <c r="AX26" s="116"/>
      <c r="AY26" s="116"/>
      <c r="AZ26" s="116"/>
      <c r="BA26" s="116"/>
      <c r="BB26" s="116"/>
      <c r="BC26" s="116"/>
      <c r="BD26" s="116"/>
      <c r="BE26" s="116"/>
      <c r="BF26" s="116"/>
      <c r="BG26" s="116"/>
      <c r="BH26" s="116"/>
      <c r="BI26" s="116"/>
      <c r="BJ26" s="116"/>
      <c r="BK26" s="116"/>
      <c r="BL26" s="116"/>
      <c r="BM26" s="116"/>
      <c r="BN26" s="116"/>
      <c r="BO26" s="116"/>
      <c r="BP26" s="116"/>
      <c r="BQ26" s="116"/>
      <c r="BR26" s="116"/>
      <c r="BS26" s="116"/>
      <c r="BT26" s="116"/>
      <c r="BU26" s="116"/>
      <c r="BV26" s="116"/>
      <c r="BW26" s="116"/>
      <c r="BX26" s="116"/>
      <c r="BY26" s="116"/>
      <c r="BZ26" s="116"/>
      <c r="CA26" s="116"/>
      <c r="CB26" s="116"/>
      <c r="CC26" s="116"/>
      <c r="CD26" s="116"/>
      <c r="CE26" s="116"/>
      <c r="CF26" s="116"/>
      <c r="CG26" s="116"/>
      <c r="CH26" s="116"/>
      <c r="CI26" s="116"/>
      <c r="CJ26" s="164"/>
      <c r="CK26" s="164"/>
      <c r="CL26" s="164"/>
      <c r="CM26" s="164"/>
      <c r="CN26" s="164"/>
      <c r="CO26" s="164"/>
      <c r="CP26" s="164"/>
      <c r="CQ26" s="164"/>
      <c r="CR26" s="164"/>
      <c r="CS26" s="164"/>
      <c r="CT26" s="164"/>
      <c r="CU26" s="164"/>
      <c r="CV26" s="164"/>
      <c r="CW26" s="164"/>
      <c r="CX26" s="164"/>
      <c r="CY26" s="164"/>
      <c r="CZ26" s="164"/>
      <c r="DA26" s="164"/>
      <c r="DB26" s="164"/>
      <c r="DC26" s="164"/>
      <c r="DD26" s="164"/>
      <c r="DE26" s="164"/>
      <c r="DF26" s="164"/>
      <c r="DG26" s="164"/>
      <c r="DH26" s="164"/>
      <c r="DI26" s="164"/>
      <c r="DJ26" s="164"/>
      <c r="DK26" s="164"/>
      <c r="DL26" s="164"/>
      <c r="DM26" s="164"/>
      <c r="DN26" s="164"/>
      <c r="DO26" s="164"/>
      <c r="DP26" s="164"/>
      <c r="DQ26" s="164"/>
      <c r="DR26" s="164"/>
      <c r="DS26" s="164"/>
      <c r="DT26" s="164"/>
      <c r="DU26" s="164"/>
      <c r="DV26" s="164"/>
      <c r="DW26" s="164"/>
      <c r="DX26" s="164"/>
      <c r="DY26" s="164"/>
      <c r="DZ26" s="164"/>
      <c r="EA26" s="164"/>
      <c r="EB26" s="164"/>
      <c r="EC26" s="164"/>
      <c r="ED26" s="164"/>
      <c r="EE26" s="164"/>
      <c r="EF26" s="164"/>
      <c r="EG26" s="164"/>
      <c r="EH26" s="164"/>
      <c r="EI26" s="164"/>
      <c r="EJ26" s="164"/>
      <c r="EK26" s="164"/>
      <c r="EL26" s="164"/>
      <c r="EM26" s="164"/>
      <c r="EN26" s="164"/>
      <c r="EO26" s="164"/>
      <c r="EP26" s="164"/>
      <c r="EQ26" s="164"/>
      <c r="ER26" s="164"/>
      <c r="ES26" s="164"/>
      <c r="ET26" s="164"/>
      <c r="EU26" s="164"/>
      <c r="EV26" s="164"/>
      <c r="EW26" s="164"/>
      <c r="EX26" s="164"/>
      <c r="EY26" s="164"/>
      <c r="EZ26" s="164"/>
      <c r="FA26" s="164"/>
      <c r="FB26" s="164"/>
      <c r="FC26" s="164"/>
      <c r="FD26" s="164"/>
      <c r="FE26" s="164"/>
      <c r="FF26" s="164"/>
      <c r="FG26" s="164"/>
      <c r="FH26" s="164"/>
      <c r="FI26" s="164"/>
      <c r="FJ26" s="164"/>
      <c r="FK26" s="164"/>
      <c r="FL26" s="164"/>
      <c r="FM26" s="164"/>
      <c r="FN26" s="164"/>
      <c r="FO26" s="164"/>
      <c r="FP26" s="164"/>
      <c r="FQ26" s="164"/>
      <c r="FR26" s="164"/>
    </row>
    <row r="27" spans="1:174" ht="11.25" customHeight="1">
      <c r="A27" s="115"/>
      <c r="B27" s="115"/>
      <c r="C27" s="115"/>
      <c r="D27" s="116"/>
      <c r="E27" s="116"/>
      <c r="F27" s="116"/>
      <c r="G27" s="116"/>
      <c r="H27" s="116"/>
      <c r="I27" s="116"/>
      <c r="J27" s="116"/>
      <c r="K27" s="116"/>
      <c r="L27" s="116"/>
      <c r="M27" s="116"/>
      <c r="N27" s="116"/>
      <c r="O27" s="116"/>
      <c r="P27" s="116"/>
      <c r="Q27" s="116"/>
      <c r="R27" s="116"/>
      <c r="S27" s="116"/>
      <c r="T27" s="116"/>
      <c r="U27" s="116"/>
      <c r="V27" s="116"/>
      <c r="W27" s="116"/>
      <c r="X27" s="116"/>
      <c r="Y27" s="116"/>
      <c r="Z27" s="116"/>
      <c r="AA27" s="116"/>
      <c r="AB27" s="116"/>
      <c r="AC27" s="116"/>
      <c r="AD27" s="116"/>
      <c r="AE27" s="116"/>
      <c r="AF27" s="116"/>
      <c r="AG27" s="116"/>
      <c r="AH27" s="116"/>
      <c r="AI27" s="116"/>
      <c r="AJ27" s="116"/>
      <c r="AK27" s="116"/>
      <c r="AL27" s="116"/>
      <c r="AM27" s="116"/>
      <c r="AN27" s="116"/>
      <c r="AO27" s="116"/>
      <c r="AP27" s="116"/>
      <c r="AQ27" s="116"/>
      <c r="AR27" s="116"/>
      <c r="AS27" s="116"/>
      <c r="AT27" s="116"/>
      <c r="AU27" s="116"/>
      <c r="AV27" s="116"/>
      <c r="AW27" s="116"/>
      <c r="AX27" s="116"/>
      <c r="AY27" s="116"/>
      <c r="AZ27" s="116"/>
      <c r="BA27" s="116"/>
      <c r="BB27" s="116"/>
      <c r="BC27" s="116"/>
      <c r="BD27" s="116"/>
      <c r="BE27" s="116"/>
      <c r="BF27" s="116"/>
      <c r="BG27" s="116"/>
      <c r="BH27" s="116"/>
      <c r="BI27" s="116"/>
      <c r="BJ27" s="116"/>
      <c r="BK27" s="116"/>
      <c r="BL27" s="116"/>
      <c r="BM27" s="116"/>
      <c r="BN27" s="116"/>
      <c r="BO27" s="116"/>
      <c r="BP27" s="116"/>
      <c r="BQ27" s="116"/>
      <c r="BR27" s="116"/>
      <c r="BS27" s="116"/>
      <c r="BT27" s="116"/>
      <c r="BU27" s="116"/>
      <c r="BV27" s="116"/>
      <c r="BW27" s="116"/>
      <c r="BX27" s="116"/>
      <c r="BY27" s="116"/>
      <c r="BZ27" s="116"/>
      <c r="CA27" s="116"/>
      <c r="CB27" s="116"/>
      <c r="CC27" s="116"/>
      <c r="CD27" s="116"/>
      <c r="CE27" s="116"/>
      <c r="CF27" s="116"/>
      <c r="CG27" s="116"/>
      <c r="CH27" s="116"/>
      <c r="CI27" s="116"/>
      <c r="CJ27" s="164"/>
      <c r="CK27" s="164"/>
      <c r="CL27" s="164"/>
      <c r="CM27" s="164"/>
      <c r="CN27" s="164"/>
      <c r="CO27" s="164"/>
      <c r="CP27" s="164"/>
      <c r="CQ27" s="164"/>
      <c r="CR27" s="164"/>
      <c r="CS27" s="164"/>
      <c r="CT27" s="164"/>
      <c r="CU27" s="164"/>
      <c r="CV27" s="164"/>
      <c r="CW27" s="164"/>
      <c r="CX27" s="164"/>
      <c r="CY27" s="164"/>
      <c r="CZ27" s="164"/>
      <c r="DA27" s="164"/>
      <c r="DB27" s="164"/>
      <c r="DC27" s="164"/>
      <c r="DD27" s="164"/>
      <c r="DE27" s="164"/>
      <c r="DF27" s="164"/>
      <c r="DG27" s="164"/>
      <c r="DH27" s="164"/>
      <c r="DI27" s="164"/>
      <c r="DJ27" s="164"/>
      <c r="DK27" s="164"/>
      <c r="DL27" s="164"/>
      <c r="DM27" s="164"/>
      <c r="DN27" s="164"/>
      <c r="DO27" s="164"/>
      <c r="DP27" s="164"/>
      <c r="DQ27" s="164"/>
      <c r="DR27" s="164"/>
      <c r="DS27" s="164"/>
      <c r="DT27" s="164"/>
      <c r="DU27" s="164"/>
      <c r="DV27" s="164"/>
      <c r="DW27" s="164"/>
      <c r="DX27" s="164"/>
      <c r="DY27" s="164"/>
      <c r="DZ27" s="164"/>
      <c r="EA27" s="164"/>
      <c r="EB27" s="164"/>
      <c r="EC27" s="164"/>
      <c r="ED27" s="164"/>
      <c r="EE27" s="164"/>
      <c r="EF27" s="164"/>
      <c r="EG27" s="164"/>
      <c r="EH27" s="164"/>
      <c r="EI27" s="164"/>
      <c r="EJ27" s="164"/>
      <c r="EK27" s="164"/>
      <c r="EL27" s="164"/>
      <c r="EM27" s="164"/>
      <c r="EN27" s="164"/>
      <c r="EO27" s="164"/>
      <c r="EP27" s="164"/>
      <c r="EQ27" s="164"/>
      <c r="ER27" s="164"/>
      <c r="ES27" s="164"/>
      <c r="ET27" s="164"/>
      <c r="EU27" s="164"/>
      <c r="EV27" s="164"/>
      <c r="EW27" s="164"/>
      <c r="EX27" s="164"/>
      <c r="EY27" s="164"/>
      <c r="EZ27" s="164"/>
      <c r="FA27" s="164"/>
      <c r="FB27" s="164"/>
      <c r="FC27" s="164"/>
      <c r="FD27" s="164"/>
      <c r="FE27" s="164"/>
      <c r="FF27" s="164"/>
      <c r="FG27" s="164"/>
      <c r="FH27" s="164"/>
      <c r="FI27" s="164"/>
      <c r="FJ27" s="164"/>
      <c r="FK27" s="164"/>
      <c r="FL27" s="164"/>
      <c r="FM27" s="164"/>
      <c r="FN27" s="164"/>
      <c r="FO27" s="164"/>
      <c r="FP27" s="164"/>
      <c r="FQ27" s="164"/>
      <c r="FR27" s="164"/>
    </row>
    <row r="28" spans="1:174" ht="11.25" customHeight="1">
      <c r="A28" s="115"/>
      <c r="B28" s="115"/>
      <c r="C28" s="115"/>
      <c r="D28" s="116"/>
      <c r="E28" s="116"/>
      <c r="F28" s="116"/>
      <c r="G28" s="116"/>
      <c r="H28" s="116"/>
      <c r="I28" s="116"/>
      <c r="J28" s="116"/>
      <c r="K28" s="116"/>
      <c r="L28" s="116"/>
      <c r="M28" s="116"/>
      <c r="N28" s="116"/>
      <c r="O28" s="116"/>
      <c r="P28" s="116"/>
      <c r="Q28" s="116"/>
      <c r="R28" s="116"/>
      <c r="S28" s="116"/>
      <c r="T28" s="116"/>
      <c r="U28" s="116"/>
      <c r="V28" s="116"/>
      <c r="W28" s="116"/>
      <c r="X28" s="116"/>
      <c r="Y28" s="116"/>
      <c r="Z28" s="116"/>
      <c r="AA28" s="116"/>
      <c r="AB28" s="116"/>
      <c r="AC28" s="116"/>
      <c r="AD28" s="116"/>
      <c r="AE28" s="116"/>
      <c r="AF28" s="116"/>
      <c r="AG28" s="116"/>
      <c r="AH28" s="116"/>
      <c r="AI28" s="116"/>
      <c r="AJ28" s="116"/>
      <c r="AK28" s="116"/>
      <c r="AL28" s="116"/>
      <c r="AM28" s="116"/>
      <c r="AN28" s="116"/>
      <c r="AO28" s="116"/>
      <c r="AP28" s="116"/>
      <c r="AQ28" s="116"/>
      <c r="AR28" s="116"/>
      <c r="AS28" s="116"/>
      <c r="AT28" s="116"/>
      <c r="AU28" s="116"/>
      <c r="AV28" s="116"/>
      <c r="AW28" s="116"/>
      <c r="AX28" s="116"/>
      <c r="AY28" s="116"/>
      <c r="AZ28" s="116"/>
      <c r="BA28" s="116"/>
      <c r="BB28" s="116"/>
      <c r="BC28" s="116"/>
      <c r="BD28" s="116"/>
      <c r="BE28" s="116"/>
      <c r="BF28" s="116"/>
      <c r="BG28" s="116"/>
      <c r="BH28" s="116"/>
      <c r="BI28" s="116"/>
      <c r="BJ28" s="116"/>
      <c r="BK28" s="116"/>
      <c r="BL28" s="116"/>
      <c r="BM28" s="116"/>
      <c r="BN28" s="116"/>
      <c r="BO28" s="116"/>
      <c r="BP28" s="116"/>
      <c r="BQ28" s="116"/>
      <c r="BR28" s="116"/>
      <c r="BS28" s="116"/>
      <c r="BT28" s="116"/>
      <c r="BU28" s="116"/>
      <c r="BV28" s="116"/>
      <c r="BW28" s="116"/>
      <c r="BX28" s="116"/>
      <c r="BY28" s="116"/>
      <c r="BZ28" s="116"/>
      <c r="CA28" s="116"/>
      <c r="CB28" s="116"/>
      <c r="CC28" s="116"/>
      <c r="CD28" s="116"/>
      <c r="CE28" s="116"/>
      <c r="CF28" s="116"/>
      <c r="CG28" s="116"/>
      <c r="CH28" s="116"/>
      <c r="CI28" s="116"/>
      <c r="CJ28" s="164"/>
      <c r="CK28" s="164"/>
      <c r="CL28" s="164"/>
      <c r="CM28" s="164"/>
      <c r="CN28" s="164"/>
      <c r="CO28" s="164"/>
      <c r="CP28" s="164"/>
      <c r="CQ28" s="164"/>
      <c r="CR28" s="164"/>
      <c r="CS28" s="164"/>
      <c r="CT28" s="164"/>
      <c r="CU28" s="164"/>
      <c r="CV28" s="164"/>
      <c r="CW28" s="164"/>
      <c r="CX28" s="164"/>
      <c r="CY28" s="164"/>
      <c r="CZ28" s="164"/>
      <c r="DA28" s="164"/>
      <c r="DB28" s="164"/>
      <c r="DC28" s="164"/>
      <c r="DD28" s="164"/>
      <c r="DE28" s="164"/>
      <c r="DF28" s="164"/>
      <c r="DG28" s="164"/>
      <c r="DH28" s="164"/>
      <c r="DI28" s="164"/>
      <c r="DJ28" s="164"/>
      <c r="DK28" s="164"/>
      <c r="DL28" s="164"/>
      <c r="DM28" s="164"/>
      <c r="DN28" s="164"/>
      <c r="DO28" s="164"/>
      <c r="DP28" s="164"/>
      <c r="DQ28" s="164"/>
      <c r="DR28" s="164"/>
      <c r="DS28" s="164"/>
      <c r="DT28" s="164"/>
      <c r="DU28" s="164"/>
      <c r="DV28" s="164"/>
      <c r="DW28" s="164"/>
      <c r="DX28" s="164"/>
      <c r="DY28" s="164"/>
      <c r="DZ28" s="164"/>
      <c r="EA28" s="164"/>
      <c r="EB28" s="164"/>
      <c r="EC28" s="164"/>
      <c r="ED28" s="164"/>
      <c r="EE28" s="164"/>
      <c r="EF28" s="164"/>
      <c r="EG28" s="164"/>
      <c r="EH28" s="164"/>
      <c r="EI28" s="164"/>
      <c r="EJ28" s="164"/>
      <c r="EK28" s="164"/>
      <c r="EL28" s="164"/>
      <c r="EM28" s="164"/>
      <c r="EN28" s="164"/>
      <c r="EO28" s="164"/>
      <c r="EP28" s="164"/>
      <c r="EQ28" s="164"/>
      <c r="ER28" s="164"/>
      <c r="ES28" s="164"/>
      <c r="ET28" s="164"/>
      <c r="EU28" s="164"/>
      <c r="EV28" s="164"/>
      <c r="EW28" s="164"/>
      <c r="EX28" s="164"/>
      <c r="EY28" s="164"/>
      <c r="EZ28" s="164"/>
      <c r="FA28" s="164"/>
      <c r="FB28" s="164"/>
      <c r="FC28" s="164"/>
      <c r="FD28" s="164"/>
      <c r="FE28" s="164"/>
      <c r="FF28" s="164"/>
      <c r="FG28" s="164"/>
      <c r="FH28" s="164"/>
      <c r="FI28" s="164"/>
      <c r="FJ28" s="164"/>
      <c r="FK28" s="164"/>
      <c r="FL28" s="164"/>
      <c r="FM28" s="164"/>
      <c r="FN28" s="164"/>
      <c r="FO28" s="164"/>
      <c r="FP28" s="164"/>
      <c r="FQ28" s="164"/>
      <c r="FR28" s="164"/>
    </row>
    <row r="29" spans="1:174" ht="11.25" customHeight="1">
      <c r="A29" s="115"/>
      <c r="B29" s="115"/>
      <c r="C29" s="115"/>
      <c r="D29" s="116"/>
      <c r="E29" s="116"/>
      <c r="F29" s="116"/>
      <c r="G29" s="122" t="s">
        <v>1920</v>
      </c>
      <c r="H29" s="116"/>
      <c r="I29" s="116"/>
      <c r="J29" s="116"/>
      <c r="K29" s="116"/>
      <c r="L29" s="116"/>
      <c r="M29" s="116"/>
      <c r="N29" s="116"/>
      <c r="O29" s="116"/>
      <c r="P29" s="116"/>
      <c r="Q29" s="116"/>
      <c r="R29" s="116"/>
      <c r="S29" s="116"/>
      <c r="T29" s="116"/>
      <c r="U29" s="116"/>
      <c r="V29" s="116"/>
      <c r="W29" s="116"/>
      <c r="X29" s="116"/>
      <c r="Y29" s="116"/>
      <c r="Z29" s="116"/>
      <c r="AA29" s="116"/>
      <c r="AB29" s="116"/>
      <c r="AC29" s="116"/>
      <c r="AD29" s="116"/>
      <c r="AE29" s="116"/>
      <c r="AF29" s="116"/>
      <c r="AG29" s="116"/>
      <c r="AH29" s="116"/>
      <c r="AI29" s="116"/>
      <c r="AJ29" s="116"/>
      <c r="AK29" s="116"/>
      <c r="AL29" s="116"/>
      <c r="AM29" s="116"/>
      <c r="AN29" s="116"/>
      <c r="AO29" s="116"/>
      <c r="AP29" s="116"/>
      <c r="AQ29" s="121"/>
      <c r="AR29" s="116"/>
      <c r="AS29" s="116"/>
      <c r="AT29" s="116"/>
      <c r="AU29" s="116"/>
      <c r="AV29" s="116"/>
      <c r="AW29" s="116"/>
      <c r="AX29" s="116"/>
      <c r="AY29" s="116"/>
      <c r="AZ29" s="116"/>
      <c r="BA29" s="116"/>
      <c r="BB29" s="116"/>
      <c r="BC29" s="116"/>
      <c r="BD29" s="116"/>
      <c r="BE29" s="116"/>
      <c r="BF29" s="116"/>
      <c r="BG29" s="116"/>
      <c r="BH29" s="116"/>
      <c r="BI29" s="116"/>
      <c r="BJ29" s="116"/>
      <c r="BK29" s="116"/>
      <c r="BL29" s="116"/>
      <c r="BM29" s="116"/>
      <c r="BN29" s="116"/>
      <c r="BO29" s="116"/>
      <c r="BP29" s="116"/>
      <c r="BQ29" s="116"/>
      <c r="BR29" s="116"/>
      <c r="BS29" s="116"/>
      <c r="BT29" s="116"/>
      <c r="BU29" s="116"/>
      <c r="BV29" s="116"/>
      <c r="BW29" s="116"/>
      <c r="BX29" s="116"/>
      <c r="BY29" s="116"/>
      <c r="BZ29" s="116"/>
      <c r="CA29" s="116"/>
      <c r="CB29" s="116"/>
      <c r="CC29" s="116"/>
      <c r="CD29" s="116"/>
      <c r="CE29" s="116"/>
      <c r="CF29" s="116"/>
      <c r="CG29" s="116"/>
      <c r="CH29" s="116"/>
      <c r="CI29" s="116"/>
      <c r="CJ29" s="164"/>
      <c r="CK29" s="164"/>
      <c r="CL29" s="164"/>
      <c r="CM29" s="164"/>
      <c r="CN29" s="164"/>
      <c r="CO29" s="164"/>
      <c r="CP29" s="164"/>
      <c r="CQ29" s="164"/>
      <c r="CR29" s="164"/>
      <c r="CS29" s="164"/>
      <c r="CT29" s="164"/>
      <c r="CU29" s="164"/>
      <c r="CV29" s="164"/>
      <c r="CW29" s="164"/>
      <c r="CX29" s="164"/>
      <c r="CY29" s="164"/>
      <c r="CZ29" s="164"/>
      <c r="DA29" s="164"/>
      <c r="DB29" s="164"/>
      <c r="DC29" s="164"/>
      <c r="DD29" s="164"/>
      <c r="DE29" s="164"/>
      <c r="DF29" s="164"/>
      <c r="DG29" s="164"/>
      <c r="DH29" s="164"/>
      <c r="DI29" s="164"/>
      <c r="DJ29" s="164"/>
      <c r="DK29" s="164"/>
      <c r="DL29" s="164"/>
      <c r="DM29" s="164"/>
      <c r="DN29" s="164"/>
      <c r="DO29" s="164"/>
      <c r="DP29" s="164"/>
      <c r="DQ29" s="164"/>
      <c r="DR29" s="164"/>
      <c r="DS29" s="164"/>
      <c r="DT29" s="164"/>
      <c r="DU29" s="164"/>
      <c r="DV29" s="164"/>
      <c r="DW29" s="164"/>
      <c r="DX29" s="164"/>
      <c r="DY29" s="164"/>
      <c r="DZ29" s="164"/>
      <c r="EA29" s="164"/>
      <c r="EB29" s="164"/>
      <c r="EC29" s="164"/>
      <c r="ED29" s="164"/>
      <c r="EE29" s="164"/>
      <c r="EF29" s="164"/>
      <c r="EG29" s="164"/>
      <c r="EH29" s="164"/>
      <c r="EI29" s="164"/>
      <c r="EJ29" s="164"/>
      <c r="EK29" s="164"/>
      <c r="EL29" s="164"/>
      <c r="EM29" s="164"/>
      <c r="EN29" s="164"/>
      <c r="EO29" s="164"/>
      <c r="EP29" s="164"/>
      <c r="EQ29" s="164"/>
      <c r="ER29" s="164"/>
      <c r="ES29" s="164"/>
      <c r="ET29" s="164"/>
      <c r="EU29" s="164"/>
      <c r="EV29" s="164"/>
      <c r="EW29" s="164"/>
      <c r="EX29" s="164"/>
      <c r="EY29" s="164"/>
      <c r="EZ29" s="164"/>
      <c r="FA29" s="164"/>
      <c r="FB29" s="164"/>
      <c r="FC29" s="164"/>
      <c r="FD29" s="164"/>
      <c r="FE29" s="164"/>
      <c r="FF29" s="164"/>
      <c r="FG29" s="164"/>
      <c r="FH29" s="164"/>
      <c r="FI29" s="164"/>
      <c r="FJ29" s="164"/>
      <c r="FK29" s="164"/>
      <c r="FL29" s="164"/>
      <c r="FM29" s="164"/>
      <c r="FN29" s="164"/>
      <c r="FO29" s="164"/>
      <c r="FP29" s="164"/>
      <c r="FQ29" s="164"/>
      <c r="FR29" s="164"/>
    </row>
    <row r="30" spans="1:174" ht="11.25" customHeight="1">
      <c r="A30" s="115"/>
      <c r="B30" s="115"/>
      <c r="C30" s="115"/>
      <c r="D30" s="116"/>
      <c r="E30" s="116"/>
      <c r="F30" s="116"/>
      <c r="G30" s="116"/>
      <c r="H30" s="116"/>
      <c r="I30" s="116"/>
      <c r="J30" s="116"/>
      <c r="K30" s="116"/>
      <c r="L30" s="116"/>
      <c r="M30" s="116"/>
      <c r="N30" s="116"/>
      <c r="O30" s="116"/>
      <c r="P30" s="116"/>
      <c r="Q30" s="116"/>
      <c r="R30" s="116"/>
      <c r="S30" s="116"/>
      <c r="T30" s="116"/>
      <c r="U30" s="116"/>
      <c r="V30" s="116"/>
      <c r="W30" s="116"/>
      <c r="X30" s="116"/>
      <c r="Y30" s="116"/>
      <c r="Z30" s="116"/>
      <c r="AA30" s="116"/>
      <c r="AB30" s="116"/>
      <c r="AC30" s="116"/>
      <c r="AD30" s="116"/>
      <c r="AE30" s="116"/>
      <c r="AF30" s="116"/>
      <c r="AG30" s="116"/>
      <c r="AH30" s="116"/>
      <c r="AI30" s="116"/>
      <c r="AJ30" s="116"/>
      <c r="AK30" s="116"/>
      <c r="AL30" s="116"/>
      <c r="AM30" s="116"/>
      <c r="AN30" s="116"/>
      <c r="AO30" s="116"/>
      <c r="AP30" s="116"/>
      <c r="AQ30" s="122" t="s">
        <v>1921</v>
      </c>
      <c r="AR30" s="116"/>
      <c r="AS30" s="116"/>
      <c r="AT30" s="116"/>
      <c r="AU30" s="116"/>
      <c r="AV30" s="116"/>
      <c r="AW30" s="116"/>
      <c r="AX30" s="116"/>
      <c r="AY30" s="116"/>
      <c r="AZ30" s="116"/>
      <c r="BA30" s="116"/>
      <c r="BB30" s="116"/>
      <c r="BC30" s="116"/>
      <c r="BD30" s="116"/>
      <c r="BE30" s="116"/>
      <c r="BF30" s="116"/>
      <c r="BG30" s="116"/>
      <c r="BH30" s="116"/>
      <c r="BI30" s="116"/>
      <c r="BJ30" s="116"/>
      <c r="BK30" s="116"/>
      <c r="BL30" s="116"/>
      <c r="BM30" s="116"/>
      <c r="BN30" s="116"/>
      <c r="BO30" s="116"/>
      <c r="BP30" s="116"/>
      <c r="BQ30" s="116"/>
      <c r="BR30" s="116"/>
      <c r="BS30" s="116"/>
      <c r="BT30" s="116"/>
      <c r="BU30" s="116"/>
      <c r="BV30" s="116"/>
      <c r="BW30" s="116"/>
      <c r="BX30" s="116"/>
      <c r="BY30" s="116"/>
      <c r="BZ30" s="116"/>
      <c r="CA30" s="116"/>
      <c r="CB30" s="116"/>
      <c r="CC30" s="116"/>
      <c r="CD30" s="116"/>
      <c r="CE30" s="116"/>
      <c r="CF30" s="116"/>
      <c r="CG30" s="116"/>
      <c r="CH30" s="116"/>
      <c r="CI30" s="116"/>
      <c r="CJ30" s="164"/>
      <c r="CK30" s="164"/>
      <c r="CL30" s="164"/>
      <c r="CM30" s="164"/>
      <c r="CN30" s="164"/>
      <c r="CO30" s="164"/>
      <c r="CP30" s="164"/>
      <c r="CQ30" s="164"/>
      <c r="CR30" s="164"/>
      <c r="CS30" s="164"/>
      <c r="CT30" s="164"/>
      <c r="CU30" s="164"/>
      <c r="CV30" s="164"/>
      <c r="CW30" s="164"/>
      <c r="CX30" s="164"/>
      <c r="CY30" s="164"/>
      <c r="CZ30" s="164"/>
      <c r="DA30" s="164"/>
      <c r="DB30" s="164"/>
      <c r="DC30" s="164"/>
      <c r="DD30" s="164"/>
      <c r="DE30" s="164"/>
      <c r="DF30" s="164"/>
      <c r="DG30" s="164"/>
      <c r="DH30" s="164"/>
      <c r="DI30" s="164"/>
      <c r="DJ30" s="164"/>
      <c r="DK30" s="164"/>
      <c r="DL30" s="164"/>
      <c r="DM30" s="164"/>
      <c r="DN30" s="164"/>
      <c r="DO30" s="164"/>
      <c r="DP30" s="164"/>
      <c r="DQ30" s="164"/>
      <c r="DR30" s="164"/>
      <c r="DS30" s="164"/>
      <c r="DT30" s="164"/>
      <c r="DU30" s="164"/>
      <c r="DV30" s="164"/>
      <c r="DW30" s="164"/>
      <c r="DX30" s="164"/>
      <c r="DY30" s="164"/>
      <c r="DZ30" s="164"/>
      <c r="EA30" s="164"/>
      <c r="EB30" s="164"/>
      <c r="EC30" s="164"/>
      <c r="ED30" s="164"/>
      <c r="EE30" s="164"/>
      <c r="EF30" s="164"/>
      <c r="EG30" s="164"/>
      <c r="EH30" s="164"/>
      <c r="EI30" s="164"/>
      <c r="EJ30" s="164"/>
      <c r="EK30" s="164"/>
      <c r="EL30" s="164"/>
      <c r="EM30" s="164"/>
      <c r="EN30" s="164"/>
      <c r="EO30" s="164"/>
      <c r="EP30" s="164"/>
      <c r="EQ30" s="164"/>
      <c r="ER30" s="164"/>
      <c r="ES30" s="164"/>
      <c r="ET30" s="164"/>
      <c r="EU30" s="164"/>
      <c r="EV30" s="164"/>
      <c r="EW30" s="164"/>
      <c r="EX30" s="164"/>
      <c r="EY30" s="164"/>
      <c r="EZ30" s="164"/>
      <c r="FA30" s="164"/>
      <c r="FB30" s="164"/>
      <c r="FC30" s="164"/>
      <c r="FD30" s="164"/>
      <c r="FE30" s="164"/>
      <c r="FF30" s="164"/>
      <c r="FG30" s="164"/>
      <c r="FH30" s="164"/>
      <c r="FI30" s="164"/>
      <c r="FJ30" s="164"/>
      <c r="FK30" s="164"/>
      <c r="FL30" s="164"/>
      <c r="FM30" s="164"/>
      <c r="FN30" s="164"/>
      <c r="FO30" s="164"/>
      <c r="FP30" s="164"/>
      <c r="FQ30" s="164"/>
      <c r="FR30" s="164"/>
    </row>
    <row r="31" spans="1:174" ht="11.25" customHeight="1">
      <c r="A31" s="115"/>
      <c r="B31" s="115"/>
      <c r="C31" s="115"/>
      <c r="D31" s="116"/>
      <c r="E31" s="116"/>
      <c r="F31" s="116"/>
      <c r="G31" s="116"/>
      <c r="H31" s="116"/>
      <c r="I31" s="116"/>
      <c r="J31" s="116"/>
      <c r="K31" s="116"/>
      <c r="L31" s="116"/>
      <c r="M31" s="116"/>
      <c r="N31" s="116"/>
      <c r="O31" s="116"/>
      <c r="P31" s="116"/>
      <c r="Q31" s="116"/>
      <c r="R31" s="116"/>
      <c r="S31" s="116"/>
      <c r="T31" s="116"/>
      <c r="U31" s="116"/>
      <c r="V31" s="116"/>
      <c r="W31" s="116"/>
      <c r="X31" s="116"/>
      <c r="Y31" s="116"/>
      <c r="Z31" s="116"/>
      <c r="AA31" s="116"/>
      <c r="AB31" s="116"/>
      <c r="AC31" s="116"/>
      <c r="AD31" s="116"/>
      <c r="AE31" s="116"/>
      <c r="AF31" s="116"/>
      <c r="AG31" s="116"/>
      <c r="AH31" s="116"/>
      <c r="AI31" s="116"/>
      <c r="AJ31" s="116"/>
      <c r="AK31" s="116"/>
      <c r="AL31" s="116"/>
      <c r="AM31" s="116"/>
      <c r="AN31" s="116"/>
      <c r="AO31" s="116"/>
      <c r="AP31" s="116"/>
      <c r="AQ31" s="116"/>
      <c r="AR31" s="116"/>
      <c r="AS31" s="116"/>
      <c r="AT31" s="116"/>
      <c r="AU31" s="116"/>
      <c r="AV31" s="116"/>
      <c r="AW31" s="116"/>
      <c r="AX31" s="116"/>
      <c r="AY31" s="116"/>
      <c r="AZ31" s="116"/>
      <c r="BA31" s="116"/>
      <c r="BB31" s="116"/>
      <c r="BC31" s="116"/>
      <c r="BD31" s="116"/>
      <c r="BE31" s="116"/>
      <c r="BF31" s="116"/>
      <c r="BG31" s="116"/>
      <c r="BH31" s="116"/>
      <c r="BI31" s="116"/>
      <c r="BJ31" s="116"/>
      <c r="BK31" s="116"/>
      <c r="BL31" s="116"/>
      <c r="BM31" s="116"/>
      <c r="BN31" s="116"/>
      <c r="BO31" s="116"/>
      <c r="BP31" s="116"/>
      <c r="BQ31" s="116"/>
      <c r="BR31" s="116"/>
      <c r="BS31" s="116"/>
      <c r="BT31" s="116"/>
      <c r="BU31" s="116"/>
      <c r="BV31" s="116"/>
      <c r="BW31" s="116"/>
      <c r="BX31" s="116"/>
      <c r="BY31" s="116"/>
      <c r="BZ31" s="116"/>
      <c r="CA31" s="116"/>
      <c r="CB31" s="116"/>
      <c r="CC31" s="116"/>
      <c r="CD31" s="116"/>
      <c r="CE31" s="116"/>
      <c r="CF31" s="116"/>
      <c r="CG31" s="116"/>
      <c r="CH31" s="116"/>
      <c r="CI31" s="116"/>
      <c r="CJ31" s="164"/>
      <c r="CK31" s="164"/>
      <c r="CL31" s="164"/>
      <c r="CM31" s="164"/>
      <c r="CN31" s="164"/>
      <c r="CO31" s="164"/>
      <c r="CP31" s="164"/>
      <c r="CQ31" s="164"/>
      <c r="CR31" s="164"/>
      <c r="CS31" s="164"/>
      <c r="CT31" s="164"/>
      <c r="CU31" s="164"/>
      <c r="CV31" s="164"/>
      <c r="CW31" s="164"/>
      <c r="CX31" s="164"/>
      <c r="CY31" s="164"/>
      <c r="CZ31" s="164"/>
      <c r="DA31" s="164"/>
      <c r="DB31" s="164"/>
      <c r="DC31" s="164"/>
      <c r="DD31" s="164"/>
      <c r="DE31" s="164"/>
      <c r="DF31" s="164"/>
      <c r="DG31" s="164"/>
      <c r="DH31" s="164"/>
      <c r="DI31" s="164"/>
      <c r="DJ31" s="164"/>
      <c r="DK31" s="164"/>
      <c r="DL31" s="164"/>
      <c r="DM31" s="164"/>
      <c r="DN31" s="164"/>
      <c r="DO31" s="164"/>
      <c r="DP31" s="164"/>
      <c r="DQ31" s="164"/>
      <c r="DR31" s="164"/>
      <c r="DS31" s="164"/>
      <c r="DT31" s="164"/>
      <c r="DU31" s="164"/>
      <c r="DV31" s="164"/>
      <c r="DW31" s="164"/>
      <c r="DX31" s="164"/>
      <c r="DY31" s="164"/>
      <c r="DZ31" s="164"/>
      <c r="EA31" s="164"/>
      <c r="EB31" s="164"/>
      <c r="EC31" s="164"/>
      <c r="ED31" s="164"/>
      <c r="EE31" s="164"/>
      <c r="EF31" s="164"/>
      <c r="EG31" s="164"/>
      <c r="EH31" s="164"/>
      <c r="EI31" s="164"/>
      <c r="EJ31" s="164"/>
      <c r="EK31" s="164"/>
      <c r="EL31" s="164"/>
      <c r="EM31" s="164"/>
      <c r="EN31" s="164"/>
      <c r="EO31" s="164"/>
      <c r="EP31" s="164"/>
      <c r="EQ31" s="164"/>
      <c r="ER31" s="164"/>
      <c r="ES31" s="164"/>
      <c r="ET31" s="164"/>
      <c r="EU31" s="164"/>
      <c r="EV31" s="164"/>
      <c r="EW31" s="164"/>
      <c r="EX31" s="164"/>
      <c r="EY31" s="164"/>
      <c r="EZ31" s="164"/>
      <c r="FA31" s="164"/>
      <c r="FB31" s="164"/>
      <c r="FC31" s="164"/>
      <c r="FD31" s="164"/>
      <c r="FE31" s="164"/>
      <c r="FF31" s="164"/>
      <c r="FG31" s="164"/>
      <c r="FH31" s="164"/>
      <c r="FI31" s="164"/>
      <c r="FJ31" s="164"/>
      <c r="FK31" s="164"/>
      <c r="FL31" s="164"/>
      <c r="FM31" s="164"/>
      <c r="FN31" s="164"/>
      <c r="FO31" s="164"/>
      <c r="FP31" s="164"/>
      <c r="FQ31" s="164"/>
      <c r="FR31" s="164"/>
    </row>
    <row r="32" spans="1:174" ht="11.25" customHeight="1">
      <c r="A32" s="115"/>
      <c r="B32" s="115"/>
      <c r="C32" s="115"/>
      <c r="D32" s="116"/>
      <c r="E32" s="116"/>
      <c r="F32" s="116"/>
      <c r="G32" s="116"/>
      <c r="H32" s="116"/>
      <c r="I32" s="116"/>
      <c r="J32" s="116"/>
      <c r="K32" s="116"/>
      <c r="L32" s="116"/>
      <c r="M32" s="116"/>
      <c r="N32" s="116"/>
      <c r="O32" s="116"/>
      <c r="P32" s="116"/>
      <c r="Q32" s="116"/>
      <c r="R32" s="116"/>
      <c r="S32" s="116"/>
      <c r="T32" s="116"/>
      <c r="U32" s="116"/>
      <c r="V32" s="116"/>
      <c r="W32" s="116"/>
      <c r="X32" s="116"/>
      <c r="Y32" s="116"/>
      <c r="Z32" s="116"/>
      <c r="AA32" s="116"/>
      <c r="AB32" s="116"/>
      <c r="AC32" s="116"/>
      <c r="AD32" s="116"/>
      <c r="AE32" s="116"/>
      <c r="AF32" s="116"/>
      <c r="AG32" s="116"/>
      <c r="AH32" s="116"/>
      <c r="AI32" s="116"/>
      <c r="AJ32" s="116"/>
      <c r="AK32" s="116"/>
      <c r="AL32" s="116"/>
      <c r="AM32" s="116"/>
      <c r="AN32" s="116"/>
      <c r="AO32" s="116"/>
      <c r="AP32" s="116"/>
      <c r="AQ32" s="116"/>
      <c r="AR32" s="116"/>
      <c r="AS32" s="116"/>
      <c r="AT32" s="116"/>
      <c r="AU32" s="116"/>
      <c r="AV32" s="116"/>
      <c r="AW32" s="116"/>
      <c r="AX32" s="116"/>
      <c r="AY32" s="116"/>
      <c r="AZ32" s="116"/>
      <c r="BA32" s="116"/>
      <c r="BB32" s="116"/>
      <c r="BC32" s="116"/>
      <c r="BD32" s="116"/>
      <c r="BE32" s="116"/>
      <c r="BF32" s="116"/>
      <c r="BG32" s="116"/>
      <c r="BH32" s="116"/>
      <c r="BI32" s="116"/>
      <c r="BJ32" s="116"/>
      <c r="BK32" s="116"/>
      <c r="BL32" s="116"/>
      <c r="BM32" s="116"/>
      <c r="BN32" s="116"/>
      <c r="BO32" s="116"/>
      <c r="BP32" s="116"/>
      <c r="BQ32" s="116"/>
      <c r="BR32" s="116"/>
      <c r="BS32" s="116"/>
      <c r="BT32" s="116"/>
      <c r="BU32" s="116"/>
      <c r="BV32" s="116"/>
      <c r="BW32" s="116"/>
      <c r="BX32" s="116"/>
      <c r="BY32" s="116"/>
      <c r="BZ32" s="116"/>
      <c r="CA32" s="116"/>
      <c r="CB32" s="116"/>
      <c r="CC32" s="116"/>
      <c r="CD32" s="116"/>
      <c r="CE32" s="116"/>
      <c r="CF32" s="116"/>
      <c r="CG32" s="116"/>
      <c r="CH32" s="116"/>
      <c r="CI32" s="116"/>
      <c r="CJ32" s="164"/>
      <c r="CK32" s="164"/>
      <c r="CL32" s="164"/>
      <c r="CM32" s="164"/>
      <c r="CN32" s="164"/>
      <c r="CO32" s="164"/>
      <c r="CP32" s="164"/>
      <c r="CQ32" s="164"/>
      <c r="CR32" s="164"/>
      <c r="CS32" s="164"/>
      <c r="CT32" s="164"/>
      <c r="CU32" s="164"/>
      <c r="CV32" s="164"/>
      <c r="CW32" s="164"/>
      <c r="CX32" s="164"/>
      <c r="CY32" s="164"/>
      <c r="CZ32" s="164"/>
      <c r="DA32" s="164"/>
      <c r="DB32" s="164"/>
      <c r="DC32" s="164"/>
      <c r="DD32" s="164"/>
      <c r="DE32" s="164"/>
      <c r="DF32" s="164"/>
      <c r="DG32" s="164"/>
      <c r="DH32" s="164"/>
      <c r="DI32" s="164"/>
      <c r="DJ32" s="164"/>
      <c r="DK32" s="164"/>
      <c r="DL32" s="164"/>
      <c r="DM32" s="164"/>
      <c r="DN32" s="164"/>
      <c r="DO32" s="164"/>
      <c r="DP32" s="164"/>
      <c r="DQ32" s="164"/>
      <c r="DR32" s="164"/>
      <c r="DS32" s="164"/>
      <c r="DT32" s="164"/>
      <c r="DU32" s="164"/>
      <c r="DV32" s="164"/>
      <c r="DW32" s="164"/>
      <c r="DX32" s="164"/>
      <c r="DY32" s="164"/>
      <c r="DZ32" s="164"/>
      <c r="EA32" s="164"/>
      <c r="EB32" s="164"/>
      <c r="EC32" s="164"/>
      <c r="ED32" s="164"/>
      <c r="EE32" s="164"/>
      <c r="EF32" s="164"/>
      <c r="EG32" s="164"/>
      <c r="EH32" s="164"/>
      <c r="EI32" s="164"/>
      <c r="EJ32" s="164"/>
      <c r="EK32" s="164"/>
      <c r="EL32" s="164"/>
      <c r="EM32" s="164"/>
      <c r="EN32" s="164"/>
      <c r="EO32" s="164"/>
      <c r="EP32" s="164"/>
      <c r="EQ32" s="164"/>
      <c r="ER32" s="164"/>
      <c r="ES32" s="164"/>
      <c r="ET32" s="164"/>
      <c r="EU32" s="164"/>
      <c r="EV32" s="164"/>
      <c r="EW32" s="164"/>
      <c r="EX32" s="164"/>
      <c r="EY32" s="164"/>
      <c r="EZ32" s="164"/>
      <c r="FA32" s="164"/>
      <c r="FB32" s="164"/>
      <c r="FC32" s="164"/>
      <c r="FD32" s="164"/>
      <c r="FE32" s="164"/>
      <c r="FF32" s="164"/>
      <c r="FG32" s="164"/>
      <c r="FH32" s="164"/>
      <c r="FI32" s="164"/>
      <c r="FJ32" s="164"/>
      <c r="FK32" s="164"/>
      <c r="FL32" s="164"/>
      <c r="FM32" s="164"/>
      <c r="FN32" s="164"/>
      <c r="FO32" s="164"/>
      <c r="FP32" s="164"/>
      <c r="FQ32" s="164"/>
      <c r="FR32" s="164"/>
    </row>
    <row r="33" spans="1:174" ht="11.25" customHeight="1">
      <c r="A33" s="115"/>
      <c r="B33" s="115"/>
      <c r="C33" s="115"/>
      <c r="D33" s="116"/>
      <c r="E33" s="116"/>
      <c r="F33" s="116"/>
      <c r="G33" s="116"/>
      <c r="H33" s="116"/>
      <c r="I33" s="116"/>
      <c r="J33" s="116"/>
      <c r="K33" s="116"/>
      <c r="L33" s="116"/>
      <c r="M33" s="116"/>
      <c r="N33" s="116"/>
      <c r="O33" s="116"/>
      <c r="P33" s="116"/>
      <c r="Q33" s="116"/>
      <c r="R33" s="116"/>
      <c r="S33" s="116"/>
      <c r="T33" s="116"/>
      <c r="U33" s="116"/>
      <c r="V33" s="116"/>
      <c r="W33" s="116"/>
      <c r="X33" s="116"/>
      <c r="Y33" s="116"/>
      <c r="Z33" s="116"/>
      <c r="AA33" s="116"/>
      <c r="AB33" s="116"/>
      <c r="AC33" s="116"/>
      <c r="AD33" s="116"/>
      <c r="AE33" s="116"/>
      <c r="AF33" s="116"/>
      <c r="AG33" s="116"/>
      <c r="AH33" s="116"/>
      <c r="AI33" s="116"/>
      <c r="AJ33" s="116"/>
      <c r="AK33" s="116"/>
      <c r="AL33" s="116"/>
      <c r="AM33" s="116"/>
      <c r="AN33" s="116"/>
      <c r="AO33" s="116"/>
      <c r="AP33" s="116"/>
      <c r="AQ33" s="116"/>
      <c r="AR33" s="116"/>
      <c r="AS33" s="116"/>
      <c r="AT33" s="116"/>
      <c r="AU33" s="116"/>
      <c r="AV33" s="116"/>
      <c r="AW33" s="116"/>
      <c r="AX33" s="116"/>
      <c r="AY33" s="116"/>
      <c r="AZ33" s="116"/>
      <c r="BA33" s="116"/>
      <c r="BB33" s="116"/>
      <c r="BC33" s="116"/>
      <c r="BD33" s="116"/>
      <c r="BE33" s="116"/>
      <c r="BF33" s="116"/>
      <c r="BG33" s="116"/>
      <c r="BH33" s="116"/>
      <c r="BI33" s="116"/>
      <c r="BJ33" s="116"/>
      <c r="BK33" s="116"/>
      <c r="BL33" s="116"/>
      <c r="BM33" s="116"/>
      <c r="BN33" s="116"/>
      <c r="BO33" s="116"/>
      <c r="BP33" s="116"/>
      <c r="BQ33" s="116"/>
      <c r="BR33" s="116"/>
      <c r="BS33" s="116"/>
      <c r="BT33" s="116"/>
      <c r="BU33" s="116"/>
      <c r="BV33" s="116"/>
      <c r="BW33" s="116"/>
      <c r="BX33" s="116"/>
      <c r="BY33" s="116"/>
      <c r="BZ33" s="116"/>
      <c r="CA33" s="116"/>
      <c r="CB33" s="116"/>
      <c r="CC33" s="116"/>
      <c r="CD33" s="116"/>
      <c r="CE33" s="116"/>
      <c r="CF33" s="116"/>
      <c r="CG33" s="116"/>
      <c r="CH33" s="116"/>
      <c r="CI33" s="116"/>
      <c r="CJ33" s="164"/>
      <c r="CK33" s="164"/>
      <c r="CL33" s="164"/>
      <c r="CM33" s="164"/>
      <c r="CN33" s="164"/>
      <c r="CO33" s="164"/>
      <c r="CP33" s="164"/>
      <c r="CQ33" s="164"/>
      <c r="CR33" s="164"/>
      <c r="CS33" s="164"/>
      <c r="CT33" s="164"/>
      <c r="CU33" s="164"/>
      <c r="CV33" s="164"/>
      <c r="CW33" s="164"/>
      <c r="CX33" s="164"/>
      <c r="CY33" s="164"/>
      <c r="CZ33" s="164"/>
      <c r="DA33" s="164"/>
      <c r="DB33" s="164"/>
      <c r="DC33" s="164"/>
      <c r="DD33" s="164"/>
      <c r="DE33" s="164"/>
      <c r="DF33" s="164"/>
      <c r="DG33" s="164"/>
      <c r="DH33" s="164"/>
      <c r="DI33" s="164"/>
      <c r="DJ33" s="164"/>
      <c r="DK33" s="164"/>
      <c r="DL33" s="164"/>
      <c r="DM33" s="164"/>
      <c r="DN33" s="164"/>
      <c r="DO33" s="164"/>
      <c r="DP33" s="164"/>
      <c r="DQ33" s="164"/>
      <c r="DR33" s="164"/>
      <c r="DS33" s="164"/>
      <c r="DT33" s="164"/>
      <c r="DU33" s="164"/>
      <c r="DV33" s="164"/>
      <c r="DW33" s="164"/>
      <c r="DX33" s="164"/>
      <c r="DY33" s="164"/>
      <c r="DZ33" s="164"/>
      <c r="EA33" s="164"/>
      <c r="EB33" s="164"/>
      <c r="EC33" s="164"/>
      <c r="ED33" s="164"/>
      <c r="EE33" s="164"/>
      <c r="EF33" s="164"/>
      <c r="EG33" s="164"/>
      <c r="EH33" s="164"/>
      <c r="EI33" s="164"/>
      <c r="EJ33" s="164"/>
      <c r="EK33" s="164"/>
      <c r="EL33" s="164"/>
      <c r="EM33" s="164"/>
      <c r="EN33" s="164"/>
      <c r="EO33" s="164"/>
      <c r="EP33" s="164"/>
      <c r="EQ33" s="164"/>
      <c r="ER33" s="164"/>
      <c r="ES33" s="164"/>
      <c r="ET33" s="164"/>
      <c r="EU33" s="164"/>
      <c r="EV33" s="164"/>
      <c r="EW33" s="164"/>
      <c r="EX33" s="164"/>
      <c r="EY33" s="164"/>
      <c r="EZ33" s="164"/>
      <c r="FA33" s="164"/>
      <c r="FB33" s="164"/>
      <c r="FC33" s="164"/>
      <c r="FD33" s="164"/>
      <c r="FE33" s="164"/>
      <c r="FF33" s="164"/>
      <c r="FG33" s="164"/>
      <c r="FH33" s="164"/>
      <c r="FI33" s="164"/>
      <c r="FJ33" s="164"/>
      <c r="FK33" s="164"/>
      <c r="FL33" s="164"/>
      <c r="FM33" s="164"/>
      <c r="FN33" s="164"/>
      <c r="FO33" s="164"/>
      <c r="FP33" s="164"/>
      <c r="FQ33" s="164"/>
      <c r="FR33" s="164"/>
    </row>
    <row r="34" spans="1:174" ht="11.25" customHeight="1">
      <c r="A34" s="115"/>
      <c r="B34" s="115"/>
      <c r="C34" s="115"/>
      <c r="D34" s="116"/>
      <c r="E34" s="116"/>
      <c r="F34" s="116"/>
      <c r="G34" s="116"/>
      <c r="H34" s="116"/>
      <c r="I34" s="116"/>
      <c r="J34" s="116"/>
      <c r="K34" s="116"/>
      <c r="L34" s="116"/>
      <c r="M34" s="116"/>
      <c r="N34" s="116"/>
      <c r="O34" s="116"/>
      <c r="P34" s="116"/>
      <c r="Q34" s="116"/>
      <c r="R34" s="116"/>
      <c r="S34" s="116"/>
      <c r="T34" s="116"/>
      <c r="U34" s="116"/>
      <c r="V34" s="116"/>
      <c r="W34" s="116"/>
      <c r="X34" s="116"/>
      <c r="Y34" s="116"/>
      <c r="Z34" s="116"/>
      <c r="AA34" s="116"/>
      <c r="AB34" s="116"/>
      <c r="AC34" s="116"/>
      <c r="AD34" s="116"/>
      <c r="AE34" s="116"/>
      <c r="AF34" s="116"/>
      <c r="AG34" s="116"/>
      <c r="AH34" s="116"/>
      <c r="AI34" s="116"/>
      <c r="AJ34" s="116"/>
      <c r="AK34" s="116"/>
      <c r="AL34" s="116"/>
      <c r="AM34" s="116"/>
      <c r="AN34" s="116"/>
      <c r="AO34" s="116"/>
      <c r="AP34" s="116"/>
      <c r="AQ34" s="116"/>
      <c r="AR34" s="116"/>
      <c r="AS34" s="116"/>
      <c r="AT34" s="116"/>
      <c r="AU34" s="116"/>
      <c r="AV34" s="116"/>
      <c r="AW34" s="116"/>
      <c r="AX34" s="116"/>
      <c r="AY34" s="116"/>
      <c r="AZ34" s="116"/>
      <c r="BA34" s="116"/>
      <c r="BB34" s="116"/>
      <c r="BC34" s="116"/>
      <c r="BD34" s="116"/>
      <c r="BE34" s="116"/>
      <c r="BF34" s="116"/>
      <c r="BG34" s="116"/>
      <c r="BH34" s="116"/>
      <c r="BI34" s="116"/>
      <c r="BJ34" s="116"/>
      <c r="BK34" s="116"/>
      <c r="BL34" s="116"/>
      <c r="BM34" s="116"/>
      <c r="BN34" s="116"/>
      <c r="BO34" s="116"/>
      <c r="BP34" s="116"/>
      <c r="BQ34" s="116"/>
      <c r="BR34" s="116"/>
      <c r="BS34" s="116"/>
      <c r="BT34" s="116"/>
      <c r="BU34" s="116"/>
      <c r="BV34" s="116"/>
      <c r="BW34" s="116"/>
      <c r="BX34" s="116"/>
      <c r="BY34" s="116"/>
      <c r="BZ34" s="116"/>
      <c r="CA34" s="116"/>
      <c r="CB34" s="116"/>
      <c r="CC34" s="116"/>
      <c r="CD34" s="116"/>
      <c r="CE34" s="116"/>
      <c r="CF34" s="116"/>
      <c r="CG34" s="116"/>
      <c r="CH34" s="116"/>
      <c r="CI34" s="116"/>
      <c r="CJ34" s="164"/>
      <c r="CK34" s="164"/>
      <c r="CL34" s="164"/>
      <c r="CM34" s="164"/>
      <c r="CN34" s="164"/>
      <c r="CO34" s="164"/>
      <c r="CP34" s="164"/>
      <c r="CQ34" s="164"/>
      <c r="CR34" s="164"/>
      <c r="CS34" s="164"/>
      <c r="CT34" s="164"/>
      <c r="CU34" s="164"/>
      <c r="CV34" s="164"/>
      <c r="CW34" s="164"/>
      <c r="CX34" s="164"/>
      <c r="CY34" s="164"/>
      <c r="CZ34" s="164"/>
      <c r="DA34" s="164"/>
      <c r="DB34" s="164"/>
      <c r="DC34" s="164"/>
      <c r="DD34" s="164"/>
      <c r="DE34" s="164"/>
      <c r="DF34" s="164"/>
      <c r="DG34" s="164"/>
      <c r="DH34" s="164"/>
      <c r="DI34" s="164"/>
      <c r="DJ34" s="164"/>
      <c r="DK34" s="164"/>
      <c r="DL34" s="164"/>
      <c r="DM34" s="164"/>
      <c r="DN34" s="164"/>
      <c r="DO34" s="164"/>
      <c r="DP34" s="164"/>
      <c r="DQ34" s="164"/>
      <c r="DR34" s="164"/>
      <c r="DS34" s="164"/>
      <c r="DT34" s="164"/>
      <c r="DU34" s="164"/>
      <c r="DV34" s="164"/>
      <c r="DW34" s="164"/>
      <c r="DX34" s="164"/>
      <c r="DY34" s="164"/>
      <c r="DZ34" s="164"/>
      <c r="EA34" s="164"/>
      <c r="EB34" s="164"/>
      <c r="EC34" s="164"/>
      <c r="ED34" s="164"/>
      <c r="EE34" s="164"/>
      <c r="EF34" s="164"/>
      <c r="EG34" s="164"/>
      <c r="EH34" s="164"/>
      <c r="EI34" s="164"/>
      <c r="EJ34" s="164"/>
      <c r="EK34" s="164"/>
      <c r="EL34" s="164"/>
      <c r="EM34" s="164"/>
      <c r="EN34" s="164"/>
      <c r="EO34" s="164"/>
      <c r="EP34" s="164"/>
      <c r="EQ34" s="164"/>
      <c r="ER34" s="164"/>
      <c r="ES34" s="164"/>
      <c r="ET34" s="164"/>
      <c r="EU34" s="164"/>
      <c r="EV34" s="164"/>
      <c r="EW34" s="164"/>
      <c r="EX34" s="164"/>
      <c r="EY34" s="164"/>
      <c r="EZ34" s="164"/>
      <c r="FA34" s="164"/>
      <c r="FB34" s="164"/>
      <c r="FC34" s="164"/>
      <c r="FD34" s="164"/>
      <c r="FE34" s="164"/>
      <c r="FF34" s="164"/>
      <c r="FG34" s="164"/>
      <c r="FH34" s="164"/>
      <c r="FI34" s="164"/>
      <c r="FJ34" s="164"/>
      <c r="FK34" s="164"/>
      <c r="FL34" s="164"/>
      <c r="FM34" s="164"/>
      <c r="FN34" s="164"/>
      <c r="FO34" s="164"/>
      <c r="FP34" s="164"/>
      <c r="FQ34" s="164"/>
      <c r="FR34" s="164"/>
    </row>
    <row r="35" spans="1:174" ht="11.25" customHeight="1">
      <c r="A35" s="115"/>
      <c r="B35" s="115"/>
      <c r="C35" s="115"/>
      <c r="D35" s="116"/>
      <c r="E35" s="116"/>
      <c r="F35" s="116"/>
      <c r="G35" s="116"/>
      <c r="H35" s="116"/>
      <c r="I35" s="116"/>
      <c r="J35" s="116"/>
      <c r="K35" s="116"/>
      <c r="L35" s="116"/>
      <c r="M35" s="116"/>
      <c r="N35" s="116"/>
      <c r="O35" s="116"/>
      <c r="P35" s="116"/>
      <c r="Q35" s="116"/>
      <c r="R35" s="116"/>
      <c r="S35" s="116"/>
      <c r="T35" s="116"/>
      <c r="U35" s="116"/>
      <c r="V35" s="116"/>
      <c r="W35" s="116"/>
      <c r="X35" s="116"/>
      <c r="Y35" s="116"/>
      <c r="Z35" s="116"/>
      <c r="AA35" s="116"/>
      <c r="AB35" s="116"/>
      <c r="AC35" s="116"/>
      <c r="AD35" s="116"/>
      <c r="AE35" s="116"/>
      <c r="AF35" s="116"/>
      <c r="AG35" s="116"/>
      <c r="AH35" s="116"/>
      <c r="AI35" s="116"/>
      <c r="AJ35" s="116"/>
      <c r="AK35" s="116"/>
      <c r="AL35" s="116"/>
      <c r="AM35" s="116"/>
      <c r="AN35" s="116"/>
      <c r="AO35" s="116"/>
      <c r="AP35" s="116"/>
      <c r="AQ35" s="116"/>
      <c r="AR35" s="116"/>
      <c r="AS35" s="116"/>
      <c r="AT35" s="116"/>
      <c r="AU35" s="116"/>
      <c r="AV35" s="116"/>
      <c r="AW35" s="116"/>
      <c r="AX35" s="116"/>
      <c r="AY35" s="116"/>
      <c r="AZ35" s="116"/>
      <c r="BA35" s="116"/>
      <c r="BB35" s="116"/>
      <c r="BC35" s="116"/>
      <c r="BD35" s="116"/>
      <c r="BE35" s="116"/>
      <c r="BF35" s="116"/>
      <c r="BG35" s="116"/>
      <c r="BH35" s="116"/>
      <c r="BI35" s="116"/>
      <c r="BJ35" s="116"/>
      <c r="BK35" s="116"/>
      <c r="BL35" s="116"/>
      <c r="BM35" s="116"/>
      <c r="BN35" s="116"/>
      <c r="BO35" s="116"/>
      <c r="BP35" s="116"/>
      <c r="BQ35" s="116"/>
      <c r="BR35" s="116"/>
      <c r="BS35" s="116"/>
      <c r="BT35" s="116"/>
      <c r="BU35" s="116"/>
      <c r="BV35" s="116"/>
      <c r="BW35" s="116"/>
      <c r="BX35" s="116"/>
      <c r="BY35" s="116"/>
      <c r="BZ35" s="116"/>
      <c r="CA35" s="116"/>
      <c r="CB35" s="116"/>
      <c r="CC35" s="116"/>
      <c r="CD35" s="116"/>
      <c r="CE35" s="116"/>
      <c r="CF35" s="116"/>
      <c r="CG35" s="116"/>
      <c r="CH35" s="116"/>
      <c r="CI35" s="116"/>
      <c r="CJ35" s="164"/>
      <c r="CK35" s="164"/>
      <c r="CL35" s="164"/>
      <c r="CM35" s="164"/>
      <c r="CN35" s="164"/>
      <c r="CO35" s="164"/>
      <c r="CP35" s="164"/>
      <c r="CQ35" s="164"/>
      <c r="CR35" s="164"/>
      <c r="CS35" s="164"/>
      <c r="CT35" s="164"/>
      <c r="CU35" s="164"/>
      <c r="CV35" s="164"/>
      <c r="CW35" s="164"/>
      <c r="CX35" s="164"/>
      <c r="CY35" s="164"/>
      <c r="CZ35" s="164"/>
      <c r="DA35" s="164"/>
      <c r="DB35" s="164"/>
      <c r="DC35" s="164"/>
      <c r="DD35" s="164"/>
      <c r="DE35" s="164"/>
      <c r="DF35" s="164"/>
      <c r="DG35" s="164"/>
      <c r="DH35" s="164"/>
      <c r="DI35" s="164"/>
      <c r="DJ35" s="164"/>
      <c r="DK35" s="164"/>
      <c r="DL35" s="164"/>
      <c r="DM35" s="164"/>
      <c r="DN35" s="164"/>
      <c r="DO35" s="164"/>
      <c r="DP35" s="164"/>
      <c r="DQ35" s="164"/>
      <c r="DR35" s="164"/>
      <c r="DS35" s="164"/>
      <c r="DT35" s="164"/>
      <c r="DU35" s="164"/>
      <c r="DV35" s="164"/>
      <c r="DW35" s="164"/>
      <c r="DX35" s="164"/>
      <c r="DY35" s="164"/>
      <c r="DZ35" s="164"/>
      <c r="EA35" s="164"/>
      <c r="EB35" s="164"/>
      <c r="EC35" s="164"/>
      <c r="ED35" s="164"/>
      <c r="EE35" s="164"/>
      <c r="EF35" s="164"/>
      <c r="EG35" s="164"/>
      <c r="EH35" s="164"/>
      <c r="EI35" s="164"/>
      <c r="EJ35" s="164"/>
      <c r="EK35" s="164"/>
      <c r="EL35" s="164"/>
      <c r="EM35" s="164"/>
      <c r="EN35" s="164"/>
      <c r="EO35" s="164"/>
      <c r="EP35" s="164"/>
      <c r="EQ35" s="164"/>
      <c r="ER35" s="164"/>
      <c r="ES35" s="164"/>
      <c r="ET35" s="164"/>
      <c r="EU35" s="164"/>
      <c r="EV35" s="164"/>
      <c r="EW35" s="164"/>
      <c r="EX35" s="164"/>
      <c r="EY35" s="164"/>
      <c r="EZ35" s="164"/>
      <c r="FA35" s="164"/>
      <c r="FB35" s="164"/>
      <c r="FC35" s="164"/>
      <c r="FD35" s="164"/>
      <c r="FE35" s="164"/>
      <c r="FF35" s="164"/>
      <c r="FG35" s="164"/>
      <c r="FH35" s="164"/>
      <c r="FI35" s="164"/>
      <c r="FJ35" s="164"/>
      <c r="FK35" s="164"/>
      <c r="FL35" s="164"/>
      <c r="FM35" s="164"/>
      <c r="FN35" s="164"/>
      <c r="FO35" s="164"/>
      <c r="FP35" s="164"/>
      <c r="FQ35" s="164"/>
      <c r="FR35" s="164"/>
    </row>
    <row r="36" spans="1:174" ht="11.25" customHeight="1">
      <c r="A36" s="115"/>
      <c r="B36" s="115"/>
      <c r="C36" s="115"/>
      <c r="D36" s="116"/>
      <c r="E36" s="116"/>
      <c r="F36" s="116"/>
      <c r="G36" s="116"/>
      <c r="H36" s="116"/>
      <c r="I36" s="116"/>
      <c r="J36" s="116"/>
      <c r="K36" s="116"/>
      <c r="L36" s="116"/>
      <c r="M36" s="116"/>
      <c r="N36" s="116"/>
      <c r="O36" s="116"/>
      <c r="P36" s="116"/>
      <c r="Q36" s="116"/>
      <c r="R36" s="116"/>
      <c r="S36" s="116"/>
      <c r="T36" s="116"/>
      <c r="U36" s="116"/>
      <c r="V36" s="116"/>
      <c r="W36" s="208"/>
      <c r="X36" s="209"/>
      <c r="Y36" s="209"/>
      <c r="Z36" s="209"/>
      <c r="AA36" s="209"/>
      <c r="AB36" s="209"/>
      <c r="AC36" s="209"/>
      <c r="AD36" s="209"/>
      <c r="AE36" s="209"/>
      <c r="AF36" s="209"/>
      <c r="AG36" s="209"/>
      <c r="AH36" s="209"/>
      <c r="AI36" s="209"/>
      <c r="AJ36" s="209"/>
      <c r="AK36" s="209"/>
      <c r="AL36" s="209"/>
      <c r="AM36" s="210"/>
      <c r="AN36" s="116"/>
      <c r="AO36" s="116"/>
      <c r="AP36" s="116"/>
      <c r="AQ36" s="116"/>
      <c r="AR36" s="116"/>
      <c r="AS36" s="116"/>
      <c r="AT36" s="116"/>
      <c r="AU36" s="116"/>
      <c r="AV36" s="116"/>
      <c r="AW36" s="116"/>
      <c r="AX36" s="116"/>
      <c r="AY36" s="116"/>
      <c r="AZ36" s="116"/>
      <c r="BA36" s="116"/>
      <c r="BB36" s="116"/>
      <c r="BC36" s="116"/>
      <c r="BD36" s="116"/>
      <c r="BE36" s="116"/>
      <c r="BF36" s="116"/>
      <c r="BG36" s="116"/>
      <c r="BH36" s="116"/>
      <c r="BI36" s="116"/>
      <c r="BJ36" s="116"/>
      <c r="BK36" s="116"/>
      <c r="BL36" s="116"/>
      <c r="BM36" s="116"/>
      <c r="BN36" s="116"/>
      <c r="BO36" s="116"/>
      <c r="BP36" s="116"/>
      <c r="BQ36" s="116"/>
      <c r="BR36" s="116"/>
      <c r="BS36" s="116"/>
      <c r="BT36" s="116"/>
      <c r="BU36" s="116"/>
      <c r="BV36" s="116"/>
      <c r="BW36" s="116"/>
      <c r="BX36" s="116"/>
      <c r="BY36" s="116"/>
      <c r="BZ36" s="116"/>
      <c r="CA36" s="116"/>
      <c r="CB36" s="116"/>
      <c r="CC36" s="116"/>
      <c r="CD36" s="116"/>
      <c r="CE36" s="116"/>
      <c r="CF36" s="116"/>
      <c r="CG36" s="116"/>
      <c r="CH36" s="116"/>
      <c r="CI36" s="116"/>
      <c r="CJ36" s="164"/>
      <c r="CK36" s="164"/>
      <c r="CL36" s="164"/>
      <c r="CM36" s="164"/>
      <c r="CN36" s="164"/>
      <c r="CO36" s="164"/>
      <c r="CP36" s="164"/>
      <c r="CQ36" s="164"/>
      <c r="CR36" s="164"/>
      <c r="CS36" s="164"/>
      <c r="CT36" s="164"/>
      <c r="CU36" s="164"/>
      <c r="CV36" s="164"/>
      <c r="CW36" s="164"/>
      <c r="CX36" s="164"/>
      <c r="CY36" s="164"/>
      <c r="CZ36" s="164"/>
      <c r="DA36" s="164"/>
      <c r="DB36" s="164"/>
      <c r="DC36" s="164"/>
      <c r="DD36" s="164"/>
      <c r="DE36" s="164"/>
      <c r="DF36" s="164"/>
      <c r="DG36" s="164"/>
      <c r="DH36" s="164"/>
      <c r="DI36" s="164"/>
      <c r="DJ36" s="164"/>
      <c r="DK36" s="164"/>
      <c r="DL36" s="164"/>
      <c r="DM36" s="164"/>
      <c r="DN36" s="164"/>
      <c r="DO36" s="164"/>
      <c r="DP36" s="164"/>
      <c r="DQ36" s="164"/>
      <c r="DR36" s="164"/>
      <c r="DS36" s="164"/>
      <c r="DT36" s="164"/>
      <c r="DU36" s="164"/>
      <c r="DV36" s="164"/>
      <c r="DW36" s="164"/>
      <c r="DX36" s="164"/>
      <c r="DY36" s="164"/>
      <c r="DZ36" s="164"/>
      <c r="EA36" s="164"/>
      <c r="EB36" s="164"/>
      <c r="EC36" s="164"/>
      <c r="ED36" s="164"/>
      <c r="EE36" s="164"/>
      <c r="EF36" s="164"/>
      <c r="EG36" s="164"/>
      <c r="EH36" s="164"/>
      <c r="EI36" s="164"/>
      <c r="EJ36" s="164"/>
      <c r="EK36" s="164"/>
      <c r="EL36" s="164"/>
      <c r="EM36" s="164"/>
      <c r="EN36" s="164"/>
      <c r="EO36" s="164"/>
      <c r="EP36" s="164"/>
      <c r="EQ36" s="164"/>
      <c r="ER36" s="164"/>
      <c r="ES36" s="164"/>
      <c r="ET36" s="164"/>
      <c r="EU36" s="164"/>
      <c r="EV36" s="164"/>
      <c r="EW36" s="164"/>
      <c r="EX36" s="164"/>
      <c r="EY36" s="164"/>
      <c r="EZ36" s="164"/>
      <c r="FA36" s="164"/>
      <c r="FB36" s="164"/>
      <c r="FC36" s="164"/>
      <c r="FD36" s="164"/>
      <c r="FE36" s="164"/>
      <c r="FF36" s="164"/>
      <c r="FG36" s="164"/>
      <c r="FH36" s="164"/>
      <c r="FI36" s="164"/>
      <c r="FJ36" s="164"/>
      <c r="FK36" s="164"/>
      <c r="FL36" s="164"/>
      <c r="FM36" s="164"/>
      <c r="FN36" s="164"/>
      <c r="FO36" s="164"/>
      <c r="FP36" s="164"/>
      <c r="FQ36" s="164"/>
      <c r="FR36" s="164"/>
    </row>
    <row r="37" spans="1:174" ht="11.25" customHeight="1">
      <c r="A37" s="115"/>
      <c r="B37" s="115"/>
      <c r="C37" s="115"/>
      <c r="D37" s="116"/>
      <c r="E37" s="116"/>
      <c r="F37" s="116"/>
      <c r="G37" s="116"/>
      <c r="H37" s="116"/>
      <c r="I37" s="116"/>
      <c r="J37" s="116"/>
      <c r="K37" s="116"/>
      <c r="L37" s="116"/>
      <c r="M37" s="116"/>
      <c r="N37" s="116"/>
      <c r="O37" s="116"/>
      <c r="P37" s="116"/>
      <c r="Q37" s="116"/>
      <c r="R37" s="116"/>
      <c r="S37" s="116"/>
      <c r="T37" s="116"/>
      <c r="U37" s="116"/>
      <c r="V37" s="116"/>
      <c r="W37" s="211"/>
      <c r="X37" s="116"/>
      <c r="Y37" s="116"/>
      <c r="Z37" s="116"/>
      <c r="AA37" s="116"/>
      <c r="AB37" s="116"/>
      <c r="AC37" s="116"/>
      <c r="AD37" s="116"/>
      <c r="AE37" s="116"/>
      <c r="AF37" s="116"/>
      <c r="AG37" s="116"/>
      <c r="AH37" s="116"/>
      <c r="AI37" s="116"/>
      <c r="AJ37" s="116"/>
      <c r="AK37" s="116"/>
      <c r="AL37" s="116"/>
      <c r="AM37" s="212"/>
      <c r="AN37" s="116"/>
      <c r="AO37" s="116"/>
      <c r="AP37" s="116"/>
      <c r="AQ37" s="116"/>
      <c r="AR37" s="116"/>
      <c r="AS37" s="116"/>
      <c r="AT37" s="116"/>
      <c r="AU37" s="116"/>
      <c r="AV37" s="116"/>
      <c r="AW37" s="116"/>
      <c r="AX37" s="116"/>
      <c r="AY37" s="116"/>
      <c r="AZ37" s="116"/>
      <c r="BA37" s="116"/>
      <c r="BB37" s="116"/>
      <c r="BC37" s="116"/>
      <c r="BD37" s="116"/>
      <c r="BE37" s="116"/>
      <c r="BF37" s="116"/>
      <c r="BG37" s="116"/>
      <c r="BH37" s="116"/>
      <c r="BI37" s="116"/>
      <c r="BJ37" s="116"/>
      <c r="BK37" s="116"/>
      <c r="BL37" s="116"/>
      <c r="BM37" s="116"/>
      <c r="BN37" s="116"/>
      <c r="BO37" s="116"/>
      <c r="BP37" s="116"/>
      <c r="BQ37" s="116"/>
      <c r="BR37" s="116"/>
      <c r="BS37" s="116"/>
      <c r="BT37" s="116"/>
      <c r="BU37" s="116"/>
      <c r="BV37" s="116"/>
      <c r="BW37" s="116"/>
      <c r="BX37" s="116"/>
      <c r="BY37" s="116"/>
      <c r="BZ37" s="116"/>
      <c r="CA37" s="116"/>
      <c r="CB37" s="116"/>
      <c r="CC37" s="116"/>
      <c r="CD37" s="116"/>
      <c r="CE37" s="116"/>
      <c r="CF37" s="116"/>
      <c r="CG37" s="116"/>
      <c r="CH37" s="116"/>
      <c r="CI37" s="116"/>
      <c r="CJ37" s="164"/>
      <c r="CK37" s="164"/>
      <c r="CL37" s="164"/>
      <c r="CM37" s="164"/>
      <c r="CN37" s="164"/>
      <c r="CO37" s="164"/>
      <c r="CP37" s="164"/>
      <c r="CQ37" s="164"/>
      <c r="CR37" s="164"/>
      <c r="CS37" s="164"/>
      <c r="CT37" s="164"/>
      <c r="CU37" s="164"/>
      <c r="CV37" s="164"/>
      <c r="CW37" s="164"/>
      <c r="CX37" s="164"/>
      <c r="CY37" s="164"/>
      <c r="CZ37" s="164"/>
      <c r="DA37" s="164"/>
      <c r="DB37" s="164"/>
      <c r="DC37" s="164"/>
      <c r="DD37" s="164"/>
      <c r="DE37" s="164"/>
      <c r="DF37" s="164"/>
      <c r="DG37" s="164"/>
      <c r="DH37" s="164"/>
      <c r="DI37" s="164"/>
      <c r="DJ37" s="164"/>
      <c r="DK37" s="164"/>
      <c r="DL37" s="164"/>
      <c r="DM37" s="164"/>
      <c r="DN37" s="164"/>
      <c r="DO37" s="164"/>
      <c r="DP37" s="164"/>
      <c r="DQ37" s="164"/>
      <c r="DR37" s="164"/>
      <c r="DS37" s="164"/>
      <c r="DT37" s="164"/>
      <c r="DU37" s="164"/>
      <c r="DV37" s="164"/>
      <c r="DW37" s="164"/>
      <c r="DX37" s="164"/>
      <c r="DY37" s="164"/>
      <c r="DZ37" s="164"/>
      <c r="EA37" s="164"/>
      <c r="EB37" s="164"/>
      <c r="EC37" s="164"/>
      <c r="ED37" s="164"/>
      <c r="EE37" s="164"/>
      <c r="EF37" s="164"/>
      <c r="EG37" s="164"/>
      <c r="EH37" s="164"/>
      <c r="EI37" s="164"/>
      <c r="EJ37" s="164"/>
      <c r="EK37" s="164"/>
      <c r="EL37" s="164"/>
      <c r="EM37" s="164"/>
      <c r="EN37" s="164"/>
      <c r="EO37" s="164"/>
      <c r="EP37" s="164"/>
      <c r="EQ37" s="164"/>
      <c r="ER37" s="164"/>
      <c r="ES37" s="164"/>
      <c r="ET37" s="164"/>
      <c r="EU37" s="164"/>
      <c r="EV37" s="164"/>
      <c r="EW37" s="164"/>
      <c r="EX37" s="164"/>
      <c r="EY37" s="164"/>
      <c r="EZ37" s="164"/>
      <c r="FA37" s="164"/>
      <c r="FB37" s="164"/>
      <c r="FC37" s="164"/>
      <c r="FD37" s="164"/>
      <c r="FE37" s="164"/>
      <c r="FF37" s="164"/>
      <c r="FG37" s="164"/>
      <c r="FH37" s="164"/>
      <c r="FI37" s="164"/>
      <c r="FJ37" s="164"/>
      <c r="FK37" s="164"/>
      <c r="FL37" s="164"/>
      <c r="FM37" s="164"/>
      <c r="FN37" s="164"/>
      <c r="FO37" s="164"/>
      <c r="FP37" s="164"/>
      <c r="FQ37" s="164"/>
      <c r="FR37" s="164"/>
    </row>
    <row r="38" spans="1:174" ht="11.25" customHeight="1">
      <c r="A38" s="115"/>
      <c r="B38" s="115"/>
      <c r="C38" s="115"/>
      <c r="D38" s="116"/>
      <c r="E38" s="116"/>
      <c r="F38" s="116"/>
      <c r="G38" s="116"/>
      <c r="H38" s="116"/>
      <c r="I38" s="116"/>
      <c r="J38" s="116"/>
      <c r="K38" s="116"/>
      <c r="L38" s="116"/>
      <c r="M38" s="116"/>
      <c r="N38" s="116"/>
      <c r="O38" s="116"/>
      <c r="P38" s="116"/>
      <c r="Q38" s="116"/>
      <c r="R38" s="116"/>
      <c r="S38" s="116"/>
      <c r="T38" s="116"/>
      <c r="U38" s="116"/>
      <c r="V38" s="116"/>
      <c r="W38" s="211"/>
      <c r="X38" s="116"/>
      <c r="Y38" s="116"/>
      <c r="Z38" s="116"/>
      <c r="AA38" s="116"/>
      <c r="AB38" s="116"/>
      <c r="AC38" s="116"/>
      <c r="AD38" s="116"/>
      <c r="AE38" s="116"/>
      <c r="AF38" s="116"/>
      <c r="AG38" s="116"/>
      <c r="AH38" s="116"/>
      <c r="AI38" s="116"/>
      <c r="AJ38" s="116"/>
      <c r="AK38" s="116"/>
      <c r="AL38" s="116"/>
      <c r="AM38" s="212"/>
      <c r="AN38" s="116"/>
      <c r="AO38" s="116"/>
      <c r="AP38" s="116"/>
      <c r="AQ38" s="116"/>
      <c r="AR38" s="116"/>
      <c r="AS38" s="116"/>
      <c r="AT38" s="116"/>
      <c r="AU38" s="116"/>
      <c r="AV38" s="116"/>
      <c r="AW38" s="116"/>
      <c r="AX38" s="116"/>
      <c r="AY38" s="116"/>
      <c r="AZ38" s="116"/>
      <c r="BA38" s="116"/>
      <c r="BB38" s="116"/>
      <c r="BC38" s="116"/>
      <c r="BD38" s="116"/>
      <c r="BE38" s="116"/>
      <c r="BF38" s="116"/>
      <c r="BG38" s="116"/>
      <c r="BH38" s="116"/>
      <c r="BI38" s="116"/>
      <c r="BJ38" s="116"/>
      <c r="BK38" s="116"/>
      <c r="BL38" s="116"/>
      <c r="BM38" s="116"/>
      <c r="BN38" s="116"/>
      <c r="BO38" s="116"/>
      <c r="BP38" s="116"/>
      <c r="BQ38" s="116"/>
      <c r="BR38" s="116"/>
      <c r="BS38" s="116"/>
      <c r="BT38" s="116"/>
      <c r="BU38" s="116"/>
      <c r="BV38" s="116"/>
      <c r="BW38" s="116"/>
      <c r="BX38" s="116"/>
      <c r="BY38" s="116"/>
      <c r="BZ38" s="116"/>
      <c r="CA38" s="116"/>
      <c r="CB38" s="116"/>
      <c r="CC38" s="116"/>
      <c r="CD38" s="116"/>
      <c r="CE38" s="116"/>
      <c r="CF38" s="116"/>
      <c r="CG38" s="116"/>
      <c r="CH38" s="116"/>
      <c r="CI38" s="116"/>
      <c r="CJ38" s="164"/>
      <c r="CK38" s="164"/>
      <c r="CL38" s="164"/>
      <c r="CM38" s="164"/>
      <c r="CN38" s="164"/>
      <c r="CO38" s="164"/>
      <c r="CP38" s="164"/>
      <c r="CQ38" s="164"/>
      <c r="CR38" s="164"/>
      <c r="CS38" s="164"/>
      <c r="CT38" s="164"/>
      <c r="CU38" s="164"/>
      <c r="CV38" s="164"/>
      <c r="CW38" s="164"/>
      <c r="CX38" s="164"/>
      <c r="CY38" s="164"/>
      <c r="CZ38" s="164"/>
      <c r="DA38" s="164"/>
      <c r="DB38" s="164"/>
      <c r="DC38" s="164"/>
      <c r="DD38" s="164"/>
      <c r="DE38" s="164"/>
      <c r="DF38" s="164"/>
      <c r="DG38" s="164"/>
      <c r="DH38" s="164"/>
      <c r="DI38" s="164"/>
      <c r="DJ38" s="164"/>
      <c r="DK38" s="164"/>
      <c r="DL38" s="164"/>
      <c r="DM38" s="164"/>
      <c r="DN38" s="164"/>
      <c r="DO38" s="164"/>
      <c r="DP38" s="164"/>
      <c r="DQ38" s="164"/>
      <c r="DR38" s="164"/>
      <c r="DS38" s="164"/>
      <c r="DT38" s="164"/>
      <c r="DU38" s="164"/>
      <c r="DV38" s="164"/>
      <c r="DW38" s="164"/>
      <c r="DX38" s="164"/>
      <c r="DY38" s="164"/>
      <c r="DZ38" s="164"/>
      <c r="EA38" s="164"/>
      <c r="EB38" s="164"/>
      <c r="EC38" s="164"/>
      <c r="ED38" s="164"/>
      <c r="EE38" s="164"/>
      <c r="EF38" s="164"/>
      <c r="EG38" s="164"/>
      <c r="EH38" s="164"/>
      <c r="EI38" s="164"/>
      <c r="EJ38" s="164"/>
      <c r="EK38" s="164"/>
      <c r="EL38" s="164"/>
      <c r="EM38" s="164"/>
      <c r="EN38" s="164"/>
      <c r="EO38" s="164"/>
      <c r="EP38" s="164"/>
      <c r="EQ38" s="164"/>
      <c r="ER38" s="164"/>
      <c r="ES38" s="164"/>
      <c r="ET38" s="164"/>
      <c r="EU38" s="164"/>
      <c r="EV38" s="164"/>
      <c r="EW38" s="164"/>
      <c r="EX38" s="164"/>
      <c r="EY38" s="164"/>
      <c r="EZ38" s="164"/>
      <c r="FA38" s="164"/>
      <c r="FB38" s="164"/>
      <c r="FC38" s="164"/>
      <c r="FD38" s="164"/>
      <c r="FE38" s="164"/>
      <c r="FF38" s="164"/>
      <c r="FG38" s="164"/>
      <c r="FH38" s="164"/>
      <c r="FI38" s="164"/>
      <c r="FJ38" s="164"/>
      <c r="FK38" s="164"/>
      <c r="FL38" s="164"/>
      <c r="FM38" s="164"/>
      <c r="FN38" s="164"/>
      <c r="FO38" s="164"/>
      <c r="FP38" s="164"/>
      <c r="FQ38" s="164"/>
      <c r="FR38" s="164"/>
    </row>
    <row r="39" spans="1:174" ht="11.25" customHeight="1">
      <c r="A39" s="115"/>
      <c r="B39" s="115"/>
      <c r="C39" s="115"/>
      <c r="D39" s="116"/>
      <c r="E39" s="116"/>
      <c r="F39" s="116"/>
      <c r="G39" s="116"/>
      <c r="H39" s="116"/>
      <c r="I39" s="116"/>
      <c r="J39" s="116"/>
      <c r="K39" s="116"/>
      <c r="L39" s="116"/>
      <c r="M39" s="116"/>
      <c r="N39" s="116"/>
      <c r="O39" s="116"/>
      <c r="P39" s="116"/>
      <c r="Q39" s="116"/>
      <c r="R39" s="116"/>
      <c r="S39" s="116"/>
      <c r="T39" s="116"/>
      <c r="U39" s="116"/>
      <c r="V39" s="116"/>
      <c r="W39" s="211"/>
      <c r="X39" s="116"/>
      <c r="Y39" s="116"/>
      <c r="Z39" s="116"/>
      <c r="AA39" s="116"/>
      <c r="AB39" s="116"/>
      <c r="AC39" s="116"/>
      <c r="AD39" s="116"/>
      <c r="AE39" s="116"/>
      <c r="AF39" s="116"/>
      <c r="AG39" s="116"/>
      <c r="AH39" s="116"/>
      <c r="AI39" s="116"/>
      <c r="AJ39" s="116"/>
      <c r="AK39" s="116"/>
      <c r="AL39" s="116"/>
      <c r="AM39" s="212"/>
      <c r="AN39" s="116"/>
      <c r="AO39" s="116"/>
      <c r="AP39" s="116"/>
      <c r="AQ39" s="116"/>
      <c r="AR39" s="116"/>
      <c r="AS39" s="116"/>
      <c r="AT39" s="116"/>
      <c r="AU39" s="116"/>
      <c r="AV39" s="116"/>
      <c r="AW39" s="116"/>
      <c r="AX39" s="116"/>
      <c r="AY39" s="116"/>
      <c r="AZ39" s="116"/>
      <c r="BA39" s="116"/>
      <c r="BB39" s="116"/>
      <c r="BC39" s="116"/>
      <c r="BD39" s="116"/>
      <c r="BE39" s="116"/>
      <c r="BF39" s="116"/>
      <c r="BG39" s="116"/>
      <c r="BH39" s="116"/>
      <c r="BI39" s="116"/>
      <c r="BJ39" s="116"/>
      <c r="BK39" s="116"/>
      <c r="BL39" s="116"/>
      <c r="BM39" s="116"/>
      <c r="BN39" s="116"/>
      <c r="BO39" s="116"/>
      <c r="BP39" s="116"/>
      <c r="BQ39" s="116"/>
      <c r="BR39" s="116"/>
      <c r="BS39" s="116"/>
      <c r="BT39" s="116"/>
      <c r="BU39" s="116"/>
      <c r="BV39" s="116"/>
      <c r="BW39" s="116"/>
      <c r="BX39" s="116"/>
      <c r="BY39" s="116"/>
      <c r="BZ39" s="116"/>
      <c r="CA39" s="116"/>
      <c r="CB39" s="116"/>
      <c r="CC39" s="116"/>
      <c r="CD39" s="116"/>
      <c r="CE39" s="116"/>
      <c r="CF39" s="116"/>
      <c r="CG39" s="116"/>
      <c r="CH39" s="116"/>
      <c r="CI39" s="116"/>
      <c r="CJ39" s="164"/>
      <c r="CK39" s="164"/>
      <c r="CL39" s="164"/>
      <c r="CM39" s="164"/>
      <c r="CN39" s="164"/>
      <c r="CO39" s="164"/>
      <c r="CP39" s="164"/>
      <c r="CQ39" s="164"/>
      <c r="CR39" s="164"/>
      <c r="CS39" s="164"/>
      <c r="CT39" s="164"/>
      <c r="CU39" s="164"/>
      <c r="CV39" s="164"/>
      <c r="CW39" s="164"/>
      <c r="CX39" s="164"/>
      <c r="CY39" s="164"/>
      <c r="CZ39" s="164"/>
      <c r="DA39" s="164"/>
      <c r="DB39" s="164"/>
      <c r="DC39" s="164"/>
      <c r="DD39" s="164"/>
      <c r="DE39" s="164"/>
      <c r="DF39" s="164"/>
      <c r="DG39" s="164"/>
      <c r="DH39" s="164"/>
      <c r="DI39" s="164"/>
      <c r="DJ39" s="164"/>
      <c r="DK39" s="164"/>
      <c r="DL39" s="164"/>
      <c r="DM39" s="164"/>
      <c r="DN39" s="164"/>
      <c r="DO39" s="164"/>
      <c r="DP39" s="164"/>
      <c r="DQ39" s="164"/>
      <c r="DR39" s="164"/>
      <c r="DS39" s="164"/>
      <c r="DT39" s="164"/>
      <c r="DU39" s="164"/>
      <c r="DV39" s="164"/>
      <c r="DW39" s="164"/>
      <c r="DX39" s="164"/>
      <c r="DY39" s="164"/>
      <c r="DZ39" s="164"/>
      <c r="EA39" s="164"/>
      <c r="EB39" s="164"/>
      <c r="EC39" s="164"/>
      <c r="ED39" s="164"/>
      <c r="EE39" s="164"/>
      <c r="EF39" s="164"/>
      <c r="EG39" s="164"/>
      <c r="EH39" s="164"/>
      <c r="EI39" s="164"/>
      <c r="EJ39" s="164"/>
      <c r="EK39" s="164"/>
      <c r="EL39" s="164"/>
      <c r="EM39" s="164"/>
      <c r="EN39" s="164"/>
      <c r="EO39" s="164"/>
      <c r="EP39" s="164"/>
      <c r="EQ39" s="164"/>
      <c r="ER39" s="164"/>
      <c r="ES39" s="164"/>
      <c r="ET39" s="164"/>
      <c r="EU39" s="164"/>
      <c r="EV39" s="164"/>
      <c r="EW39" s="164"/>
      <c r="EX39" s="164"/>
      <c r="EY39" s="164"/>
      <c r="EZ39" s="164"/>
      <c r="FA39" s="164"/>
      <c r="FB39" s="164"/>
      <c r="FC39" s="164"/>
      <c r="FD39" s="164"/>
      <c r="FE39" s="164"/>
      <c r="FF39" s="164"/>
      <c r="FG39" s="164"/>
      <c r="FH39" s="164"/>
      <c r="FI39" s="164"/>
      <c r="FJ39" s="164"/>
      <c r="FK39" s="164"/>
      <c r="FL39" s="164"/>
      <c r="FM39" s="164"/>
      <c r="FN39" s="164"/>
      <c r="FO39" s="164"/>
      <c r="FP39" s="164"/>
      <c r="FQ39" s="164"/>
      <c r="FR39" s="164"/>
    </row>
    <row r="40" spans="1:174" ht="11.25" customHeight="1">
      <c r="A40" s="115"/>
      <c r="B40" s="115"/>
      <c r="C40" s="115"/>
      <c r="D40" s="116"/>
      <c r="E40" s="116"/>
      <c r="F40" s="116"/>
      <c r="G40" s="116"/>
      <c r="H40" s="116"/>
      <c r="I40" s="116"/>
      <c r="J40" s="116"/>
      <c r="K40" s="116"/>
      <c r="L40" s="116"/>
      <c r="M40" s="116"/>
      <c r="N40" s="116"/>
      <c r="O40" s="116"/>
      <c r="P40" s="116"/>
      <c r="Q40" s="116"/>
      <c r="R40" s="116"/>
      <c r="S40" s="116"/>
      <c r="T40" s="116"/>
      <c r="U40" s="116"/>
      <c r="V40" s="116"/>
      <c r="W40" s="211"/>
      <c r="X40" s="116"/>
      <c r="Y40" s="116"/>
      <c r="Z40" s="116"/>
      <c r="AA40" s="116"/>
      <c r="AB40" s="116"/>
      <c r="AC40" s="116"/>
      <c r="AD40" s="116"/>
      <c r="AE40" s="116"/>
      <c r="AF40" s="116"/>
      <c r="AG40" s="116"/>
      <c r="AH40" s="116"/>
      <c r="AI40" s="116"/>
      <c r="AJ40" s="116"/>
      <c r="AK40" s="116"/>
      <c r="AL40" s="116"/>
      <c r="AM40" s="212"/>
      <c r="AN40" s="116"/>
      <c r="AO40" s="116"/>
      <c r="AP40" s="116"/>
      <c r="AQ40" s="116"/>
      <c r="AR40" s="116"/>
      <c r="AS40" s="116"/>
      <c r="AT40" s="116"/>
      <c r="AU40" s="116"/>
      <c r="AV40" s="116"/>
      <c r="AW40" s="116"/>
      <c r="AX40" s="116"/>
      <c r="AY40" s="116"/>
      <c r="AZ40" s="116"/>
      <c r="BA40" s="116"/>
      <c r="BB40" s="116"/>
      <c r="BC40" s="116"/>
      <c r="BD40" s="116"/>
      <c r="BE40" s="116"/>
      <c r="BF40" s="116"/>
      <c r="BG40" s="116"/>
      <c r="BH40" s="116"/>
      <c r="BI40" s="116"/>
      <c r="BJ40" s="116"/>
      <c r="BK40" s="116"/>
      <c r="BL40" s="116"/>
      <c r="BM40" s="116"/>
      <c r="BN40" s="116"/>
      <c r="BO40" s="116"/>
      <c r="BP40" s="116"/>
      <c r="BQ40" s="116"/>
      <c r="BR40" s="116"/>
      <c r="BS40" s="116"/>
      <c r="BT40" s="116"/>
      <c r="BU40" s="116"/>
      <c r="BV40" s="116"/>
      <c r="BW40" s="116"/>
      <c r="BX40" s="116"/>
      <c r="BY40" s="116"/>
      <c r="BZ40" s="116"/>
      <c r="CA40" s="116"/>
      <c r="CB40" s="116"/>
      <c r="CC40" s="116"/>
      <c r="CD40" s="116"/>
      <c r="CE40" s="116"/>
      <c r="CF40" s="116"/>
      <c r="CG40" s="116"/>
      <c r="CH40" s="116"/>
      <c r="CI40" s="116"/>
      <c r="CJ40" s="164"/>
      <c r="CK40" s="164"/>
      <c r="CL40" s="164"/>
      <c r="CM40" s="164"/>
      <c r="CN40" s="164"/>
      <c r="CO40" s="164"/>
      <c r="CP40" s="164"/>
      <c r="CQ40" s="164"/>
      <c r="CR40" s="164"/>
      <c r="CS40" s="164"/>
      <c r="CT40" s="164"/>
      <c r="CU40" s="164"/>
      <c r="CV40" s="164"/>
      <c r="CW40" s="164"/>
      <c r="CX40" s="164"/>
      <c r="CY40" s="164"/>
      <c r="CZ40" s="164"/>
      <c r="DA40" s="164"/>
      <c r="DB40" s="164"/>
      <c r="DC40" s="164"/>
      <c r="DD40" s="164"/>
      <c r="DE40" s="164"/>
      <c r="DF40" s="164"/>
      <c r="DG40" s="164"/>
      <c r="DH40" s="164"/>
      <c r="DI40" s="164"/>
      <c r="DJ40" s="164"/>
      <c r="DK40" s="164"/>
      <c r="DL40" s="164"/>
      <c r="DM40" s="164"/>
      <c r="DN40" s="164"/>
      <c r="DO40" s="164"/>
      <c r="DP40" s="164"/>
      <c r="DQ40" s="164"/>
      <c r="DR40" s="164"/>
      <c r="DS40" s="164"/>
      <c r="DT40" s="164"/>
      <c r="DU40" s="164"/>
      <c r="DV40" s="164"/>
      <c r="DW40" s="164"/>
      <c r="DX40" s="164"/>
      <c r="DY40" s="164"/>
      <c r="DZ40" s="164"/>
      <c r="EA40" s="164"/>
      <c r="EB40" s="164"/>
      <c r="EC40" s="164"/>
      <c r="ED40" s="164"/>
      <c r="EE40" s="164"/>
      <c r="EF40" s="164"/>
      <c r="EG40" s="164"/>
      <c r="EH40" s="164"/>
      <c r="EI40" s="164"/>
      <c r="EJ40" s="164"/>
      <c r="EK40" s="164"/>
      <c r="EL40" s="164"/>
      <c r="EM40" s="164"/>
      <c r="EN40" s="164"/>
      <c r="EO40" s="164"/>
      <c r="EP40" s="164"/>
      <c r="EQ40" s="164"/>
      <c r="ER40" s="164"/>
      <c r="ES40" s="164"/>
      <c r="ET40" s="164"/>
      <c r="EU40" s="164"/>
      <c r="EV40" s="164"/>
      <c r="EW40" s="164"/>
      <c r="EX40" s="164"/>
      <c r="EY40" s="164"/>
      <c r="EZ40" s="164"/>
      <c r="FA40" s="164"/>
      <c r="FB40" s="164"/>
      <c r="FC40" s="164"/>
      <c r="FD40" s="164"/>
      <c r="FE40" s="164"/>
      <c r="FF40" s="164"/>
      <c r="FG40" s="164"/>
      <c r="FH40" s="164"/>
      <c r="FI40" s="164"/>
      <c r="FJ40" s="164"/>
      <c r="FK40" s="164"/>
      <c r="FL40" s="164"/>
      <c r="FM40" s="164"/>
      <c r="FN40" s="164"/>
      <c r="FO40" s="164"/>
      <c r="FP40" s="164"/>
      <c r="FQ40" s="164"/>
      <c r="FR40" s="164"/>
    </row>
    <row r="41" spans="1:174" ht="11.25" customHeight="1">
      <c r="A41" s="115"/>
      <c r="B41" s="115"/>
      <c r="C41" s="115"/>
      <c r="D41" s="116"/>
      <c r="E41" s="116"/>
      <c r="F41" s="116"/>
      <c r="G41" s="122" t="s">
        <v>1920</v>
      </c>
      <c r="H41" s="116"/>
      <c r="I41" s="116"/>
      <c r="J41" s="116"/>
      <c r="K41" s="116"/>
      <c r="L41" s="116"/>
      <c r="M41" s="116"/>
      <c r="N41" s="116"/>
      <c r="O41" s="116"/>
      <c r="P41" s="116"/>
      <c r="Q41" s="116"/>
      <c r="R41" s="116"/>
      <c r="S41" s="116"/>
      <c r="T41" s="116"/>
      <c r="U41" s="116"/>
      <c r="V41" s="116"/>
      <c r="W41" s="211"/>
      <c r="X41" s="116"/>
      <c r="Y41" s="116"/>
      <c r="Z41" s="116"/>
      <c r="AA41" s="116"/>
      <c r="AB41" s="116"/>
      <c r="AC41" s="116"/>
      <c r="AD41" s="116"/>
      <c r="AE41" s="116"/>
      <c r="AF41" s="116"/>
      <c r="AG41" s="116"/>
      <c r="AH41" s="116"/>
      <c r="AI41" s="116"/>
      <c r="AJ41" s="116"/>
      <c r="AK41" s="116"/>
      <c r="AL41" s="116"/>
      <c r="AM41" s="212"/>
      <c r="AN41" s="116"/>
      <c r="AO41" s="116"/>
      <c r="AP41" s="116"/>
      <c r="AQ41" s="116"/>
      <c r="AR41" s="116"/>
      <c r="AS41" s="116"/>
      <c r="AT41" s="116"/>
      <c r="AU41" s="116"/>
      <c r="AV41" s="116"/>
      <c r="AW41" s="116"/>
      <c r="AX41" s="116"/>
      <c r="AY41" s="116"/>
      <c r="AZ41" s="116"/>
      <c r="BA41" s="116"/>
      <c r="BB41" s="116"/>
      <c r="BC41" s="116"/>
      <c r="BD41" s="116"/>
      <c r="BE41" s="116"/>
      <c r="BF41" s="116"/>
      <c r="BG41" s="116"/>
      <c r="BH41" s="116"/>
      <c r="BI41" s="116"/>
      <c r="BJ41" s="116"/>
      <c r="BK41" s="116"/>
      <c r="BL41" s="116"/>
      <c r="BM41" s="116"/>
      <c r="BN41" s="116"/>
      <c r="BO41" s="116"/>
      <c r="BP41" s="116"/>
      <c r="BQ41" s="116"/>
      <c r="BR41" s="116"/>
      <c r="BS41" s="116"/>
      <c r="BT41" s="116"/>
      <c r="BU41" s="116"/>
      <c r="BV41" s="116"/>
      <c r="BW41" s="116"/>
      <c r="BX41" s="116"/>
      <c r="BY41" s="116"/>
      <c r="BZ41" s="116"/>
      <c r="CA41" s="116"/>
      <c r="CB41" s="116"/>
      <c r="CC41" s="116"/>
      <c r="CD41" s="116"/>
      <c r="CE41" s="116"/>
      <c r="CF41" s="116"/>
      <c r="CG41" s="116"/>
      <c r="CH41" s="116"/>
      <c r="CI41" s="116"/>
      <c r="CJ41" s="164"/>
      <c r="CK41" s="164"/>
      <c r="CL41" s="164"/>
      <c r="CM41" s="164"/>
      <c r="CN41" s="164"/>
      <c r="CO41" s="164"/>
      <c r="CP41" s="164"/>
      <c r="CQ41" s="164"/>
      <c r="CR41" s="164"/>
      <c r="CS41" s="164"/>
      <c r="CT41" s="164"/>
      <c r="CU41" s="164"/>
      <c r="CV41" s="164"/>
      <c r="CW41" s="164"/>
      <c r="CX41" s="164"/>
      <c r="CY41" s="164"/>
      <c r="CZ41" s="164"/>
      <c r="DA41" s="164"/>
      <c r="DB41" s="164"/>
      <c r="DC41" s="164"/>
      <c r="DD41" s="164"/>
      <c r="DE41" s="164"/>
      <c r="DF41" s="164"/>
      <c r="DG41" s="164"/>
      <c r="DH41" s="164"/>
      <c r="DI41" s="164"/>
      <c r="DJ41" s="164"/>
      <c r="DK41" s="164"/>
      <c r="DL41" s="164"/>
      <c r="DM41" s="164"/>
      <c r="DN41" s="164"/>
      <c r="DO41" s="164"/>
      <c r="DP41" s="164"/>
      <c r="DQ41" s="164"/>
      <c r="DR41" s="164"/>
      <c r="DS41" s="164"/>
      <c r="DT41" s="164"/>
      <c r="DU41" s="164"/>
      <c r="DV41" s="164"/>
      <c r="DW41" s="164"/>
      <c r="DX41" s="164"/>
      <c r="DY41" s="164"/>
      <c r="DZ41" s="164"/>
      <c r="EA41" s="164"/>
      <c r="EB41" s="164"/>
      <c r="EC41" s="164"/>
      <c r="ED41" s="164"/>
      <c r="EE41" s="164"/>
      <c r="EF41" s="164"/>
      <c r="EG41" s="164"/>
      <c r="EH41" s="164"/>
      <c r="EI41" s="164"/>
      <c r="EJ41" s="164"/>
      <c r="EK41" s="164"/>
      <c r="EL41" s="164"/>
      <c r="EM41" s="164"/>
      <c r="EN41" s="164"/>
      <c r="EO41" s="164"/>
      <c r="EP41" s="164"/>
      <c r="EQ41" s="164"/>
      <c r="ER41" s="164"/>
      <c r="ES41" s="164"/>
      <c r="ET41" s="164"/>
      <c r="EU41" s="164"/>
      <c r="EV41" s="164"/>
      <c r="EW41" s="164"/>
      <c r="EX41" s="164"/>
      <c r="EY41" s="164"/>
      <c r="EZ41" s="164"/>
      <c r="FA41" s="164"/>
      <c r="FB41" s="164"/>
      <c r="FC41" s="164"/>
      <c r="FD41" s="164"/>
      <c r="FE41" s="164"/>
      <c r="FF41" s="164"/>
      <c r="FG41" s="164"/>
      <c r="FH41" s="164"/>
      <c r="FI41" s="164"/>
      <c r="FJ41" s="164"/>
      <c r="FK41" s="164"/>
      <c r="FL41" s="164"/>
      <c r="FM41" s="164"/>
      <c r="FN41" s="164"/>
      <c r="FO41" s="164"/>
      <c r="FP41" s="164"/>
      <c r="FQ41" s="164"/>
      <c r="FR41" s="164"/>
    </row>
    <row r="42" spans="1:174" ht="11.25" customHeight="1">
      <c r="A42" s="115"/>
      <c r="B42" s="115"/>
      <c r="C42" s="115"/>
      <c r="D42" s="116"/>
      <c r="E42" s="116"/>
      <c r="F42" s="116"/>
      <c r="G42" s="116"/>
      <c r="H42" s="116"/>
      <c r="I42" s="116"/>
      <c r="J42" s="116"/>
      <c r="K42" s="116"/>
      <c r="L42" s="116"/>
      <c r="M42" s="116"/>
      <c r="N42" s="116"/>
      <c r="O42" s="116"/>
      <c r="P42" s="116"/>
      <c r="Q42" s="116"/>
      <c r="R42" s="116"/>
      <c r="S42" s="116"/>
      <c r="T42" s="116"/>
      <c r="U42" s="116"/>
      <c r="V42" s="116"/>
      <c r="W42" s="211"/>
      <c r="X42" s="116"/>
      <c r="Y42" s="116"/>
      <c r="Z42" s="116"/>
      <c r="AA42" s="116"/>
      <c r="AB42" s="116"/>
      <c r="AC42" s="116"/>
      <c r="AD42" s="116"/>
      <c r="AE42" s="116"/>
      <c r="AF42" s="116"/>
      <c r="AG42" s="116"/>
      <c r="AH42" s="116"/>
      <c r="AI42" s="116"/>
      <c r="AJ42" s="116"/>
      <c r="AK42" s="116"/>
      <c r="AL42" s="116"/>
      <c r="AM42" s="212"/>
      <c r="AN42" s="116"/>
      <c r="AO42" s="116"/>
      <c r="AP42" s="116"/>
      <c r="AQ42" s="116"/>
      <c r="AR42" s="116"/>
      <c r="AS42" s="116"/>
      <c r="AT42" s="116"/>
      <c r="AU42" s="116"/>
      <c r="AV42" s="116"/>
      <c r="AW42" s="116"/>
      <c r="AX42" s="116"/>
      <c r="AY42" s="116"/>
      <c r="AZ42" s="116"/>
      <c r="BA42" s="116"/>
      <c r="BB42" s="116"/>
      <c r="BC42" s="116"/>
      <c r="BD42" s="116"/>
      <c r="BE42" s="116"/>
      <c r="BF42" s="116"/>
      <c r="BG42" s="116"/>
      <c r="BH42" s="116"/>
      <c r="BI42" s="116"/>
      <c r="BJ42" s="116"/>
      <c r="BK42" s="116"/>
      <c r="BL42" s="116"/>
      <c r="BM42" s="116"/>
      <c r="BN42" s="116"/>
      <c r="BO42" s="116"/>
      <c r="BP42" s="116"/>
      <c r="BQ42" s="116"/>
      <c r="BR42" s="116"/>
      <c r="BS42" s="116"/>
      <c r="BT42" s="116"/>
      <c r="BU42" s="116"/>
      <c r="BV42" s="116"/>
      <c r="BW42" s="116"/>
      <c r="BX42" s="116"/>
      <c r="BY42" s="116"/>
      <c r="BZ42" s="116"/>
      <c r="CA42" s="116"/>
      <c r="CB42" s="116"/>
      <c r="CC42" s="116"/>
      <c r="CD42" s="116"/>
      <c r="CE42" s="116"/>
      <c r="CF42" s="116"/>
      <c r="CG42" s="116"/>
      <c r="CH42" s="116"/>
      <c r="CI42" s="116"/>
      <c r="CJ42" s="164"/>
      <c r="CK42" s="164"/>
      <c r="CL42" s="164"/>
      <c r="CM42" s="164"/>
      <c r="CN42" s="164"/>
      <c r="CO42" s="164"/>
      <c r="CP42" s="164"/>
      <c r="CQ42" s="164"/>
      <c r="CR42" s="164"/>
      <c r="CS42" s="164"/>
      <c r="CT42" s="164"/>
      <c r="CU42" s="164"/>
      <c r="CV42" s="164"/>
      <c r="CW42" s="164"/>
      <c r="CX42" s="164"/>
      <c r="CY42" s="164"/>
      <c r="CZ42" s="164"/>
      <c r="DA42" s="164"/>
      <c r="DB42" s="164"/>
      <c r="DC42" s="164"/>
      <c r="DD42" s="164"/>
      <c r="DE42" s="164"/>
      <c r="DF42" s="164"/>
      <c r="DG42" s="164"/>
      <c r="DH42" s="164"/>
      <c r="DI42" s="164"/>
      <c r="DJ42" s="164"/>
      <c r="DK42" s="164"/>
      <c r="DL42" s="164"/>
      <c r="DM42" s="164"/>
      <c r="DN42" s="164"/>
      <c r="DO42" s="164"/>
      <c r="DP42" s="164"/>
      <c r="DQ42" s="164"/>
      <c r="DR42" s="164"/>
      <c r="DS42" s="164"/>
      <c r="DT42" s="164"/>
      <c r="DU42" s="164"/>
      <c r="DV42" s="164"/>
      <c r="DW42" s="164"/>
      <c r="DX42" s="164"/>
      <c r="DY42" s="164"/>
      <c r="DZ42" s="164"/>
      <c r="EA42" s="164"/>
      <c r="EB42" s="164"/>
      <c r="EC42" s="164"/>
      <c r="ED42" s="164"/>
      <c r="EE42" s="164"/>
      <c r="EF42" s="164"/>
      <c r="EG42" s="164"/>
      <c r="EH42" s="164"/>
      <c r="EI42" s="164"/>
      <c r="EJ42" s="164"/>
      <c r="EK42" s="164"/>
      <c r="EL42" s="164"/>
      <c r="EM42" s="164"/>
      <c r="EN42" s="164"/>
      <c r="EO42" s="164"/>
      <c r="EP42" s="164"/>
      <c r="EQ42" s="164"/>
      <c r="ER42" s="164"/>
      <c r="ES42" s="164"/>
      <c r="ET42" s="164"/>
      <c r="EU42" s="164"/>
      <c r="EV42" s="164"/>
      <c r="EW42" s="164"/>
      <c r="EX42" s="164"/>
      <c r="EY42" s="164"/>
      <c r="EZ42" s="164"/>
      <c r="FA42" s="164"/>
      <c r="FB42" s="164"/>
      <c r="FC42" s="164"/>
      <c r="FD42" s="164"/>
      <c r="FE42" s="164"/>
      <c r="FF42" s="164"/>
      <c r="FG42" s="164"/>
      <c r="FH42" s="164"/>
      <c r="FI42" s="164"/>
      <c r="FJ42" s="164"/>
      <c r="FK42" s="164"/>
      <c r="FL42" s="164"/>
      <c r="FM42" s="164"/>
      <c r="FN42" s="164"/>
      <c r="FO42" s="164"/>
      <c r="FP42" s="164"/>
      <c r="FQ42" s="164"/>
      <c r="FR42" s="164"/>
    </row>
    <row r="43" spans="1:174" ht="11.25" customHeight="1">
      <c r="A43" s="115"/>
      <c r="B43" s="115"/>
      <c r="C43" s="115"/>
      <c r="D43" s="116"/>
      <c r="E43" s="116"/>
      <c r="F43" s="116"/>
      <c r="G43" s="116"/>
      <c r="H43" s="116"/>
      <c r="I43" s="116"/>
      <c r="J43" s="116"/>
      <c r="K43" s="116"/>
      <c r="L43" s="116"/>
      <c r="M43" s="116"/>
      <c r="N43" s="116"/>
      <c r="O43" s="116"/>
      <c r="P43" s="116"/>
      <c r="Q43" s="116"/>
      <c r="R43" s="116"/>
      <c r="S43" s="116"/>
      <c r="T43" s="116"/>
      <c r="U43" s="116"/>
      <c r="V43" s="116"/>
      <c r="W43" s="213"/>
      <c r="X43" s="214"/>
      <c r="Y43" s="214"/>
      <c r="Z43" s="214"/>
      <c r="AA43" s="214"/>
      <c r="AB43" s="214"/>
      <c r="AC43" s="214"/>
      <c r="AD43" s="214"/>
      <c r="AE43" s="214"/>
      <c r="AF43" s="214"/>
      <c r="AG43" s="214"/>
      <c r="AH43" s="214"/>
      <c r="AI43" s="214"/>
      <c r="AJ43" s="214"/>
      <c r="AK43" s="214"/>
      <c r="AL43" s="214"/>
      <c r="AM43" s="215"/>
      <c r="AN43" s="116"/>
      <c r="AO43" s="116"/>
      <c r="AP43" s="116"/>
      <c r="AQ43" s="116"/>
      <c r="AR43" s="116"/>
      <c r="AS43" s="116"/>
      <c r="AT43" s="116"/>
      <c r="AU43" s="116"/>
      <c r="AV43" s="116"/>
      <c r="AW43" s="116"/>
      <c r="AX43" s="116"/>
      <c r="AY43" s="116"/>
      <c r="AZ43" s="116"/>
      <c r="BA43" s="116"/>
      <c r="BB43" s="116"/>
      <c r="BC43" s="116"/>
      <c r="BD43" s="116"/>
      <c r="BE43" s="116"/>
      <c r="BF43" s="116"/>
      <c r="BG43" s="116"/>
      <c r="BH43" s="116"/>
      <c r="BI43" s="116"/>
      <c r="BJ43" s="116"/>
      <c r="BK43" s="116"/>
      <c r="BL43" s="116"/>
      <c r="BM43" s="116"/>
      <c r="BN43" s="116"/>
      <c r="BO43" s="116"/>
      <c r="BP43" s="116"/>
      <c r="BQ43" s="116"/>
      <c r="BR43" s="116"/>
      <c r="BS43" s="116"/>
      <c r="BT43" s="116"/>
      <c r="BU43" s="116"/>
      <c r="BV43" s="116"/>
      <c r="BW43" s="116"/>
      <c r="BX43" s="116"/>
      <c r="BY43" s="116"/>
      <c r="BZ43" s="116"/>
      <c r="CA43" s="116"/>
      <c r="CB43" s="116"/>
      <c r="CC43" s="116"/>
      <c r="CD43" s="116"/>
      <c r="CE43" s="116"/>
      <c r="CF43" s="116"/>
      <c r="CG43" s="116"/>
      <c r="CH43" s="116"/>
      <c r="CI43" s="116"/>
      <c r="CJ43" s="164"/>
      <c r="CK43" s="164"/>
      <c r="CL43" s="164"/>
      <c r="CM43" s="164"/>
      <c r="CN43" s="164"/>
      <c r="CO43" s="164"/>
      <c r="CP43" s="164"/>
      <c r="CQ43" s="164"/>
      <c r="CR43" s="164"/>
      <c r="CS43" s="164"/>
      <c r="CT43" s="164"/>
      <c r="CU43" s="164"/>
      <c r="CV43" s="164"/>
      <c r="CW43" s="164"/>
      <c r="CX43" s="164"/>
      <c r="CY43" s="164"/>
      <c r="CZ43" s="164"/>
      <c r="DA43" s="164"/>
      <c r="DB43" s="164"/>
      <c r="DC43" s="164"/>
      <c r="DD43" s="164"/>
      <c r="DE43" s="164"/>
      <c r="DF43" s="164"/>
      <c r="DG43" s="164"/>
      <c r="DH43" s="164"/>
      <c r="DI43" s="164"/>
      <c r="DJ43" s="164"/>
      <c r="DK43" s="164"/>
      <c r="DL43" s="164"/>
      <c r="DM43" s="164"/>
      <c r="DN43" s="164"/>
      <c r="DO43" s="164"/>
      <c r="DP43" s="164"/>
      <c r="DQ43" s="164"/>
      <c r="DR43" s="164"/>
      <c r="DS43" s="164"/>
      <c r="DT43" s="164"/>
      <c r="DU43" s="164"/>
      <c r="DV43" s="164"/>
      <c r="DW43" s="164"/>
      <c r="DX43" s="164"/>
      <c r="DY43" s="164"/>
      <c r="DZ43" s="164"/>
      <c r="EA43" s="164"/>
      <c r="EB43" s="164"/>
      <c r="EC43" s="164"/>
      <c r="ED43" s="164"/>
      <c r="EE43" s="164"/>
      <c r="EF43" s="164"/>
      <c r="EG43" s="164"/>
      <c r="EH43" s="164"/>
      <c r="EI43" s="164"/>
      <c r="EJ43" s="164"/>
      <c r="EK43" s="164"/>
      <c r="EL43" s="164"/>
      <c r="EM43" s="164"/>
      <c r="EN43" s="164"/>
      <c r="EO43" s="164"/>
      <c r="EP43" s="164"/>
      <c r="EQ43" s="164"/>
      <c r="ER43" s="164"/>
      <c r="ES43" s="164"/>
      <c r="ET43" s="164"/>
      <c r="EU43" s="164"/>
      <c r="EV43" s="164"/>
      <c r="EW43" s="164"/>
      <c r="EX43" s="164"/>
      <c r="EY43" s="164"/>
      <c r="EZ43" s="164"/>
      <c r="FA43" s="164"/>
      <c r="FB43" s="164"/>
      <c r="FC43" s="164"/>
      <c r="FD43" s="164"/>
      <c r="FE43" s="164"/>
      <c r="FF43" s="164"/>
      <c r="FG43" s="164"/>
      <c r="FH43" s="164"/>
      <c r="FI43" s="164"/>
      <c r="FJ43" s="164"/>
      <c r="FK43" s="164"/>
      <c r="FL43" s="164"/>
      <c r="FM43" s="164"/>
      <c r="FN43" s="164"/>
      <c r="FO43" s="164"/>
      <c r="FP43" s="164"/>
      <c r="FQ43" s="164"/>
      <c r="FR43" s="164"/>
    </row>
    <row r="44" spans="1:174" ht="11.25" customHeight="1">
      <c r="A44" s="115"/>
      <c r="B44" s="115"/>
      <c r="C44" s="115"/>
      <c r="D44" s="116"/>
      <c r="E44" s="116"/>
      <c r="F44" s="116"/>
      <c r="G44" s="116"/>
      <c r="H44" s="116"/>
      <c r="I44" s="116"/>
      <c r="J44" s="116"/>
      <c r="K44" s="116"/>
      <c r="L44" s="116"/>
      <c r="M44" s="116"/>
      <c r="N44" s="116"/>
      <c r="O44" s="116"/>
      <c r="P44" s="116"/>
      <c r="Q44" s="116"/>
      <c r="R44" s="116"/>
      <c r="S44" s="116"/>
      <c r="T44" s="116"/>
      <c r="U44" s="116"/>
      <c r="V44" s="116"/>
      <c r="W44" s="116"/>
      <c r="X44" s="116"/>
      <c r="Y44" s="116"/>
      <c r="Z44" s="116"/>
      <c r="AA44" s="116"/>
      <c r="AB44" s="116"/>
      <c r="AC44" s="116"/>
      <c r="AD44" s="116"/>
      <c r="AE44" s="116"/>
      <c r="AF44" s="116"/>
      <c r="AG44" s="116"/>
      <c r="AH44" s="116"/>
      <c r="AI44" s="116"/>
      <c r="AJ44" s="116"/>
      <c r="AK44" s="116"/>
      <c r="AL44" s="116"/>
      <c r="AM44" s="116"/>
      <c r="AN44" s="116"/>
      <c r="AO44" s="116"/>
      <c r="AP44" s="116"/>
      <c r="AQ44" s="116"/>
      <c r="AR44" s="116"/>
      <c r="AS44" s="116"/>
      <c r="AT44" s="116"/>
      <c r="AU44" s="116"/>
      <c r="AV44" s="116"/>
      <c r="AW44" s="116"/>
      <c r="AX44" s="116"/>
      <c r="AY44" s="116"/>
      <c r="AZ44" s="116"/>
      <c r="BA44" s="116"/>
      <c r="BB44" s="116"/>
      <c r="BC44" s="116"/>
      <c r="BD44" s="116"/>
      <c r="BE44" s="116"/>
      <c r="BF44" s="116"/>
      <c r="BG44" s="116"/>
      <c r="BH44" s="116"/>
      <c r="BI44" s="116"/>
      <c r="BJ44" s="116"/>
      <c r="BK44" s="116"/>
      <c r="BL44" s="116"/>
      <c r="BM44" s="116"/>
      <c r="BN44" s="116"/>
      <c r="BO44" s="116"/>
      <c r="BP44" s="116"/>
      <c r="BQ44" s="116"/>
      <c r="BR44" s="116"/>
      <c r="BS44" s="116"/>
      <c r="BT44" s="116"/>
      <c r="BU44" s="116"/>
      <c r="BV44" s="116"/>
      <c r="BW44" s="116"/>
      <c r="BX44" s="116"/>
      <c r="BY44" s="116"/>
      <c r="BZ44" s="116"/>
      <c r="CA44" s="116"/>
      <c r="CB44" s="116"/>
      <c r="CC44" s="116"/>
      <c r="CD44" s="116"/>
      <c r="CE44" s="116"/>
      <c r="CF44" s="116"/>
      <c r="CG44" s="116"/>
      <c r="CH44" s="116"/>
      <c r="CI44" s="116"/>
      <c r="CJ44" s="164"/>
      <c r="CK44" s="164"/>
      <c r="CL44" s="164"/>
      <c r="CM44" s="164"/>
      <c r="CN44" s="164"/>
      <c r="CO44" s="164"/>
      <c r="CP44" s="164"/>
      <c r="CQ44" s="164"/>
      <c r="CR44" s="164"/>
      <c r="CS44" s="164"/>
      <c r="CT44" s="164"/>
      <c r="CU44" s="164"/>
      <c r="CV44" s="164"/>
      <c r="CW44" s="164"/>
      <c r="CX44" s="164"/>
      <c r="CY44" s="164"/>
      <c r="CZ44" s="164"/>
      <c r="DA44" s="164"/>
      <c r="DB44" s="164"/>
      <c r="DC44" s="164"/>
      <c r="DD44" s="164"/>
      <c r="DE44" s="164"/>
      <c r="DF44" s="164"/>
      <c r="DG44" s="164"/>
      <c r="DH44" s="164"/>
      <c r="DI44" s="164"/>
      <c r="DJ44" s="164"/>
      <c r="DK44" s="164"/>
      <c r="DL44" s="164"/>
      <c r="DM44" s="164"/>
      <c r="DN44" s="164"/>
      <c r="DO44" s="164"/>
      <c r="DP44" s="164"/>
      <c r="DQ44" s="164"/>
      <c r="DR44" s="164"/>
      <c r="DS44" s="164"/>
      <c r="DT44" s="164"/>
      <c r="DU44" s="164"/>
      <c r="DV44" s="164"/>
      <c r="DW44" s="164"/>
      <c r="DX44" s="164"/>
      <c r="DY44" s="164"/>
      <c r="DZ44" s="164"/>
      <c r="EA44" s="164"/>
      <c r="EB44" s="164"/>
      <c r="EC44" s="164"/>
      <c r="ED44" s="164"/>
      <c r="EE44" s="164"/>
      <c r="EF44" s="164"/>
      <c r="EG44" s="164"/>
      <c r="EH44" s="164"/>
      <c r="EI44" s="164"/>
      <c r="EJ44" s="164"/>
      <c r="EK44" s="164"/>
      <c r="EL44" s="164"/>
      <c r="EM44" s="164"/>
      <c r="EN44" s="164"/>
      <c r="EO44" s="164"/>
      <c r="EP44" s="164"/>
      <c r="EQ44" s="164"/>
      <c r="ER44" s="164"/>
      <c r="ES44" s="164"/>
      <c r="ET44" s="164"/>
      <c r="EU44" s="164"/>
      <c r="EV44" s="164"/>
      <c r="EW44" s="164"/>
      <c r="EX44" s="164"/>
      <c r="EY44" s="164"/>
      <c r="EZ44" s="164"/>
      <c r="FA44" s="164"/>
      <c r="FB44" s="164"/>
      <c r="FC44" s="164"/>
      <c r="FD44" s="164"/>
      <c r="FE44" s="164"/>
      <c r="FF44" s="164"/>
      <c r="FG44" s="164"/>
      <c r="FH44" s="164"/>
      <c r="FI44" s="164"/>
      <c r="FJ44" s="164"/>
      <c r="FK44" s="164"/>
      <c r="FL44" s="164"/>
      <c r="FM44" s="164"/>
      <c r="FN44" s="164"/>
      <c r="FO44" s="164"/>
      <c r="FP44" s="164"/>
      <c r="FQ44" s="164"/>
      <c r="FR44" s="164"/>
    </row>
    <row r="45" spans="1:174" ht="11.25" customHeight="1">
      <c r="A45" s="115"/>
      <c r="B45" s="115"/>
      <c r="C45" s="115"/>
      <c r="D45" s="116"/>
      <c r="E45" s="116"/>
      <c r="F45" s="116"/>
      <c r="G45" s="116"/>
      <c r="H45" s="116"/>
      <c r="I45" s="116"/>
      <c r="J45" s="116"/>
      <c r="K45" s="116"/>
      <c r="L45" s="116"/>
      <c r="M45" s="116"/>
      <c r="N45" s="116"/>
      <c r="O45" s="116"/>
      <c r="P45" s="116"/>
      <c r="Q45" s="116"/>
      <c r="R45" s="116"/>
      <c r="S45" s="116"/>
      <c r="T45" s="116"/>
      <c r="U45" s="116"/>
      <c r="V45" s="116"/>
      <c r="W45" s="116"/>
      <c r="X45" s="116"/>
      <c r="Y45" s="116"/>
      <c r="Z45" s="116"/>
      <c r="AA45" s="116"/>
      <c r="AB45" s="116"/>
      <c r="AC45" s="116"/>
      <c r="AD45" s="116"/>
      <c r="AE45" s="116"/>
      <c r="AF45" s="116"/>
      <c r="AG45" s="116"/>
      <c r="AH45" s="116"/>
      <c r="AI45" s="116"/>
      <c r="AJ45" s="116"/>
      <c r="AK45" s="116"/>
      <c r="AL45" s="116"/>
      <c r="AM45" s="116"/>
      <c r="AN45" s="116"/>
      <c r="AO45" s="116"/>
      <c r="AP45" s="116"/>
      <c r="AQ45" s="116"/>
      <c r="AR45" s="116"/>
      <c r="AS45" s="116"/>
      <c r="AT45" s="116"/>
      <c r="AU45" s="116"/>
      <c r="AV45" s="116"/>
      <c r="AW45" s="116"/>
      <c r="AX45" s="116"/>
      <c r="AY45" s="116"/>
      <c r="AZ45" s="116"/>
      <c r="BA45" s="116"/>
      <c r="BB45" s="116"/>
      <c r="BC45" s="116"/>
      <c r="BD45" s="116"/>
      <c r="BE45" s="116"/>
      <c r="BF45" s="116"/>
      <c r="BG45" s="116"/>
      <c r="BH45" s="116"/>
      <c r="BI45" s="116"/>
      <c r="BJ45" s="116"/>
      <c r="BK45" s="116"/>
      <c r="BL45" s="116"/>
      <c r="BM45" s="116"/>
      <c r="BN45" s="116"/>
      <c r="BO45" s="116"/>
      <c r="BP45" s="116"/>
      <c r="BQ45" s="116"/>
      <c r="BR45" s="116"/>
      <c r="BS45" s="116"/>
      <c r="BT45" s="116"/>
      <c r="BU45" s="116"/>
      <c r="BV45" s="116"/>
      <c r="BW45" s="116"/>
      <c r="BX45" s="116"/>
      <c r="BY45" s="116"/>
      <c r="BZ45" s="116"/>
      <c r="CA45" s="116"/>
      <c r="CB45" s="116"/>
      <c r="CC45" s="116"/>
      <c r="CD45" s="116"/>
      <c r="CE45" s="116"/>
      <c r="CF45" s="116"/>
      <c r="CG45" s="116"/>
      <c r="CH45" s="116"/>
      <c r="CI45" s="116"/>
      <c r="CJ45" s="164"/>
      <c r="CK45" s="164"/>
      <c r="CL45" s="164"/>
      <c r="CM45" s="164"/>
      <c r="CN45" s="164"/>
      <c r="CO45" s="164"/>
      <c r="CP45" s="164"/>
      <c r="CQ45" s="164"/>
      <c r="CR45" s="164"/>
      <c r="CS45" s="164"/>
      <c r="CT45" s="164"/>
      <c r="CU45" s="164"/>
      <c r="CV45" s="164"/>
      <c r="CW45" s="164"/>
      <c r="CX45" s="164"/>
      <c r="CY45" s="164"/>
      <c r="CZ45" s="164"/>
      <c r="DA45" s="164"/>
      <c r="DB45" s="164"/>
      <c r="DC45" s="164"/>
      <c r="DD45" s="164"/>
      <c r="DE45" s="164"/>
      <c r="DF45" s="164"/>
      <c r="DG45" s="164"/>
      <c r="DH45" s="164"/>
      <c r="DI45" s="164"/>
      <c r="DJ45" s="164"/>
      <c r="DK45" s="164"/>
      <c r="DL45" s="164"/>
      <c r="DM45" s="164"/>
      <c r="DN45" s="164"/>
      <c r="DO45" s="164"/>
      <c r="DP45" s="164"/>
      <c r="DQ45" s="164"/>
      <c r="DR45" s="164"/>
      <c r="DS45" s="164"/>
      <c r="DT45" s="164"/>
      <c r="DU45" s="164"/>
      <c r="DV45" s="164"/>
      <c r="DW45" s="164"/>
      <c r="DX45" s="164"/>
      <c r="DY45" s="164"/>
      <c r="DZ45" s="164"/>
      <c r="EA45" s="164"/>
      <c r="EB45" s="164"/>
      <c r="EC45" s="164"/>
      <c r="ED45" s="164"/>
      <c r="EE45" s="164"/>
      <c r="EF45" s="164"/>
      <c r="EG45" s="164"/>
      <c r="EH45" s="164"/>
      <c r="EI45" s="164"/>
      <c r="EJ45" s="164"/>
      <c r="EK45" s="164"/>
      <c r="EL45" s="164"/>
      <c r="EM45" s="164"/>
      <c r="EN45" s="164"/>
      <c r="EO45" s="164"/>
      <c r="EP45" s="164"/>
      <c r="EQ45" s="164"/>
      <c r="ER45" s="164"/>
      <c r="ES45" s="164"/>
      <c r="ET45" s="164"/>
      <c r="EU45" s="164"/>
      <c r="EV45" s="164"/>
      <c r="EW45" s="164"/>
      <c r="EX45" s="164"/>
      <c r="EY45" s="164"/>
      <c r="EZ45" s="164"/>
      <c r="FA45" s="164"/>
      <c r="FB45" s="164"/>
      <c r="FC45" s="164"/>
      <c r="FD45" s="164"/>
      <c r="FE45" s="164"/>
      <c r="FF45" s="164"/>
      <c r="FG45" s="164"/>
      <c r="FH45" s="164"/>
      <c r="FI45" s="164"/>
      <c r="FJ45" s="164"/>
      <c r="FK45" s="164"/>
      <c r="FL45" s="164"/>
      <c r="FM45" s="164"/>
      <c r="FN45" s="164"/>
      <c r="FO45" s="164"/>
      <c r="FP45" s="164"/>
      <c r="FQ45" s="164"/>
      <c r="FR45" s="164"/>
    </row>
    <row r="46" spans="1:174" ht="11.25" customHeight="1">
      <c r="A46" s="115"/>
      <c r="B46" s="115"/>
      <c r="C46" s="115"/>
      <c r="D46" s="116"/>
      <c r="E46" s="116"/>
      <c r="F46" s="122" t="s">
        <v>1920</v>
      </c>
      <c r="G46" s="116"/>
      <c r="H46" s="116"/>
      <c r="I46" s="116"/>
      <c r="J46" s="116"/>
      <c r="K46" s="116"/>
      <c r="L46" s="116"/>
      <c r="M46" s="116"/>
      <c r="N46" s="116"/>
      <c r="O46" s="116"/>
      <c r="P46" s="116"/>
      <c r="Q46" s="116"/>
      <c r="R46" s="116"/>
      <c r="S46" s="116"/>
      <c r="T46" s="116"/>
      <c r="U46" s="116"/>
      <c r="V46" s="116"/>
      <c r="W46" s="116"/>
      <c r="X46" s="116"/>
      <c r="Y46" s="116"/>
      <c r="Z46" s="116"/>
      <c r="AA46" s="116"/>
      <c r="AB46" s="116"/>
      <c r="AC46" s="116"/>
      <c r="AD46" s="116"/>
      <c r="AE46" s="116"/>
      <c r="AF46" s="116"/>
      <c r="AG46" s="116"/>
      <c r="AH46" s="116"/>
      <c r="AI46" s="116"/>
      <c r="AJ46" s="116"/>
      <c r="AK46" s="116"/>
      <c r="AL46" s="116"/>
      <c r="AM46" s="116"/>
      <c r="AN46" s="116"/>
      <c r="AO46" s="116"/>
      <c r="AP46" s="116"/>
      <c r="AQ46" s="116"/>
      <c r="AR46" s="116"/>
      <c r="AS46" s="116"/>
      <c r="AT46" s="116"/>
      <c r="AU46" s="116"/>
      <c r="AV46" s="116"/>
      <c r="AW46" s="116"/>
      <c r="AX46" s="116"/>
      <c r="AY46" s="116"/>
      <c r="AZ46" s="116"/>
      <c r="BA46" s="116"/>
      <c r="BB46" s="116"/>
      <c r="BC46" s="116"/>
      <c r="BD46" s="116"/>
      <c r="BE46" s="116"/>
      <c r="BF46" s="116"/>
      <c r="BG46" s="116"/>
      <c r="BH46" s="116"/>
      <c r="BI46" s="116"/>
      <c r="BJ46" s="116"/>
      <c r="BK46" s="116"/>
      <c r="BL46" s="116"/>
      <c r="BM46" s="116"/>
      <c r="BN46" s="116"/>
      <c r="BO46" s="116"/>
      <c r="BP46" s="116"/>
      <c r="BQ46" s="116"/>
      <c r="BR46" s="116"/>
      <c r="BS46" s="116"/>
      <c r="BT46" s="116"/>
      <c r="BU46" s="116"/>
      <c r="BV46" s="116"/>
      <c r="BW46" s="116"/>
      <c r="BX46" s="116"/>
      <c r="BY46" s="116"/>
      <c r="BZ46" s="116"/>
      <c r="CA46" s="116"/>
      <c r="CB46" s="116"/>
      <c r="CC46" s="116"/>
      <c r="CD46" s="116"/>
      <c r="CE46" s="116"/>
      <c r="CF46" s="116"/>
      <c r="CG46" s="116"/>
      <c r="CH46" s="116"/>
      <c r="CI46" s="116"/>
      <c r="CJ46" s="164"/>
      <c r="CK46" s="164"/>
      <c r="CL46" s="164"/>
      <c r="CM46" s="164"/>
      <c r="CN46" s="164"/>
      <c r="CO46" s="164"/>
      <c r="CP46" s="164"/>
      <c r="CQ46" s="164"/>
      <c r="CR46" s="164"/>
      <c r="CS46" s="164"/>
      <c r="CT46" s="164"/>
      <c r="CU46" s="164"/>
      <c r="CV46" s="164"/>
      <c r="CW46" s="164"/>
      <c r="CX46" s="164"/>
      <c r="CY46" s="164"/>
      <c r="CZ46" s="164"/>
      <c r="DA46" s="164"/>
      <c r="DB46" s="164"/>
      <c r="DC46" s="164"/>
      <c r="DD46" s="164"/>
      <c r="DE46" s="164"/>
      <c r="DF46" s="164"/>
      <c r="DG46" s="164"/>
      <c r="DH46" s="164"/>
      <c r="DI46" s="164"/>
      <c r="DJ46" s="164"/>
      <c r="DK46" s="164"/>
      <c r="DL46" s="164"/>
      <c r="DM46" s="164"/>
      <c r="DN46" s="164"/>
      <c r="DO46" s="164"/>
      <c r="DP46" s="164"/>
      <c r="DQ46" s="164"/>
      <c r="DR46" s="164"/>
      <c r="DS46" s="164"/>
      <c r="DT46" s="164"/>
      <c r="DU46" s="164"/>
      <c r="DV46" s="164"/>
      <c r="DW46" s="164"/>
      <c r="DX46" s="164"/>
      <c r="DY46" s="164"/>
      <c r="DZ46" s="164"/>
      <c r="EA46" s="164"/>
      <c r="EB46" s="164"/>
      <c r="EC46" s="164"/>
      <c r="ED46" s="164"/>
      <c r="EE46" s="164"/>
      <c r="EF46" s="164"/>
      <c r="EG46" s="164"/>
      <c r="EH46" s="164"/>
      <c r="EI46" s="164"/>
      <c r="EJ46" s="164"/>
      <c r="EK46" s="164"/>
      <c r="EL46" s="164"/>
      <c r="EM46" s="164"/>
      <c r="EN46" s="164"/>
      <c r="EO46" s="164"/>
      <c r="EP46" s="164"/>
      <c r="EQ46" s="164"/>
      <c r="ER46" s="164"/>
      <c r="ES46" s="164"/>
      <c r="ET46" s="164"/>
      <c r="EU46" s="164"/>
      <c r="EV46" s="164"/>
      <c r="EW46" s="164"/>
      <c r="EX46" s="164"/>
      <c r="EY46" s="164"/>
      <c r="EZ46" s="164"/>
      <c r="FA46" s="164"/>
      <c r="FB46" s="164"/>
      <c r="FC46" s="164"/>
      <c r="FD46" s="164"/>
      <c r="FE46" s="164"/>
      <c r="FF46" s="164"/>
      <c r="FG46" s="164"/>
      <c r="FH46" s="164"/>
      <c r="FI46" s="164"/>
      <c r="FJ46" s="164"/>
      <c r="FK46" s="164"/>
      <c r="FL46" s="164"/>
      <c r="FM46" s="164"/>
      <c r="FN46" s="164"/>
      <c r="FO46" s="164"/>
      <c r="FP46" s="164"/>
      <c r="FQ46" s="164"/>
      <c r="FR46" s="164"/>
    </row>
    <row r="47" spans="1:174" ht="11.25" customHeight="1">
      <c r="A47" s="115"/>
      <c r="B47" s="115"/>
      <c r="C47" s="115"/>
      <c r="D47" s="116"/>
      <c r="E47" s="116"/>
      <c r="F47" s="116"/>
      <c r="G47" s="116"/>
      <c r="H47" s="116"/>
      <c r="I47" s="116"/>
      <c r="J47" s="116"/>
      <c r="K47" s="116"/>
      <c r="L47" s="116"/>
      <c r="M47" s="116"/>
      <c r="N47" s="116"/>
      <c r="O47" s="116"/>
      <c r="P47" s="116"/>
      <c r="Q47" s="116"/>
      <c r="R47" s="116"/>
      <c r="S47" s="116"/>
      <c r="T47" s="116"/>
      <c r="U47" s="116"/>
      <c r="V47" s="116"/>
      <c r="W47" s="116"/>
      <c r="X47" s="116"/>
      <c r="Y47" s="116"/>
      <c r="Z47" s="116"/>
      <c r="AA47" s="116"/>
      <c r="AB47" s="116"/>
      <c r="AC47" s="116"/>
      <c r="AD47" s="116"/>
      <c r="AE47" s="116"/>
      <c r="AF47" s="116"/>
      <c r="AG47" s="116"/>
      <c r="AH47" s="116"/>
      <c r="AI47" s="116"/>
      <c r="AJ47" s="116"/>
      <c r="AK47" s="116"/>
      <c r="AL47" s="116"/>
      <c r="AM47" s="116"/>
      <c r="AN47" s="116"/>
      <c r="AO47" s="116"/>
      <c r="AP47" s="116"/>
      <c r="AQ47" s="116"/>
      <c r="AR47" s="116"/>
      <c r="AS47" s="116"/>
      <c r="AT47" s="116"/>
      <c r="AU47" s="116"/>
      <c r="AV47" s="116"/>
      <c r="AW47" s="116"/>
      <c r="AX47" s="116"/>
      <c r="AY47" s="116"/>
      <c r="AZ47" s="116"/>
      <c r="BA47" s="116"/>
      <c r="BB47" s="116"/>
      <c r="BC47" s="116"/>
      <c r="BD47" s="116"/>
      <c r="BE47" s="116"/>
      <c r="BF47" s="116"/>
      <c r="BG47" s="116"/>
      <c r="BH47" s="116"/>
      <c r="BI47" s="116"/>
      <c r="BJ47" s="116"/>
      <c r="BK47" s="116"/>
      <c r="BL47" s="116"/>
      <c r="BM47" s="116"/>
      <c r="BN47" s="116"/>
      <c r="BO47" s="116"/>
      <c r="BP47" s="116"/>
      <c r="BQ47" s="116"/>
      <c r="BR47" s="116"/>
      <c r="BS47" s="116"/>
      <c r="BT47" s="116"/>
      <c r="BU47" s="116"/>
      <c r="BV47" s="116"/>
      <c r="BW47" s="116"/>
      <c r="BX47" s="116"/>
      <c r="BY47" s="116"/>
      <c r="BZ47" s="116"/>
      <c r="CA47" s="116"/>
      <c r="CB47" s="116"/>
      <c r="CC47" s="116"/>
      <c r="CD47" s="116"/>
      <c r="CE47" s="116"/>
      <c r="CF47" s="116"/>
      <c r="CG47" s="116"/>
      <c r="CH47" s="116"/>
      <c r="CI47" s="116"/>
      <c r="CJ47" s="164"/>
      <c r="CK47" s="164"/>
      <c r="CL47" s="164"/>
      <c r="CM47" s="164"/>
      <c r="CN47" s="164"/>
      <c r="CO47" s="164"/>
      <c r="CP47" s="164"/>
      <c r="CQ47" s="164"/>
      <c r="CR47" s="164"/>
      <c r="CS47" s="164"/>
      <c r="CT47" s="164"/>
      <c r="CU47" s="164"/>
      <c r="CV47" s="164"/>
      <c r="CW47" s="164"/>
      <c r="CX47" s="164"/>
      <c r="CY47" s="164"/>
      <c r="CZ47" s="164"/>
      <c r="DA47" s="164"/>
      <c r="DB47" s="164"/>
      <c r="DC47" s="164"/>
      <c r="DD47" s="164"/>
      <c r="DE47" s="164"/>
      <c r="DF47" s="164"/>
      <c r="DG47" s="164"/>
      <c r="DH47" s="164"/>
      <c r="DI47" s="164"/>
      <c r="DJ47" s="164"/>
      <c r="DK47" s="164"/>
      <c r="DL47" s="164"/>
      <c r="DM47" s="164"/>
      <c r="DN47" s="164"/>
      <c r="DO47" s="164"/>
      <c r="DP47" s="164"/>
      <c r="DQ47" s="164"/>
      <c r="DR47" s="164"/>
      <c r="DS47" s="164"/>
      <c r="DT47" s="164"/>
      <c r="DU47" s="164"/>
      <c r="DV47" s="164"/>
      <c r="DW47" s="164"/>
      <c r="DX47" s="164"/>
      <c r="DY47" s="164"/>
      <c r="DZ47" s="164"/>
      <c r="EA47" s="164"/>
      <c r="EB47" s="164"/>
      <c r="EC47" s="164"/>
      <c r="ED47" s="164"/>
      <c r="EE47" s="164"/>
      <c r="EF47" s="164"/>
      <c r="EG47" s="164"/>
      <c r="EH47" s="164"/>
      <c r="EI47" s="164"/>
      <c r="EJ47" s="164"/>
      <c r="EK47" s="164"/>
      <c r="EL47" s="164"/>
      <c r="EM47" s="164"/>
      <c r="EN47" s="164"/>
      <c r="EO47" s="164"/>
      <c r="EP47" s="164"/>
      <c r="EQ47" s="164"/>
      <c r="ER47" s="164"/>
      <c r="ES47" s="164"/>
      <c r="ET47" s="164"/>
      <c r="EU47" s="164"/>
      <c r="EV47" s="164"/>
      <c r="EW47" s="164"/>
      <c r="EX47" s="164"/>
      <c r="EY47" s="164"/>
      <c r="EZ47" s="164"/>
      <c r="FA47" s="164"/>
      <c r="FB47" s="164"/>
      <c r="FC47" s="164"/>
      <c r="FD47" s="164"/>
      <c r="FE47" s="164"/>
      <c r="FF47" s="164"/>
      <c r="FG47" s="164"/>
      <c r="FH47" s="164"/>
      <c r="FI47" s="164"/>
      <c r="FJ47" s="164"/>
      <c r="FK47" s="164"/>
      <c r="FL47" s="164"/>
      <c r="FM47" s="164"/>
      <c r="FN47" s="164"/>
      <c r="FO47" s="164"/>
      <c r="FP47" s="164"/>
      <c r="FQ47" s="164"/>
      <c r="FR47" s="164"/>
    </row>
    <row r="48" spans="1:174" ht="11.25" customHeight="1">
      <c r="A48" s="115"/>
      <c r="B48" s="115"/>
      <c r="C48" s="115"/>
      <c r="D48" s="116"/>
      <c r="E48" s="116"/>
      <c r="F48" s="116"/>
      <c r="G48" s="116"/>
      <c r="H48" s="116"/>
      <c r="I48" s="116"/>
      <c r="J48" s="116"/>
      <c r="K48" s="116"/>
      <c r="L48" s="116"/>
      <c r="M48" s="116"/>
      <c r="N48" s="116"/>
      <c r="O48" s="116"/>
      <c r="P48" s="116"/>
      <c r="Q48" s="116"/>
      <c r="R48" s="116"/>
      <c r="S48" s="116"/>
      <c r="T48" s="116"/>
      <c r="U48" s="116"/>
      <c r="V48" s="116"/>
      <c r="W48" s="116"/>
      <c r="X48" s="116"/>
      <c r="Y48" s="116"/>
      <c r="Z48" s="116"/>
      <c r="AA48" s="116"/>
      <c r="AB48" s="116"/>
      <c r="AC48" s="116"/>
      <c r="AD48" s="116"/>
      <c r="AE48" s="116"/>
      <c r="AF48" s="116"/>
      <c r="AG48" s="116"/>
      <c r="AH48" s="116"/>
      <c r="AI48" s="116"/>
      <c r="AJ48" s="116"/>
      <c r="AK48" s="116"/>
      <c r="AL48" s="116"/>
      <c r="AM48" s="116"/>
      <c r="AN48" s="116"/>
      <c r="AO48" s="116"/>
      <c r="AP48" s="116"/>
      <c r="AQ48" s="116"/>
      <c r="AR48" s="116"/>
      <c r="AS48" s="116"/>
      <c r="AT48" s="116"/>
      <c r="AU48" s="116"/>
      <c r="AV48" s="116"/>
      <c r="AW48" s="116"/>
      <c r="AX48" s="116"/>
      <c r="AY48" s="116"/>
      <c r="AZ48" s="116"/>
      <c r="BA48" s="116"/>
      <c r="BB48" s="116"/>
      <c r="BC48" s="116"/>
      <c r="BD48" s="116"/>
      <c r="BE48" s="116"/>
      <c r="BF48" s="116"/>
      <c r="BG48" s="116"/>
      <c r="BH48" s="116"/>
      <c r="BI48" s="116"/>
      <c r="BJ48" s="116"/>
      <c r="BK48" s="116"/>
      <c r="BL48" s="116"/>
      <c r="BM48" s="116"/>
      <c r="BN48" s="116"/>
      <c r="BO48" s="116"/>
      <c r="BP48" s="116"/>
      <c r="BQ48" s="116"/>
      <c r="BR48" s="116"/>
      <c r="BS48" s="116"/>
      <c r="BT48" s="116"/>
      <c r="BU48" s="116"/>
      <c r="BV48" s="116"/>
      <c r="BW48" s="116"/>
      <c r="BX48" s="116"/>
      <c r="BY48" s="116"/>
      <c r="BZ48" s="116"/>
      <c r="CA48" s="116"/>
      <c r="CB48" s="116"/>
      <c r="CC48" s="116"/>
      <c r="CD48" s="116"/>
      <c r="CE48" s="116"/>
      <c r="CF48" s="116"/>
      <c r="CG48" s="116"/>
      <c r="CH48" s="116"/>
      <c r="CI48" s="116"/>
      <c r="CJ48" s="164"/>
      <c r="CK48" s="164"/>
      <c r="CL48" s="164"/>
      <c r="CM48" s="164"/>
      <c r="CN48" s="164"/>
      <c r="CO48" s="164"/>
      <c r="CP48" s="164"/>
      <c r="CQ48" s="164"/>
      <c r="CR48" s="164"/>
      <c r="CS48" s="164"/>
      <c r="CT48" s="164"/>
      <c r="CU48" s="164"/>
      <c r="CV48" s="164"/>
      <c r="CW48" s="164"/>
      <c r="CX48" s="164"/>
      <c r="CY48" s="164"/>
      <c r="CZ48" s="164"/>
      <c r="DA48" s="164"/>
      <c r="DB48" s="164"/>
      <c r="DC48" s="164"/>
      <c r="DD48" s="164"/>
      <c r="DE48" s="164"/>
      <c r="DF48" s="164"/>
      <c r="DG48" s="164"/>
      <c r="DH48" s="164"/>
      <c r="DI48" s="164"/>
      <c r="DJ48" s="164"/>
      <c r="DK48" s="164"/>
      <c r="DL48" s="164"/>
      <c r="DM48" s="164"/>
      <c r="DN48" s="164"/>
      <c r="DO48" s="164"/>
      <c r="DP48" s="164"/>
      <c r="DQ48" s="164"/>
      <c r="DR48" s="164"/>
      <c r="DS48" s="164"/>
      <c r="DT48" s="164"/>
      <c r="DU48" s="164"/>
      <c r="DV48" s="164"/>
      <c r="DW48" s="164"/>
      <c r="DX48" s="164"/>
      <c r="DY48" s="164"/>
      <c r="DZ48" s="164"/>
      <c r="EA48" s="164"/>
      <c r="EB48" s="164"/>
      <c r="EC48" s="164"/>
      <c r="ED48" s="164"/>
      <c r="EE48" s="164"/>
      <c r="EF48" s="164"/>
      <c r="EG48" s="164"/>
      <c r="EH48" s="164"/>
      <c r="EI48" s="164"/>
      <c r="EJ48" s="164"/>
      <c r="EK48" s="164"/>
      <c r="EL48" s="164"/>
      <c r="EM48" s="164"/>
      <c r="EN48" s="164"/>
      <c r="EO48" s="164"/>
      <c r="EP48" s="164"/>
      <c r="EQ48" s="164"/>
      <c r="ER48" s="164"/>
      <c r="ES48" s="164"/>
      <c r="ET48" s="164"/>
      <c r="EU48" s="164"/>
      <c r="EV48" s="164"/>
      <c r="EW48" s="164"/>
      <c r="EX48" s="164"/>
      <c r="EY48" s="164"/>
      <c r="EZ48" s="164"/>
      <c r="FA48" s="164"/>
      <c r="FB48" s="164"/>
      <c r="FC48" s="164"/>
      <c r="FD48" s="164"/>
      <c r="FE48" s="164"/>
      <c r="FF48" s="164"/>
      <c r="FG48" s="164"/>
      <c r="FH48" s="164"/>
      <c r="FI48" s="164"/>
      <c r="FJ48" s="164"/>
      <c r="FK48" s="164"/>
      <c r="FL48" s="164"/>
      <c r="FM48" s="164"/>
      <c r="FN48" s="164"/>
      <c r="FO48" s="164"/>
      <c r="FP48" s="164"/>
      <c r="FQ48" s="164"/>
      <c r="FR48" s="164"/>
    </row>
    <row r="49" spans="1:174" ht="11.25" customHeight="1">
      <c r="A49" s="115"/>
      <c r="B49" s="115"/>
      <c r="C49" s="115"/>
      <c r="D49" s="116"/>
      <c r="E49" s="116"/>
      <c r="F49" s="116"/>
      <c r="G49" s="116"/>
      <c r="H49" s="116"/>
      <c r="I49" s="116"/>
      <c r="J49" s="116"/>
      <c r="K49" s="116"/>
      <c r="L49" s="116"/>
      <c r="M49" s="116"/>
      <c r="N49" s="116"/>
      <c r="O49" s="116"/>
      <c r="P49" s="116"/>
      <c r="Q49" s="116"/>
      <c r="R49" s="116"/>
      <c r="S49" s="116"/>
      <c r="T49" s="116"/>
      <c r="U49" s="116"/>
      <c r="V49" s="116"/>
      <c r="W49" s="116"/>
      <c r="X49" s="116"/>
      <c r="Y49" s="116"/>
      <c r="Z49" s="116"/>
      <c r="AA49" s="116"/>
      <c r="AB49" s="116"/>
      <c r="AC49" s="116"/>
      <c r="AD49" s="116"/>
      <c r="AE49" s="116"/>
      <c r="AF49" s="116"/>
      <c r="AG49" s="116"/>
      <c r="AH49" s="116"/>
      <c r="AI49" s="116"/>
      <c r="AJ49" s="116"/>
      <c r="AK49" s="116"/>
      <c r="AL49" s="116"/>
      <c r="AM49" s="116"/>
      <c r="AN49" s="116"/>
      <c r="AO49" s="116"/>
      <c r="AP49" s="116"/>
      <c r="AQ49" s="116"/>
      <c r="AR49" s="116"/>
      <c r="AS49" s="116"/>
      <c r="AT49" s="116"/>
      <c r="AU49" s="116"/>
      <c r="AV49" s="116"/>
      <c r="AW49" s="116"/>
      <c r="AX49" s="116"/>
      <c r="AY49" s="116"/>
      <c r="AZ49" s="116"/>
      <c r="BA49" s="116"/>
      <c r="BB49" s="116"/>
      <c r="BC49" s="116"/>
      <c r="BD49" s="116"/>
      <c r="BE49" s="116"/>
      <c r="BF49" s="116"/>
      <c r="BG49" s="116"/>
      <c r="BH49" s="116"/>
      <c r="BI49" s="116"/>
      <c r="BJ49" s="116"/>
      <c r="BK49" s="116"/>
      <c r="BL49" s="116"/>
      <c r="BM49" s="116"/>
      <c r="BN49" s="116"/>
      <c r="BO49" s="116"/>
      <c r="BP49" s="116"/>
      <c r="BQ49" s="116"/>
      <c r="BR49" s="116"/>
      <c r="BS49" s="116"/>
      <c r="BT49" s="116"/>
      <c r="BU49" s="116"/>
      <c r="BV49" s="116"/>
      <c r="BW49" s="116"/>
      <c r="BX49" s="116"/>
      <c r="BY49" s="116"/>
      <c r="BZ49" s="116"/>
      <c r="CA49" s="116"/>
      <c r="CB49" s="116"/>
      <c r="CC49" s="116"/>
      <c r="CD49" s="116"/>
      <c r="CE49" s="116"/>
      <c r="CF49" s="116"/>
      <c r="CG49" s="116"/>
      <c r="CH49" s="116"/>
      <c r="CI49" s="116"/>
      <c r="CJ49" s="164"/>
      <c r="CK49" s="164"/>
      <c r="CL49" s="164"/>
      <c r="CM49" s="164"/>
      <c r="CN49" s="164"/>
      <c r="CO49" s="164"/>
      <c r="CP49" s="164"/>
      <c r="CQ49" s="164"/>
      <c r="CR49" s="164"/>
      <c r="CS49" s="164"/>
      <c r="CT49" s="164"/>
      <c r="CU49" s="164"/>
      <c r="CV49" s="164"/>
      <c r="CW49" s="164"/>
      <c r="CX49" s="164"/>
      <c r="CY49" s="164"/>
      <c r="CZ49" s="164"/>
      <c r="DA49" s="164"/>
      <c r="DB49" s="164"/>
      <c r="DC49" s="164"/>
      <c r="DD49" s="164"/>
      <c r="DE49" s="164"/>
      <c r="DF49" s="164"/>
      <c r="DG49" s="164"/>
      <c r="DH49" s="164"/>
      <c r="DI49" s="164"/>
      <c r="DJ49" s="164"/>
      <c r="DK49" s="164"/>
      <c r="DL49" s="164"/>
      <c r="DM49" s="164"/>
      <c r="DN49" s="164"/>
      <c r="DO49" s="164"/>
      <c r="DP49" s="164"/>
      <c r="DQ49" s="164"/>
      <c r="DR49" s="164"/>
      <c r="DS49" s="164"/>
      <c r="DT49" s="164"/>
      <c r="DU49" s="164"/>
      <c r="DV49" s="164"/>
      <c r="DW49" s="164"/>
      <c r="DX49" s="164"/>
      <c r="DY49" s="164"/>
      <c r="DZ49" s="164"/>
      <c r="EA49" s="164"/>
      <c r="EB49" s="164"/>
      <c r="EC49" s="164"/>
      <c r="ED49" s="164"/>
      <c r="EE49" s="164"/>
      <c r="EF49" s="164"/>
      <c r="EG49" s="164"/>
      <c r="EH49" s="164"/>
      <c r="EI49" s="164"/>
      <c r="EJ49" s="164"/>
      <c r="EK49" s="164"/>
      <c r="EL49" s="164"/>
      <c r="EM49" s="164"/>
      <c r="EN49" s="164"/>
      <c r="EO49" s="164"/>
      <c r="EP49" s="164"/>
      <c r="EQ49" s="164"/>
      <c r="ER49" s="164"/>
      <c r="ES49" s="164"/>
      <c r="ET49" s="164"/>
      <c r="EU49" s="164"/>
      <c r="EV49" s="164"/>
      <c r="EW49" s="164"/>
      <c r="EX49" s="164"/>
      <c r="EY49" s="164"/>
      <c r="EZ49" s="164"/>
      <c r="FA49" s="164"/>
      <c r="FB49" s="164"/>
      <c r="FC49" s="164"/>
      <c r="FD49" s="164"/>
      <c r="FE49" s="164"/>
      <c r="FF49" s="164"/>
      <c r="FG49" s="164"/>
      <c r="FH49" s="164"/>
      <c r="FI49" s="164"/>
      <c r="FJ49" s="164"/>
      <c r="FK49" s="164"/>
      <c r="FL49" s="164"/>
      <c r="FM49" s="164"/>
      <c r="FN49" s="164"/>
      <c r="FO49" s="164"/>
      <c r="FP49" s="164"/>
      <c r="FQ49" s="164"/>
      <c r="FR49" s="164"/>
    </row>
    <row r="50" spans="1:174" ht="11.25" customHeight="1">
      <c r="A50" s="115"/>
      <c r="B50" s="115"/>
      <c r="C50" s="115"/>
      <c r="D50" s="116"/>
      <c r="E50" s="116"/>
      <c r="F50" s="116"/>
      <c r="G50" s="116"/>
      <c r="H50" s="116"/>
      <c r="I50" s="116"/>
      <c r="J50" s="116"/>
      <c r="K50" s="116"/>
      <c r="L50" s="116"/>
      <c r="M50" s="116"/>
      <c r="N50" s="116"/>
      <c r="O50" s="116"/>
      <c r="P50" s="116"/>
      <c r="Q50" s="116"/>
      <c r="R50" s="116"/>
      <c r="S50" s="116"/>
      <c r="T50" s="116"/>
      <c r="U50" s="116"/>
      <c r="V50" s="116"/>
      <c r="W50" s="116"/>
      <c r="X50" s="116"/>
      <c r="Y50" s="116"/>
      <c r="Z50" s="116"/>
      <c r="AA50" s="116"/>
      <c r="AB50" s="116"/>
      <c r="AC50" s="116"/>
      <c r="AD50" s="116"/>
      <c r="AE50" s="116"/>
      <c r="AF50" s="116"/>
      <c r="AG50" s="116"/>
      <c r="AH50" s="116"/>
      <c r="AI50" s="116"/>
      <c r="AJ50" s="116"/>
      <c r="AK50" s="116"/>
      <c r="AL50" s="116"/>
      <c r="AM50" s="116"/>
      <c r="AN50" s="116"/>
      <c r="AO50" s="116"/>
      <c r="AP50" s="116"/>
      <c r="AQ50" s="116"/>
      <c r="AR50" s="116"/>
      <c r="AS50" s="116"/>
      <c r="AT50" s="116"/>
      <c r="AU50" s="116"/>
      <c r="AV50" s="116"/>
      <c r="AW50" s="116"/>
      <c r="AX50" s="116"/>
      <c r="AY50" s="116"/>
      <c r="AZ50" s="116"/>
      <c r="BA50" s="116"/>
      <c r="BB50" s="116"/>
      <c r="BC50" s="116"/>
      <c r="BD50" s="116"/>
      <c r="BE50" s="116"/>
      <c r="BF50" s="116"/>
      <c r="BG50" s="116"/>
      <c r="BH50" s="116"/>
      <c r="BI50" s="116"/>
      <c r="BJ50" s="116"/>
      <c r="BK50" s="116"/>
      <c r="BL50" s="116"/>
      <c r="BM50" s="116"/>
      <c r="BN50" s="116"/>
      <c r="BO50" s="116"/>
      <c r="BP50" s="116"/>
      <c r="BQ50" s="116"/>
      <c r="BR50" s="116"/>
      <c r="BS50" s="116"/>
      <c r="BT50" s="116"/>
      <c r="BU50" s="116"/>
      <c r="BV50" s="116"/>
      <c r="BW50" s="116"/>
      <c r="BX50" s="116"/>
      <c r="BY50" s="116"/>
      <c r="BZ50" s="116"/>
      <c r="CA50" s="116"/>
      <c r="CB50" s="116"/>
      <c r="CC50" s="116"/>
      <c r="CD50" s="116"/>
      <c r="CE50" s="116"/>
      <c r="CF50" s="116"/>
      <c r="CG50" s="116"/>
      <c r="CH50" s="116"/>
      <c r="CI50" s="116"/>
      <c r="CJ50" s="164"/>
      <c r="CK50" s="164"/>
      <c r="CL50" s="164"/>
      <c r="CM50" s="164"/>
      <c r="CN50" s="164"/>
      <c r="CO50" s="164"/>
      <c r="CP50" s="164"/>
      <c r="CQ50" s="164"/>
      <c r="CR50" s="164"/>
      <c r="CS50" s="164"/>
      <c r="CT50" s="164"/>
      <c r="CU50" s="164"/>
      <c r="CV50" s="164"/>
      <c r="CW50" s="164"/>
      <c r="CX50" s="164"/>
      <c r="CY50" s="164"/>
      <c r="CZ50" s="164"/>
      <c r="DA50" s="164"/>
      <c r="DB50" s="164"/>
      <c r="DC50" s="164"/>
      <c r="DD50" s="164"/>
      <c r="DE50" s="164"/>
      <c r="DF50" s="164"/>
      <c r="DG50" s="164"/>
      <c r="DH50" s="164"/>
      <c r="DI50" s="164"/>
      <c r="DJ50" s="164"/>
      <c r="DK50" s="164"/>
      <c r="DL50" s="164"/>
      <c r="DM50" s="164"/>
      <c r="DN50" s="164"/>
      <c r="DO50" s="164"/>
      <c r="DP50" s="164"/>
      <c r="DQ50" s="164"/>
      <c r="DR50" s="164"/>
      <c r="DS50" s="164"/>
      <c r="DT50" s="164"/>
      <c r="DU50" s="164"/>
      <c r="DV50" s="164"/>
      <c r="DW50" s="164"/>
      <c r="DX50" s="164"/>
      <c r="DY50" s="164"/>
      <c r="DZ50" s="164"/>
      <c r="EA50" s="164"/>
      <c r="EB50" s="164"/>
      <c r="EC50" s="164"/>
      <c r="ED50" s="164"/>
      <c r="EE50" s="164"/>
      <c r="EF50" s="164"/>
      <c r="EG50" s="164"/>
      <c r="EH50" s="164"/>
      <c r="EI50" s="164"/>
      <c r="EJ50" s="164"/>
      <c r="EK50" s="164"/>
      <c r="EL50" s="164"/>
      <c r="EM50" s="164"/>
      <c r="EN50" s="164"/>
      <c r="EO50" s="164"/>
      <c r="EP50" s="164"/>
      <c r="EQ50" s="164"/>
      <c r="ER50" s="164"/>
      <c r="ES50" s="164"/>
      <c r="ET50" s="164"/>
      <c r="EU50" s="164"/>
      <c r="EV50" s="164"/>
      <c r="EW50" s="164"/>
      <c r="EX50" s="164"/>
      <c r="EY50" s="164"/>
      <c r="EZ50" s="164"/>
      <c r="FA50" s="164"/>
      <c r="FB50" s="164"/>
      <c r="FC50" s="164"/>
      <c r="FD50" s="164"/>
      <c r="FE50" s="164"/>
      <c r="FF50" s="164"/>
      <c r="FG50" s="164"/>
      <c r="FH50" s="164"/>
      <c r="FI50" s="164"/>
      <c r="FJ50" s="164"/>
      <c r="FK50" s="164"/>
      <c r="FL50" s="164"/>
      <c r="FM50" s="164"/>
      <c r="FN50" s="164"/>
      <c r="FO50" s="164"/>
      <c r="FP50" s="164"/>
      <c r="FQ50" s="164"/>
      <c r="FR50" s="164"/>
    </row>
    <row r="51" spans="1:174" ht="11.25" customHeight="1">
      <c r="A51" s="115"/>
      <c r="B51" s="115"/>
      <c r="C51" s="115"/>
      <c r="D51" s="116"/>
      <c r="E51" s="116"/>
      <c r="F51" s="116"/>
      <c r="G51" s="116"/>
      <c r="H51" s="116"/>
      <c r="I51" s="116"/>
      <c r="J51" s="116"/>
      <c r="K51" s="116"/>
      <c r="L51" s="116"/>
      <c r="M51" s="116"/>
      <c r="N51" s="116"/>
      <c r="O51" s="116"/>
      <c r="P51" s="116"/>
      <c r="Q51" s="116"/>
      <c r="R51" s="116"/>
      <c r="S51" s="116"/>
      <c r="T51" s="116"/>
      <c r="U51" s="116"/>
      <c r="V51" s="116"/>
      <c r="W51" s="116"/>
      <c r="X51" s="116"/>
      <c r="Y51" s="116"/>
      <c r="Z51" s="116"/>
      <c r="AA51" s="116"/>
      <c r="AB51" s="116"/>
      <c r="AC51" s="116"/>
      <c r="AD51" s="116"/>
      <c r="AE51" s="116"/>
      <c r="AF51" s="116"/>
      <c r="AG51" s="116"/>
      <c r="AH51" s="116"/>
      <c r="AI51" s="116"/>
      <c r="AJ51" s="116"/>
      <c r="AK51" s="116"/>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6"/>
      <c r="CE51" s="116"/>
      <c r="CF51" s="116"/>
      <c r="CG51" s="116"/>
      <c r="CH51" s="116"/>
      <c r="CI51" s="116"/>
      <c r="CJ51" s="164"/>
      <c r="CK51" s="164"/>
      <c r="CL51" s="164"/>
      <c r="CM51" s="164"/>
      <c r="CN51" s="164"/>
      <c r="CO51" s="164"/>
      <c r="CP51" s="164"/>
      <c r="CQ51" s="164"/>
      <c r="CR51" s="164"/>
      <c r="CS51" s="164"/>
      <c r="CT51" s="164"/>
      <c r="CU51" s="164"/>
      <c r="CV51" s="164"/>
      <c r="CW51" s="164"/>
      <c r="CX51" s="164"/>
      <c r="CY51" s="164"/>
      <c r="CZ51" s="164"/>
      <c r="DA51" s="164"/>
      <c r="DB51" s="164"/>
      <c r="DC51" s="164"/>
      <c r="DD51" s="164"/>
      <c r="DE51" s="164"/>
      <c r="DF51" s="164"/>
      <c r="DG51" s="164"/>
      <c r="DH51" s="164"/>
      <c r="DI51" s="164"/>
      <c r="DJ51" s="164"/>
      <c r="DK51" s="164"/>
      <c r="DL51" s="164"/>
      <c r="DM51" s="164"/>
      <c r="DN51" s="164"/>
      <c r="DO51" s="164"/>
      <c r="DP51" s="164"/>
      <c r="DQ51" s="164"/>
      <c r="DR51" s="164"/>
      <c r="DS51" s="164"/>
      <c r="DT51" s="164"/>
      <c r="DU51" s="164"/>
      <c r="DV51" s="164"/>
      <c r="DW51" s="164"/>
      <c r="DX51" s="164"/>
      <c r="DY51" s="164"/>
      <c r="DZ51" s="164"/>
      <c r="EA51" s="164"/>
      <c r="EB51" s="164"/>
      <c r="EC51" s="164"/>
      <c r="ED51" s="164"/>
      <c r="EE51" s="164"/>
      <c r="EF51" s="164"/>
      <c r="EG51" s="164"/>
      <c r="EH51" s="164"/>
      <c r="EI51" s="164"/>
      <c r="EJ51" s="164"/>
      <c r="EK51" s="164"/>
      <c r="EL51" s="164"/>
      <c r="EM51" s="164"/>
      <c r="EN51" s="164"/>
      <c r="EO51" s="164"/>
      <c r="EP51" s="164"/>
      <c r="EQ51" s="164"/>
      <c r="ER51" s="164"/>
      <c r="ES51" s="164"/>
      <c r="ET51" s="164"/>
      <c r="EU51" s="164"/>
      <c r="EV51" s="164"/>
      <c r="EW51" s="164"/>
      <c r="EX51" s="164"/>
      <c r="EY51" s="164"/>
      <c r="EZ51" s="164"/>
      <c r="FA51" s="164"/>
      <c r="FB51" s="164"/>
      <c r="FC51" s="164"/>
      <c r="FD51" s="164"/>
      <c r="FE51" s="164"/>
      <c r="FF51" s="164"/>
      <c r="FG51" s="164"/>
      <c r="FH51" s="164"/>
      <c r="FI51" s="164"/>
      <c r="FJ51" s="164"/>
      <c r="FK51" s="164"/>
      <c r="FL51" s="164"/>
      <c r="FM51" s="164"/>
      <c r="FN51" s="164"/>
      <c r="FO51" s="164"/>
      <c r="FP51" s="164"/>
      <c r="FQ51" s="164"/>
      <c r="FR51" s="164"/>
    </row>
    <row r="52" spans="1:174">
      <c r="A52" s="13"/>
      <c r="B52" s="13"/>
      <c r="C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c r="BE52" s="13"/>
      <c r="BF52" s="13"/>
      <c r="BG52" s="13"/>
      <c r="BH52" s="13"/>
      <c r="BI52" s="13"/>
      <c r="BJ52" s="13"/>
      <c r="BK52" s="13"/>
      <c r="BL52" s="13"/>
      <c r="BM52" s="13"/>
      <c r="BN52" s="13"/>
      <c r="BO52" s="13"/>
      <c r="BP52" s="13"/>
      <c r="BQ52" s="13"/>
      <c r="BR52" s="13"/>
      <c r="BS52" s="13"/>
      <c r="BT52" s="13"/>
      <c r="BU52" s="13"/>
      <c r="BV52" s="13"/>
    </row>
    <row r="53" spans="1:174">
      <c r="A53" s="13"/>
      <c r="B53" s="13"/>
      <c r="C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c r="BE53" s="13"/>
      <c r="BF53" s="13"/>
      <c r="BG53" s="13"/>
      <c r="BH53" s="13"/>
      <c r="BI53" s="13"/>
      <c r="BJ53" s="13"/>
      <c r="BK53" s="13"/>
      <c r="BL53" s="13"/>
      <c r="BM53" s="13"/>
      <c r="BN53" s="13"/>
      <c r="BO53" s="13"/>
      <c r="BP53" s="13"/>
      <c r="BQ53" s="13"/>
      <c r="BR53" s="13"/>
      <c r="BS53" s="13"/>
      <c r="BT53" s="13"/>
      <c r="BU53" s="13"/>
      <c r="BV53" s="13"/>
    </row>
    <row r="54" spans="1:174">
      <c r="A54" s="13"/>
      <c r="B54" s="13"/>
      <c r="C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c r="BE54" s="13"/>
      <c r="BF54" s="13"/>
      <c r="BG54" s="13"/>
      <c r="BH54" s="13"/>
      <c r="BI54" s="13"/>
      <c r="BJ54" s="13"/>
      <c r="BK54" s="13"/>
      <c r="BL54" s="13"/>
      <c r="BM54" s="13"/>
      <c r="BN54" s="13"/>
      <c r="BO54" s="13"/>
      <c r="BP54" s="13"/>
      <c r="BQ54" s="13"/>
      <c r="BR54" s="13"/>
      <c r="BS54" s="13"/>
      <c r="BT54" s="13"/>
      <c r="BU54" s="13"/>
      <c r="BV54" s="13"/>
    </row>
    <row r="55" spans="1:174">
      <c r="A55" s="13"/>
      <c r="B55" s="13"/>
      <c r="C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c r="BE55" s="13"/>
      <c r="BF55" s="13"/>
      <c r="BG55" s="13"/>
      <c r="BH55" s="13"/>
      <c r="BI55" s="13"/>
      <c r="BJ55" s="13"/>
      <c r="BK55" s="13"/>
      <c r="BL55" s="13"/>
      <c r="BM55" s="13"/>
      <c r="BN55" s="13"/>
      <c r="BO55" s="13"/>
      <c r="BP55" s="13"/>
      <c r="BQ55" s="13"/>
      <c r="BR55" s="13"/>
      <c r="BS55" s="13"/>
      <c r="BT55" s="13"/>
      <c r="BU55" s="13"/>
      <c r="BV55" s="13"/>
    </row>
    <row r="56" spans="1:174">
      <c r="A56" s="13"/>
      <c r="B56" s="13"/>
      <c r="C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c r="BE56" s="13"/>
      <c r="BF56" s="13"/>
      <c r="BG56" s="13"/>
      <c r="BH56" s="13"/>
      <c r="BI56" s="13"/>
      <c r="BJ56" s="13"/>
      <c r="BK56" s="13"/>
      <c r="BL56" s="13"/>
      <c r="BM56" s="13"/>
      <c r="BN56" s="13"/>
      <c r="BO56" s="13"/>
      <c r="BP56" s="13"/>
      <c r="BQ56" s="13"/>
      <c r="BR56" s="13"/>
      <c r="BS56" s="13"/>
      <c r="BT56" s="13"/>
      <c r="BU56" s="13"/>
      <c r="BV56" s="13"/>
    </row>
    <row r="57" spans="1:174">
      <c r="A57" s="13"/>
      <c r="B57" s="13"/>
      <c r="C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c r="BE57" s="13"/>
      <c r="BF57" s="13"/>
      <c r="BG57" s="13"/>
      <c r="BH57" s="13"/>
      <c r="BI57" s="13"/>
      <c r="BJ57" s="13"/>
      <c r="BK57" s="13"/>
      <c r="BL57" s="13"/>
      <c r="BM57" s="13"/>
      <c r="BN57" s="13"/>
      <c r="BO57" s="13"/>
      <c r="BP57" s="13"/>
      <c r="BQ57" s="13"/>
      <c r="BR57" s="13"/>
      <c r="BS57" s="13"/>
      <c r="BT57" s="13"/>
      <c r="BU57" s="13"/>
      <c r="BV57" s="13"/>
    </row>
    <row r="58" spans="1:174">
      <c r="A58" s="13"/>
      <c r="B58" s="13"/>
      <c r="C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c r="BE58" s="13"/>
      <c r="BF58" s="13"/>
      <c r="BG58" s="13"/>
      <c r="BH58" s="13"/>
      <c r="BI58" s="13"/>
      <c r="BJ58" s="13"/>
      <c r="BK58" s="13"/>
      <c r="BL58" s="13"/>
      <c r="BM58" s="13"/>
      <c r="BN58" s="13"/>
      <c r="BO58" s="13"/>
      <c r="BP58" s="13"/>
      <c r="BQ58" s="13"/>
      <c r="BR58" s="13"/>
      <c r="BS58" s="13"/>
      <c r="BT58" s="13"/>
      <c r="BU58" s="13"/>
      <c r="BV58" s="13"/>
    </row>
    <row r="59" spans="1:174">
      <c r="A59" s="13"/>
      <c r="B59" s="13"/>
      <c r="C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c r="BE59" s="13"/>
      <c r="BF59" s="13"/>
      <c r="BG59" s="13"/>
      <c r="BH59" s="13"/>
      <c r="BI59" s="13"/>
      <c r="BJ59" s="13"/>
      <c r="BK59" s="13"/>
      <c r="BL59" s="13"/>
      <c r="BM59" s="13"/>
      <c r="BN59" s="13"/>
      <c r="BO59" s="13"/>
      <c r="BP59" s="13"/>
      <c r="BQ59" s="13"/>
      <c r="BR59" s="13"/>
      <c r="BS59" s="13"/>
      <c r="BT59" s="13"/>
      <c r="BU59" s="13"/>
      <c r="BV59" s="13"/>
    </row>
    <row r="60" spans="1:174">
      <c r="A60" s="13"/>
      <c r="B60" s="13"/>
      <c r="C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c r="BE60" s="13"/>
      <c r="BF60" s="13"/>
      <c r="BG60" s="13"/>
      <c r="BH60" s="13"/>
      <c r="BI60" s="13"/>
      <c r="BJ60" s="13"/>
      <c r="BK60" s="13"/>
      <c r="BL60" s="13"/>
      <c r="BM60" s="13"/>
      <c r="BN60" s="13"/>
      <c r="BO60" s="13"/>
      <c r="BP60" s="13"/>
      <c r="BQ60" s="13"/>
      <c r="BR60" s="13"/>
      <c r="BS60" s="13"/>
      <c r="BT60" s="13"/>
      <c r="BU60" s="13"/>
      <c r="BV60" s="13"/>
    </row>
    <row r="61" spans="1:174">
      <c r="A61" s="13"/>
      <c r="B61" s="13"/>
      <c r="C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c r="BE61" s="13"/>
      <c r="BF61" s="13"/>
      <c r="BG61" s="13"/>
      <c r="BH61" s="13"/>
      <c r="BI61" s="13"/>
      <c r="BJ61" s="13"/>
      <c r="BK61" s="13"/>
      <c r="BL61" s="13"/>
      <c r="BM61" s="13"/>
      <c r="BN61" s="13"/>
      <c r="BO61" s="13"/>
      <c r="BP61" s="13"/>
      <c r="BQ61" s="13"/>
      <c r="BR61" s="13"/>
      <c r="BS61" s="13"/>
      <c r="BT61" s="13"/>
      <c r="BU61" s="13"/>
      <c r="BV61" s="13"/>
    </row>
    <row r="62" spans="1:174">
      <c r="A62" s="13"/>
      <c r="B62" s="13"/>
      <c r="C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c r="BE62" s="13"/>
      <c r="BF62" s="13"/>
      <c r="BG62" s="13"/>
      <c r="BH62" s="13"/>
      <c r="BI62" s="13"/>
      <c r="BJ62" s="13"/>
      <c r="BK62" s="13"/>
      <c r="BL62" s="13"/>
      <c r="BM62" s="13"/>
      <c r="BN62" s="13"/>
      <c r="BO62" s="13"/>
      <c r="BP62" s="13"/>
      <c r="BQ62" s="13"/>
      <c r="BR62" s="13"/>
      <c r="BS62" s="13"/>
      <c r="BT62" s="13"/>
      <c r="BU62" s="13"/>
      <c r="BV62" s="13"/>
    </row>
    <row r="63" spans="1:174">
      <c r="A63" s="13"/>
      <c r="B63" s="13"/>
      <c r="C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c r="BE63" s="13"/>
      <c r="BF63" s="13"/>
      <c r="BG63" s="13"/>
      <c r="BH63" s="13"/>
      <c r="BI63" s="13"/>
      <c r="BJ63" s="13"/>
      <c r="BK63" s="13"/>
      <c r="BL63" s="13"/>
      <c r="BM63" s="13"/>
      <c r="BN63" s="13"/>
      <c r="BO63" s="13"/>
      <c r="BP63" s="13"/>
      <c r="BQ63" s="13"/>
      <c r="BR63" s="13"/>
      <c r="BS63" s="13"/>
      <c r="BT63" s="13"/>
      <c r="BU63" s="13"/>
      <c r="BV63" s="13"/>
    </row>
    <row r="64" spans="1:174">
      <c r="A64" s="13"/>
      <c r="B64" s="13"/>
      <c r="C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c r="BE64" s="13"/>
      <c r="BF64" s="13"/>
      <c r="BG64" s="13"/>
      <c r="BH64" s="13"/>
      <c r="BI64" s="13"/>
      <c r="BJ64" s="13"/>
      <c r="BK64" s="13"/>
      <c r="BL64" s="13"/>
      <c r="BM64" s="13"/>
      <c r="BN64" s="13"/>
      <c r="BO64" s="13"/>
      <c r="BP64" s="13"/>
      <c r="BQ64" s="13"/>
      <c r="BR64" s="13"/>
      <c r="BS64" s="13"/>
      <c r="BT64" s="13"/>
      <c r="BU64" s="13"/>
      <c r="BV64" s="13"/>
    </row>
    <row r="65" spans="1:74">
      <c r="A65" s="13"/>
      <c r="B65" s="13"/>
      <c r="C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c r="BE65" s="13"/>
      <c r="BF65" s="13"/>
      <c r="BG65" s="13"/>
      <c r="BH65" s="13"/>
      <c r="BI65" s="13"/>
      <c r="BJ65" s="13"/>
      <c r="BK65" s="13"/>
      <c r="BL65" s="13"/>
      <c r="BM65" s="13"/>
      <c r="BN65" s="13"/>
      <c r="BO65" s="13"/>
      <c r="BP65" s="13"/>
      <c r="BQ65" s="13"/>
      <c r="BR65" s="13"/>
      <c r="BS65" s="13"/>
      <c r="BT65" s="13"/>
      <c r="BU65" s="13"/>
      <c r="BV65" s="13"/>
    </row>
    <row r="66" spans="1:74">
      <c r="A66" s="13"/>
      <c r="B66" s="13"/>
      <c r="C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c r="BE66" s="13"/>
      <c r="BF66" s="13"/>
      <c r="BG66" s="13"/>
      <c r="BH66" s="13"/>
      <c r="BI66" s="13"/>
      <c r="BJ66" s="13"/>
      <c r="BK66" s="13"/>
      <c r="BL66" s="13"/>
      <c r="BM66" s="13"/>
      <c r="BN66" s="13"/>
      <c r="BO66" s="13"/>
      <c r="BP66" s="13"/>
      <c r="BQ66" s="13"/>
      <c r="BR66" s="13"/>
      <c r="BS66" s="13"/>
      <c r="BT66" s="13"/>
      <c r="BU66" s="13"/>
      <c r="BV66" s="13"/>
    </row>
    <row r="67" spans="1:74">
      <c r="A67" s="13"/>
      <c r="B67" s="13"/>
      <c r="C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c r="BE67" s="13"/>
      <c r="BF67" s="13"/>
      <c r="BG67" s="13"/>
      <c r="BH67" s="13"/>
      <c r="BI67" s="13"/>
      <c r="BJ67" s="13"/>
      <c r="BK67" s="13"/>
      <c r="BL67" s="13"/>
      <c r="BM67" s="13"/>
      <c r="BN67" s="13"/>
      <c r="BO67" s="13"/>
      <c r="BP67" s="13"/>
      <c r="BQ67" s="13"/>
      <c r="BR67" s="13"/>
      <c r="BS67" s="13"/>
      <c r="BT67" s="13"/>
      <c r="BU67" s="13"/>
      <c r="BV67" s="13"/>
    </row>
    <row r="68" spans="1:74">
      <c r="A68" s="13"/>
      <c r="B68" s="13"/>
      <c r="C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c r="BE68" s="13"/>
      <c r="BF68" s="13"/>
      <c r="BG68" s="13"/>
      <c r="BH68" s="13"/>
      <c r="BI68" s="13"/>
      <c r="BJ68" s="13"/>
      <c r="BK68" s="13"/>
      <c r="BL68" s="13"/>
      <c r="BM68" s="13"/>
      <c r="BN68" s="13"/>
      <c r="BO68" s="13"/>
      <c r="BP68" s="13"/>
      <c r="BQ68" s="13"/>
      <c r="BR68" s="13"/>
      <c r="BS68" s="13"/>
      <c r="BT68" s="13"/>
      <c r="BU68" s="13"/>
      <c r="BV68" s="13"/>
    </row>
    <row r="69" spans="1:74">
      <c r="A69" s="13"/>
      <c r="B69" s="13"/>
      <c r="C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c r="BE69" s="13"/>
      <c r="BF69" s="13"/>
      <c r="BG69" s="13"/>
      <c r="BH69" s="13"/>
      <c r="BI69" s="13"/>
      <c r="BJ69" s="13"/>
      <c r="BK69" s="13"/>
      <c r="BL69" s="13"/>
      <c r="BM69" s="13"/>
      <c r="BN69" s="13"/>
      <c r="BO69" s="13"/>
      <c r="BP69" s="13"/>
      <c r="BQ69" s="13"/>
      <c r="BR69" s="13"/>
      <c r="BS69" s="13"/>
      <c r="BT69" s="13"/>
      <c r="BU69" s="13"/>
      <c r="BV69" s="13"/>
    </row>
    <row r="70" spans="1:74">
      <c r="A70" s="13"/>
      <c r="B70" s="13"/>
      <c r="C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c r="BE70" s="13"/>
      <c r="BF70" s="13"/>
      <c r="BG70" s="13"/>
      <c r="BH70" s="13"/>
      <c r="BI70" s="13"/>
      <c r="BJ70" s="13"/>
      <c r="BK70" s="13"/>
      <c r="BL70" s="13"/>
      <c r="BM70" s="13"/>
      <c r="BN70" s="13"/>
      <c r="BO70" s="13"/>
      <c r="BP70" s="13"/>
      <c r="BQ70" s="13"/>
      <c r="BR70" s="13"/>
      <c r="BS70" s="13"/>
      <c r="BT70" s="13"/>
      <c r="BU70" s="13"/>
      <c r="BV70" s="13"/>
    </row>
    <row r="71" spans="1:74">
      <c r="A71" s="13"/>
      <c r="B71" s="13"/>
      <c r="C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c r="BE71" s="13"/>
      <c r="BF71" s="13"/>
      <c r="BG71" s="13"/>
      <c r="BH71" s="13"/>
      <c r="BI71" s="13"/>
      <c r="BJ71" s="13"/>
      <c r="BK71" s="13"/>
      <c r="BL71" s="13"/>
      <c r="BM71" s="13"/>
      <c r="BN71" s="13"/>
      <c r="BO71" s="13"/>
      <c r="BP71" s="13"/>
      <c r="BQ71" s="13"/>
      <c r="BR71" s="13"/>
      <c r="BS71" s="13"/>
      <c r="BT71" s="13"/>
      <c r="BU71" s="13"/>
      <c r="BV71" s="13"/>
    </row>
    <row r="72" spans="1:74">
      <c r="A72" s="13"/>
      <c r="B72" s="13"/>
      <c r="C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c r="BE72" s="13"/>
      <c r="BF72" s="13"/>
      <c r="BG72" s="13"/>
      <c r="BH72" s="13"/>
      <c r="BI72" s="13"/>
      <c r="BJ72" s="13"/>
      <c r="BK72" s="13"/>
      <c r="BL72" s="13"/>
      <c r="BM72" s="13"/>
      <c r="BN72" s="13"/>
      <c r="BO72" s="13"/>
      <c r="BP72" s="13"/>
      <c r="BQ72" s="13"/>
      <c r="BR72" s="13"/>
      <c r="BS72" s="13"/>
      <c r="BT72" s="13"/>
      <c r="BU72" s="13"/>
      <c r="BV72" s="13"/>
    </row>
    <row r="73" spans="1:74">
      <c r="A73" s="13"/>
      <c r="B73" s="13"/>
      <c r="C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c r="BE73" s="13"/>
      <c r="BF73" s="13"/>
      <c r="BG73" s="13"/>
      <c r="BH73" s="13"/>
      <c r="BI73" s="13"/>
      <c r="BJ73" s="13"/>
      <c r="BK73" s="13"/>
      <c r="BL73" s="13"/>
      <c r="BM73" s="13"/>
      <c r="BN73" s="13"/>
      <c r="BO73" s="13"/>
      <c r="BP73" s="13"/>
      <c r="BQ73" s="13"/>
      <c r="BR73" s="13"/>
      <c r="BS73" s="13"/>
      <c r="BT73" s="13"/>
      <c r="BU73" s="13"/>
      <c r="BV73" s="13"/>
    </row>
    <row r="74" spans="1:74">
      <c r="A74" s="13"/>
      <c r="B74" s="13"/>
      <c r="C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c r="BE74" s="13"/>
      <c r="BF74" s="13"/>
      <c r="BG74" s="13"/>
      <c r="BH74" s="13"/>
      <c r="BI74" s="13"/>
      <c r="BJ74" s="13"/>
      <c r="BK74" s="13"/>
      <c r="BL74" s="13"/>
      <c r="BM74" s="13"/>
      <c r="BN74" s="13"/>
      <c r="BO74" s="13"/>
      <c r="BP74" s="13"/>
      <c r="BQ74" s="13"/>
      <c r="BR74" s="13"/>
      <c r="BS74" s="13"/>
      <c r="BT74" s="13"/>
      <c r="BU74" s="13"/>
      <c r="BV74" s="13"/>
    </row>
    <row r="75" spans="1:74">
      <c r="A75" s="13"/>
      <c r="B75" s="13"/>
      <c r="C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c r="BE75" s="13"/>
      <c r="BF75" s="13"/>
      <c r="BG75" s="13"/>
      <c r="BH75" s="13"/>
      <c r="BI75" s="13"/>
      <c r="BJ75" s="13"/>
      <c r="BK75" s="13"/>
      <c r="BL75" s="13"/>
      <c r="BM75" s="13"/>
      <c r="BN75" s="13"/>
      <c r="BO75" s="13"/>
      <c r="BP75" s="13"/>
      <c r="BQ75" s="13"/>
      <c r="BR75" s="13"/>
      <c r="BS75" s="13"/>
      <c r="BT75" s="13"/>
      <c r="BU75" s="13"/>
      <c r="BV75" s="13"/>
    </row>
    <row r="76" spans="1:74">
      <c r="A76" s="13"/>
      <c r="B76" s="13"/>
      <c r="C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c r="BE76" s="13"/>
      <c r="BF76" s="13"/>
      <c r="BG76" s="13"/>
      <c r="BH76" s="13"/>
      <c r="BI76" s="13"/>
      <c r="BJ76" s="13"/>
      <c r="BK76" s="13"/>
      <c r="BL76" s="13"/>
      <c r="BM76" s="13"/>
      <c r="BN76" s="13"/>
      <c r="BO76" s="13"/>
      <c r="BP76" s="13"/>
      <c r="BQ76" s="13"/>
      <c r="BR76" s="13"/>
      <c r="BS76" s="13"/>
      <c r="BT76" s="13"/>
      <c r="BU76" s="13"/>
      <c r="BV76" s="13"/>
    </row>
    <row r="77" spans="1:74">
      <c r="A77" s="13"/>
      <c r="B77" s="13"/>
      <c r="C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c r="BE77" s="13"/>
      <c r="BF77" s="13"/>
      <c r="BG77" s="13"/>
      <c r="BH77" s="13"/>
      <c r="BI77" s="13"/>
      <c r="BJ77" s="13"/>
      <c r="BK77" s="13"/>
      <c r="BL77" s="13"/>
      <c r="BM77" s="13"/>
      <c r="BN77" s="13"/>
      <c r="BO77" s="13"/>
      <c r="BP77" s="13"/>
      <c r="BQ77" s="13"/>
      <c r="BR77" s="13"/>
      <c r="BS77" s="13"/>
      <c r="BT77" s="13"/>
      <c r="BU77" s="13"/>
      <c r="BV77" s="13"/>
    </row>
    <row r="78" spans="1:74">
      <c r="A78" s="13"/>
      <c r="B78" s="13"/>
      <c r="C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c r="BE78" s="13"/>
      <c r="BF78" s="13"/>
      <c r="BG78" s="13"/>
      <c r="BH78" s="13"/>
      <c r="BI78" s="13"/>
      <c r="BJ78" s="13"/>
      <c r="BK78" s="13"/>
      <c r="BL78" s="13"/>
      <c r="BM78" s="13"/>
      <c r="BN78" s="13"/>
      <c r="BO78" s="13"/>
      <c r="BP78" s="13"/>
      <c r="BQ78" s="13"/>
      <c r="BR78" s="13"/>
      <c r="BS78" s="13"/>
      <c r="BT78" s="13"/>
      <c r="BU78" s="13"/>
      <c r="BV78" s="13"/>
    </row>
    <row r="79" spans="1:74">
      <c r="A79" s="13"/>
      <c r="B79" s="13"/>
      <c r="C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c r="BE79" s="13"/>
      <c r="BF79" s="13"/>
      <c r="BG79" s="13"/>
      <c r="BH79" s="13"/>
      <c r="BI79" s="13"/>
      <c r="BJ79" s="13"/>
      <c r="BK79" s="13"/>
      <c r="BL79" s="13"/>
      <c r="BM79" s="13"/>
      <c r="BN79" s="13"/>
      <c r="BO79" s="13"/>
      <c r="BP79" s="13"/>
      <c r="BQ79" s="13"/>
      <c r="BR79" s="13"/>
      <c r="BS79" s="13"/>
      <c r="BT79" s="13"/>
      <c r="BU79" s="13"/>
      <c r="BV79" s="13"/>
    </row>
    <row r="80" spans="1:74">
      <c r="A80" s="13"/>
      <c r="B80" s="13"/>
      <c r="C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c r="BE80" s="13"/>
      <c r="BF80" s="13"/>
      <c r="BG80" s="13"/>
      <c r="BH80" s="13"/>
      <c r="BI80" s="13"/>
      <c r="BJ80" s="13"/>
      <c r="BK80" s="13"/>
      <c r="BL80" s="13"/>
      <c r="BM80" s="13"/>
      <c r="BN80" s="13"/>
      <c r="BO80" s="13"/>
      <c r="BP80" s="13"/>
      <c r="BQ80" s="13"/>
      <c r="BR80" s="13"/>
      <c r="BS80" s="13"/>
      <c r="BT80" s="13"/>
      <c r="BU80" s="13"/>
      <c r="BV80" s="13"/>
    </row>
    <row r="81" spans="1:74">
      <c r="A81" s="13"/>
      <c r="B81" s="13"/>
      <c r="C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c r="BE81" s="13"/>
      <c r="BF81" s="13"/>
      <c r="BG81" s="13"/>
      <c r="BH81" s="13"/>
      <c r="BI81" s="13"/>
      <c r="BJ81" s="13"/>
      <c r="BK81" s="13"/>
      <c r="BL81" s="13"/>
      <c r="BM81" s="13"/>
      <c r="BN81" s="13"/>
      <c r="BO81" s="13"/>
      <c r="BP81" s="13"/>
      <c r="BQ81" s="13"/>
      <c r="BR81" s="13"/>
      <c r="BS81" s="13"/>
      <c r="BT81" s="13"/>
      <c r="BU81" s="13"/>
      <c r="BV81" s="13"/>
    </row>
    <row r="82" spans="1:74">
      <c r="A82" s="13"/>
      <c r="B82" s="13"/>
      <c r="C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c r="BE82" s="13"/>
      <c r="BF82" s="13"/>
      <c r="BG82" s="13"/>
      <c r="BH82" s="13"/>
      <c r="BI82" s="13"/>
      <c r="BJ82" s="13"/>
      <c r="BK82" s="13"/>
      <c r="BL82" s="13"/>
      <c r="BM82" s="13"/>
      <c r="BN82" s="13"/>
      <c r="BO82" s="13"/>
      <c r="BP82" s="13"/>
      <c r="BQ82" s="13"/>
      <c r="BR82" s="13"/>
      <c r="BS82" s="13"/>
      <c r="BT82" s="13"/>
      <c r="BU82" s="13"/>
      <c r="BV82" s="13"/>
    </row>
    <row r="83" spans="1:74">
      <c r="A83" s="13"/>
      <c r="B83" s="13"/>
      <c r="C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c r="BE83" s="13"/>
      <c r="BF83" s="13"/>
      <c r="BG83" s="13"/>
      <c r="BH83" s="13"/>
      <c r="BI83" s="13"/>
      <c r="BJ83" s="13"/>
      <c r="BK83" s="13"/>
      <c r="BL83" s="13"/>
      <c r="BM83" s="13"/>
      <c r="BN83" s="13"/>
      <c r="BO83" s="13"/>
      <c r="BP83" s="13"/>
      <c r="BQ83" s="13"/>
      <c r="BR83" s="13"/>
      <c r="BS83" s="13"/>
      <c r="BT83" s="13"/>
      <c r="BU83" s="13"/>
      <c r="BV83" s="13"/>
    </row>
    <row r="84" spans="1:74">
      <c r="A84" s="13"/>
      <c r="B84" s="13"/>
      <c r="C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c r="BE84" s="13"/>
      <c r="BF84" s="13"/>
      <c r="BG84" s="13"/>
      <c r="BH84" s="13"/>
      <c r="BI84" s="13"/>
      <c r="BJ84" s="13"/>
      <c r="BK84" s="13"/>
      <c r="BL84" s="13"/>
      <c r="BM84" s="13"/>
      <c r="BN84" s="13"/>
      <c r="BO84" s="13"/>
      <c r="BP84" s="13"/>
      <c r="BQ84" s="13"/>
      <c r="BR84" s="13"/>
      <c r="BS84" s="13"/>
      <c r="BT84" s="13"/>
      <c r="BU84" s="13"/>
      <c r="BV84" s="13"/>
    </row>
    <row r="85" spans="1:74">
      <c r="A85" s="13"/>
      <c r="B85" s="13"/>
      <c r="C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c r="BE85" s="13"/>
      <c r="BF85" s="13"/>
      <c r="BG85" s="13"/>
      <c r="BH85" s="13"/>
      <c r="BI85" s="13"/>
      <c r="BJ85" s="13"/>
      <c r="BK85" s="13"/>
      <c r="BL85" s="13"/>
      <c r="BM85" s="13"/>
      <c r="BN85" s="13"/>
      <c r="BO85" s="13"/>
      <c r="BP85" s="13"/>
      <c r="BQ85" s="13"/>
      <c r="BR85" s="13"/>
      <c r="BS85" s="13"/>
      <c r="BT85" s="13"/>
      <c r="BU85" s="13"/>
      <c r="BV85" s="13"/>
    </row>
    <row r="86" spans="1:74">
      <c r="A86" s="13"/>
      <c r="B86" s="13"/>
      <c r="C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c r="BE86" s="13"/>
      <c r="BF86" s="13"/>
      <c r="BG86" s="13"/>
      <c r="BH86" s="13"/>
      <c r="BI86" s="13"/>
      <c r="BJ86" s="13"/>
      <c r="BK86" s="13"/>
      <c r="BL86" s="13"/>
      <c r="BM86" s="13"/>
      <c r="BN86" s="13"/>
      <c r="BO86" s="13"/>
      <c r="BP86" s="13"/>
      <c r="BQ86" s="13"/>
      <c r="BR86" s="13"/>
      <c r="BS86" s="13"/>
      <c r="BT86" s="13"/>
      <c r="BU86" s="13"/>
      <c r="BV86" s="13"/>
    </row>
    <row r="87" spans="1:74">
      <c r="A87" s="13"/>
      <c r="B87" s="13"/>
      <c r="C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c r="BE87" s="13"/>
      <c r="BF87" s="13"/>
      <c r="BG87" s="13"/>
      <c r="BH87" s="13"/>
      <c r="BI87" s="13"/>
      <c r="BJ87" s="13"/>
      <c r="BK87" s="13"/>
      <c r="BL87" s="13"/>
      <c r="BM87" s="13"/>
      <c r="BN87" s="13"/>
      <c r="BO87" s="13"/>
      <c r="BP87" s="13"/>
      <c r="BQ87" s="13"/>
      <c r="BR87" s="13"/>
      <c r="BS87" s="13"/>
      <c r="BT87" s="13"/>
      <c r="BU87" s="13"/>
      <c r="BV87" s="13"/>
    </row>
    <row r="88" spans="1:74">
      <c r="A88" s="13"/>
      <c r="B88" s="13"/>
      <c r="C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c r="BE88" s="13"/>
      <c r="BF88" s="13"/>
      <c r="BG88" s="13"/>
      <c r="BH88" s="13"/>
      <c r="BI88" s="13"/>
      <c r="BJ88" s="13"/>
      <c r="BK88" s="13"/>
      <c r="BL88" s="13"/>
      <c r="BM88" s="13"/>
      <c r="BN88" s="13"/>
      <c r="BO88" s="13"/>
      <c r="BP88" s="13"/>
      <c r="BQ88" s="13"/>
      <c r="BR88" s="13"/>
      <c r="BS88" s="13"/>
      <c r="BT88" s="13"/>
      <c r="BU88" s="13"/>
      <c r="BV88" s="13"/>
    </row>
    <row r="89" spans="1:74">
      <c r="A89" s="13"/>
      <c r="B89" s="13"/>
      <c r="C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c r="BE89" s="13"/>
      <c r="BF89" s="13"/>
      <c r="BG89" s="13"/>
      <c r="BH89" s="13"/>
      <c r="BI89" s="13"/>
      <c r="BJ89" s="13"/>
      <c r="BK89" s="13"/>
      <c r="BL89" s="13"/>
      <c r="BM89" s="13"/>
      <c r="BN89" s="13"/>
      <c r="BO89" s="13"/>
      <c r="BP89" s="13"/>
      <c r="BQ89" s="13"/>
      <c r="BR89" s="13"/>
      <c r="BS89" s="13"/>
      <c r="BT89" s="13"/>
      <c r="BU89" s="13"/>
      <c r="BV89" s="13"/>
    </row>
    <row r="90" spans="1:74">
      <c r="A90" s="13"/>
      <c r="B90" s="13"/>
      <c r="C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c r="BE90" s="13"/>
      <c r="BF90" s="13"/>
      <c r="BG90" s="13"/>
      <c r="BH90" s="13"/>
      <c r="BI90" s="13"/>
      <c r="BJ90" s="13"/>
      <c r="BK90" s="13"/>
      <c r="BL90" s="13"/>
      <c r="BM90" s="13"/>
      <c r="BN90" s="13"/>
      <c r="BO90" s="13"/>
      <c r="BP90" s="13"/>
      <c r="BQ90" s="13"/>
      <c r="BR90" s="13"/>
      <c r="BS90" s="13"/>
      <c r="BT90" s="13"/>
      <c r="BU90" s="13"/>
      <c r="BV90" s="13"/>
    </row>
    <row r="91" spans="1:74">
      <c r="A91" s="13"/>
      <c r="B91" s="13"/>
      <c r="C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c r="BE91" s="13"/>
      <c r="BF91" s="13"/>
      <c r="BG91" s="13"/>
      <c r="BH91" s="13"/>
      <c r="BI91" s="13"/>
      <c r="BJ91" s="13"/>
      <c r="BK91" s="13"/>
      <c r="BL91" s="13"/>
      <c r="BM91" s="13"/>
      <c r="BN91" s="13"/>
      <c r="BO91" s="13"/>
      <c r="BP91" s="13"/>
      <c r="BQ91" s="13"/>
      <c r="BR91" s="13"/>
      <c r="BS91" s="13"/>
      <c r="BT91" s="13"/>
      <c r="BU91" s="13"/>
      <c r="BV91" s="13"/>
    </row>
    <row r="92" spans="1:74">
      <c r="A92" s="13"/>
      <c r="B92" s="13"/>
      <c r="C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c r="BE92" s="13"/>
      <c r="BF92" s="13"/>
      <c r="BG92" s="13"/>
      <c r="BH92" s="13"/>
      <c r="BI92" s="13"/>
      <c r="BJ92" s="13"/>
      <c r="BK92" s="13"/>
      <c r="BL92" s="13"/>
      <c r="BM92" s="13"/>
      <c r="BN92" s="13"/>
      <c r="BO92" s="13"/>
      <c r="BP92" s="13"/>
      <c r="BQ92" s="13"/>
      <c r="BR92" s="13"/>
      <c r="BS92" s="13"/>
      <c r="BT92" s="13"/>
      <c r="BU92" s="13"/>
      <c r="BV92" s="13"/>
    </row>
    <row r="93" spans="1:74">
      <c r="A93" s="13"/>
      <c r="B93" s="13"/>
      <c r="C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c r="BE93" s="13"/>
      <c r="BF93" s="13"/>
      <c r="BG93" s="13"/>
      <c r="BH93" s="13"/>
      <c r="BI93" s="13"/>
      <c r="BJ93" s="13"/>
      <c r="BK93" s="13"/>
      <c r="BL93" s="13"/>
      <c r="BM93" s="13"/>
      <c r="BN93" s="13"/>
      <c r="BO93" s="13"/>
      <c r="BP93" s="13"/>
      <c r="BQ93" s="13"/>
      <c r="BR93" s="13"/>
      <c r="BS93" s="13"/>
      <c r="BT93" s="13"/>
      <c r="BU93" s="13"/>
      <c r="BV93" s="13"/>
    </row>
    <row r="94" spans="1:74">
      <c r="A94" s="13"/>
      <c r="B94" s="13"/>
      <c r="C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c r="BE94" s="13"/>
      <c r="BF94" s="13"/>
      <c r="BG94" s="13"/>
      <c r="BH94" s="13"/>
      <c r="BI94" s="13"/>
      <c r="BJ94" s="13"/>
      <c r="BK94" s="13"/>
      <c r="BL94" s="13"/>
      <c r="BM94" s="13"/>
      <c r="BN94" s="13"/>
      <c r="BO94" s="13"/>
      <c r="BP94" s="13"/>
      <c r="BQ94" s="13"/>
      <c r="BR94" s="13"/>
      <c r="BS94" s="13"/>
      <c r="BT94" s="13"/>
      <c r="BU94" s="13"/>
      <c r="BV94" s="13"/>
    </row>
    <row r="95" spans="1:74">
      <c r="A95" s="13"/>
      <c r="B95" s="13"/>
      <c r="C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c r="BE95" s="13"/>
      <c r="BF95" s="13"/>
      <c r="BG95" s="13"/>
      <c r="BH95" s="13"/>
      <c r="BI95" s="13"/>
      <c r="BJ95" s="13"/>
      <c r="BK95" s="13"/>
      <c r="BL95" s="13"/>
      <c r="BM95" s="13"/>
      <c r="BN95" s="13"/>
      <c r="BO95" s="13"/>
      <c r="BP95" s="13"/>
      <c r="BQ95" s="13"/>
      <c r="BR95" s="13"/>
      <c r="BS95" s="13"/>
      <c r="BT95" s="13"/>
      <c r="BU95" s="13"/>
      <c r="BV95" s="13"/>
    </row>
    <row r="96" spans="1:74">
      <c r="A96" s="13"/>
      <c r="B96" s="13"/>
      <c r="C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c r="BE96" s="13"/>
      <c r="BF96" s="13"/>
      <c r="BG96" s="13"/>
      <c r="BH96" s="13"/>
      <c r="BI96" s="13"/>
      <c r="BJ96" s="13"/>
      <c r="BK96" s="13"/>
      <c r="BL96" s="13"/>
      <c r="BM96" s="13"/>
      <c r="BN96" s="13"/>
      <c r="BO96" s="13"/>
      <c r="BP96" s="13"/>
      <c r="BQ96" s="13"/>
      <c r="BR96" s="13"/>
      <c r="BS96" s="13"/>
      <c r="BT96" s="13"/>
      <c r="BU96" s="13"/>
      <c r="BV96" s="13"/>
    </row>
    <row r="97" spans="1:74">
      <c r="A97" s="13"/>
      <c r="B97" s="13"/>
      <c r="C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c r="BE97" s="13"/>
      <c r="BF97" s="13"/>
      <c r="BG97" s="13"/>
      <c r="BH97" s="13"/>
      <c r="BI97" s="13"/>
      <c r="BJ97" s="13"/>
      <c r="BK97" s="13"/>
      <c r="BL97" s="13"/>
      <c r="BM97" s="13"/>
      <c r="BN97" s="13"/>
      <c r="BO97" s="13"/>
      <c r="BP97" s="13"/>
      <c r="BQ97" s="13"/>
      <c r="BR97" s="13"/>
      <c r="BS97" s="13"/>
      <c r="BT97" s="13"/>
      <c r="BU97" s="13"/>
      <c r="BV97" s="13"/>
    </row>
    <row r="98" spans="1:74">
      <c r="A98" s="13"/>
      <c r="B98" s="13"/>
      <c r="C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c r="BE98" s="13"/>
      <c r="BF98" s="13"/>
      <c r="BG98" s="13"/>
      <c r="BH98" s="13"/>
      <c r="BI98" s="13"/>
      <c r="BJ98" s="13"/>
      <c r="BK98" s="13"/>
      <c r="BL98" s="13"/>
      <c r="BM98" s="13"/>
      <c r="BN98" s="13"/>
      <c r="BO98" s="13"/>
      <c r="BP98" s="13"/>
      <c r="BQ98" s="13"/>
      <c r="BR98" s="13"/>
      <c r="BS98" s="13"/>
      <c r="BT98" s="13"/>
      <c r="BU98" s="13"/>
      <c r="BV98" s="13"/>
    </row>
    <row r="99" spans="1:74">
      <c r="A99" s="13"/>
      <c r="B99" s="13"/>
      <c r="C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c r="BE99" s="13"/>
      <c r="BF99" s="13"/>
      <c r="BG99" s="13"/>
      <c r="BH99" s="13"/>
      <c r="BI99" s="13"/>
      <c r="BJ99" s="13"/>
      <c r="BK99" s="13"/>
      <c r="BL99" s="13"/>
      <c r="BM99" s="13"/>
      <c r="BN99" s="13"/>
      <c r="BO99" s="13"/>
      <c r="BP99" s="13"/>
      <c r="BQ99" s="13"/>
      <c r="BR99" s="13"/>
      <c r="BS99" s="13"/>
      <c r="BT99" s="13"/>
      <c r="BU99" s="13"/>
      <c r="BV99" s="13"/>
    </row>
    <row r="100" spans="1:74">
      <c r="A100" s="13"/>
      <c r="B100" s="13"/>
      <c r="C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13"/>
      <c r="BH100" s="13"/>
      <c r="BI100" s="13"/>
      <c r="BJ100" s="13"/>
      <c r="BK100" s="13"/>
      <c r="BL100" s="13"/>
      <c r="BM100" s="13"/>
      <c r="BN100" s="13"/>
      <c r="BO100" s="13"/>
      <c r="BP100" s="13"/>
      <c r="BQ100" s="13"/>
      <c r="BR100" s="13"/>
      <c r="BS100" s="13"/>
      <c r="BT100" s="13"/>
      <c r="BU100" s="13"/>
      <c r="BV100" s="13"/>
    </row>
    <row r="101" spans="1:74">
      <c r="A101" s="13"/>
      <c r="B101" s="13"/>
      <c r="C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13"/>
      <c r="BH101" s="13"/>
      <c r="BI101" s="13"/>
      <c r="BJ101" s="13"/>
      <c r="BK101" s="13"/>
      <c r="BL101" s="13"/>
      <c r="BM101" s="13"/>
      <c r="BN101" s="13"/>
      <c r="BO101" s="13"/>
      <c r="BP101" s="13"/>
      <c r="BQ101" s="13"/>
      <c r="BR101" s="13"/>
      <c r="BS101" s="13"/>
      <c r="BT101" s="13"/>
      <c r="BU101" s="13"/>
      <c r="BV101" s="13"/>
    </row>
    <row r="102" spans="1:74">
      <c r="A102" s="13"/>
      <c r="B102" s="13"/>
      <c r="C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13"/>
      <c r="BH102" s="13"/>
      <c r="BI102" s="13"/>
      <c r="BJ102" s="13"/>
      <c r="BK102" s="13"/>
      <c r="BL102" s="13"/>
      <c r="BM102" s="13"/>
      <c r="BN102" s="13"/>
      <c r="BO102" s="13"/>
      <c r="BP102" s="13"/>
      <c r="BQ102" s="13"/>
      <c r="BR102" s="13"/>
      <c r="BS102" s="13"/>
      <c r="BT102" s="13"/>
      <c r="BU102" s="13"/>
      <c r="BV102" s="13"/>
    </row>
    <row r="103" spans="1:74">
      <c r="A103" s="13"/>
      <c r="B103" s="13"/>
      <c r="C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13"/>
      <c r="BH103" s="13"/>
      <c r="BI103" s="13"/>
      <c r="BJ103" s="13"/>
      <c r="BK103" s="13"/>
      <c r="BL103" s="13"/>
      <c r="BM103" s="13"/>
      <c r="BN103" s="13"/>
      <c r="BO103" s="13"/>
      <c r="BP103" s="13"/>
      <c r="BQ103" s="13"/>
      <c r="BR103" s="13"/>
      <c r="BS103" s="13"/>
      <c r="BT103" s="13"/>
      <c r="BU103" s="13"/>
      <c r="BV103" s="13"/>
    </row>
    <row r="104" spans="1:74">
      <c r="A104" s="13"/>
      <c r="B104" s="13"/>
      <c r="C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13"/>
      <c r="BH104" s="13"/>
      <c r="BI104" s="13"/>
      <c r="BJ104" s="13"/>
      <c r="BK104" s="13"/>
      <c r="BL104" s="13"/>
      <c r="BM104" s="13"/>
      <c r="BN104" s="13"/>
      <c r="BO104" s="13"/>
      <c r="BP104" s="13"/>
      <c r="BQ104" s="13"/>
      <c r="BR104" s="13"/>
      <c r="BS104" s="13"/>
      <c r="BT104" s="13"/>
      <c r="BU104" s="13"/>
      <c r="BV104" s="13"/>
    </row>
    <row r="105" spans="1:74">
      <c r="A105" s="13"/>
      <c r="B105" s="13"/>
      <c r="C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13"/>
      <c r="BH105" s="13"/>
      <c r="BI105" s="13"/>
      <c r="BJ105" s="13"/>
      <c r="BK105" s="13"/>
      <c r="BL105" s="13"/>
      <c r="BM105" s="13"/>
      <c r="BN105" s="13"/>
      <c r="BO105" s="13"/>
      <c r="BP105" s="13"/>
      <c r="BQ105" s="13"/>
      <c r="BR105" s="13"/>
      <c r="BS105" s="13"/>
      <c r="BT105" s="13"/>
      <c r="BU105" s="13"/>
      <c r="BV105" s="13"/>
    </row>
  </sheetData>
  <mergeCells count="3">
    <mergeCell ref="I20:J21"/>
    <mergeCell ref="K20:L20"/>
    <mergeCell ref="O17:Q17"/>
  </mergeCells>
  <phoneticPr fontId="4" type="noConversion"/>
  <pageMargins left="0.7" right="0.7" top="0.75" bottom="0.75" header="0.3" footer="0.3"/>
  <pageSetup paperSize="9" orientation="portrait" r:id="rId1"/>
  <drawing r:id="rId2"/>
  <legacyDrawing r:id="rId3"/>
  <picture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rgb="FF92D050"/>
  </sheetPr>
  <dimension ref="A1:L95"/>
  <sheetViews>
    <sheetView workbookViewId="0">
      <selection sqref="A1:L95"/>
    </sheetView>
  </sheetViews>
  <sheetFormatPr defaultRowHeight="11.25"/>
  <cols>
    <col min="1" max="1" width="9.33203125" customWidth="1"/>
  </cols>
  <sheetData>
    <row r="1" spans="1:12">
      <c r="A1" s="2" t="s">
        <v>4097</v>
      </c>
      <c r="B1" s="2" t="s">
        <v>4098</v>
      </c>
      <c r="C1" s="2" t="s">
        <v>4099</v>
      </c>
      <c r="D1" s="799" t="s">
        <v>4100</v>
      </c>
      <c r="E1" s="799"/>
      <c r="F1" s="799"/>
      <c r="G1" s="2"/>
      <c r="H1" s="2" t="s">
        <v>4101</v>
      </c>
      <c r="I1" s="2" t="s">
        <v>4102</v>
      </c>
      <c r="J1" s="799" t="s">
        <v>4100</v>
      </c>
      <c r="K1" s="799"/>
      <c r="L1" s="2" t="s">
        <v>4103</v>
      </c>
    </row>
    <row r="2" spans="1:12">
      <c r="A2" s="288"/>
      <c r="B2" s="290"/>
      <c r="C2" s="288"/>
      <c r="D2" s="288" t="s">
        <v>4104</v>
      </c>
      <c r="E2" s="288" t="s">
        <v>4105</v>
      </c>
      <c r="F2" s="288" t="s">
        <v>4106</v>
      </c>
      <c r="G2" s="288"/>
      <c r="H2" s="288"/>
      <c r="I2" s="288"/>
      <c r="J2" s="288" t="s">
        <v>4107</v>
      </c>
      <c r="K2" s="288" t="s">
        <v>4108</v>
      </c>
      <c r="L2" s="288"/>
    </row>
    <row r="3" spans="1:12">
      <c r="A3" s="799" t="s">
        <v>3991</v>
      </c>
      <c r="B3" s="290" t="s">
        <v>4109</v>
      </c>
      <c r="C3" s="288" t="s">
        <v>4110</v>
      </c>
      <c r="D3" s="288"/>
      <c r="E3" s="288"/>
      <c r="F3" s="288"/>
      <c r="G3" s="288"/>
      <c r="H3" s="290" t="s">
        <v>4111</v>
      </c>
      <c r="I3" s="288"/>
      <c r="J3" s="288"/>
      <c r="K3" s="288"/>
      <c r="L3" s="288"/>
    </row>
    <row r="4" spans="1:12">
      <c r="A4" s="799"/>
      <c r="B4" s="288" t="s">
        <v>4112</v>
      </c>
      <c r="C4" s="288"/>
      <c r="D4" s="288"/>
      <c r="E4" s="288"/>
      <c r="F4" s="288"/>
      <c r="G4" s="288"/>
      <c r="H4" s="288" t="s">
        <v>4113</v>
      </c>
      <c r="I4" s="288"/>
      <c r="J4" s="288"/>
      <c r="K4" s="288"/>
      <c r="L4" s="288"/>
    </row>
    <row r="5" spans="1:12">
      <c r="A5" s="799"/>
      <c r="B5" s="288" t="s">
        <v>4114</v>
      </c>
      <c r="C5" s="288"/>
      <c r="D5" s="288"/>
      <c r="E5" s="288"/>
      <c r="F5" s="288"/>
      <c r="G5" s="288"/>
      <c r="H5" s="288" t="s">
        <v>4115</v>
      </c>
      <c r="I5" s="288"/>
      <c r="J5" s="288"/>
      <c r="K5" s="288"/>
      <c r="L5" s="288"/>
    </row>
    <row r="6" spans="1:12">
      <c r="A6" s="799"/>
      <c r="B6" s="288" t="s">
        <v>4116</v>
      </c>
      <c r="C6" s="288"/>
      <c r="D6" s="288"/>
      <c r="E6" s="288"/>
      <c r="F6" s="288"/>
      <c r="G6" s="288"/>
      <c r="H6" s="288" t="s">
        <v>4117</v>
      </c>
      <c r="I6" s="288"/>
      <c r="J6" s="288"/>
      <c r="K6" s="288"/>
      <c r="L6" s="288"/>
    </row>
    <row r="7" spans="1:12">
      <c r="A7" s="799"/>
      <c r="B7" s="288" t="s">
        <v>4118</v>
      </c>
      <c r="C7" s="288"/>
      <c r="D7" s="288"/>
      <c r="E7" s="288"/>
      <c r="F7" s="288"/>
      <c r="G7" s="288"/>
      <c r="H7" s="290" t="s">
        <v>4119</v>
      </c>
      <c r="I7" s="288"/>
      <c r="J7" s="288"/>
      <c r="K7" s="288"/>
      <c r="L7" s="288"/>
    </row>
    <row r="8" spans="1:12">
      <c r="A8" s="799"/>
      <c r="B8" s="288" t="s">
        <v>4120</v>
      </c>
      <c r="C8" s="288"/>
      <c r="D8" s="288"/>
      <c r="E8" s="288"/>
      <c r="F8" s="288"/>
      <c r="G8" s="288"/>
      <c r="H8" s="288" t="s">
        <v>4121</v>
      </c>
      <c r="I8" s="288"/>
      <c r="J8" s="288"/>
      <c r="K8" s="288"/>
      <c r="L8" s="288"/>
    </row>
    <row r="9" spans="1:12">
      <c r="A9" s="799"/>
      <c r="B9" s="288" t="s">
        <v>4122</v>
      </c>
      <c r="C9" s="288"/>
      <c r="D9" s="288"/>
      <c r="E9" s="288"/>
      <c r="F9" s="288"/>
      <c r="G9" s="288"/>
      <c r="H9" s="288" t="s">
        <v>4123</v>
      </c>
      <c r="I9" s="288"/>
      <c r="J9" s="288"/>
      <c r="K9" s="288"/>
      <c r="L9" s="288"/>
    </row>
    <row r="10" spans="1:12">
      <c r="A10" s="799"/>
      <c r="B10" s="288" t="s">
        <v>4124</v>
      </c>
      <c r="C10" s="288"/>
      <c r="D10" s="288"/>
      <c r="E10" s="288"/>
      <c r="F10" s="288"/>
      <c r="G10" s="288"/>
      <c r="H10" s="288" t="s">
        <v>4125</v>
      </c>
      <c r="I10" s="288"/>
      <c r="J10" s="288"/>
      <c r="K10" s="288"/>
      <c r="L10" s="288"/>
    </row>
    <row r="11" spans="1:12">
      <c r="A11" s="799"/>
      <c r="B11" s="288" t="s">
        <v>4126</v>
      </c>
      <c r="C11" s="288"/>
      <c r="D11" s="288"/>
      <c r="E11" s="288"/>
      <c r="F11" s="288"/>
      <c r="G11" s="288"/>
      <c r="H11" s="290" t="s">
        <v>4127</v>
      </c>
      <c r="I11" s="288"/>
      <c r="J11" s="288"/>
      <c r="K11" s="288"/>
      <c r="L11" s="288"/>
    </row>
    <row r="12" spans="1:12">
      <c r="A12" s="799"/>
      <c r="B12" s="288" t="s">
        <v>4128</v>
      </c>
      <c r="C12" s="288"/>
      <c r="D12" s="288"/>
      <c r="E12" s="288"/>
      <c r="F12" s="288"/>
      <c r="G12" s="288"/>
      <c r="H12" s="288" t="s">
        <v>4129</v>
      </c>
      <c r="I12" s="288"/>
      <c r="J12" s="288"/>
      <c r="K12" s="288"/>
      <c r="L12" s="288"/>
    </row>
    <row r="13" spans="1:12">
      <c r="A13" s="799"/>
      <c r="B13" s="290" t="s">
        <v>4130</v>
      </c>
      <c r="C13" s="288"/>
      <c r="D13" s="288"/>
      <c r="E13" s="288"/>
      <c r="F13" s="288"/>
      <c r="G13" s="288"/>
      <c r="H13" s="288" t="s">
        <v>4131</v>
      </c>
      <c r="I13" s="288"/>
      <c r="J13" s="288"/>
      <c r="K13" s="288"/>
      <c r="L13" s="288"/>
    </row>
    <row r="14" spans="1:12">
      <c r="A14" s="799"/>
      <c r="B14" s="288" t="s">
        <v>4132</v>
      </c>
      <c r="C14" s="288"/>
      <c r="D14" s="288"/>
      <c r="E14" s="288"/>
      <c r="F14" s="288"/>
      <c r="G14" s="288"/>
      <c r="H14" s="288" t="s">
        <v>4133</v>
      </c>
      <c r="I14" s="288"/>
      <c r="J14" s="288"/>
      <c r="K14" s="288"/>
      <c r="L14" s="288"/>
    </row>
    <row r="15" spans="1:12">
      <c r="A15" s="799"/>
      <c r="B15" s="288" t="s">
        <v>4134</v>
      </c>
      <c r="C15" s="288"/>
      <c r="D15" s="288"/>
      <c r="E15" s="288"/>
      <c r="F15" s="288"/>
      <c r="G15" s="288"/>
      <c r="H15" s="290" t="s">
        <v>4135</v>
      </c>
      <c r="I15" s="288"/>
      <c r="J15" s="288"/>
      <c r="K15" s="288"/>
      <c r="L15" s="288"/>
    </row>
    <row r="16" spans="1:12">
      <c r="A16" s="799"/>
      <c r="B16" s="288" t="s">
        <v>4136</v>
      </c>
      <c r="C16" s="288"/>
      <c r="D16" s="288"/>
      <c r="E16" s="288"/>
      <c r="F16" s="288"/>
      <c r="G16" s="288"/>
      <c r="H16" s="288" t="s">
        <v>4137</v>
      </c>
      <c r="I16" s="288"/>
      <c r="J16" s="288"/>
      <c r="K16" s="288"/>
      <c r="L16" s="288"/>
    </row>
    <row r="17" spans="1:12">
      <c r="A17" s="799"/>
      <c r="B17" s="288" t="s">
        <v>4138</v>
      </c>
      <c r="C17" s="288"/>
      <c r="D17" s="288"/>
      <c r="E17" s="288"/>
      <c r="F17" s="288"/>
      <c r="G17" s="288"/>
      <c r="H17" s="288" t="s">
        <v>4139</v>
      </c>
      <c r="I17" s="288"/>
      <c r="J17" s="288"/>
      <c r="K17" s="288"/>
      <c r="L17" s="288"/>
    </row>
    <row r="18" spans="1:12">
      <c r="A18" s="799"/>
      <c r="B18" s="288" t="s">
        <v>4140</v>
      </c>
      <c r="C18" s="288"/>
      <c r="D18" s="288"/>
      <c r="E18" s="288"/>
      <c r="F18" s="288"/>
      <c r="G18" s="288"/>
      <c r="H18" s="288" t="s">
        <v>4141</v>
      </c>
      <c r="I18" s="288"/>
      <c r="J18" s="288"/>
      <c r="K18" s="288"/>
      <c r="L18" s="288"/>
    </row>
    <row r="19" spans="1:12">
      <c r="A19" s="290" t="s">
        <v>1900</v>
      </c>
      <c r="B19" s="290" t="s">
        <v>4142</v>
      </c>
      <c r="C19" s="288"/>
      <c r="D19" s="288"/>
      <c r="E19" s="288"/>
      <c r="F19" s="288"/>
      <c r="G19" s="288"/>
      <c r="H19" s="290" t="s">
        <v>4143</v>
      </c>
      <c r="I19" s="288"/>
      <c r="J19" s="288"/>
      <c r="K19" s="288"/>
      <c r="L19" s="288"/>
    </row>
    <row r="20" spans="1:12">
      <c r="A20" s="288"/>
      <c r="B20" s="288" t="s">
        <v>4144</v>
      </c>
      <c r="C20" s="288"/>
      <c r="D20" s="288"/>
      <c r="E20" s="288"/>
      <c r="F20" s="288"/>
      <c r="G20" s="288"/>
      <c r="H20" s="288" t="s">
        <v>4145</v>
      </c>
      <c r="I20" s="288"/>
      <c r="J20" s="288"/>
      <c r="K20" s="288"/>
      <c r="L20" s="288"/>
    </row>
    <row r="21" spans="1:12">
      <c r="A21" s="288"/>
      <c r="B21" s="288" t="s">
        <v>4146</v>
      </c>
      <c r="C21" s="288"/>
      <c r="D21" s="288"/>
      <c r="E21" s="288"/>
      <c r="F21" s="288"/>
      <c r="G21" s="288"/>
      <c r="H21" s="288" t="s">
        <v>4147</v>
      </c>
      <c r="I21" s="288"/>
      <c r="J21" s="288"/>
      <c r="K21" s="288"/>
      <c r="L21" s="288"/>
    </row>
    <row r="22" spans="1:12">
      <c r="A22" s="288"/>
      <c r="B22" s="288"/>
      <c r="C22" s="288"/>
      <c r="D22" s="288"/>
      <c r="E22" s="288"/>
      <c r="F22" s="288"/>
      <c r="G22" s="288"/>
      <c r="H22" s="288" t="s">
        <v>4148</v>
      </c>
      <c r="I22" s="288"/>
      <c r="J22" s="288"/>
      <c r="K22" s="288"/>
      <c r="L22" s="288"/>
    </row>
    <row r="23" spans="1:12">
      <c r="A23" s="288"/>
      <c r="B23" s="288"/>
      <c r="C23" s="288"/>
      <c r="D23" s="288"/>
      <c r="E23" s="288"/>
      <c r="F23" s="288"/>
      <c r="G23" s="288"/>
      <c r="H23" s="290" t="s">
        <v>4149</v>
      </c>
      <c r="I23" s="288"/>
      <c r="J23" s="288"/>
      <c r="K23" s="288"/>
      <c r="L23" s="288"/>
    </row>
    <row r="24" spans="1:12">
      <c r="A24" s="288"/>
      <c r="B24" s="288"/>
      <c r="C24" s="288"/>
      <c r="D24" s="288"/>
      <c r="E24" s="288"/>
      <c r="F24" s="288"/>
      <c r="G24" s="288"/>
      <c r="H24" s="288" t="s">
        <v>4150</v>
      </c>
      <c r="I24" s="288"/>
      <c r="J24" s="288"/>
      <c r="K24" s="288"/>
      <c r="L24" s="288"/>
    </row>
    <row r="25" spans="1:12">
      <c r="A25" s="288"/>
      <c r="B25" s="288"/>
      <c r="C25" s="288"/>
      <c r="D25" s="288"/>
      <c r="E25" s="288"/>
      <c r="F25" s="288"/>
      <c r="G25" s="288"/>
      <c r="H25" s="288" t="s">
        <v>4149</v>
      </c>
      <c r="I25" s="288"/>
      <c r="J25" s="288"/>
      <c r="K25" s="288"/>
      <c r="L25" s="288"/>
    </row>
    <row r="26" spans="1:12">
      <c r="A26" s="288"/>
      <c r="B26" s="288"/>
      <c r="C26" s="288"/>
      <c r="D26" s="288"/>
      <c r="E26" s="288"/>
      <c r="F26" s="288"/>
      <c r="G26" s="288"/>
      <c r="H26" s="288" t="s">
        <v>4151</v>
      </c>
      <c r="I26" s="288"/>
      <c r="J26" s="288"/>
      <c r="K26" s="288"/>
      <c r="L26" s="288"/>
    </row>
    <row r="27" spans="1:12">
      <c r="A27" s="288"/>
      <c r="B27" s="288"/>
      <c r="C27" s="288"/>
      <c r="D27" s="288"/>
      <c r="E27" s="288"/>
      <c r="F27" s="288"/>
      <c r="G27" s="288"/>
      <c r="H27" s="290" t="s">
        <v>4152</v>
      </c>
      <c r="I27" s="288"/>
      <c r="J27" s="288"/>
      <c r="K27" s="288"/>
      <c r="L27" s="288"/>
    </row>
    <row r="28" spans="1:12">
      <c r="A28" s="288"/>
      <c r="B28" s="288"/>
      <c r="C28" s="288"/>
      <c r="D28" s="288"/>
      <c r="E28" s="288"/>
      <c r="F28" s="288"/>
      <c r="G28" s="288"/>
      <c r="H28" s="288" t="s">
        <v>4153</v>
      </c>
      <c r="I28" s="288"/>
      <c r="J28" s="288"/>
      <c r="K28" s="288"/>
      <c r="L28" s="288"/>
    </row>
    <row r="29" spans="1:12">
      <c r="A29" s="288"/>
      <c r="B29" s="288"/>
      <c r="C29" s="288"/>
      <c r="D29" s="288"/>
      <c r="E29" s="288"/>
      <c r="F29" s="288"/>
      <c r="G29" s="288"/>
      <c r="H29" s="288" t="s">
        <v>4154</v>
      </c>
      <c r="I29" s="288"/>
      <c r="J29" s="288"/>
      <c r="K29" s="288"/>
      <c r="L29" s="288"/>
    </row>
    <row r="30" spans="1:12">
      <c r="A30" s="288"/>
      <c r="B30" s="288"/>
      <c r="C30" s="288"/>
      <c r="D30" s="288"/>
      <c r="E30" s="288"/>
      <c r="F30" s="288"/>
      <c r="G30" s="288"/>
      <c r="H30" s="288" t="s">
        <v>4155</v>
      </c>
      <c r="I30" s="288"/>
      <c r="J30" s="288"/>
      <c r="K30" s="288"/>
      <c r="L30" s="288"/>
    </row>
    <row r="31" spans="1:12">
      <c r="A31" s="288"/>
      <c r="B31" s="288"/>
      <c r="C31" s="288"/>
      <c r="D31" s="288"/>
      <c r="E31" s="288"/>
      <c r="F31" s="288"/>
      <c r="G31" s="288"/>
      <c r="H31" s="288" t="s">
        <v>4156</v>
      </c>
      <c r="I31" s="288"/>
      <c r="J31" s="288"/>
      <c r="K31" s="288"/>
      <c r="L31" s="288"/>
    </row>
    <row r="32" spans="1:12">
      <c r="A32" s="290" t="s">
        <v>4157</v>
      </c>
      <c r="B32" s="288"/>
      <c r="C32" s="288"/>
      <c r="D32" s="288"/>
      <c r="E32" s="288"/>
      <c r="F32" s="288"/>
      <c r="G32" s="288"/>
      <c r="H32" s="290" t="s">
        <v>4158</v>
      </c>
      <c r="I32" s="288"/>
      <c r="J32" s="288"/>
      <c r="K32" s="288"/>
      <c r="L32" s="288"/>
    </row>
    <row r="33" spans="1:12">
      <c r="A33" s="288"/>
      <c r="B33" s="288"/>
      <c r="C33" s="288"/>
      <c r="D33" s="288"/>
      <c r="E33" s="288"/>
      <c r="F33" s="288"/>
      <c r="G33" s="288"/>
      <c r="H33" s="288" t="s">
        <v>4159</v>
      </c>
      <c r="I33" s="288"/>
      <c r="J33" s="288"/>
      <c r="K33" s="288"/>
      <c r="L33" s="288"/>
    </row>
    <row r="34" spans="1:12">
      <c r="A34" s="288"/>
      <c r="B34" s="288"/>
      <c r="C34" s="288"/>
      <c r="D34" s="288"/>
      <c r="E34" s="288"/>
      <c r="F34" s="288"/>
      <c r="G34" s="288"/>
      <c r="H34" s="288" t="s">
        <v>4160</v>
      </c>
      <c r="I34" s="288"/>
      <c r="J34" s="288"/>
      <c r="K34" s="288"/>
      <c r="L34" s="288"/>
    </row>
    <row r="35" spans="1:12">
      <c r="A35" s="288"/>
      <c r="B35" s="288"/>
      <c r="C35" s="288"/>
      <c r="D35" s="288"/>
      <c r="E35" s="288"/>
      <c r="F35" s="288"/>
      <c r="G35" s="288"/>
      <c r="H35" s="288" t="s">
        <v>4161</v>
      </c>
      <c r="I35" s="288"/>
      <c r="J35" s="288"/>
      <c r="K35" s="288"/>
      <c r="L35" s="288"/>
    </row>
    <row r="36" spans="1:12">
      <c r="A36" s="288"/>
      <c r="B36" s="288"/>
      <c r="C36" s="288"/>
      <c r="D36" s="288"/>
      <c r="E36" s="288"/>
      <c r="F36" s="288"/>
      <c r="G36" s="288"/>
      <c r="H36" s="290" t="s">
        <v>4162</v>
      </c>
      <c r="I36" s="288"/>
      <c r="J36" s="288"/>
      <c r="K36" s="288"/>
      <c r="L36" s="288"/>
    </row>
    <row r="37" spans="1:12">
      <c r="A37" s="288"/>
      <c r="B37" s="288"/>
      <c r="C37" s="288"/>
      <c r="D37" s="288"/>
      <c r="E37" s="288"/>
      <c r="F37" s="288"/>
      <c r="G37" s="288"/>
      <c r="H37" s="288" t="s">
        <v>4163</v>
      </c>
      <c r="I37" s="288"/>
      <c r="J37" s="288"/>
      <c r="K37" s="288"/>
      <c r="L37" s="288"/>
    </row>
    <row r="38" spans="1:12">
      <c r="A38" s="288"/>
      <c r="B38" s="288"/>
      <c r="C38" s="288"/>
      <c r="D38" s="288"/>
      <c r="E38" s="288"/>
      <c r="F38" s="288"/>
      <c r="G38" s="288"/>
      <c r="H38" s="288" t="s">
        <v>4164</v>
      </c>
      <c r="I38" s="288"/>
      <c r="J38" s="288"/>
      <c r="K38" s="288"/>
      <c r="L38" s="288"/>
    </row>
    <row r="39" spans="1:12">
      <c r="A39" s="288"/>
      <c r="B39" s="288"/>
      <c r="C39" s="288"/>
      <c r="D39" s="288"/>
      <c r="E39" s="288"/>
      <c r="F39" s="288"/>
      <c r="G39" s="288"/>
      <c r="H39" s="290" t="s">
        <v>4165</v>
      </c>
      <c r="I39" s="288"/>
      <c r="J39" s="288"/>
      <c r="K39" s="288"/>
      <c r="L39" s="288"/>
    </row>
    <row r="40" spans="1:12">
      <c r="A40" s="288"/>
      <c r="B40" s="288"/>
      <c r="C40" s="288"/>
      <c r="D40" s="288"/>
      <c r="E40" s="288"/>
      <c r="F40" s="288"/>
      <c r="G40" s="288"/>
      <c r="H40" s="288" t="s">
        <v>4166</v>
      </c>
      <c r="I40" s="288"/>
      <c r="J40" s="288"/>
      <c r="K40" s="288"/>
      <c r="L40" s="288"/>
    </row>
    <row r="41" spans="1:12">
      <c r="A41" s="288"/>
      <c r="B41" s="288"/>
      <c r="C41" s="288"/>
      <c r="D41" s="288"/>
      <c r="E41" s="288"/>
      <c r="F41" s="288"/>
      <c r="G41" s="288"/>
      <c r="H41" s="288" t="s">
        <v>4167</v>
      </c>
      <c r="I41" s="288"/>
      <c r="J41" s="288"/>
      <c r="K41" s="288"/>
      <c r="L41" s="288"/>
    </row>
    <row r="42" spans="1:12">
      <c r="A42" s="288"/>
      <c r="B42" s="288"/>
      <c r="C42" s="288"/>
      <c r="D42" s="288"/>
      <c r="E42" s="288"/>
      <c r="F42" s="288"/>
      <c r="G42" s="288"/>
      <c r="H42" s="288" t="s">
        <v>4168</v>
      </c>
      <c r="I42" s="288"/>
      <c r="J42" s="288"/>
      <c r="K42" s="288"/>
      <c r="L42" s="288"/>
    </row>
    <row r="43" spans="1:12">
      <c r="A43" s="288"/>
      <c r="B43" s="288"/>
      <c r="C43" s="288"/>
      <c r="D43" s="288"/>
      <c r="E43" s="288"/>
      <c r="F43" s="288"/>
      <c r="G43" s="288"/>
      <c r="H43" s="290" t="s">
        <v>4169</v>
      </c>
      <c r="I43" s="288"/>
      <c r="J43" s="288"/>
      <c r="K43" s="288"/>
      <c r="L43" s="288"/>
    </row>
    <row r="44" spans="1:12">
      <c r="A44" s="288"/>
      <c r="B44" s="288"/>
      <c r="C44" s="288"/>
      <c r="D44" s="288"/>
      <c r="E44" s="288"/>
      <c r="F44" s="288"/>
      <c r="G44" s="288"/>
      <c r="H44" s="288" t="s">
        <v>4170</v>
      </c>
      <c r="I44" s="288"/>
      <c r="J44" s="288"/>
      <c r="K44" s="288"/>
      <c r="L44" s="288"/>
    </row>
    <row r="45" spans="1:12">
      <c r="A45" s="288"/>
      <c r="B45" s="288"/>
      <c r="C45" s="288"/>
      <c r="D45" s="288"/>
      <c r="E45" s="288"/>
      <c r="F45" s="288"/>
      <c r="G45" s="288"/>
      <c r="H45" s="288" t="s">
        <v>4171</v>
      </c>
      <c r="I45" s="288"/>
      <c r="J45" s="288"/>
      <c r="K45" s="288"/>
      <c r="L45" s="288"/>
    </row>
    <row r="46" spans="1:12">
      <c r="A46" s="288"/>
      <c r="B46" s="288"/>
      <c r="C46" s="288"/>
      <c r="D46" s="288"/>
      <c r="E46" s="288"/>
      <c r="F46" s="288"/>
      <c r="G46" s="288"/>
      <c r="H46" s="288" t="s">
        <v>4172</v>
      </c>
      <c r="I46" s="288"/>
      <c r="J46" s="288"/>
      <c r="K46" s="288"/>
      <c r="L46" s="288"/>
    </row>
    <row r="47" spans="1:12">
      <c r="A47" s="288"/>
      <c r="B47" s="288"/>
      <c r="C47" s="288"/>
      <c r="D47" s="288"/>
      <c r="E47" s="288"/>
      <c r="F47" s="288"/>
      <c r="G47" s="288"/>
      <c r="H47" s="290" t="s">
        <v>4173</v>
      </c>
      <c r="I47" s="288"/>
      <c r="J47" s="288"/>
      <c r="K47" s="288"/>
      <c r="L47" s="288"/>
    </row>
    <row r="48" spans="1:12">
      <c r="A48" s="288"/>
      <c r="B48" s="288"/>
      <c r="C48" s="288"/>
      <c r="D48" s="288"/>
      <c r="E48" s="288"/>
      <c r="F48" s="288"/>
      <c r="G48" s="288"/>
      <c r="H48" s="288" t="s">
        <v>4174</v>
      </c>
      <c r="I48" s="288"/>
      <c r="J48" s="288"/>
      <c r="K48" s="288"/>
      <c r="L48" s="288"/>
    </row>
    <row r="49" spans="1:12">
      <c r="A49" s="288"/>
      <c r="B49" s="288"/>
      <c r="C49" s="288"/>
      <c r="D49" s="288"/>
      <c r="E49" s="288"/>
      <c r="F49" s="288"/>
      <c r="G49" s="288"/>
      <c r="H49" s="288" t="s">
        <v>4175</v>
      </c>
      <c r="I49" s="288"/>
      <c r="J49" s="288"/>
      <c r="K49" s="288"/>
      <c r="L49" s="288"/>
    </row>
    <row r="50" spans="1:12">
      <c r="A50" s="288"/>
      <c r="B50" s="288"/>
      <c r="C50" s="288"/>
      <c r="D50" s="288"/>
      <c r="E50" s="288"/>
      <c r="F50" s="288"/>
      <c r="G50" s="288"/>
      <c r="H50" s="288" t="s">
        <v>4176</v>
      </c>
      <c r="I50" s="288"/>
      <c r="J50" s="288"/>
      <c r="K50" s="288"/>
      <c r="L50" s="288"/>
    </row>
    <row r="51" spans="1:12">
      <c r="A51" s="288"/>
      <c r="B51" s="288"/>
      <c r="C51" s="288"/>
      <c r="D51" s="288"/>
      <c r="E51" s="288"/>
      <c r="F51" s="288"/>
      <c r="G51" s="288"/>
      <c r="H51" s="288" t="s">
        <v>4177</v>
      </c>
      <c r="I51" s="288"/>
      <c r="J51" s="288"/>
      <c r="K51" s="288"/>
      <c r="L51" s="288"/>
    </row>
    <row r="52" spans="1:12">
      <c r="A52" s="288"/>
      <c r="B52" s="288"/>
      <c r="C52" s="288"/>
      <c r="D52" s="288"/>
      <c r="E52" s="288"/>
      <c r="F52" s="288"/>
      <c r="G52" s="288"/>
      <c r="H52" s="288" t="s">
        <v>4178</v>
      </c>
      <c r="I52" s="288"/>
      <c r="J52" s="288"/>
      <c r="K52" s="288"/>
      <c r="L52" s="288"/>
    </row>
    <row r="53" spans="1:12">
      <c r="A53" s="288"/>
      <c r="B53" s="288"/>
      <c r="C53" s="288"/>
      <c r="D53" s="288"/>
      <c r="E53" s="288"/>
      <c r="F53" s="288"/>
      <c r="G53" s="288"/>
      <c r="H53" s="288" t="s">
        <v>4179</v>
      </c>
      <c r="I53" s="288"/>
      <c r="J53" s="288"/>
      <c r="K53" s="288"/>
      <c r="L53" s="288"/>
    </row>
    <row r="54" spans="1:12">
      <c r="A54" s="288"/>
      <c r="B54" s="288"/>
      <c r="C54" s="288"/>
      <c r="D54" s="288"/>
      <c r="E54" s="288"/>
      <c r="F54" s="288"/>
      <c r="G54" s="288"/>
      <c r="H54" s="290" t="s">
        <v>4180</v>
      </c>
      <c r="I54" s="288"/>
      <c r="J54" s="288"/>
      <c r="K54" s="288"/>
      <c r="L54" s="288"/>
    </row>
    <row r="55" spans="1:12">
      <c r="A55" s="288"/>
      <c r="B55" s="288"/>
      <c r="C55" s="288"/>
      <c r="D55" s="288"/>
      <c r="E55" s="288"/>
      <c r="F55" s="288"/>
      <c r="G55" s="288"/>
      <c r="H55" s="288" t="s">
        <v>4181</v>
      </c>
      <c r="I55" s="288"/>
      <c r="J55" s="288"/>
      <c r="K55" s="288"/>
      <c r="L55" s="288"/>
    </row>
    <row r="56" spans="1:12">
      <c r="A56" s="288"/>
      <c r="B56" s="288"/>
      <c r="C56" s="288"/>
      <c r="D56" s="288"/>
      <c r="E56" s="288"/>
      <c r="F56" s="288"/>
      <c r="G56" s="288"/>
      <c r="H56" s="288" t="s">
        <v>4182</v>
      </c>
      <c r="I56" s="288"/>
      <c r="J56" s="288"/>
      <c r="K56" s="288"/>
      <c r="L56" s="288"/>
    </row>
    <row r="57" spans="1:12">
      <c r="A57" s="288"/>
      <c r="B57" s="288"/>
      <c r="C57" s="288"/>
      <c r="D57" s="288"/>
      <c r="E57" s="288"/>
      <c r="F57" s="288"/>
      <c r="G57" s="288"/>
      <c r="H57" s="288" t="s">
        <v>4183</v>
      </c>
      <c r="I57" s="288"/>
      <c r="J57" s="288"/>
      <c r="K57" s="288"/>
      <c r="L57" s="288"/>
    </row>
    <row r="58" spans="1:12">
      <c r="A58" s="288"/>
      <c r="B58" s="288"/>
      <c r="C58" s="288"/>
      <c r="D58" s="288"/>
      <c r="E58" s="288"/>
      <c r="F58" s="288"/>
      <c r="G58" s="288"/>
      <c r="H58" s="288" t="s">
        <v>4184</v>
      </c>
      <c r="I58" s="288"/>
      <c r="J58" s="288"/>
      <c r="K58" s="288"/>
      <c r="L58" s="288"/>
    </row>
    <row r="59" spans="1:12">
      <c r="A59" s="288"/>
      <c r="B59" s="288"/>
      <c r="C59" s="288"/>
      <c r="D59" s="288"/>
      <c r="E59" s="288"/>
      <c r="F59" s="288"/>
      <c r="G59" s="288"/>
      <c r="H59" s="288" t="s">
        <v>4185</v>
      </c>
      <c r="I59" s="288"/>
      <c r="J59" s="288"/>
      <c r="K59" s="288"/>
      <c r="L59" s="288"/>
    </row>
    <row r="60" spans="1:12">
      <c r="A60" s="288"/>
      <c r="B60" s="288"/>
      <c r="C60" s="288"/>
      <c r="D60" s="288"/>
      <c r="E60" s="288"/>
      <c r="F60" s="288"/>
      <c r="G60" s="288"/>
      <c r="H60" s="288" t="s">
        <v>4186</v>
      </c>
      <c r="I60" s="288"/>
      <c r="J60" s="288"/>
      <c r="K60" s="288"/>
      <c r="L60" s="288"/>
    </row>
    <row r="61" spans="1:12">
      <c r="A61" s="288"/>
      <c r="B61" s="288"/>
      <c r="C61" s="288"/>
      <c r="D61" s="288"/>
      <c r="E61" s="288"/>
      <c r="F61" s="288"/>
      <c r="G61" s="288"/>
      <c r="H61" s="288" t="s">
        <v>4187</v>
      </c>
      <c r="I61" s="288"/>
      <c r="J61" s="288"/>
      <c r="K61" s="288"/>
      <c r="L61" s="288"/>
    </row>
    <row r="62" spans="1:12">
      <c r="A62" s="288"/>
      <c r="B62" s="288"/>
      <c r="C62" s="288"/>
      <c r="D62" s="288"/>
      <c r="E62" s="288"/>
      <c r="F62" s="288"/>
      <c r="G62" s="288"/>
      <c r="H62" s="288" t="s">
        <v>4188</v>
      </c>
      <c r="I62" s="288"/>
      <c r="J62" s="288"/>
      <c r="K62" s="288"/>
      <c r="L62" s="288"/>
    </row>
    <row r="63" spans="1:12">
      <c r="A63" s="288"/>
      <c r="B63" s="288"/>
      <c r="C63" s="288"/>
      <c r="D63" s="288"/>
      <c r="E63" s="288"/>
      <c r="F63" s="288"/>
      <c r="G63" s="288"/>
      <c r="H63" s="288" t="s">
        <v>4189</v>
      </c>
      <c r="I63" s="288"/>
      <c r="J63" s="288"/>
      <c r="K63" s="288"/>
      <c r="L63" s="288"/>
    </row>
    <row r="64" spans="1:12">
      <c r="A64" s="288"/>
      <c r="B64" s="288"/>
      <c r="C64" s="288"/>
      <c r="D64" s="288"/>
      <c r="E64" s="288"/>
      <c r="F64" s="288"/>
      <c r="G64" s="288"/>
      <c r="H64" s="290" t="s">
        <v>4190</v>
      </c>
      <c r="I64" s="288"/>
      <c r="J64" s="288"/>
      <c r="K64" s="288"/>
      <c r="L64" s="288"/>
    </row>
    <row r="65" spans="1:12">
      <c r="A65" s="288"/>
      <c r="B65" s="288"/>
      <c r="C65" s="288"/>
      <c r="D65" s="288"/>
      <c r="E65" s="288"/>
      <c r="F65" s="288"/>
      <c r="G65" s="288"/>
      <c r="H65" s="288" t="s">
        <v>4191</v>
      </c>
      <c r="I65" s="288"/>
      <c r="J65" s="288"/>
      <c r="K65" s="288"/>
      <c r="L65" s="288"/>
    </row>
    <row r="66" spans="1:12">
      <c r="A66" s="288"/>
      <c r="B66" s="288"/>
      <c r="C66" s="288"/>
      <c r="D66" s="288"/>
      <c r="E66" s="288"/>
      <c r="F66" s="288"/>
      <c r="G66" s="288"/>
      <c r="H66" s="288" t="s">
        <v>4192</v>
      </c>
      <c r="I66" s="288"/>
      <c r="J66" s="288"/>
      <c r="K66" s="288"/>
      <c r="L66" s="288"/>
    </row>
    <row r="67" spans="1:12">
      <c r="A67" s="288"/>
      <c r="B67" s="288"/>
      <c r="C67" s="288"/>
      <c r="D67" s="288"/>
      <c r="E67" s="288"/>
      <c r="F67" s="288"/>
      <c r="G67" s="288"/>
      <c r="H67" s="290" t="s">
        <v>4193</v>
      </c>
      <c r="I67" s="288"/>
      <c r="J67" s="288"/>
      <c r="K67" s="288"/>
      <c r="L67" s="288"/>
    </row>
    <row r="68" spans="1:12">
      <c r="A68" s="288"/>
      <c r="B68" s="288"/>
      <c r="C68" s="288"/>
      <c r="D68" s="288"/>
      <c r="E68" s="288"/>
      <c r="F68" s="288"/>
      <c r="G68" s="288"/>
      <c r="H68" s="288" t="s">
        <v>4194</v>
      </c>
      <c r="I68" s="288"/>
      <c r="J68" s="288"/>
      <c r="K68" s="288"/>
      <c r="L68" s="288"/>
    </row>
    <row r="69" spans="1:12">
      <c r="A69" s="288"/>
      <c r="B69" s="288"/>
      <c r="C69" s="288"/>
      <c r="D69" s="288"/>
      <c r="E69" s="288"/>
      <c r="F69" s="288"/>
      <c r="G69" s="288"/>
      <c r="H69" s="288" t="s">
        <v>4195</v>
      </c>
      <c r="I69" s="288"/>
      <c r="J69" s="288"/>
      <c r="K69" s="288"/>
      <c r="L69" s="288"/>
    </row>
    <row r="70" spans="1:12">
      <c r="A70" s="288"/>
      <c r="B70" s="288"/>
      <c r="C70" s="288"/>
      <c r="D70" s="288"/>
      <c r="E70" s="288"/>
      <c r="F70" s="288"/>
      <c r="G70" s="288"/>
      <c r="H70" s="288" t="s">
        <v>4196</v>
      </c>
      <c r="I70" s="288"/>
      <c r="J70" s="288"/>
      <c r="K70" s="288"/>
      <c r="L70" s="288"/>
    </row>
    <row r="71" spans="1:12">
      <c r="A71" s="288"/>
      <c r="B71" s="288"/>
      <c r="C71" s="288"/>
      <c r="D71" s="288"/>
      <c r="E71" s="288"/>
      <c r="F71" s="288"/>
      <c r="G71" s="288"/>
      <c r="H71" s="288" t="s">
        <v>4197</v>
      </c>
      <c r="I71" s="288"/>
      <c r="J71" s="288"/>
      <c r="K71" s="288"/>
      <c r="L71" s="288"/>
    </row>
    <row r="72" spans="1:12">
      <c r="A72" s="288"/>
      <c r="B72" s="288"/>
      <c r="C72" s="288"/>
      <c r="D72" s="288"/>
      <c r="E72" s="288"/>
      <c r="F72" s="288"/>
      <c r="G72" s="288"/>
      <c r="H72" s="290" t="s">
        <v>4198</v>
      </c>
      <c r="I72" s="288"/>
      <c r="J72" s="288"/>
      <c r="K72" s="288"/>
      <c r="L72" s="288"/>
    </row>
    <row r="73" spans="1:12">
      <c r="A73" s="288"/>
      <c r="B73" s="288"/>
      <c r="C73" s="288"/>
      <c r="D73" s="288"/>
      <c r="E73" s="288"/>
      <c r="F73" s="288"/>
      <c r="G73" s="288"/>
      <c r="H73" s="288" t="s">
        <v>4199</v>
      </c>
      <c r="I73" s="288"/>
      <c r="J73" s="288"/>
      <c r="K73" s="288"/>
      <c r="L73" s="288"/>
    </row>
    <row r="74" spans="1:12">
      <c r="A74" s="288"/>
      <c r="B74" s="288"/>
      <c r="C74" s="288"/>
      <c r="D74" s="288"/>
      <c r="E74" s="288"/>
      <c r="F74" s="288"/>
      <c r="G74" s="288"/>
      <c r="H74" s="288" t="s">
        <v>4200</v>
      </c>
      <c r="I74" s="288"/>
      <c r="J74" s="288"/>
      <c r="K74" s="288"/>
      <c r="L74" s="288"/>
    </row>
    <row r="75" spans="1:12">
      <c r="A75" s="288"/>
      <c r="B75" s="288"/>
      <c r="C75" s="288"/>
      <c r="D75" s="288"/>
      <c r="E75" s="288"/>
      <c r="F75" s="288"/>
      <c r="G75" s="288"/>
      <c r="H75" s="288" t="s">
        <v>4201</v>
      </c>
      <c r="I75" s="288"/>
      <c r="J75" s="288"/>
      <c r="K75" s="288"/>
      <c r="L75" s="288"/>
    </row>
    <row r="76" spans="1:12">
      <c r="A76" s="288"/>
      <c r="B76" s="288"/>
      <c r="C76" s="288"/>
      <c r="D76" s="288"/>
      <c r="E76" s="288"/>
      <c r="F76" s="288"/>
      <c r="G76" s="288"/>
      <c r="H76" s="288" t="s">
        <v>4202</v>
      </c>
      <c r="I76" s="288"/>
      <c r="J76" s="288"/>
      <c r="K76" s="288"/>
      <c r="L76" s="288"/>
    </row>
    <row r="77" spans="1:12">
      <c r="A77" s="290" t="s">
        <v>4203</v>
      </c>
      <c r="B77" s="288"/>
      <c r="C77" s="288"/>
      <c r="D77" s="288"/>
      <c r="E77" s="288"/>
      <c r="F77" s="288"/>
      <c r="G77" s="288"/>
      <c r="H77" s="290" t="s">
        <v>4204</v>
      </c>
      <c r="I77" s="288"/>
      <c r="J77" s="288"/>
      <c r="K77" s="288"/>
      <c r="L77" s="288"/>
    </row>
    <row r="78" spans="1:12">
      <c r="A78" s="288"/>
      <c r="B78" s="288"/>
      <c r="C78" s="288"/>
      <c r="D78" s="288"/>
      <c r="E78" s="288"/>
      <c r="F78" s="288"/>
      <c r="G78" s="288"/>
      <c r="H78" s="288" t="s">
        <v>4205</v>
      </c>
      <c r="I78" s="288"/>
      <c r="J78" s="288"/>
      <c r="K78" s="288"/>
      <c r="L78" s="288"/>
    </row>
    <row r="79" spans="1:12">
      <c r="A79" s="288"/>
      <c r="B79" s="288"/>
      <c r="C79" s="288"/>
      <c r="D79" s="288"/>
      <c r="E79" s="288"/>
      <c r="F79" s="288"/>
      <c r="G79" s="288"/>
      <c r="H79" s="288" t="s">
        <v>4206</v>
      </c>
      <c r="I79" s="288"/>
      <c r="J79" s="288"/>
      <c r="K79" s="288"/>
      <c r="L79" s="288"/>
    </row>
    <row r="80" spans="1:12">
      <c r="A80" s="288"/>
      <c r="B80" s="288"/>
      <c r="C80" s="288"/>
      <c r="D80" s="288"/>
      <c r="E80" s="288"/>
      <c r="F80" s="288"/>
      <c r="G80" s="288"/>
      <c r="H80" s="288" t="s">
        <v>4207</v>
      </c>
      <c r="I80" s="288"/>
      <c r="J80" s="288"/>
      <c r="K80" s="288"/>
      <c r="L80" s="288"/>
    </row>
    <row r="81" spans="1:12">
      <c r="A81" s="288"/>
      <c r="B81" s="288"/>
      <c r="C81" s="288"/>
      <c r="D81" s="288"/>
      <c r="E81" s="288"/>
      <c r="F81" s="288"/>
      <c r="G81" s="288"/>
      <c r="H81" s="288" t="s">
        <v>4208</v>
      </c>
      <c r="I81" s="288"/>
      <c r="J81" s="288"/>
      <c r="K81" s="288"/>
      <c r="L81" s="288"/>
    </row>
    <row r="82" spans="1:12">
      <c r="A82" s="288"/>
      <c r="B82" s="288"/>
      <c r="C82" s="288"/>
      <c r="D82" s="288"/>
      <c r="E82" s="288"/>
      <c r="F82" s="288"/>
      <c r="G82" s="288"/>
      <c r="H82" s="288" t="s">
        <v>4209</v>
      </c>
      <c r="I82" s="288"/>
      <c r="J82" s="288"/>
      <c r="K82" s="288"/>
      <c r="L82" s="288"/>
    </row>
    <row r="83" spans="1:12">
      <c r="A83" s="290" t="s">
        <v>4210</v>
      </c>
      <c r="B83" s="288"/>
      <c r="C83" s="288"/>
      <c r="D83" s="288"/>
      <c r="E83" s="288"/>
      <c r="F83" s="288"/>
      <c r="G83" s="288"/>
      <c r="H83" s="290" t="s">
        <v>4211</v>
      </c>
      <c r="I83" s="288"/>
      <c r="J83" s="288"/>
      <c r="K83" s="288"/>
      <c r="L83" s="288"/>
    </row>
    <row r="84" spans="1:12">
      <c r="A84" s="288"/>
      <c r="B84" s="288"/>
      <c r="C84" s="288"/>
      <c r="D84" s="288"/>
      <c r="E84" s="288"/>
      <c r="F84" s="288"/>
      <c r="G84" s="288"/>
      <c r="H84" s="288" t="s">
        <v>4212</v>
      </c>
      <c r="I84" s="288"/>
      <c r="J84" s="288"/>
      <c r="K84" s="288"/>
      <c r="L84" s="288"/>
    </row>
    <row r="85" spans="1:12">
      <c r="A85" s="288"/>
      <c r="B85" s="288"/>
      <c r="C85" s="288"/>
      <c r="D85" s="288"/>
      <c r="E85" s="288"/>
      <c r="F85" s="288"/>
      <c r="G85" s="288"/>
      <c r="H85" s="290" t="s">
        <v>4213</v>
      </c>
      <c r="I85" s="288"/>
      <c r="J85" s="288"/>
      <c r="K85" s="288"/>
      <c r="L85" s="288"/>
    </row>
    <row r="86" spans="1:12">
      <c r="A86" s="288"/>
      <c r="B86" s="288"/>
      <c r="C86" s="288"/>
      <c r="D86" s="288"/>
      <c r="E86" s="288"/>
      <c r="F86" s="288"/>
      <c r="G86" s="288"/>
      <c r="H86" s="288" t="s">
        <v>4214</v>
      </c>
      <c r="I86" s="288"/>
      <c r="J86" s="288"/>
      <c r="K86" s="288"/>
      <c r="L86" s="288"/>
    </row>
    <row r="87" spans="1:12">
      <c r="A87" s="288"/>
      <c r="B87" s="288"/>
      <c r="C87" s="288"/>
      <c r="D87" s="288"/>
      <c r="E87" s="288"/>
      <c r="F87" s="288"/>
      <c r="G87" s="288"/>
      <c r="H87" s="291" t="s">
        <v>4215</v>
      </c>
      <c r="I87" s="288"/>
      <c r="J87" s="288"/>
      <c r="K87" s="288"/>
      <c r="L87" s="288"/>
    </row>
    <row r="88" spans="1:12">
      <c r="A88" s="288"/>
      <c r="B88" s="288"/>
      <c r="C88" s="288"/>
      <c r="D88" s="288"/>
      <c r="E88" s="288"/>
      <c r="F88" s="288"/>
      <c r="G88" s="288"/>
      <c r="H88" s="288" t="s">
        <v>4216</v>
      </c>
      <c r="I88" s="288"/>
      <c r="J88" s="288"/>
      <c r="K88" s="288"/>
      <c r="L88" s="288"/>
    </row>
    <row r="89" spans="1:12">
      <c r="A89" s="288"/>
      <c r="B89" s="288"/>
      <c r="C89" s="288"/>
      <c r="D89" s="288"/>
      <c r="E89" s="288"/>
      <c r="F89" s="288"/>
      <c r="G89" s="288"/>
      <c r="H89" s="288" t="s">
        <v>4217</v>
      </c>
      <c r="I89" s="288"/>
      <c r="J89" s="288"/>
      <c r="K89" s="288"/>
      <c r="L89" s="288"/>
    </row>
    <row r="90" spans="1:12">
      <c r="A90" s="288"/>
      <c r="B90" s="288"/>
      <c r="C90" s="288"/>
      <c r="D90" s="288"/>
      <c r="E90" s="288"/>
      <c r="F90" s="288"/>
      <c r="G90" s="288"/>
      <c r="H90" s="290" t="s">
        <v>4218</v>
      </c>
      <c r="I90" s="288"/>
      <c r="J90" s="288"/>
      <c r="K90" s="288"/>
      <c r="L90" s="288"/>
    </row>
    <row r="91" spans="1:12">
      <c r="A91" s="288"/>
      <c r="B91" s="288"/>
      <c r="C91" s="288"/>
      <c r="D91" s="288"/>
      <c r="E91" s="288"/>
      <c r="F91" s="288"/>
      <c r="G91" s="288"/>
      <c r="H91" s="288" t="s">
        <v>4219</v>
      </c>
      <c r="I91" s="288"/>
      <c r="J91" s="288"/>
      <c r="K91" s="288"/>
      <c r="L91" s="288"/>
    </row>
    <row r="92" spans="1:12">
      <c r="A92" s="288"/>
      <c r="B92" s="288"/>
      <c r="C92" s="288"/>
      <c r="D92" s="288"/>
      <c r="E92" s="288"/>
      <c r="F92" s="288"/>
      <c r="G92" s="288"/>
      <c r="H92" s="290" t="s">
        <v>4220</v>
      </c>
      <c r="I92" s="288"/>
      <c r="J92" s="288"/>
      <c r="K92" s="288"/>
      <c r="L92" s="288"/>
    </row>
    <row r="93" spans="1:12">
      <c r="A93" s="288"/>
      <c r="B93" s="288"/>
      <c r="C93" s="288"/>
      <c r="D93" s="288"/>
      <c r="E93" s="288"/>
      <c r="F93" s="288"/>
      <c r="G93" s="288"/>
      <c r="H93" s="288" t="s">
        <v>4221</v>
      </c>
      <c r="I93" s="288"/>
      <c r="J93" s="288"/>
      <c r="K93" s="288"/>
      <c r="L93" s="288"/>
    </row>
    <row r="94" spans="1:12">
      <c r="A94" s="290" t="s">
        <v>4222</v>
      </c>
      <c r="B94" s="288"/>
      <c r="C94" s="288"/>
      <c r="D94" s="288"/>
      <c r="E94" s="288"/>
      <c r="F94" s="288"/>
      <c r="G94" s="288"/>
      <c r="H94" s="288"/>
      <c r="I94" s="288"/>
      <c r="J94" s="288"/>
      <c r="K94" s="288"/>
      <c r="L94" s="288"/>
    </row>
    <row r="95" spans="1:12">
      <c r="A95" s="288"/>
      <c r="B95" s="288"/>
      <c r="C95" s="288"/>
      <c r="D95" s="288"/>
      <c r="E95" s="288"/>
      <c r="F95" s="288"/>
      <c r="G95" s="288"/>
      <c r="H95" s="288"/>
      <c r="I95" s="288"/>
      <c r="J95" s="288"/>
      <c r="K95" s="288"/>
      <c r="L95" s="288"/>
    </row>
  </sheetData>
  <mergeCells count="3">
    <mergeCell ref="D1:F1"/>
    <mergeCell ref="J1:K1"/>
    <mergeCell ref="A3:A18"/>
  </mergeCells>
  <phoneticPr fontId="4"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
  <sheetViews>
    <sheetView workbookViewId="0">
      <selection activeCell="S8" sqref="S8"/>
    </sheetView>
  </sheetViews>
  <sheetFormatPr defaultRowHeight="11.25"/>
  <cols>
    <col min="1" max="1" width="9.33203125" style="114" customWidth="1"/>
    <col min="2" max="16384" width="9.33203125" style="114"/>
  </cols>
  <sheetData/>
  <phoneticPr fontId="4"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tabColor theme="1" tint="0.249977111117893"/>
  </sheetPr>
  <dimension ref="A2:AS36"/>
  <sheetViews>
    <sheetView showGridLines="0" workbookViewId="0">
      <selection activeCell="AR20" sqref="AR20"/>
    </sheetView>
  </sheetViews>
  <sheetFormatPr defaultColWidth="3.33203125" defaultRowHeight="11.25"/>
  <cols>
    <col min="1" max="1" width="4.1640625" bestFit="1" customWidth="1"/>
  </cols>
  <sheetData>
    <row r="2" spans="1:45">
      <c r="A2" s="15" t="s">
        <v>99</v>
      </c>
      <c r="B2" s="806" t="s">
        <v>94</v>
      </c>
      <c r="C2" s="807"/>
      <c r="D2" s="328"/>
      <c r="E2" s="808" t="s">
        <v>96</v>
      </c>
      <c r="F2" s="809"/>
      <c r="G2" s="809"/>
      <c r="H2" s="328"/>
      <c r="I2" s="810" t="s">
        <v>102</v>
      </c>
      <c r="J2" s="329"/>
      <c r="K2" s="328"/>
      <c r="L2" s="811" t="s">
        <v>104</v>
      </c>
      <c r="M2" s="330"/>
      <c r="N2" s="328"/>
      <c r="O2" s="811" t="s">
        <v>105</v>
      </c>
      <c r="P2" s="331"/>
      <c r="Q2" s="328"/>
      <c r="R2" s="328"/>
      <c r="S2" s="328"/>
      <c r="T2" s="328"/>
      <c r="U2" s="328"/>
      <c r="V2" s="328"/>
      <c r="W2" s="14"/>
      <c r="X2" s="14"/>
      <c r="Y2" s="14"/>
      <c r="AA2" s="801" t="s">
        <v>1916</v>
      </c>
      <c r="AB2" s="802"/>
      <c r="AC2" s="802"/>
      <c r="AD2" s="802"/>
      <c r="AE2" s="802"/>
      <c r="AF2" s="802"/>
      <c r="AG2" s="802"/>
      <c r="AH2" s="802"/>
      <c r="AI2" s="802"/>
      <c r="AJ2" s="802"/>
      <c r="AK2" s="802"/>
      <c r="AL2" s="803"/>
    </row>
    <row r="3" spans="1:45">
      <c r="A3" s="15" t="s">
        <v>106</v>
      </c>
      <c r="B3" s="806" t="s">
        <v>95</v>
      </c>
      <c r="C3" s="807"/>
      <c r="D3" s="328"/>
      <c r="E3" s="812" t="s">
        <v>97</v>
      </c>
      <c r="F3" s="812"/>
      <c r="G3" s="812"/>
      <c r="H3" s="328"/>
      <c r="I3" s="810"/>
      <c r="J3" s="813"/>
      <c r="K3" s="328"/>
      <c r="L3" s="811"/>
      <c r="M3" s="816"/>
      <c r="N3" s="328"/>
      <c r="O3" s="811"/>
      <c r="P3" s="817"/>
      <c r="Q3" s="328"/>
      <c r="R3" s="328"/>
      <c r="S3" s="810" t="s">
        <v>141</v>
      </c>
      <c r="T3" s="810"/>
      <c r="U3" s="810"/>
      <c r="V3" s="810"/>
      <c r="W3" s="810"/>
      <c r="X3" s="810"/>
      <c r="Y3" s="810"/>
      <c r="AA3" s="336"/>
      <c r="AB3" s="337"/>
      <c r="AC3" s="337"/>
      <c r="AD3" s="337"/>
      <c r="AE3" s="337"/>
      <c r="AF3" s="337"/>
      <c r="AG3" s="337"/>
      <c r="AH3" s="337"/>
      <c r="AI3" s="337"/>
      <c r="AJ3" s="337"/>
      <c r="AK3" s="337"/>
      <c r="AL3" s="338"/>
    </row>
    <row r="4" spans="1:45">
      <c r="A4" s="15" t="s">
        <v>114</v>
      </c>
      <c r="B4" s="806" t="s">
        <v>98</v>
      </c>
      <c r="C4" s="807"/>
      <c r="D4" s="328"/>
      <c r="E4" s="814" t="s">
        <v>101</v>
      </c>
      <c r="F4" s="814"/>
      <c r="G4" s="814"/>
      <c r="H4" s="328"/>
      <c r="I4" s="810"/>
      <c r="J4" s="813"/>
      <c r="K4" s="328"/>
      <c r="L4" s="811"/>
      <c r="M4" s="816"/>
      <c r="N4" s="328"/>
      <c r="O4" s="811"/>
      <c r="P4" s="817"/>
      <c r="Q4" s="328"/>
      <c r="R4" s="328"/>
      <c r="S4" s="328"/>
      <c r="T4" s="328"/>
      <c r="U4" s="328"/>
      <c r="V4" s="328"/>
      <c r="W4" s="14"/>
      <c r="X4" s="14"/>
      <c r="Y4" s="14"/>
      <c r="AA4" s="336"/>
      <c r="AB4" s="337"/>
      <c r="AC4" s="337"/>
      <c r="AD4" s="337"/>
      <c r="AE4" s="337"/>
      <c r="AF4" s="337"/>
      <c r="AG4" s="337"/>
      <c r="AH4" s="337"/>
      <c r="AI4" s="337"/>
      <c r="AJ4" s="337"/>
      <c r="AK4" s="337"/>
      <c r="AL4" s="338"/>
    </row>
    <row r="5" spans="1:45">
      <c r="A5" s="14"/>
      <c r="B5" s="14"/>
      <c r="C5" s="14"/>
      <c r="D5" s="14"/>
      <c r="E5" s="14"/>
      <c r="F5" s="14"/>
      <c r="G5" s="14"/>
      <c r="H5" s="14"/>
      <c r="I5" s="328"/>
      <c r="J5" s="14"/>
      <c r="K5" s="328"/>
      <c r="L5" s="14"/>
      <c r="M5" s="14"/>
      <c r="N5" s="14"/>
      <c r="O5" s="14"/>
      <c r="P5" s="14"/>
      <c r="Q5" s="14"/>
      <c r="R5" s="14"/>
      <c r="S5" s="14"/>
      <c r="T5" s="14"/>
      <c r="U5" s="14"/>
      <c r="V5" s="14"/>
      <c r="W5" s="14"/>
      <c r="X5" s="14"/>
      <c r="Y5" s="14"/>
      <c r="AA5" s="336"/>
      <c r="AB5" s="337"/>
      <c r="AC5" s="337"/>
      <c r="AD5" s="337"/>
      <c r="AE5" s="337"/>
      <c r="AF5" s="337"/>
      <c r="AG5" s="337"/>
      <c r="AH5" s="337"/>
      <c r="AI5" s="337"/>
      <c r="AJ5" s="337"/>
      <c r="AK5" s="337"/>
      <c r="AL5" s="338"/>
    </row>
    <row r="6" spans="1:45">
      <c r="A6" s="14"/>
      <c r="B6" s="30"/>
      <c r="C6" s="30"/>
      <c r="D6" s="30"/>
      <c r="E6" s="30"/>
      <c r="F6" s="30"/>
      <c r="G6" s="30"/>
      <c r="H6" s="30"/>
      <c r="I6" s="30"/>
      <c r="J6" s="30"/>
      <c r="K6" s="30"/>
      <c r="L6" s="30"/>
      <c r="M6" s="30"/>
      <c r="N6" s="30"/>
      <c r="O6" s="30"/>
      <c r="P6" s="30"/>
      <c r="Q6" s="30"/>
      <c r="R6" s="30"/>
      <c r="S6" s="30"/>
      <c r="T6" s="30"/>
      <c r="U6" s="20"/>
      <c r="V6" s="17" t="s">
        <v>100</v>
      </c>
      <c r="W6" s="14"/>
      <c r="X6" s="14"/>
      <c r="Y6" s="14"/>
      <c r="AA6" s="336"/>
      <c r="AB6" s="337"/>
      <c r="AC6" s="337"/>
      <c r="AD6" s="337"/>
      <c r="AE6" s="337"/>
      <c r="AF6" s="337"/>
      <c r="AG6" s="337"/>
      <c r="AH6" s="337"/>
      <c r="AI6" s="337"/>
      <c r="AJ6" s="337"/>
      <c r="AK6" s="337"/>
      <c r="AL6" s="338"/>
    </row>
    <row r="7" spans="1:45">
      <c r="A7" s="14"/>
      <c r="B7" s="30"/>
      <c r="C7" s="30"/>
      <c r="D7" s="30"/>
      <c r="E7" s="30"/>
      <c r="F7" s="30"/>
      <c r="G7" s="30"/>
      <c r="H7" s="30"/>
      <c r="I7" s="30"/>
      <c r="J7" s="30"/>
      <c r="K7" s="30"/>
      <c r="L7" s="30"/>
      <c r="M7" s="30"/>
      <c r="N7" s="30"/>
      <c r="O7" s="30"/>
      <c r="P7" s="30"/>
      <c r="Q7" s="30"/>
      <c r="R7" s="30"/>
      <c r="S7" s="30"/>
      <c r="T7" s="30"/>
      <c r="U7" s="21"/>
      <c r="V7" s="22"/>
      <c r="W7" s="14"/>
      <c r="X7" s="14"/>
      <c r="Y7" s="14"/>
      <c r="AA7" s="336"/>
      <c r="AB7" s="337"/>
      <c r="AC7" s="337"/>
      <c r="AD7" s="337"/>
      <c r="AE7" s="337"/>
      <c r="AF7" s="337"/>
      <c r="AG7" s="337"/>
      <c r="AH7" s="337"/>
      <c r="AI7" s="337"/>
      <c r="AJ7" s="337"/>
      <c r="AK7" s="337"/>
      <c r="AL7" s="338"/>
    </row>
    <row r="8" spans="1:45">
      <c r="A8" s="328"/>
      <c r="B8" s="30"/>
      <c r="C8" s="30"/>
      <c r="D8" s="30"/>
      <c r="E8" s="30"/>
      <c r="F8" s="30"/>
      <c r="G8" s="30"/>
      <c r="H8" s="30"/>
      <c r="I8" s="30"/>
      <c r="J8" s="30"/>
      <c r="K8" s="30"/>
      <c r="L8" s="30"/>
      <c r="M8" s="30"/>
      <c r="N8" s="30"/>
      <c r="O8" s="30"/>
      <c r="P8" s="30"/>
      <c r="Q8" s="30"/>
      <c r="R8" s="30"/>
      <c r="S8" s="30"/>
      <c r="T8" s="30"/>
      <c r="U8" s="21"/>
      <c r="V8" s="23"/>
      <c r="W8" s="14"/>
      <c r="X8" s="14"/>
      <c r="Y8" s="14"/>
      <c r="AA8" s="336"/>
      <c r="AB8" s="337"/>
      <c r="AC8" s="337"/>
      <c r="AD8" s="337"/>
      <c r="AE8" s="337"/>
      <c r="AF8" s="337"/>
      <c r="AG8" s="337"/>
      <c r="AH8" s="337"/>
      <c r="AI8" s="337"/>
      <c r="AJ8" s="337"/>
      <c r="AK8" s="337"/>
      <c r="AL8" s="338"/>
    </row>
    <row r="9" spans="1:45">
      <c r="A9" s="328"/>
      <c r="B9" s="24"/>
      <c r="C9" s="20"/>
      <c r="D9" s="18" t="s">
        <v>110</v>
      </c>
      <c r="E9" s="25"/>
      <c r="F9" s="25"/>
      <c r="G9" s="25"/>
      <c r="H9" s="25"/>
      <c r="I9" s="25"/>
      <c r="J9" s="26"/>
      <c r="K9" s="24"/>
      <c r="L9" s="24"/>
      <c r="M9" s="20"/>
      <c r="N9" s="25"/>
      <c r="O9" s="25"/>
      <c r="P9" s="25"/>
      <c r="Q9" s="25"/>
      <c r="R9" s="25"/>
      <c r="S9" s="25"/>
      <c r="T9" s="25"/>
      <c r="U9" s="27"/>
      <c r="V9" s="28"/>
      <c r="W9" s="14"/>
      <c r="X9" s="14"/>
      <c r="Y9" s="14"/>
      <c r="AA9" s="336"/>
      <c r="AB9" s="337"/>
      <c r="AC9" s="337"/>
      <c r="AD9" s="337"/>
      <c r="AE9" s="337"/>
      <c r="AF9" s="337"/>
      <c r="AG9" s="337"/>
      <c r="AH9" s="337"/>
      <c r="AI9" s="337"/>
      <c r="AJ9" s="337"/>
      <c r="AK9" s="337"/>
      <c r="AL9" s="338"/>
    </row>
    <row r="10" spans="1:45">
      <c r="A10" s="328"/>
      <c r="B10" s="24"/>
      <c r="C10" s="29"/>
      <c r="D10" s="16"/>
      <c r="E10" s="16"/>
      <c r="F10" s="16"/>
      <c r="G10" s="16"/>
      <c r="H10" s="16"/>
      <c r="I10" s="815"/>
      <c r="J10" s="22"/>
      <c r="K10" s="24"/>
      <c r="L10" s="24"/>
      <c r="M10" s="29"/>
      <c r="N10" s="815"/>
      <c r="O10" s="16"/>
      <c r="P10" s="16"/>
      <c r="Q10" s="16"/>
      <c r="R10" s="16"/>
      <c r="S10" s="16"/>
      <c r="T10" s="16"/>
      <c r="U10" s="27"/>
      <c r="V10" s="28"/>
      <c r="W10" s="14"/>
      <c r="X10" s="14"/>
      <c r="Y10" s="14"/>
      <c r="AA10" s="336"/>
      <c r="AB10" s="337"/>
      <c r="AC10" s="337"/>
      <c r="AD10" s="337"/>
      <c r="AE10" s="337"/>
      <c r="AF10" s="337"/>
      <c r="AG10" s="337"/>
      <c r="AH10" s="337"/>
      <c r="AI10" s="337"/>
      <c r="AJ10" s="337"/>
      <c r="AK10" s="337"/>
      <c r="AL10" s="338"/>
    </row>
    <row r="11" spans="1:45">
      <c r="A11" s="328"/>
      <c r="B11" s="24"/>
      <c r="C11" s="24"/>
      <c r="D11" s="24"/>
      <c r="E11" s="24"/>
      <c r="F11" s="24"/>
      <c r="G11" s="24"/>
      <c r="H11" s="24"/>
      <c r="I11" s="815"/>
      <c r="J11" s="24"/>
      <c r="K11" s="24"/>
      <c r="L11" s="24"/>
      <c r="M11" s="24"/>
      <c r="N11" s="815"/>
      <c r="O11" s="24"/>
      <c r="P11" s="24"/>
      <c r="Q11" s="24"/>
      <c r="R11" s="24"/>
      <c r="S11" s="24"/>
      <c r="T11" s="24"/>
      <c r="U11" s="21"/>
      <c r="V11" s="28"/>
      <c r="W11" s="14"/>
      <c r="X11" s="14"/>
      <c r="Y11" s="14"/>
      <c r="AA11" s="336"/>
      <c r="AB11" s="337"/>
      <c r="AC11" s="337"/>
      <c r="AD11" s="337"/>
      <c r="AE11" s="337"/>
      <c r="AF11" s="337"/>
      <c r="AG11" s="337"/>
      <c r="AH11" s="337"/>
      <c r="AI11" s="337"/>
      <c r="AJ11" s="337"/>
      <c r="AK11" s="337"/>
      <c r="AL11" s="338"/>
    </row>
    <row r="12" spans="1:45">
      <c r="A12" s="328"/>
      <c r="B12" s="24"/>
      <c r="C12" s="24"/>
      <c r="D12" s="24"/>
      <c r="E12" s="24"/>
      <c r="F12" s="24"/>
      <c r="G12" s="24"/>
      <c r="H12" s="24"/>
      <c r="I12" s="24"/>
      <c r="J12" s="24"/>
      <c r="K12" s="24"/>
      <c r="L12" s="24"/>
      <c r="M12" s="24"/>
      <c r="N12" s="24"/>
      <c r="O12" s="24"/>
      <c r="P12" s="24"/>
      <c r="Q12" s="24"/>
      <c r="R12" s="24"/>
      <c r="S12" s="24"/>
      <c r="T12" s="24"/>
      <c r="U12" s="21"/>
      <c r="V12" s="28"/>
      <c r="W12" s="14"/>
      <c r="X12" s="14"/>
      <c r="Y12" s="14"/>
      <c r="AA12" s="336"/>
      <c r="AB12" s="337"/>
      <c r="AC12" s="337"/>
      <c r="AD12" s="335">
        <v>1</v>
      </c>
      <c r="AE12" s="343" t="s">
        <v>7480</v>
      </c>
      <c r="AF12" s="343" t="s">
        <v>7480</v>
      </c>
      <c r="AG12" s="343" t="s">
        <v>7480</v>
      </c>
      <c r="AH12" s="343" t="s">
        <v>7480</v>
      </c>
      <c r="AI12" s="335">
        <v>2</v>
      </c>
      <c r="AJ12" s="337"/>
      <c r="AK12" s="337"/>
      <c r="AL12" s="338"/>
      <c r="AN12" s="308"/>
      <c r="AO12" s="308"/>
      <c r="AP12" s="308"/>
      <c r="AQ12" s="308"/>
      <c r="AR12" s="308"/>
      <c r="AS12" s="308"/>
    </row>
    <row r="13" spans="1:45">
      <c r="A13" s="14"/>
      <c r="B13" s="30"/>
      <c r="C13" s="30"/>
      <c r="D13" s="30"/>
      <c r="E13" s="30"/>
      <c r="F13" s="30"/>
      <c r="G13" s="30"/>
      <c r="H13" s="30"/>
      <c r="I13" s="30"/>
      <c r="J13" s="30"/>
      <c r="K13" s="30"/>
      <c r="L13" s="30"/>
      <c r="M13" s="30"/>
      <c r="N13" s="30"/>
      <c r="O13" s="30"/>
      <c r="P13" s="30"/>
      <c r="Q13" s="30"/>
      <c r="R13" s="30"/>
      <c r="S13" s="30"/>
      <c r="T13" s="30"/>
      <c r="U13" s="21"/>
      <c r="V13" s="28"/>
      <c r="W13" s="14"/>
      <c r="X13" s="14"/>
      <c r="Y13" s="14"/>
      <c r="AA13" s="336"/>
      <c r="AB13" s="337"/>
      <c r="AC13" s="337"/>
      <c r="AD13" s="343" t="s">
        <v>7481</v>
      </c>
      <c r="AE13" s="343" t="s">
        <v>7482</v>
      </c>
      <c r="AF13" s="343"/>
      <c r="AG13" s="343"/>
      <c r="AH13" s="343" t="s">
        <v>7483</v>
      </c>
      <c r="AI13" s="343" t="s">
        <v>7481</v>
      </c>
      <c r="AJ13" s="337"/>
      <c r="AK13" s="337"/>
      <c r="AL13" s="338"/>
      <c r="AN13" s="308"/>
      <c r="AO13" s="308"/>
      <c r="AP13" s="308"/>
      <c r="AQ13" s="308"/>
      <c r="AR13" s="308"/>
      <c r="AS13" s="308"/>
    </row>
    <row r="14" spans="1:45">
      <c r="A14" s="14"/>
      <c r="B14" s="30"/>
      <c r="C14" s="30"/>
      <c r="D14" s="30"/>
      <c r="E14" s="30"/>
      <c r="F14" s="30"/>
      <c r="G14" s="30"/>
      <c r="H14" s="30"/>
      <c r="I14" s="30"/>
      <c r="J14" s="30"/>
      <c r="K14" s="30"/>
      <c r="L14" s="30"/>
      <c r="M14" s="30"/>
      <c r="N14" s="30"/>
      <c r="O14" s="30"/>
      <c r="P14" s="30"/>
      <c r="Q14" s="30"/>
      <c r="R14" s="30"/>
      <c r="S14" s="30"/>
      <c r="T14" s="30"/>
      <c r="U14" s="21"/>
      <c r="V14" s="28"/>
      <c r="W14" s="14"/>
      <c r="X14" s="14"/>
      <c r="Y14" s="14"/>
      <c r="AA14" s="336"/>
      <c r="AB14" s="337"/>
      <c r="AC14" s="337"/>
      <c r="AD14" s="343" t="s">
        <v>7481</v>
      </c>
      <c r="AE14" s="343"/>
      <c r="AF14" s="805">
        <v>0</v>
      </c>
      <c r="AG14" s="805"/>
      <c r="AH14" s="343"/>
      <c r="AI14" s="343" t="s">
        <v>7481</v>
      </c>
      <c r="AJ14" s="337"/>
      <c r="AK14" s="337"/>
      <c r="AL14" s="338"/>
      <c r="AN14" s="308"/>
      <c r="AO14" s="308"/>
      <c r="AP14" s="308"/>
      <c r="AQ14" s="308"/>
      <c r="AR14" s="308"/>
      <c r="AS14" s="308"/>
    </row>
    <row r="15" spans="1:45">
      <c r="A15" s="14"/>
      <c r="B15" s="30"/>
      <c r="C15" s="30"/>
      <c r="D15" s="818" t="s">
        <v>113</v>
      </c>
      <c r="E15" s="819"/>
      <c r="F15" s="819"/>
      <c r="G15" s="30"/>
      <c r="H15" s="30"/>
      <c r="I15" s="30"/>
      <c r="J15" s="30"/>
      <c r="K15" s="30"/>
      <c r="L15" s="30"/>
      <c r="M15" s="30"/>
      <c r="N15" s="30"/>
      <c r="O15" s="30"/>
      <c r="P15" s="30"/>
      <c r="Q15" s="30"/>
      <c r="R15" s="30"/>
      <c r="S15" s="30"/>
      <c r="T15" s="30"/>
      <c r="U15" s="21"/>
      <c r="V15" s="28"/>
      <c r="W15" s="14"/>
      <c r="X15" s="14"/>
      <c r="Y15" s="14"/>
      <c r="AA15" s="336"/>
      <c r="AB15" s="337"/>
      <c r="AC15" s="337"/>
      <c r="AD15" s="343" t="s">
        <v>7481</v>
      </c>
      <c r="AE15" s="343" t="s">
        <v>7483</v>
      </c>
      <c r="AF15" s="343"/>
      <c r="AG15" s="343"/>
      <c r="AH15" s="343" t="s">
        <v>7482</v>
      </c>
      <c r="AI15" s="343" t="s">
        <v>7481</v>
      </c>
      <c r="AJ15" s="337"/>
      <c r="AK15" s="337"/>
      <c r="AL15" s="338"/>
      <c r="AN15" s="308"/>
      <c r="AO15" s="308"/>
      <c r="AP15" s="308"/>
      <c r="AQ15" s="308"/>
      <c r="AR15" s="308"/>
      <c r="AS15" s="308"/>
    </row>
    <row r="16" spans="1:45">
      <c r="A16" s="14"/>
      <c r="B16" s="30"/>
      <c r="C16" s="30"/>
      <c r="D16" s="28"/>
      <c r="E16" s="35" t="s">
        <v>103</v>
      </c>
      <c r="F16" s="25"/>
      <c r="G16" s="18" t="s">
        <v>107</v>
      </c>
      <c r="H16" s="30"/>
      <c r="I16" s="30"/>
      <c r="J16" s="30"/>
      <c r="K16" s="30"/>
      <c r="L16" s="30"/>
      <c r="M16" s="25"/>
      <c r="N16" s="25"/>
      <c r="O16" s="25"/>
      <c r="P16" s="25"/>
      <c r="Q16" s="25"/>
      <c r="R16" s="25"/>
      <c r="S16" s="25"/>
      <c r="T16" s="25"/>
      <c r="U16" s="31"/>
      <c r="V16" s="28"/>
      <c r="W16" s="14"/>
      <c r="X16" s="14"/>
      <c r="Y16" s="14"/>
      <c r="AA16" s="336"/>
      <c r="AB16" s="337"/>
      <c r="AC16" s="337"/>
      <c r="AD16" s="335">
        <v>4</v>
      </c>
      <c r="AE16" s="343"/>
      <c r="AF16" s="343"/>
      <c r="AG16" s="343"/>
      <c r="AH16" s="343"/>
      <c r="AI16" s="335">
        <v>3</v>
      </c>
      <c r="AJ16" s="337"/>
      <c r="AK16" s="337"/>
      <c r="AL16" s="338"/>
      <c r="AN16" s="308"/>
      <c r="AO16" s="308"/>
      <c r="AP16" s="308"/>
      <c r="AQ16" s="308"/>
      <c r="AR16" s="308"/>
      <c r="AS16" s="308"/>
    </row>
    <row r="17" spans="1:45">
      <c r="A17" s="14"/>
      <c r="B17" s="30"/>
      <c r="C17" s="30"/>
      <c r="D17" s="28"/>
      <c r="E17" s="31"/>
      <c r="F17" s="16"/>
      <c r="G17" s="16"/>
      <c r="H17" s="30"/>
      <c r="I17" s="30"/>
      <c r="J17" s="30"/>
      <c r="K17" s="30"/>
      <c r="L17" s="30"/>
      <c r="M17" s="16"/>
      <c r="N17" s="815"/>
      <c r="O17" s="16"/>
      <c r="P17" s="16"/>
      <c r="Q17" s="16"/>
      <c r="R17" s="16"/>
      <c r="S17" s="16"/>
      <c r="T17" s="815"/>
      <c r="U17" s="16"/>
      <c r="V17" s="28"/>
      <c r="W17" s="14"/>
      <c r="X17" s="14"/>
      <c r="Y17" s="14"/>
      <c r="AA17" s="336"/>
      <c r="AB17" s="337"/>
      <c r="AC17" s="337"/>
      <c r="AD17" s="342"/>
      <c r="AE17" s="342"/>
      <c r="AF17" s="342"/>
      <c r="AG17" s="342"/>
      <c r="AH17" s="342"/>
      <c r="AI17" s="342"/>
      <c r="AJ17" s="337"/>
      <c r="AK17" s="337"/>
      <c r="AL17" s="338"/>
      <c r="AN17" s="308"/>
      <c r="AO17" s="308"/>
      <c r="AP17" s="308"/>
      <c r="AQ17" s="308"/>
      <c r="AR17" s="308"/>
      <c r="AS17" s="308"/>
    </row>
    <row r="18" spans="1:45">
      <c r="A18" s="14"/>
      <c r="B18" s="30"/>
      <c r="C18" s="30"/>
      <c r="D18" s="28"/>
      <c r="E18" s="817"/>
      <c r="F18" s="28"/>
      <c r="G18" s="28"/>
      <c r="H18" s="28"/>
      <c r="I18" s="28"/>
      <c r="J18" s="28"/>
      <c r="K18" s="28"/>
      <c r="L18" s="28"/>
      <c r="M18" s="28"/>
      <c r="N18" s="815"/>
      <c r="O18" s="820" t="s">
        <v>100</v>
      </c>
      <c r="P18" s="28"/>
      <c r="Q18" s="28"/>
      <c r="R18" s="820" t="s">
        <v>112</v>
      </c>
      <c r="S18" s="28"/>
      <c r="T18" s="815"/>
      <c r="U18" s="28"/>
      <c r="V18" s="28"/>
      <c r="W18" s="14"/>
      <c r="X18" s="14"/>
      <c r="Y18" s="14"/>
      <c r="AA18" s="336"/>
      <c r="AB18" s="337"/>
      <c r="AC18" s="337"/>
      <c r="AD18" s="800" t="s">
        <v>7484</v>
      </c>
      <c r="AE18" s="804"/>
      <c r="AF18" s="804"/>
      <c r="AG18" s="804"/>
      <c r="AH18" s="804"/>
      <c r="AI18" s="804"/>
      <c r="AJ18" s="337"/>
      <c r="AK18" s="337"/>
      <c r="AL18" s="338"/>
      <c r="AN18" s="308"/>
      <c r="AO18" s="308"/>
      <c r="AP18" s="308"/>
      <c r="AQ18" s="308"/>
      <c r="AR18" s="308"/>
      <c r="AS18" s="308"/>
    </row>
    <row r="19" spans="1:45">
      <c r="A19" s="14"/>
      <c r="B19" s="30"/>
      <c r="C19" s="30"/>
      <c r="D19" s="28"/>
      <c r="E19" s="817"/>
      <c r="F19" s="28"/>
      <c r="G19" s="28"/>
      <c r="H19" s="28"/>
      <c r="I19" s="28"/>
      <c r="J19" s="28"/>
      <c r="K19" s="28"/>
      <c r="L19" s="28"/>
      <c r="M19" s="28"/>
      <c r="N19" s="28"/>
      <c r="O19" s="820"/>
      <c r="P19" s="28"/>
      <c r="Q19" s="28"/>
      <c r="R19" s="820"/>
      <c r="S19" s="28"/>
      <c r="T19" s="28"/>
      <c r="U19" s="28"/>
      <c r="V19" s="28"/>
      <c r="W19" s="14"/>
      <c r="X19" s="14"/>
      <c r="Y19" s="14"/>
      <c r="AA19" s="336"/>
      <c r="AB19" s="337"/>
      <c r="AC19" s="337"/>
      <c r="AD19" s="800" t="s">
        <v>7485</v>
      </c>
      <c r="AE19" s="804"/>
      <c r="AF19" s="344" t="s">
        <v>7486</v>
      </c>
      <c r="AG19" s="344" t="s">
        <v>7486</v>
      </c>
      <c r="AH19" s="344" t="s">
        <v>7486</v>
      </c>
      <c r="AI19" s="344" t="s">
        <v>7486</v>
      </c>
      <c r="AJ19" s="337"/>
      <c r="AK19" s="337"/>
      <c r="AL19" s="338"/>
      <c r="AN19" s="308"/>
      <c r="AO19" s="308"/>
      <c r="AP19" s="308"/>
      <c r="AQ19" s="308"/>
      <c r="AR19" s="308"/>
      <c r="AS19" s="308"/>
    </row>
    <row r="20" spans="1:45">
      <c r="A20" s="14"/>
      <c r="B20" s="30"/>
      <c r="C20" s="30"/>
      <c r="D20" s="327"/>
      <c r="E20" s="27"/>
      <c r="F20" s="19" t="s">
        <v>109</v>
      </c>
      <c r="G20" s="327"/>
      <c r="H20" s="34"/>
      <c r="I20" s="34"/>
      <c r="J20" s="34"/>
      <c r="K20" s="34"/>
      <c r="L20" s="34"/>
      <c r="M20" s="34"/>
      <c r="N20" s="34"/>
      <c r="O20" s="27"/>
      <c r="P20" s="14"/>
      <c r="Q20" s="14"/>
      <c r="R20" s="27"/>
      <c r="S20" s="14"/>
      <c r="T20" s="14"/>
      <c r="U20" s="14"/>
      <c r="V20" s="14"/>
      <c r="W20" s="14"/>
      <c r="X20" s="14"/>
      <c r="Y20" s="14"/>
      <c r="AA20" s="336"/>
      <c r="AB20" s="337"/>
      <c r="AC20" s="337"/>
      <c r="AD20" s="800">
        <v>1</v>
      </c>
      <c r="AE20" s="800"/>
      <c r="AF20" s="345">
        <v>0</v>
      </c>
      <c r="AG20" s="345">
        <v>1</v>
      </c>
      <c r="AH20" s="345"/>
      <c r="AI20" s="345"/>
      <c r="AJ20" s="337"/>
      <c r="AK20" s="337"/>
      <c r="AL20" s="338"/>
      <c r="AN20" s="308"/>
      <c r="AO20" s="308"/>
      <c r="AP20" s="308"/>
      <c r="AQ20" s="308"/>
      <c r="AR20" s="308"/>
      <c r="AS20" s="308"/>
    </row>
    <row r="21" spans="1:45">
      <c r="A21" s="14"/>
      <c r="B21" s="30"/>
      <c r="C21" s="30"/>
      <c r="D21" s="327"/>
      <c r="E21" s="27"/>
      <c r="F21" s="27"/>
      <c r="G21" s="327"/>
      <c r="H21" s="34"/>
      <c r="I21" s="34"/>
      <c r="J21" s="34"/>
      <c r="K21" s="34"/>
      <c r="L21" s="34"/>
      <c r="M21" s="34"/>
      <c r="N21" s="34"/>
      <c r="O21" s="27"/>
      <c r="P21" s="14"/>
      <c r="Q21" s="14"/>
      <c r="R21" s="27"/>
      <c r="S21" s="14"/>
      <c r="T21" s="14"/>
      <c r="U21" s="14"/>
      <c r="V21" s="14"/>
      <c r="W21" s="14"/>
      <c r="X21" s="14"/>
      <c r="Y21" s="14"/>
      <c r="AA21" s="336"/>
      <c r="AB21" s="337"/>
      <c r="AC21" s="337"/>
      <c r="AD21" s="800">
        <v>2</v>
      </c>
      <c r="AE21" s="800"/>
      <c r="AF21" s="345">
        <v>0</v>
      </c>
      <c r="AG21" s="345">
        <v>1</v>
      </c>
      <c r="AH21" s="345">
        <v>2</v>
      </c>
      <c r="AI21" s="345"/>
      <c r="AJ21" s="337"/>
      <c r="AK21" s="337"/>
      <c r="AL21" s="338"/>
      <c r="AN21" s="308"/>
      <c r="AO21" s="308"/>
      <c r="AP21" s="308"/>
      <c r="AQ21" s="308"/>
      <c r="AR21" s="308"/>
      <c r="AS21" s="308"/>
    </row>
    <row r="22" spans="1:45">
      <c r="A22" s="14"/>
      <c r="B22" s="30"/>
      <c r="C22" s="30"/>
      <c r="D22" s="327"/>
      <c r="E22" s="27"/>
      <c r="F22" s="19" t="s">
        <v>111</v>
      </c>
      <c r="G22" s="327"/>
      <c r="H22" s="34"/>
      <c r="I22" s="34"/>
      <c r="J22" s="34"/>
      <c r="K22" s="34"/>
      <c r="L22" s="34"/>
      <c r="M22" s="34"/>
      <c r="N22" s="34"/>
      <c r="O22" s="27"/>
      <c r="P22" s="14"/>
      <c r="Q22" s="14"/>
      <c r="R22" s="27"/>
      <c r="S22" s="14"/>
      <c r="T22" s="14"/>
      <c r="U22" s="14"/>
      <c r="V22" s="14"/>
      <c r="W22" s="14"/>
      <c r="X22" s="14"/>
      <c r="Y22" s="14"/>
      <c r="AA22" s="336"/>
      <c r="AB22" s="337"/>
      <c r="AC22" s="337"/>
      <c r="AD22" s="800">
        <v>3</v>
      </c>
      <c r="AE22" s="800"/>
      <c r="AF22" s="345">
        <v>0</v>
      </c>
      <c r="AG22" s="345">
        <v>1</v>
      </c>
      <c r="AH22" s="345">
        <v>2</v>
      </c>
      <c r="AI22" s="345">
        <v>3</v>
      </c>
      <c r="AJ22" s="337"/>
      <c r="AK22" s="337"/>
      <c r="AL22" s="338"/>
      <c r="AN22" s="308"/>
      <c r="AO22" s="308"/>
      <c r="AP22" s="308"/>
      <c r="AQ22" s="308"/>
      <c r="AR22" s="308"/>
      <c r="AS22" s="308"/>
    </row>
    <row r="23" spans="1:45">
      <c r="A23" s="14"/>
      <c r="B23" s="30"/>
      <c r="C23" s="30"/>
      <c r="D23" s="327"/>
      <c r="E23" s="27"/>
      <c r="F23" s="27"/>
      <c r="G23" s="327"/>
      <c r="H23" s="34"/>
      <c r="I23" s="34"/>
      <c r="J23" s="34"/>
      <c r="K23" s="34"/>
      <c r="L23" s="34"/>
      <c r="M23" s="34"/>
      <c r="N23" s="34"/>
      <c r="O23" s="27"/>
      <c r="P23" s="14"/>
      <c r="Q23" s="14"/>
      <c r="R23" s="27"/>
      <c r="S23" s="14"/>
      <c r="T23" s="14"/>
      <c r="U23" s="14"/>
      <c r="V23" s="14"/>
      <c r="W23" s="14"/>
      <c r="X23" s="14"/>
      <c r="Y23" s="14"/>
      <c r="AA23" s="336"/>
      <c r="AB23" s="337"/>
      <c r="AC23" s="337"/>
      <c r="AD23" s="800">
        <v>4</v>
      </c>
      <c r="AE23" s="800"/>
      <c r="AF23" s="345">
        <v>0</v>
      </c>
      <c r="AG23" s="345">
        <v>1</v>
      </c>
      <c r="AH23" s="345">
        <v>4</v>
      </c>
      <c r="AI23" s="345"/>
      <c r="AJ23" s="337"/>
      <c r="AK23" s="337"/>
      <c r="AL23" s="338"/>
      <c r="AN23" s="308"/>
      <c r="AO23" s="308"/>
      <c r="AP23" s="308"/>
      <c r="AQ23" s="308"/>
      <c r="AR23" s="308"/>
      <c r="AS23" s="308"/>
    </row>
    <row r="24" spans="1:45">
      <c r="A24" s="14"/>
      <c r="B24" s="30"/>
      <c r="C24" s="30"/>
      <c r="D24" s="28"/>
      <c r="E24" s="27"/>
      <c r="F24" s="27"/>
      <c r="G24" s="327"/>
      <c r="H24" s="34"/>
      <c r="I24" s="34"/>
      <c r="J24" s="34"/>
      <c r="K24" s="34"/>
      <c r="L24" s="34"/>
      <c r="M24" s="34"/>
      <c r="N24" s="34"/>
      <c r="O24" s="27"/>
      <c r="P24" s="27"/>
      <c r="Q24" s="14"/>
      <c r="R24" s="27"/>
      <c r="S24" s="19"/>
      <c r="T24" s="19"/>
      <c r="U24" s="19"/>
      <c r="V24" s="14"/>
      <c r="W24" s="14"/>
      <c r="X24" s="14"/>
      <c r="Y24" s="14"/>
      <c r="AA24" s="339"/>
      <c r="AB24" s="340"/>
      <c r="AC24" s="340"/>
      <c r="AD24" s="340"/>
      <c r="AE24" s="340"/>
      <c r="AF24" s="340"/>
      <c r="AG24" s="340"/>
      <c r="AH24" s="340"/>
      <c r="AI24" s="340"/>
      <c r="AJ24" s="340"/>
      <c r="AK24" s="340"/>
      <c r="AL24" s="341"/>
    </row>
    <row r="25" spans="1:45">
      <c r="A25" s="14"/>
      <c r="B25" s="30"/>
      <c r="C25" s="30"/>
      <c r="D25" s="28"/>
      <c r="E25" s="815"/>
      <c r="F25" s="27"/>
      <c r="G25" s="327"/>
      <c r="H25" s="34"/>
      <c r="I25" s="34"/>
      <c r="J25" s="34"/>
      <c r="K25" s="34"/>
      <c r="L25" s="34"/>
      <c r="M25" s="34"/>
      <c r="N25" s="34"/>
      <c r="O25" s="27"/>
      <c r="P25" s="815"/>
      <c r="Q25" s="14"/>
      <c r="R25" s="27"/>
      <c r="S25" s="27"/>
      <c r="T25" s="19" t="s">
        <v>108</v>
      </c>
      <c r="U25" s="19"/>
      <c r="V25" s="14"/>
      <c r="W25" s="14"/>
      <c r="X25" s="14"/>
      <c r="Y25" s="14"/>
    </row>
    <row r="26" spans="1:45">
      <c r="A26" s="14"/>
      <c r="B26" s="30"/>
      <c r="C26" s="30"/>
      <c r="D26" s="28"/>
      <c r="E26" s="815"/>
      <c r="F26" s="28"/>
      <c r="G26" s="28"/>
      <c r="H26" s="28"/>
      <c r="I26" s="28"/>
      <c r="J26" s="28"/>
      <c r="K26" s="28"/>
      <c r="L26" s="28"/>
      <c r="M26" s="28"/>
      <c r="N26" s="28"/>
      <c r="O26" s="28"/>
      <c r="P26" s="815"/>
      <c r="Q26" s="28"/>
      <c r="R26" s="28"/>
      <c r="S26" s="28"/>
      <c r="T26" s="817"/>
      <c r="U26" s="28"/>
      <c r="V26" s="28"/>
      <c r="W26" s="14"/>
      <c r="X26" s="14"/>
      <c r="Y26" s="14"/>
    </row>
    <row r="27" spans="1:45">
      <c r="A27" s="14"/>
      <c r="B27" s="30"/>
      <c r="C27" s="30"/>
      <c r="D27" s="28"/>
      <c r="E27" s="28"/>
      <c r="F27" s="28"/>
      <c r="G27" s="28"/>
      <c r="H27" s="28"/>
      <c r="I27" s="28"/>
      <c r="J27" s="28"/>
      <c r="K27" s="28"/>
      <c r="L27" s="28"/>
      <c r="M27" s="28"/>
      <c r="N27" s="28"/>
      <c r="O27" s="28"/>
      <c r="P27" s="28"/>
      <c r="Q27" s="28"/>
      <c r="R27" s="28"/>
      <c r="S27" s="28"/>
      <c r="T27" s="817"/>
      <c r="U27" s="28"/>
      <c r="V27" s="28"/>
      <c r="W27" s="14"/>
      <c r="X27" s="14"/>
      <c r="Y27" s="14"/>
    </row>
    <row r="28" spans="1:45">
      <c r="A28" s="14"/>
      <c r="B28" s="30"/>
      <c r="C28" s="30"/>
      <c r="D28" s="14"/>
      <c r="E28" s="28"/>
      <c r="F28" s="14"/>
      <c r="G28" s="14"/>
      <c r="H28" s="14"/>
      <c r="I28" s="14"/>
      <c r="J28" s="14"/>
      <c r="K28" s="14"/>
      <c r="L28" s="14"/>
      <c r="M28" s="14"/>
      <c r="N28" s="14"/>
      <c r="O28" s="14"/>
      <c r="P28" s="14"/>
      <c r="Q28" s="14"/>
      <c r="R28" s="14"/>
      <c r="S28" s="14"/>
      <c r="T28" s="14"/>
      <c r="U28" s="14"/>
      <c r="V28" s="28"/>
      <c r="W28" s="14"/>
      <c r="X28" s="14"/>
      <c r="Y28" s="14"/>
    </row>
    <row r="29" spans="1:45">
      <c r="A29" s="14"/>
      <c r="B29" s="30"/>
      <c r="C29" s="30"/>
      <c r="D29" s="14"/>
      <c r="E29" s="28"/>
      <c r="F29" s="14"/>
      <c r="G29" s="14"/>
      <c r="H29" s="14"/>
      <c r="I29" s="14"/>
      <c r="J29" s="14"/>
      <c r="K29" s="14"/>
      <c r="L29" s="14"/>
      <c r="M29" s="14"/>
      <c r="N29" s="14"/>
      <c r="O29" s="14"/>
      <c r="P29" s="14"/>
      <c r="Q29" s="14"/>
      <c r="R29" s="14"/>
      <c r="S29" s="14"/>
      <c r="T29" s="14"/>
      <c r="U29" s="14"/>
      <c r="V29" s="28"/>
      <c r="W29" s="14"/>
      <c r="X29" s="14"/>
      <c r="Y29" s="14"/>
    </row>
    <row r="30" spans="1:45">
      <c r="A30" s="14"/>
      <c r="B30" s="30"/>
      <c r="C30" s="30"/>
      <c r="D30" s="14"/>
      <c r="E30" s="28"/>
      <c r="F30" s="14"/>
      <c r="G30" s="14"/>
      <c r="H30" s="14"/>
      <c r="I30" s="14"/>
      <c r="J30" s="14"/>
      <c r="K30" s="14"/>
      <c r="L30" s="14"/>
      <c r="M30" s="14"/>
      <c r="N30" s="14"/>
      <c r="O30" s="14"/>
      <c r="P30" s="14"/>
      <c r="Q30" s="14"/>
      <c r="R30" s="14"/>
      <c r="S30" s="14"/>
      <c r="T30" s="14"/>
      <c r="U30" s="14"/>
      <c r="V30" s="28"/>
      <c r="W30" s="14"/>
      <c r="X30" s="14"/>
      <c r="Y30" s="14"/>
    </row>
    <row r="31" spans="1:45">
      <c r="A31" s="14"/>
      <c r="B31" s="30"/>
      <c r="C31" s="30"/>
      <c r="D31" s="14"/>
      <c r="E31" s="28"/>
      <c r="F31" s="14"/>
      <c r="G31" s="14"/>
      <c r="H31" s="14"/>
      <c r="I31" s="14"/>
      <c r="J31" s="14"/>
      <c r="K31" s="14"/>
      <c r="L31" s="14"/>
      <c r="M31" s="14"/>
      <c r="N31" s="14"/>
      <c r="O31" s="14"/>
      <c r="P31" s="14"/>
      <c r="Q31" s="14"/>
      <c r="R31" s="14"/>
      <c r="S31" s="14"/>
      <c r="T31" s="14"/>
      <c r="U31" s="14"/>
      <c r="V31" s="28"/>
      <c r="W31" s="14"/>
      <c r="X31" s="14"/>
      <c r="Y31" s="14"/>
    </row>
    <row r="32" spans="1:45">
      <c r="A32" s="14"/>
      <c r="B32" s="30"/>
      <c r="C32" s="30"/>
      <c r="D32" s="14"/>
      <c r="E32" s="28"/>
      <c r="F32" s="28"/>
      <c r="G32" s="28"/>
      <c r="H32" s="28"/>
      <c r="I32" s="28"/>
      <c r="J32" s="28"/>
      <c r="K32" s="28"/>
      <c r="L32" s="28"/>
      <c r="M32" s="28"/>
      <c r="N32" s="28"/>
      <c r="O32" s="28"/>
      <c r="P32" s="28"/>
      <c r="Q32" s="28"/>
      <c r="R32" s="28"/>
      <c r="S32" s="28"/>
      <c r="T32" s="28"/>
      <c r="U32" s="28"/>
      <c r="V32" s="28"/>
      <c r="W32" s="14"/>
      <c r="X32" s="14"/>
      <c r="Y32" s="14"/>
    </row>
    <row r="33" spans="1:25">
      <c r="A33" s="14"/>
      <c r="B33" s="30"/>
      <c r="C33" s="30"/>
      <c r="D33" s="14"/>
      <c r="E33" s="28"/>
      <c r="F33" s="28"/>
      <c r="G33" s="28"/>
      <c r="H33" s="28"/>
      <c r="I33" s="28"/>
      <c r="J33" s="28"/>
      <c r="K33" s="28"/>
      <c r="L33" s="28"/>
      <c r="M33" s="28"/>
      <c r="N33" s="28"/>
      <c r="O33" s="28"/>
      <c r="P33" s="28"/>
      <c r="Q33" s="28"/>
      <c r="R33" s="28"/>
      <c r="S33" s="28"/>
      <c r="T33" s="28"/>
      <c r="U33" s="28"/>
      <c r="V33" s="33" t="s">
        <v>100</v>
      </c>
      <c r="W33" s="14"/>
      <c r="X33" s="14"/>
      <c r="Y33" s="14"/>
    </row>
    <row r="34" spans="1:25">
      <c r="A34" s="14"/>
      <c r="B34" s="30"/>
      <c r="C34" s="30"/>
      <c r="D34" s="14"/>
      <c r="E34" s="14"/>
      <c r="F34" s="14"/>
      <c r="G34" s="14"/>
      <c r="H34" s="14"/>
      <c r="I34" s="14"/>
      <c r="J34" s="14"/>
      <c r="K34" s="14"/>
      <c r="L34" s="14"/>
      <c r="M34" s="14"/>
      <c r="N34" s="14"/>
      <c r="O34" s="14"/>
      <c r="P34" s="14"/>
      <c r="Q34" s="14"/>
      <c r="R34" s="14"/>
      <c r="S34" s="14"/>
      <c r="T34" s="14"/>
      <c r="U34" s="817"/>
      <c r="V34" s="14"/>
      <c r="W34" s="14"/>
      <c r="X34" s="14"/>
      <c r="Y34" s="14"/>
    </row>
    <row r="35" spans="1:25">
      <c r="A35" s="14"/>
      <c r="B35" s="30"/>
      <c r="C35" s="30"/>
      <c r="D35" s="14"/>
      <c r="E35" s="14"/>
      <c r="F35" s="14"/>
      <c r="G35" s="14"/>
      <c r="H35" s="14"/>
      <c r="I35" s="14"/>
      <c r="J35" s="14"/>
      <c r="K35" s="14"/>
      <c r="L35" s="14"/>
      <c r="M35" s="14"/>
      <c r="N35" s="14"/>
      <c r="O35" s="14"/>
      <c r="P35" s="14"/>
      <c r="Q35" s="14"/>
      <c r="R35" s="14"/>
      <c r="S35" s="14"/>
      <c r="T35" s="14"/>
      <c r="U35" s="817"/>
      <c r="V35" s="14"/>
      <c r="W35" s="14"/>
      <c r="X35" s="14"/>
      <c r="Y35" s="14"/>
    </row>
    <row r="36" spans="1:25">
      <c r="A36" s="14"/>
      <c r="B36" s="30"/>
      <c r="C36" s="30"/>
      <c r="D36" s="14"/>
      <c r="E36" s="14"/>
      <c r="F36" s="14"/>
      <c r="G36" s="14"/>
      <c r="H36" s="14"/>
      <c r="I36" s="14"/>
      <c r="J36" s="14"/>
      <c r="K36" s="14"/>
      <c r="L36" s="14"/>
      <c r="M36" s="14"/>
      <c r="N36" s="14"/>
      <c r="O36" s="14"/>
      <c r="P36" s="14"/>
      <c r="Q36" s="14"/>
      <c r="R36" s="14"/>
      <c r="S36" s="14"/>
      <c r="T36" s="14"/>
      <c r="U36" s="14"/>
      <c r="V36" s="14"/>
      <c r="W36" s="14"/>
      <c r="X36" s="14"/>
      <c r="Y36" s="14"/>
    </row>
  </sheetData>
  <mergeCells count="33">
    <mergeCell ref="E25:E26"/>
    <mergeCell ref="P25:P26"/>
    <mergeCell ref="T26:T27"/>
    <mergeCell ref="U34:U35"/>
    <mergeCell ref="D15:F15"/>
    <mergeCell ref="N17:N18"/>
    <mergeCell ref="T17:T18"/>
    <mergeCell ref="E18:E19"/>
    <mergeCell ref="O18:O19"/>
    <mergeCell ref="R18:R19"/>
    <mergeCell ref="I10:I11"/>
    <mergeCell ref="N10:N11"/>
    <mergeCell ref="M3:M4"/>
    <mergeCell ref="P3:P4"/>
    <mergeCell ref="S3:Y3"/>
    <mergeCell ref="B2:C2"/>
    <mergeCell ref="E2:G2"/>
    <mergeCell ref="I2:I4"/>
    <mergeCell ref="L2:L4"/>
    <mergeCell ref="O2:O4"/>
    <mergeCell ref="B3:C3"/>
    <mergeCell ref="E3:G3"/>
    <mergeCell ref="J3:J4"/>
    <mergeCell ref="B4:C4"/>
    <mergeCell ref="E4:G4"/>
    <mergeCell ref="AD21:AE21"/>
    <mergeCell ref="AD22:AE22"/>
    <mergeCell ref="AD23:AE23"/>
    <mergeCell ref="AD20:AE20"/>
    <mergeCell ref="AA2:AL2"/>
    <mergeCell ref="AD18:AI18"/>
    <mergeCell ref="AD19:AE19"/>
    <mergeCell ref="AF14:AG14"/>
  </mergeCells>
  <phoneticPr fontId="4" type="noConversion"/>
  <pageMargins left="0.7" right="0.7" top="0.75" bottom="0.75" header="0.3" footer="0.3"/>
  <pageSetup paperSize="9" orientation="portrait" horizontalDpi="0" verticalDpi="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QuantumDoll">
    <tabColor theme="3" tint="0.39997558519241921"/>
  </sheetPr>
  <dimension ref="A1:Q56"/>
  <sheetViews>
    <sheetView showGridLines="0" workbookViewId="0">
      <pane xSplit="5" ySplit="1" topLeftCell="F2" activePane="bottomRight" state="frozen"/>
      <selection pane="topRight" activeCell="F1" sqref="F1"/>
      <selection pane="bottomLeft" activeCell="A2" sqref="A2"/>
      <selection pane="bottomRight" sqref="A1:B1"/>
    </sheetView>
  </sheetViews>
  <sheetFormatPr defaultColWidth="24.83203125" defaultRowHeight="11.25"/>
  <cols>
    <col min="1" max="2" width="7" style="1" customWidth="1"/>
    <col min="3" max="3" width="10" style="1" bestFit="1" customWidth="1"/>
    <col min="4" max="4" width="10.6640625" style="1" bestFit="1" customWidth="1"/>
    <col min="5" max="5" width="47.6640625" style="37" bestFit="1" customWidth="1"/>
    <col min="6" max="6" width="2.83203125" customWidth="1"/>
    <col min="7" max="7" width="4.1640625" style="44" bestFit="1" customWidth="1"/>
    <col min="8" max="8" width="7.5" style="1" bestFit="1" customWidth="1"/>
    <col min="9" max="9" width="10" bestFit="1" customWidth="1"/>
    <col min="10" max="10" width="10.6640625" bestFit="1" customWidth="1"/>
    <col min="11" max="11" width="47.6640625" bestFit="1" customWidth="1"/>
    <col min="12" max="12" width="2.83203125" customWidth="1"/>
    <col min="13" max="13" width="4.1640625" bestFit="1" customWidth="1"/>
    <col min="14" max="14" width="8" bestFit="1" customWidth="1"/>
    <col min="15" max="15" width="10" bestFit="1" customWidth="1"/>
    <col min="16" max="16" width="10.6640625" bestFit="1" customWidth="1"/>
    <col min="17" max="17" width="47.6640625" bestFit="1" customWidth="1"/>
  </cols>
  <sheetData>
    <row r="1" spans="1:17" ht="12" thickBot="1">
      <c r="A1" s="824" t="s">
        <v>3169</v>
      </c>
      <c r="B1" s="824"/>
      <c r="C1" s="750" t="s">
        <v>3168</v>
      </c>
      <c r="D1" s="750"/>
      <c r="E1" s="750"/>
      <c r="G1" s="385" t="s">
        <v>3207</v>
      </c>
      <c r="H1" s="385" t="s">
        <v>3255</v>
      </c>
      <c r="I1" s="385" t="s">
        <v>746</v>
      </c>
      <c r="J1" s="385" t="s">
        <v>3382</v>
      </c>
      <c r="K1" s="385" t="s">
        <v>747</v>
      </c>
      <c r="M1" s="385" t="s">
        <v>3207</v>
      </c>
      <c r="N1" s="385" t="s">
        <v>3256</v>
      </c>
      <c r="O1" s="385" t="s">
        <v>746</v>
      </c>
      <c r="P1" s="385" t="s">
        <v>3382</v>
      </c>
      <c r="Q1" s="385" t="s">
        <v>747</v>
      </c>
    </row>
    <row r="2" spans="1:17" ht="12" thickBot="1">
      <c r="A2" s="737" t="s">
        <v>3170</v>
      </c>
      <c r="B2" s="737"/>
      <c r="C2" s="767" t="s">
        <v>3187</v>
      </c>
      <c r="D2" s="767"/>
      <c r="E2" s="767"/>
      <c r="G2" s="822" t="s">
        <v>3339</v>
      </c>
      <c r="H2" s="464" t="str">
        <f>G2</f>
        <v>●</v>
      </c>
      <c r="I2" s="450" t="s">
        <v>1088</v>
      </c>
      <c r="J2" s="450" t="s">
        <v>3379</v>
      </c>
      <c r="K2" s="465" t="s">
        <v>5328</v>
      </c>
      <c r="M2" s="821" t="s">
        <v>3171</v>
      </c>
      <c r="N2" s="464" t="str">
        <f>M2</f>
        <v>少女</v>
      </c>
      <c r="O2" s="450" t="s">
        <v>1088</v>
      </c>
      <c r="P2" s="450" t="s">
        <v>3381</v>
      </c>
      <c r="Q2" s="465" t="s">
        <v>3371</v>
      </c>
    </row>
    <row r="3" spans="1:17" ht="12" thickBot="1">
      <c r="A3" s="737" t="s">
        <v>3171</v>
      </c>
      <c r="B3" s="737"/>
      <c r="C3" s="767" t="s">
        <v>3188</v>
      </c>
      <c r="D3" s="767"/>
      <c r="E3" s="767"/>
      <c r="G3" s="822"/>
      <c r="H3" s="454" t="s">
        <v>3202</v>
      </c>
      <c r="I3" s="450" t="s">
        <v>1088</v>
      </c>
      <c r="J3" s="450" t="s">
        <v>3379</v>
      </c>
      <c r="K3" s="465" t="s">
        <v>3343</v>
      </c>
      <c r="M3" s="822"/>
      <c r="N3" s="454" t="s">
        <v>1096</v>
      </c>
      <c r="O3" s="450" t="s">
        <v>1088</v>
      </c>
      <c r="P3" s="450" t="s">
        <v>3379</v>
      </c>
      <c r="Q3" s="465" t="s">
        <v>5321</v>
      </c>
    </row>
    <row r="4" spans="1:17" ht="12" thickBot="1">
      <c r="A4" s="737"/>
      <c r="B4" s="737"/>
      <c r="C4" s="767" t="s">
        <v>4010</v>
      </c>
      <c r="D4" s="767"/>
      <c r="E4" s="767"/>
      <c r="G4" s="822"/>
      <c r="H4" s="464" t="s">
        <v>3203</v>
      </c>
      <c r="I4" s="450" t="s">
        <v>1088</v>
      </c>
      <c r="J4" s="450" t="s">
        <v>3379</v>
      </c>
      <c r="K4" s="450" t="s">
        <v>3268</v>
      </c>
      <c r="M4" s="822"/>
      <c r="N4" s="464" t="s">
        <v>748</v>
      </c>
      <c r="O4" s="450" t="s">
        <v>1088</v>
      </c>
      <c r="P4" s="450" t="s">
        <v>3379</v>
      </c>
      <c r="Q4" s="450" t="s">
        <v>1095</v>
      </c>
    </row>
    <row r="5" spans="1:17" ht="12" thickBot="1">
      <c r="A5" s="737" t="s">
        <v>3172</v>
      </c>
      <c r="B5" s="737"/>
      <c r="C5" s="767" t="s">
        <v>3189</v>
      </c>
      <c r="D5" s="767"/>
      <c r="E5" s="767"/>
      <c r="G5" s="822"/>
      <c r="H5" s="464" t="s">
        <v>3204</v>
      </c>
      <c r="I5" s="450" t="s">
        <v>1088</v>
      </c>
      <c r="J5" s="450" t="s">
        <v>3379</v>
      </c>
      <c r="K5" s="465" t="s">
        <v>3307</v>
      </c>
      <c r="M5" s="822"/>
      <c r="N5" s="464" t="s">
        <v>3258</v>
      </c>
      <c r="O5" s="450" t="s">
        <v>3260</v>
      </c>
      <c r="P5" s="450"/>
      <c r="Q5" s="465" t="s">
        <v>3372</v>
      </c>
    </row>
    <row r="6" spans="1:17" ht="12" thickBot="1">
      <c r="A6" s="737"/>
      <c r="B6" s="737"/>
      <c r="C6" s="767" t="s">
        <v>3190</v>
      </c>
      <c r="D6" s="767"/>
      <c r="E6" s="767"/>
      <c r="G6" s="822"/>
      <c r="H6" s="464">
        <v>3</v>
      </c>
      <c r="I6" s="450" t="s">
        <v>1088</v>
      </c>
      <c r="J6" s="450" t="s">
        <v>3379</v>
      </c>
      <c r="K6" s="465" t="s">
        <v>3269</v>
      </c>
      <c r="M6" s="822"/>
      <c r="N6" s="464">
        <v>3</v>
      </c>
      <c r="O6" s="450" t="s">
        <v>1088</v>
      </c>
      <c r="P6" s="450" t="s">
        <v>3379</v>
      </c>
      <c r="Q6" s="465" t="s">
        <v>3340</v>
      </c>
    </row>
    <row r="7" spans="1:17" ht="12" thickBot="1">
      <c r="A7" s="737">
        <v>3</v>
      </c>
      <c r="B7" s="737"/>
      <c r="C7" s="767" t="s">
        <v>3244</v>
      </c>
      <c r="D7" s="767"/>
      <c r="E7" s="767"/>
      <c r="G7" s="822"/>
      <c r="H7" s="464" t="s">
        <v>3166</v>
      </c>
      <c r="I7" s="450" t="s">
        <v>1088</v>
      </c>
      <c r="J7" s="450" t="s">
        <v>3379</v>
      </c>
      <c r="K7" s="465" t="s">
        <v>3270</v>
      </c>
      <c r="M7" s="822"/>
      <c r="N7" s="464" t="s">
        <v>3166</v>
      </c>
      <c r="O7" s="450" t="s">
        <v>1088</v>
      </c>
      <c r="P7" s="450" t="s">
        <v>3379</v>
      </c>
      <c r="Q7" s="465" t="s">
        <v>3341</v>
      </c>
    </row>
    <row r="8" spans="1:17" ht="12" thickBot="1">
      <c r="A8" s="737"/>
      <c r="B8" s="737"/>
      <c r="C8" s="767" t="s">
        <v>3191</v>
      </c>
      <c r="D8" s="767"/>
      <c r="E8" s="767"/>
      <c r="G8" s="822"/>
      <c r="H8" s="464" t="s">
        <v>3205</v>
      </c>
      <c r="I8" s="450" t="s">
        <v>1088</v>
      </c>
      <c r="J8" s="450" t="s">
        <v>3379</v>
      </c>
      <c r="K8" s="465" t="s">
        <v>3373</v>
      </c>
      <c r="M8" s="822"/>
      <c r="N8" s="464" t="s">
        <v>3167</v>
      </c>
      <c r="O8" s="450" t="s">
        <v>1088</v>
      </c>
      <c r="P8" s="450" t="s">
        <v>3379</v>
      </c>
      <c r="Q8" s="465" t="s">
        <v>3342</v>
      </c>
    </row>
    <row r="9" spans="1:17" ht="12" thickBot="1">
      <c r="A9" s="737" t="s">
        <v>3173</v>
      </c>
      <c r="B9" s="737"/>
      <c r="C9" s="767" t="s">
        <v>3192</v>
      </c>
      <c r="D9" s="767"/>
      <c r="E9" s="767"/>
      <c r="G9" s="822"/>
      <c r="H9" s="464" t="s">
        <v>3199</v>
      </c>
      <c r="I9" s="450" t="s">
        <v>1088</v>
      </c>
      <c r="J9" s="450" t="s">
        <v>3379</v>
      </c>
      <c r="K9" s="465" t="s">
        <v>3271</v>
      </c>
      <c r="M9" s="822"/>
      <c r="N9" s="464" t="s">
        <v>3175</v>
      </c>
      <c r="O9" s="450" t="s">
        <v>1088</v>
      </c>
      <c r="P9" s="450" t="s">
        <v>3379</v>
      </c>
      <c r="Q9" s="465" t="s">
        <v>3265</v>
      </c>
    </row>
    <row r="10" spans="1:17" ht="12" thickBot="1">
      <c r="A10" s="737"/>
      <c r="B10" s="737"/>
      <c r="C10" s="767" t="s">
        <v>3193</v>
      </c>
      <c r="D10" s="767"/>
      <c r="E10" s="767"/>
      <c r="G10" s="822"/>
      <c r="H10" s="464" t="s">
        <v>3206</v>
      </c>
      <c r="I10" s="450" t="s">
        <v>1088</v>
      </c>
      <c r="J10" s="450" t="s">
        <v>3381</v>
      </c>
      <c r="K10" s="465" t="s">
        <v>5329</v>
      </c>
      <c r="M10" s="822"/>
      <c r="N10" s="464" t="s">
        <v>3165</v>
      </c>
      <c r="O10" s="450" t="s">
        <v>1088</v>
      </c>
      <c r="P10" s="450" t="s">
        <v>3379</v>
      </c>
      <c r="Q10" s="465" t="s">
        <v>3484</v>
      </c>
    </row>
    <row r="11" spans="1:17" ht="12" thickBot="1">
      <c r="A11" s="737" t="s">
        <v>3174</v>
      </c>
      <c r="B11" s="737"/>
      <c r="C11" s="767" t="s">
        <v>3194</v>
      </c>
      <c r="D11" s="767"/>
      <c r="E11" s="767"/>
      <c r="G11" s="822"/>
      <c r="H11" s="464" t="s">
        <v>3200</v>
      </c>
      <c r="I11" s="450" t="s">
        <v>1088</v>
      </c>
      <c r="J11" s="450" t="s">
        <v>3379</v>
      </c>
      <c r="K11" s="465" t="s">
        <v>3272</v>
      </c>
      <c r="M11" s="822"/>
      <c r="N11" s="464" t="s">
        <v>749</v>
      </c>
      <c r="O11" s="450" t="s">
        <v>1088</v>
      </c>
      <c r="P11" s="450"/>
      <c r="Q11" s="465" t="s">
        <v>1097</v>
      </c>
    </row>
    <row r="12" spans="1:17" ht="12" thickBot="1">
      <c r="A12" s="737" t="s">
        <v>3175</v>
      </c>
      <c r="B12" s="737"/>
      <c r="C12" s="767" t="s">
        <v>3195</v>
      </c>
      <c r="D12" s="767"/>
      <c r="E12" s="767"/>
      <c r="G12" s="822"/>
      <c r="H12" s="464" t="s">
        <v>3201</v>
      </c>
      <c r="I12" s="450" t="s">
        <v>1088</v>
      </c>
      <c r="J12" s="450" t="s">
        <v>3379</v>
      </c>
      <c r="K12" s="465" t="s">
        <v>3345</v>
      </c>
      <c r="M12" s="822"/>
      <c r="N12" s="464" t="s">
        <v>750</v>
      </c>
      <c r="O12" s="450" t="s">
        <v>1088</v>
      </c>
      <c r="P12" s="450" t="s">
        <v>3379</v>
      </c>
      <c r="Q12" s="465" t="s">
        <v>3316</v>
      </c>
    </row>
    <row r="13" spans="1:17" s="37" customFormat="1" ht="12" thickBot="1">
      <c r="A13" s="737" t="s">
        <v>3176</v>
      </c>
      <c r="B13" s="737"/>
      <c r="C13" s="767" t="s">
        <v>3196</v>
      </c>
      <c r="D13" s="767"/>
      <c r="E13" s="767"/>
      <c r="G13" s="822" t="s">
        <v>3349</v>
      </c>
      <c r="H13" s="686" t="str">
        <f>G13</f>
        <v>◎</v>
      </c>
      <c r="I13" s="450" t="s">
        <v>3242</v>
      </c>
      <c r="J13" s="450"/>
      <c r="K13" s="465" t="s">
        <v>3243</v>
      </c>
      <c r="M13" s="822" t="s">
        <v>3266</v>
      </c>
      <c r="N13" s="686" t="str">
        <f>M13</f>
        <v>心</v>
      </c>
      <c r="O13" s="450" t="s">
        <v>3209</v>
      </c>
      <c r="P13" s="450"/>
      <c r="Q13" s="465" t="s">
        <v>3483</v>
      </c>
    </row>
    <row r="14" spans="1:17" ht="12" thickBot="1">
      <c r="A14" s="737" t="s">
        <v>3177</v>
      </c>
      <c r="B14" s="737"/>
      <c r="C14" s="767" t="s">
        <v>3197</v>
      </c>
      <c r="D14" s="767"/>
      <c r="E14" s="767"/>
      <c r="G14" s="822"/>
      <c r="H14" s="454" t="s">
        <v>3239</v>
      </c>
      <c r="I14" s="450" t="s">
        <v>3242</v>
      </c>
      <c r="J14" s="450"/>
      <c r="K14" s="465" t="s">
        <v>3241</v>
      </c>
      <c r="M14" s="822"/>
      <c r="N14" s="454" t="s">
        <v>5323</v>
      </c>
      <c r="O14" s="450" t="s">
        <v>1088</v>
      </c>
      <c r="P14" s="450" t="s">
        <v>3570</v>
      </c>
      <c r="Q14" s="465" t="s">
        <v>3569</v>
      </c>
    </row>
    <row r="15" spans="1:17" ht="12" thickBot="1">
      <c r="A15" s="737" t="s">
        <v>3178</v>
      </c>
      <c r="B15" s="737"/>
      <c r="C15" s="767" t="s">
        <v>3198</v>
      </c>
      <c r="D15" s="767"/>
      <c r="E15" s="767"/>
      <c r="G15" s="822"/>
      <c r="H15" s="464" t="s">
        <v>3351</v>
      </c>
      <c r="I15" s="450" t="s">
        <v>1088</v>
      </c>
      <c r="J15" s="450" t="s">
        <v>3379</v>
      </c>
      <c r="K15" s="450" t="s">
        <v>3375</v>
      </c>
      <c r="M15" s="822"/>
      <c r="N15" s="464" t="s">
        <v>1087</v>
      </c>
      <c r="O15" s="450" t="s">
        <v>1088</v>
      </c>
      <c r="P15" s="450" t="s">
        <v>3379</v>
      </c>
      <c r="Q15" s="450" t="s">
        <v>3485</v>
      </c>
    </row>
    <row r="16" spans="1:17" ht="12" thickBot="1">
      <c r="A16" s="737" t="s">
        <v>3179</v>
      </c>
      <c r="B16" s="737"/>
      <c r="C16" s="767" t="s">
        <v>3186</v>
      </c>
      <c r="D16" s="767"/>
      <c r="E16" s="767"/>
      <c r="G16" s="822"/>
      <c r="H16" s="464" t="s">
        <v>1089</v>
      </c>
      <c r="I16" s="450" t="s">
        <v>1088</v>
      </c>
      <c r="J16" s="450" t="s">
        <v>3379</v>
      </c>
      <c r="K16" s="465" t="s">
        <v>3347</v>
      </c>
      <c r="M16" s="822"/>
      <c r="N16" s="464" t="s">
        <v>1089</v>
      </c>
      <c r="O16" s="450" t="s">
        <v>1088</v>
      </c>
      <c r="P16" s="450" t="s">
        <v>3274</v>
      </c>
      <c r="Q16" s="465" t="s">
        <v>3282</v>
      </c>
    </row>
    <row r="17" spans="1:17" ht="12" thickBot="1">
      <c r="A17" s="737" t="s">
        <v>3180</v>
      </c>
      <c r="B17" s="737"/>
      <c r="C17" s="767" t="s">
        <v>3185</v>
      </c>
      <c r="D17" s="767"/>
      <c r="E17" s="767"/>
      <c r="G17" s="822"/>
      <c r="H17" s="464">
        <v>3</v>
      </c>
      <c r="I17" s="450" t="s">
        <v>1088</v>
      </c>
      <c r="J17" s="450" t="s">
        <v>3379</v>
      </c>
      <c r="K17" s="465" t="s">
        <v>3273</v>
      </c>
      <c r="M17" s="822"/>
      <c r="N17" s="464" t="s">
        <v>1090</v>
      </c>
      <c r="O17" s="450" t="s">
        <v>1088</v>
      </c>
      <c r="P17" s="450" t="s">
        <v>3379</v>
      </c>
      <c r="Q17" s="465" t="s">
        <v>3292</v>
      </c>
    </row>
    <row r="18" spans="1:17" ht="12" thickBot="1">
      <c r="A18" s="737" t="s">
        <v>5327</v>
      </c>
      <c r="B18" s="737"/>
      <c r="C18" s="767" t="s">
        <v>5325</v>
      </c>
      <c r="D18" s="767"/>
      <c r="E18" s="767"/>
      <c r="G18" s="822"/>
      <c r="H18" s="464" t="s">
        <v>1091</v>
      </c>
      <c r="I18" s="450" t="s">
        <v>1088</v>
      </c>
      <c r="J18" s="450" t="s">
        <v>3379</v>
      </c>
      <c r="K18" s="465" t="s">
        <v>5330</v>
      </c>
      <c r="M18" s="822"/>
      <c r="N18" s="464">
        <v>3</v>
      </c>
      <c r="O18" s="450" t="s">
        <v>3209</v>
      </c>
      <c r="P18" s="450"/>
      <c r="Q18" s="465" t="s">
        <v>3216</v>
      </c>
    </row>
    <row r="19" spans="1:17" ht="12" thickBot="1">
      <c r="A19" s="737" t="s">
        <v>5347</v>
      </c>
      <c r="B19" s="737"/>
      <c r="C19" s="767" t="s">
        <v>5326</v>
      </c>
      <c r="D19" s="767"/>
      <c r="E19" s="767"/>
      <c r="G19" s="822"/>
      <c r="H19" s="464" t="s">
        <v>1092</v>
      </c>
      <c r="I19" s="450" t="s">
        <v>1088</v>
      </c>
      <c r="J19" s="450" t="s">
        <v>3379</v>
      </c>
      <c r="K19" s="465" t="s">
        <v>3353</v>
      </c>
      <c r="M19" s="822"/>
      <c r="N19" s="464" t="s">
        <v>1091</v>
      </c>
      <c r="O19" s="450" t="s">
        <v>3209</v>
      </c>
      <c r="P19" s="450"/>
      <c r="Q19" s="465" t="s">
        <v>3217</v>
      </c>
    </row>
    <row r="20" spans="1:17" ht="12" thickBot="1">
      <c r="A20" s="737" t="s">
        <v>3181</v>
      </c>
      <c r="B20" s="737"/>
      <c r="C20" s="767" t="s">
        <v>3183</v>
      </c>
      <c r="D20" s="767"/>
      <c r="E20" s="767"/>
      <c r="G20" s="822"/>
      <c r="H20" s="464" t="s">
        <v>3263</v>
      </c>
      <c r="I20" s="450" t="s">
        <v>1088</v>
      </c>
      <c r="J20" s="450"/>
      <c r="K20" s="465" t="s">
        <v>5332</v>
      </c>
      <c r="M20" s="822"/>
      <c r="N20" s="464" t="s">
        <v>1092</v>
      </c>
      <c r="O20" s="450" t="s">
        <v>3209</v>
      </c>
      <c r="P20" s="450"/>
      <c r="Q20" s="465" t="s">
        <v>3218</v>
      </c>
    </row>
    <row r="21" spans="1:17" ht="12" thickBot="1">
      <c r="A21" s="737" t="s">
        <v>3182</v>
      </c>
      <c r="B21" s="737"/>
      <c r="C21" s="767" t="s">
        <v>3184</v>
      </c>
      <c r="D21" s="767"/>
      <c r="E21" s="767"/>
      <c r="G21" s="822"/>
      <c r="H21" s="464" t="s">
        <v>1093</v>
      </c>
      <c r="I21" s="450" t="s">
        <v>1088</v>
      </c>
      <c r="J21" s="450"/>
      <c r="K21" s="465" t="s">
        <v>3240</v>
      </c>
      <c r="M21" s="822"/>
      <c r="N21" s="464" t="s">
        <v>1093</v>
      </c>
      <c r="O21" s="450" t="s">
        <v>1088</v>
      </c>
      <c r="P21" s="450" t="s">
        <v>3379</v>
      </c>
      <c r="Q21" s="465" t="s">
        <v>3317</v>
      </c>
    </row>
    <row r="22" spans="1:17" ht="12" thickBot="1">
      <c r="G22" s="822"/>
      <c r="H22" s="464" t="s">
        <v>1094</v>
      </c>
      <c r="I22" s="450" t="s">
        <v>1088</v>
      </c>
      <c r="J22" s="450" t="s">
        <v>3379</v>
      </c>
      <c r="K22" s="465" t="s">
        <v>5331</v>
      </c>
      <c r="M22" s="822"/>
      <c r="N22" s="464" t="s">
        <v>1094</v>
      </c>
      <c r="O22" s="450" t="s">
        <v>3209</v>
      </c>
      <c r="P22" s="450"/>
      <c r="Q22" s="465" t="s">
        <v>3296</v>
      </c>
    </row>
    <row r="23" spans="1:17" ht="12" thickBot="1">
      <c r="A23" s="823" t="s">
        <v>3348</v>
      </c>
      <c r="B23" s="823"/>
      <c r="C23" s="823"/>
      <c r="D23" s="823"/>
      <c r="E23" s="823"/>
      <c r="G23" s="822"/>
      <c r="H23" s="464" t="s">
        <v>3208</v>
      </c>
      <c r="I23" s="450" t="s">
        <v>1088</v>
      </c>
      <c r="J23" s="450" t="s">
        <v>3381</v>
      </c>
      <c r="K23" s="465" t="s">
        <v>3308</v>
      </c>
      <c r="M23" s="822"/>
      <c r="N23" s="464" t="s">
        <v>3201</v>
      </c>
      <c r="O23" s="450" t="s">
        <v>1088</v>
      </c>
      <c r="P23" s="450" t="s">
        <v>3379</v>
      </c>
      <c r="Q23" s="465" t="s">
        <v>3283</v>
      </c>
    </row>
    <row r="24" spans="1:17" ht="12" thickBot="1">
      <c r="A24" s="389" t="s">
        <v>3207</v>
      </c>
      <c r="B24" s="389" t="s">
        <v>3254</v>
      </c>
      <c r="C24" s="389" t="s">
        <v>746</v>
      </c>
      <c r="D24" s="389" t="s">
        <v>3382</v>
      </c>
      <c r="E24" s="389" t="s">
        <v>747</v>
      </c>
      <c r="G24" s="822">
        <v>3</v>
      </c>
      <c r="H24" s="464">
        <f>G24</f>
        <v>3</v>
      </c>
      <c r="I24" s="450" t="s">
        <v>1088</v>
      </c>
      <c r="J24" s="450"/>
      <c r="K24" s="465" t="s">
        <v>3210</v>
      </c>
      <c r="M24" s="822" t="s">
        <v>3219</v>
      </c>
      <c r="N24" s="464" t="str">
        <f>M24</f>
        <v>炎</v>
      </c>
      <c r="O24" s="450" t="s">
        <v>1088</v>
      </c>
      <c r="P24" s="450" t="s">
        <v>3381</v>
      </c>
      <c r="Q24" s="465" t="s">
        <v>3284</v>
      </c>
    </row>
    <row r="25" spans="1:17" ht="12" thickBot="1">
      <c r="A25" s="370" t="s">
        <v>3257</v>
      </c>
      <c r="B25" s="370" t="s">
        <v>3259</v>
      </c>
      <c r="C25" s="375" t="s">
        <v>3261</v>
      </c>
      <c r="D25" s="451"/>
      <c r="E25" s="451" t="s">
        <v>3262</v>
      </c>
      <c r="G25" s="822"/>
      <c r="H25" s="454" t="s">
        <v>5322</v>
      </c>
      <c r="I25" s="450" t="s">
        <v>1088</v>
      </c>
      <c r="J25" s="450" t="s">
        <v>3274</v>
      </c>
      <c r="K25" s="465" t="s">
        <v>3314</v>
      </c>
      <c r="M25" s="822"/>
      <c r="N25" s="454" t="s">
        <v>3226</v>
      </c>
      <c r="O25" s="450" t="s">
        <v>3220</v>
      </c>
      <c r="P25" s="450"/>
      <c r="Q25" s="465" t="s">
        <v>3227</v>
      </c>
    </row>
    <row r="26" spans="1:17" ht="12" thickBot="1">
      <c r="A26" s="370" t="s">
        <v>3257</v>
      </c>
      <c r="B26" s="370" t="s">
        <v>3264</v>
      </c>
      <c r="C26" s="375" t="s">
        <v>1088</v>
      </c>
      <c r="D26" s="375" t="s">
        <v>3379</v>
      </c>
      <c r="E26" s="375" t="s">
        <v>3265</v>
      </c>
      <c r="G26" s="822"/>
      <c r="H26" s="464" t="s">
        <v>3354</v>
      </c>
      <c r="I26" s="450" t="s">
        <v>1088</v>
      </c>
      <c r="J26" s="450" t="s">
        <v>3381</v>
      </c>
      <c r="K26" s="450" t="s">
        <v>3291</v>
      </c>
      <c r="M26" s="822"/>
      <c r="N26" s="464" t="s">
        <v>1087</v>
      </c>
      <c r="O26" s="450" t="s">
        <v>1088</v>
      </c>
      <c r="P26" s="450" t="s">
        <v>3381</v>
      </c>
      <c r="Q26" s="450" t="s">
        <v>3285</v>
      </c>
    </row>
    <row r="27" spans="1:17" ht="12" thickBot="1">
      <c r="A27" s="370" t="s">
        <v>3267</v>
      </c>
      <c r="B27" s="370" t="s">
        <v>3264</v>
      </c>
      <c r="C27" s="375" t="s">
        <v>3209</v>
      </c>
      <c r="D27" s="451" t="s">
        <v>3379</v>
      </c>
      <c r="E27" s="375" t="s">
        <v>3483</v>
      </c>
      <c r="G27" s="822"/>
      <c r="H27" s="464" t="s">
        <v>1089</v>
      </c>
      <c r="I27" s="450" t="s">
        <v>3209</v>
      </c>
      <c r="J27" s="450"/>
      <c r="K27" s="465" t="s">
        <v>3275</v>
      </c>
      <c r="M27" s="822"/>
      <c r="N27" s="464" t="s">
        <v>1089</v>
      </c>
      <c r="O27" s="450" t="s">
        <v>1088</v>
      </c>
      <c r="P27" s="450" t="s">
        <v>3381</v>
      </c>
      <c r="Q27" s="465" t="s">
        <v>3297</v>
      </c>
    </row>
    <row r="28" spans="1:17" ht="12" thickBot="1">
      <c r="A28" s="370" t="s">
        <v>3318</v>
      </c>
      <c r="B28" s="370" t="s">
        <v>3319</v>
      </c>
      <c r="C28" s="375" t="s">
        <v>3320</v>
      </c>
      <c r="D28" s="375"/>
      <c r="E28" s="451" t="s">
        <v>3321</v>
      </c>
      <c r="G28" s="822"/>
      <c r="H28" s="464" t="s">
        <v>1090</v>
      </c>
      <c r="I28" s="450" t="s">
        <v>1088</v>
      </c>
      <c r="J28" s="450" t="s">
        <v>3379</v>
      </c>
      <c r="K28" s="465" t="s">
        <v>3276</v>
      </c>
      <c r="M28" s="822"/>
      <c r="N28" s="464" t="s">
        <v>1090</v>
      </c>
      <c r="O28" s="450" t="s">
        <v>1088</v>
      </c>
      <c r="P28" s="450" t="s">
        <v>3379</v>
      </c>
      <c r="Q28" s="465" t="s">
        <v>3286</v>
      </c>
    </row>
    <row r="29" spans="1:17" ht="12" thickBot="1">
      <c r="A29" s="370" t="s">
        <v>3328</v>
      </c>
      <c r="B29" s="370" t="s">
        <v>1091</v>
      </c>
      <c r="C29" s="375" t="s">
        <v>3332</v>
      </c>
      <c r="D29" s="375"/>
      <c r="E29" s="375" t="s">
        <v>3231</v>
      </c>
      <c r="G29" s="822"/>
      <c r="H29" s="464" t="s">
        <v>3166</v>
      </c>
      <c r="I29" s="450" t="s">
        <v>1088</v>
      </c>
      <c r="J29" s="450" t="s">
        <v>3379</v>
      </c>
      <c r="K29" s="465" t="s">
        <v>3486</v>
      </c>
      <c r="M29" s="822"/>
      <c r="N29" s="464">
        <v>3</v>
      </c>
      <c r="O29" s="450" t="s">
        <v>3220</v>
      </c>
      <c r="P29" s="450"/>
      <c r="Q29" s="465" t="s">
        <v>3221</v>
      </c>
    </row>
    <row r="30" spans="1:17" ht="12" thickBot="1">
      <c r="A30" s="370" t="s">
        <v>3328</v>
      </c>
      <c r="B30" s="370" t="s">
        <v>1092</v>
      </c>
      <c r="C30" s="375" t="s">
        <v>3332</v>
      </c>
      <c r="D30" s="375"/>
      <c r="E30" s="375" t="s">
        <v>3322</v>
      </c>
      <c r="G30" s="822"/>
      <c r="H30" s="464" t="s">
        <v>7518</v>
      </c>
      <c r="I30" s="450" t="s">
        <v>1088</v>
      </c>
      <c r="J30" s="450" t="s">
        <v>3379</v>
      </c>
      <c r="K30" s="465" t="s">
        <v>3278</v>
      </c>
      <c r="M30" s="822"/>
      <c r="N30" s="464" t="s">
        <v>1091</v>
      </c>
      <c r="O30" s="450" t="s">
        <v>3220</v>
      </c>
      <c r="P30" s="450"/>
      <c r="Q30" s="465" t="s">
        <v>3222</v>
      </c>
    </row>
    <row r="31" spans="1:17" ht="12" thickBot="1">
      <c r="A31" s="370" t="s">
        <v>3328</v>
      </c>
      <c r="B31" s="370" t="s">
        <v>3263</v>
      </c>
      <c r="C31" s="375" t="s">
        <v>3332</v>
      </c>
      <c r="D31" s="375"/>
      <c r="E31" s="375" t="s">
        <v>3324</v>
      </c>
      <c r="G31" s="822"/>
      <c r="H31" s="464" t="s">
        <v>3263</v>
      </c>
      <c r="I31" s="450" t="s">
        <v>1088</v>
      </c>
      <c r="J31" s="450" t="s">
        <v>3381</v>
      </c>
      <c r="K31" s="465" t="s">
        <v>3356</v>
      </c>
      <c r="M31" s="822"/>
      <c r="N31" s="464" t="s">
        <v>1092</v>
      </c>
      <c r="O31" s="450" t="s">
        <v>3220</v>
      </c>
      <c r="P31" s="450"/>
      <c r="Q31" s="465" t="s">
        <v>3223</v>
      </c>
    </row>
    <row r="32" spans="1:17" ht="12" thickBot="1">
      <c r="A32" s="370" t="s">
        <v>3328</v>
      </c>
      <c r="B32" s="370" t="s">
        <v>3331</v>
      </c>
      <c r="C32" s="375" t="s">
        <v>3332</v>
      </c>
      <c r="D32" s="375"/>
      <c r="E32" s="375" t="s">
        <v>3326</v>
      </c>
      <c r="G32" s="822"/>
      <c r="H32" s="464" t="s">
        <v>1093</v>
      </c>
      <c r="I32" s="450" t="s">
        <v>1088</v>
      </c>
      <c r="J32" s="450" t="s">
        <v>3379</v>
      </c>
      <c r="K32" s="465" t="s">
        <v>3486</v>
      </c>
      <c r="M32" s="822"/>
      <c r="N32" s="464" t="s">
        <v>3263</v>
      </c>
      <c r="O32" s="450" t="s">
        <v>3220</v>
      </c>
      <c r="P32" s="450"/>
      <c r="Q32" s="465" t="s">
        <v>3224</v>
      </c>
    </row>
    <row r="33" spans="1:17" ht="12" thickBot="1">
      <c r="A33" s="370" t="s">
        <v>3331</v>
      </c>
      <c r="B33" s="370" t="s">
        <v>1092</v>
      </c>
      <c r="C33" s="375" t="s">
        <v>667</v>
      </c>
      <c r="D33" s="375"/>
      <c r="E33" s="375" t="s">
        <v>3490</v>
      </c>
      <c r="G33" s="822"/>
      <c r="H33" s="464" t="s">
        <v>1094</v>
      </c>
      <c r="I33" s="450" t="s">
        <v>1088</v>
      </c>
      <c r="J33" s="450" t="s">
        <v>3379</v>
      </c>
      <c r="K33" s="465" t="s">
        <v>3279</v>
      </c>
      <c r="M33" s="822"/>
      <c r="N33" s="464" t="s">
        <v>1094</v>
      </c>
      <c r="O33" s="450" t="s">
        <v>3220</v>
      </c>
      <c r="P33" s="450"/>
      <c r="Q33" s="465" t="s">
        <v>3225</v>
      </c>
    </row>
    <row r="34" spans="1:17" ht="12" thickBot="1">
      <c r="A34" s="370" t="s">
        <v>3350</v>
      </c>
      <c r="B34" s="370" t="s">
        <v>3352</v>
      </c>
      <c r="C34" s="375" t="s">
        <v>1088</v>
      </c>
      <c r="D34" s="375" t="s">
        <v>3379</v>
      </c>
      <c r="E34" s="375" t="s">
        <v>3374</v>
      </c>
      <c r="G34" s="822"/>
      <c r="H34" s="464" t="s">
        <v>3201</v>
      </c>
      <c r="I34" s="450" t="s">
        <v>1088</v>
      </c>
      <c r="J34" s="450" t="s">
        <v>3379</v>
      </c>
      <c r="K34" s="465" t="s">
        <v>3360</v>
      </c>
      <c r="M34" s="822"/>
      <c r="N34" s="464" t="s">
        <v>3201</v>
      </c>
      <c r="O34" s="450" t="s">
        <v>1088</v>
      </c>
      <c r="P34" s="450" t="s">
        <v>3379</v>
      </c>
      <c r="Q34" s="465" t="s">
        <v>3268</v>
      </c>
    </row>
    <row r="35" spans="1:17" ht="12" thickBot="1">
      <c r="A35" s="370">
        <v>3</v>
      </c>
      <c r="B35" s="370" t="s">
        <v>3355</v>
      </c>
      <c r="C35" s="375" t="s">
        <v>1088</v>
      </c>
      <c r="D35" s="375" t="s">
        <v>3381</v>
      </c>
      <c r="E35" s="375" t="s">
        <v>3290</v>
      </c>
      <c r="G35" s="822" t="s">
        <v>3166</v>
      </c>
      <c r="H35" s="464" t="str">
        <f>G35</f>
        <v>＄</v>
      </c>
      <c r="I35" s="450" t="s">
        <v>1088</v>
      </c>
      <c r="J35" s="450" t="s">
        <v>3381</v>
      </c>
      <c r="K35" s="465" t="s">
        <v>3311</v>
      </c>
      <c r="M35" s="822" t="s">
        <v>3228</v>
      </c>
      <c r="N35" s="464" t="str">
        <f>M35</f>
        <v>猫</v>
      </c>
      <c r="O35" s="450" t="s">
        <v>1088</v>
      </c>
      <c r="P35" s="450" t="s">
        <v>3298</v>
      </c>
      <c r="Q35" s="465" t="s">
        <v>3306</v>
      </c>
    </row>
    <row r="36" spans="1:17" ht="12" thickBot="1">
      <c r="A36" s="370">
        <v>3</v>
      </c>
      <c r="B36" s="370" t="s">
        <v>7518</v>
      </c>
      <c r="C36" s="375" t="s">
        <v>1088</v>
      </c>
      <c r="D36" s="375" t="s">
        <v>3379</v>
      </c>
      <c r="E36" s="375" t="s">
        <v>3277</v>
      </c>
      <c r="G36" s="822"/>
      <c r="H36" s="454" t="s">
        <v>3211</v>
      </c>
      <c r="I36" s="450" t="s">
        <v>1088</v>
      </c>
      <c r="J36" s="450" t="s">
        <v>3379</v>
      </c>
      <c r="K36" s="465" t="s">
        <v>3310</v>
      </c>
      <c r="M36" s="822"/>
      <c r="N36" s="454" t="s">
        <v>3235</v>
      </c>
      <c r="O36" s="450" t="s">
        <v>3229</v>
      </c>
      <c r="P36" s="450"/>
      <c r="Q36" s="465" t="s">
        <v>3300</v>
      </c>
    </row>
    <row r="37" spans="1:17" ht="12" thickBot="1">
      <c r="A37" s="370">
        <v>3</v>
      </c>
      <c r="B37" s="370" t="s">
        <v>3329</v>
      </c>
      <c r="C37" s="375" t="s">
        <v>1088</v>
      </c>
      <c r="D37" s="375" t="s">
        <v>3379</v>
      </c>
      <c r="E37" s="375" t="s">
        <v>3376</v>
      </c>
      <c r="G37" s="822"/>
      <c r="H37" s="464" t="s">
        <v>1087</v>
      </c>
      <c r="I37" s="450" t="s">
        <v>1088</v>
      </c>
      <c r="J37" s="450" t="s">
        <v>3381</v>
      </c>
      <c r="K37" s="450" t="s">
        <v>3280</v>
      </c>
      <c r="M37" s="822"/>
      <c r="N37" s="464" t="s">
        <v>1087</v>
      </c>
      <c r="O37" s="450" t="s">
        <v>1088</v>
      </c>
      <c r="P37" s="450" t="s">
        <v>3379</v>
      </c>
      <c r="Q37" s="450" t="s">
        <v>3287</v>
      </c>
    </row>
    <row r="38" spans="1:17" ht="12" thickBot="1">
      <c r="A38" s="370" t="s">
        <v>3357</v>
      </c>
      <c r="B38" s="463" t="s">
        <v>3358</v>
      </c>
      <c r="C38" s="375" t="s">
        <v>1088</v>
      </c>
      <c r="D38" s="375" t="s">
        <v>3379</v>
      </c>
      <c r="E38" s="375" t="s">
        <v>3309</v>
      </c>
      <c r="G38" s="822"/>
      <c r="H38" s="464" t="s">
        <v>1089</v>
      </c>
      <c r="I38" s="450" t="s">
        <v>1088</v>
      </c>
      <c r="J38" s="450" t="s">
        <v>3380</v>
      </c>
      <c r="K38" s="465" t="s">
        <v>3359</v>
      </c>
      <c r="M38" s="822"/>
      <c r="N38" s="464" t="s">
        <v>1089</v>
      </c>
      <c r="O38" s="450" t="s">
        <v>1088</v>
      </c>
      <c r="P38" s="450" t="s">
        <v>3381</v>
      </c>
      <c r="Q38" s="465" t="s">
        <v>3302</v>
      </c>
    </row>
    <row r="39" spans="1:17" ht="12" thickBot="1">
      <c r="A39" s="370" t="s">
        <v>1092</v>
      </c>
      <c r="B39" s="370" t="s">
        <v>1092</v>
      </c>
      <c r="C39" s="375" t="s">
        <v>3212</v>
      </c>
      <c r="D39" s="375"/>
      <c r="E39" s="375" t="s">
        <v>3370</v>
      </c>
      <c r="G39" s="822"/>
      <c r="H39" s="464" t="s">
        <v>1090</v>
      </c>
      <c r="I39" s="450" t="s">
        <v>1088</v>
      </c>
      <c r="J39" s="450" t="s">
        <v>3379</v>
      </c>
      <c r="K39" s="465" t="s">
        <v>3361</v>
      </c>
      <c r="M39" s="822"/>
      <c r="N39" s="464" t="s">
        <v>1090</v>
      </c>
      <c r="O39" s="450" t="s">
        <v>1088</v>
      </c>
      <c r="P39" s="450" t="s">
        <v>3381</v>
      </c>
      <c r="Q39" s="465" t="s">
        <v>3301</v>
      </c>
    </row>
    <row r="40" spans="1:17" ht="12" thickBot="1">
      <c r="A40" s="370" t="s">
        <v>1092</v>
      </c>
      <c r="B40" s="370" t="s">
        <v>3363</v>
      </c>
      <c r="C40" s="375" t="s">
        <v>3364</v>
      </c>
      <c r="D40" s="375" t="s">
        <v>3379</v>
      </c>
      <c r="E40" s="451" t="s">
        <v>3366</v>
      </c>
      <c r="G40" s="822"/>
      <c r="H40" s="464">
        <v>3</v>
      </c>
      <c r="I40" s="450" t="s">
        <v>1088</v>
      </c>
      <c r="J40" s="450" t="s">
        <v>3313</v>
      </c>
      <c r="K40" s="465" t="s">
        <v>3315</v>
      </c>
      <c r="M40" s="822"/>
      <c r="N40" s="464">
        <v>3</v>
      </c>
      <c r="O40" s="450" t="s">
        <v>3229</v>
      </c>
      <c r="P40" s="450"/>
      <c r="Q40" s="465" t="s">
        <v>3230</v>
      </c>
    </row>
    <row r="41" spans="1:17" ht="12" thickBot="1">
      <c r="A41" s="370" t="s">
        <v>1092</v>
      </c>
      <c r="B41" s="370" t="s">
        <v>1091</v>
      </c>
      <c r="C41" s="375" t="s">
        <v>3212</v>
      </c>
      <c r="D41" s="375"/>
      <c r="E41" s="375" t="s">
        <v>3214</v>
      </c>
      <c r="G41" s="822"/>
      <c r="H41" s="464" t="s">
        <v>1092</v>
      </c>
      <c r="I41" s="450" t="s">
        <v>1088</v>
      </c>
      <c r="J41" s="450" t="s">
        <v>3379</v>
      </c>
      <c r="K41" s="465" t="s">
        <v>3362</v>
      </c>
      <c r="M41" s="822"/>
      <c r="N41" s="464" t="s">
        <v>1091</v>
      </c>
      <c r="O41" s="450" t="s">
        <v>3229</v>
      </c>
      <c r="P41" s="450"/>
      <c r="Q41" s="465" t="s">
        <v>3231</v>
      </c>
    </row>
    <row r="42" spans="1:17" ht="12" thickBot="1">
      <c r="A42" s="370" t="s">
        <v>1092</v>
      </c>
      <c r="B42" s="370">
        <v>3</v>
      </c>
      <c r="C42" s="375" t="s">
        <v>3212</v>
      </c>
      <c r="D42" s="375"/>
      <c r="E42" s="375" t="s">
        <v>3367</v>
      </c>
      <c r="G42" s="822"/>
      <c r="H42" s="464" t="s">
        <v>3263</v>
      </c>
      <c r="I42" s="450" t="s">
        <v>1088</v>
      </c>
      <c r="J42" s="450" t="s">
        <v>3380</v>
      </c>
      <c r="K42" s="465" t="s">
        <v>3304</v>
      </c>
      <c r="M42" s="822"/>
      <c r="N42" s="464" t="s">
        <v>1092</v>
      </c>
      <c r="O42" s="450" t="s">
        <v>3229</v>
      </c>
      <c r="P42" s="450"/>
      <c r="Q42" s="465" t="s">
        <v>3323</v>
      </c>
    </row>
    <row r="43" spans="1:17" ht="12" thickBot="1">
      <c r="A43" s="370" t="s">
        <v>1092</v>
      </c>
      <c r="B43" s="370" t="s">
        <v>1094</v>
      </c>
      <c r="C43" s="375" t="s">
        <v>1088</v>
      </c>
      <c r="D43" s="375" t="s">
        <v>3379</v>
      </c>
      <c r="E43" s="375" t="s">
        <v>3377</v>
      </c>
      <c r="G43" s="822"/>
      <c r="H43" s="464" t="s">
        <v>1093</v>
      </c>
      <c r="I43" s="450" t="s">
        <v>1088</v>
      </c>
      <c r="J43" s="450" t="s">
        <v>3312</v>
      </c>
      <c r="K43" s="465" t="s">
        <v>3596</v>
      </c>
      <c r="M43" s="822"/>
      <c r="N43" s="464" t="s">
        <v>3263</v>
      </c>
      <c r="O43" s="450" t="s">
        <v>3229</v>
      </c>
      <c r="P43" s="450"/>
      <c r="Q43" s="465" t="s">
        <v>3325</v>
      </c>
    </row>
    <row r="44" spans="1:17" ht="12" thickBot="1">
      <c r="G44" s="822"/>
      <c r="H44" s="464" t="s">
        <v>1094</v>
      </c>
      <c r="I44" s="450" t="s">
        <v>1088</v>
      </c>
      <c r="J44" s="450" t="s">
        <v>3379</v>
      </c>
      <c r="K44" s="465" t="s">
        <v>3281</v>
      </c>
      <c r="M44" s="822"/>
      <c r="N44" s="464" t="s">
        <v>1093</v>
      </c>
      <c r="O44" s="450" t="s">
        <v>1088</v>
      </c>
      <c r="P44" s="450" t="s">
        <v>3379</v>
      </c>
      <c r="Q44" s="465" t="s">
        <v>3293</v>
      </c>
    </row>
    <row r="45" spans="1:17" ht="12" thickBot="1">
      <c r="G45" s="822"/>
      <c r="H45" s="464" t="s">
        <v>3201</v>
      </c>
      <c r="I45" s="450" t="s">
        <v>1088</v>
      </c>
      <c r="J45" s="450" t="s">
        <v>3379</v>
      </c>
      <c r="K45" s="465" t="s">
        <v>3294</v>
      </c>
      <c r="M45" s="822"/>
      <c r="N45" s="464" t="s">
        <v>3330</v>
      </c>
      <c r="O45" s="450" t="s">
        <v>3229</v>
      </c>
      <c r="P45" s="450"/>
      <c r="Q45" s="465" t="s">
        <v>3327</v>
      </c>
    </row>
    <row r="46" spans="1:17" ht="12" thickBot="1">
      <c r="G46" s="822" t="s">
        <v>3042</v>
      </c>
      <c r="H46" s="686" t="str">
        <f>G46</f>
        <v>×</v>
      </c>
      <c r="I46" s="450" t="s">
        <v>3238</v>
      </c>
      <c r="J46" s="450"/>
      <c r="K46" s="465" t="s">
        <v>3369</v>
      </c>
      <c r="M46" s="821" t="s">
        <v>750</v>
      </c>
      <c r="N46" s="464" t="str">
        <f>M46</f>
        <v>微笑</v>
      </c>
      <c r="O46" s="450" t="s">
        <v>1088</v>
      </c>
      <c r="P46" s="450" t="s">
        <v>3381</v>
      </c>
      <c r="Q46" s="465" t="s">
        <v>3338</v>
      </c>
    </row>
    <row r="47" spans="1:17" ht="12" thickBot="1">
      <c r="G47" s="822"/>
      <c r="H47" s="454" t="s">
        <v>5320</v>
      </c>
      <c r="I47" s="450" t="s">
        <v>3237</v>
      </c>
      <c r="J47" s="450" t="s">
        <v>3379</v>
      </c>
      <c r="K47" s="465" t="s">
        <v>7519</v>
      </c>
      <c r="M47" s="822"/>
      <c r="N47" s="454" t="s">
        <v>5324</v>
      </c>
      <c r="O47" s="450" t="s">
        <v>3233</v>
      </c>
      <c r="P47" s="450"/>
      <c r="Q47" s="465" t="s">
        <v>3232</v>
      </c>
    </row>
    <row r="48" spans="1:17" ht="12" thickBot="1">
      <c r="G48" s="822"/>
      <c r="H48" s="464" t="s">
        <v>1087</v>
      </c>
      <c r="I48" s="450" t="s">
        <v>3237</v>
      </c>
      <c r="J48" s="450" t="s">
        <v>3712</v>
      </c>
      <c r="K48" s="450" t="s">
        <v>3236</v>
      </c>
      <c r="M48" s="822"/>
      <c r="N48" s="464" t="s">
        <v>1087</v>
      </c>
      <c r="O48" s="450" t="s">
        <v>1088</v>
      </c>
      <c r="P48" s="450" t="s">
        <v>3381</v>
      </c>
      <c r="Q48" s="450" t="s">
        <v>3303</v>
      </c>
    </row>
    <row r="49" spans="7:17" ht="12" thickBot="1">
      <c r="G49" s="822"/>
      <c r="H49" s="464" t="s">
        <v>1089</v>
      </c>
      <c r="I49" s="450" t="s">
        <v>1088</v>
      </c>
      <c r="J49" s="450" t="s">
        <v>3379</v>
      </c>
      <c r="K49" s="465" t="s">
        <v>3365</v>
      </c>
      <c r="M49" s="822"/>
      <c r="N49" s="464" t="s">
        <v>1089</v>
      </c>
      <c r="O49" s="450" t="s">
        <v>1088</v>
      </c>
      <c r="P49" s="450" t="s">
        <v>3379</v>
      </c>
      <c r="Q49" s="465" t="s">
        <v>3288</v>
      </c>
    </row>
    <row r="50" spans="7:17" ht="12" thickBot="1">
      <c r="G50" s="822"/>
      <c r="H50" s="464" t="s">
        <v>1090</v>
      </c>
      <c r="I50" s="450" t="s">
        <v>3212</v>
      </c>
      <c r="J50" s="450"/>
      <c r="K50" s="465" t="s">
        <v>3213</v>
      </c>
      <c r="M50" s="822"/>
      <c r="N50" s="464" t="s">
        <v>1090</v>
      </c>
      <c r="O50" s="450" t="s">
        <v>1088</v>
      </c>
      <c r="P50" s="450" t="s">
        <v>3381</v>
      </c>
      <c r="Q50" s="465" t="s">
        <v>3333</v>
      </c>
    </row>
    <row r="51" spans="7:17" ht="12" thickBot="1">
      <c r="G51" s="822"/>
      <c r="H51" s="464">
        <v>3</v>
      </c>
      <c r="I51" s="450" t="s">
        <v>3212</v>
      </c>
      <c r="J51" s="450"/>
      <c r="K51" s="465" t="s">
        <v>3368</v>
      </c>
      <c r="M51" s="822"/>
      <c r="N51" s="464">
        <v>3</v>
      </c>
      <c r="O51" s="450" t="s">
        <v>3234</v>
      </c>
      <c r="P51" s="450"/>
      <c r="Q51" s="465" t="s">
        <v>3336</v>
      </c>
    </row>
    <row r="52" spans="7:17" ht="12" thickBot="1">
      <c r="G52" s="822"/>
      <c r="H52" s="464" t="s">
        <v>1091</v>
      </c>
      <c r="I52" s="450" t="s">
        <v>3212</v>
      </c>
      <c r="J52" s="450"/>
      <c r="K52" s="465" t="s">
        <v>3214</v>
      </c>
      <c r="M52" s="822"/>
      <c r="N52" s="464" t="s">
        <v>1091</v>
      </c>
      <c r="O52" s="450" t="s">
        <v>3234</v>
      </c>
      <c r="P52" s="450"/>
      <c r="Q52" s="465" t="s">
        <v>3334</v>
      </c>
    </row>
    <row r="53" spans="7:17" ht="12" thickBot="1">
      <c r="G53" s="822"/>
      <c r="H53" s="464" t="s">
        <v>3263</v>
      </c>
      <c r="I53" s="450" t="s">
        <v>1088</v>
      </c>
      <c r="J53" s="450" t="s">
        <v>3305</v>
      </c>
      <c r="K53" s="465" t="s">
        <v>3215</v>
      </c>
      <c r="M53" s="822"/>
      <c r="N53" s="464" t="s">
        <v>1092</v>
      </c>
      <c r="O53" s="450" t="s">
        <v>3234</v>
      </c>
      <c r="P53" s="450"/>
      <c r="Q53" s="465" t="s">
        <v>3490</v>
      </c>
    </row>
    <row r="54" spans="7:17" ht="12" thickBot="1">
      <c r="G54" s="822"/>
      <c r="H54" s="464" t="s">
        <v>1093</v>
      </c>
      <c r="I54" s="450" t="s">
        <v>3212</v>
      </c>
      <c r="J54" s="450"/>
      <c r="K54" s="465" t="s">
        <v>3295</v>
      </c>
      <c r="M54" s="822"/>
      <c r="N54" s="464" t="s">
        <v>3263</v>
      </c>
      <c r="O54" s="450" t="s">
        <v>3234</v>
      </c>
      <c r="P54" s="450"/>
      <c r="Q54" s="465" t="s">
        <v>3335</v>
      </c>
    </row>
    <row r="55" spans="7:17" ht="12" thickBot="1">
      <c r="G55" s="822"/>
      <c r="H55" s="464" t="s">
        <v>1094</v>
      </c>
      <c r="I55" s="450" t="s">
        <v>1088</v>
      </c>
      <c r="J55" s="450" t="s">
        <v>3379</v>
      </c>
      <c r="K55" s="465" t="s">
        <v>3378</v>
      </c>
      <c r="M55" s="822"/>
      <c r="N55" s="464" t="s">
        <v>1093</v>
      </c>
      <c r="O55" s="450" t="s">
        <v>3234</v>
      </c>
      <c r="P55" s="450"/>
      <c r="Q55" s="465" t="s">
        <v>3337</v>
      </c>
    </row>
    <row r="56" spans="7:17" ht="12" thickBot="1">
      <c r="G56" s="822"/>
      <c r="H56" s="464" t="s">
        <v>3201</v>
      </c>
      <c r="I56" s="450" t="s">
        <v>1088</v>
      </c>
      <c r="J56" s="450" t="s">
        <v>3379</v>
      </c>
      <c r="K56" s="465" t="s">
        <v>3346</v>
      </c>
      <c r="M56" s="822"/>
      <c r="N56" s="464" t="s">
        <v>1094</v>
      </c>
      <c r="O56" s="450" t="s">
        <v>1088</v>
      </c>
      <c r="P56" s="450" t="s">
        <v>3379</v>
      </c>
      <c r="Q56" s="465" t="s">
        <v>3289</v>
      </c>
    </row>
  </sheetData>
  <mergeCells count="49">
    <mergeCell ref="A23:E23"/>
    <mergeCell ref="C1:E1"/>
    <mergeCell ref="G13:G23"/>
    <mergeCell ref="A21:B21"/>
    <mergeCell ref="A20:B20"/>
    <mergeCell ref="A19:B19"/>
    <mergeCell ref="A18:B18"/>
    <mergeCell ref="A17:B17"/>
    <mergeCell ref="A11:B11"/>
    <mergeCell ref="A9:B10"/>
    <mergeCell ref="C9:E9"/>
    <mergeCell ref="A7:B8"/>
    <mergeCell ref="C7:E7"/>
    <mergeCell ref="C8:E8"/>
    <mergeCell ref="C10:E10"/>
    <mergeCell ref="A1:B1"/>
    <mergeCell ref="A13:B13"/>
    <mergeCell ref="A12:B12"/>
    <mergeCell ref="C15:E15"/>
    <mergeCell ref="C13:E13"/>
    <mergeCell ref="C14:E14"/>
    <mergeCell ref="M46:M56"/>
    <mergeCell ref="A16:B16"/>
    <mergeCell ref="G24:G34"/>
    <mergeCell ref="G35:G45"/>
    <mergeCell ref="G46:G56"/>
    <mergeCell ref="C17:E17"/>
    <mergeCell ref="C18:E18"/>
    <mergeCell ref="C19:E19"/>
    <mergeCell ref="C20:E20"/>
    <mergeCell ref="C21:E21"/>
    <mergeCell ref="C16:E16"/>
    <mergeCell ref="M24:M34"/>
    <mergeCell ref="M35:M45"/>
    <mergeCell ref="M13:M23"/>
    <mergeCell ref="A15:B15"/>
    <mergeCell ref="A14:B14"/>
    <mergeCell ref="C2:E2"/>
    <mergeCell ref="M2:M12"/>
    <mergeCell ref="G2:G12"/>
    <mergeCell ref="A2:B2"/>
    <mergeCell ref="A5:B6"/>
    <mergeCell ref="A3:B4"/>
    <mergeCell ref="C3:E3"/>
    <mergeCell ref="C4:E4"/>
    <mergeCell ref="C5:E5"/>
    <mergeCell ref="C6:E6"/>
    <mergeCell ref="C11:E11"/>
    <mergeCell ref="C12:E12"/>
  </mergeCells>
  <phoneticPr fontId="4" type="noConversion"/>
  <pageMargins left="0.7" right="0.7" top="0.75" bottom="0.75" header="0.3" footer="0.3"/>
  <pageSetup orientation="portrait" horizontalDpi="200" verticalDpi="200"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rgb="FF002060"/>
  </sheetPr>
  <dimension ref="A1:Y799"/>
  <sheetViews>
    <sheetView showGridLines="0" zoomScaleNormal="100" workbookViewId="0">
      <pane xSplit="4" ySplit="6" topLeftCell="E7" activePane="bottomRight" state="frozen"/>
      <selection pane="topRight" activeCell="F1" sqref="F1"/>
      <selection pane="bottomLeft" activeCell="A6" sqref="A6"/>
      <selection pane="bottomRight"/>
    </sheetView>
  </sheetViews>
  <sheetFormatPr defaultRowHeight="11.25"/>
  <cols>
    <col min="1" max="1" width="12.1640625" bestFit="1" customWidth="1"/>
    <col min="2" max="2" width="13.1640625" bestFit="1" customWidth="1"/>
    <col min="3" max="3" width="15.6640625" bestFit="1" customWidth="1"/>
    <col min="4" max="4" width="2" customWidth="1"/>
    <col min="5" max="5" width="8" bestFit="1" customWidth="1"/>
    <col min="6" max="6" width="14.5" style="285" bestFit="1" customWidth="1"/>
    <col min="7" max="7" width="19.1640625" bestFit="1" customWidth="1"/>
    <col min="8" max="9" width="8" bestFit="1" customWidth="1"/>
    <col min="10" max="10" width="6.33203125" bestFit="1" customWidth="1"/>
    <col min="11" max="11" width="3.1640625" bestFit="1" customWidth="1"/>
    <col min="12" max="12" width="8.5" bestFit="1" customWidth="1"/>
    <col min="13" max="13" width="16.83203125" bestFit="1" customWidth="1"/>
    <col min="14" max="14" width="6.33203125" bestFit="1" customWidth="1"/>
    <col min="15" max="15" width="7" bestFit="1" customWidth="1"/>
    <col min="16" max="16" width="3.1640625" bestFit="1" customWidth="1"/>
    <col min="17" max="17" width="10" bestFit="1" customWidth="1"/>
    <col min="18" max="18" width="14.5" bestFit="1" customWidth="1"/>
    <col min="19" max="19" width="7" bestFit="1" customWidth="1"/>
    <col min="20" max="20" width="9" bestFit="1" customWidth="1"/>
    <col min="21" max="21" width="3.1640625" bestFit="1" customWidth="1"/>
    <col min="22" max="22" width="8.5" bestFit="1" customWidth="1"/>
    <col min="23" max="23" width="12.1640625" bestFit="1" customWidth="1"/>
    <col min="24" max="24" width="6.33203125" bestFit="1" customWidth="1"/>
    <col min="25" max="25" width="4.1640625" bestFit="1" customWidth="1"/>
  </cols>
  <sheetData>
    <row r="1" spans="1:25" s="298" customFormat="1" ht="12" thickBot="1">
      <c r="A1" s="466" t="s">
        <v>4716</v>
      </c>
      <c r="B1" s="467" t="s">
        <v>5162</v>
      </c>
      <c r="C1" s="467" t="s">
        <v>1910</v>
      </c>
      <c r="D1" s="13"/>
      <c r="E1" s="839" t="s">
        <v>5205</v>
      </c>
      <c r="F1" s="839"/>
      <c r="G1" s="839"/>
      <c r="H1" s="839"/>
      <c r="I1" s="839"/>
      <c r="J1" s="839"/>
      <c r="K1" s="839"/>
      <c r="L1" s="839"/>
      <c r="M1" s="839"/>
      <c r="N1" s="839"/>
      <c r="O1" s="839"/>
      <c r="P1" s="839"/>
      <c r="Q1" s="839"/>
      <c r="R1" s="839"/>
      <c r="S1" s="839"/>
      <c r="T1" s="839"/>
      <c r="U1" s="839"/>
      <c r="V1" s="839"/>
      <c r="W1" s="839"/>
      <c r="X1" s="839"/>
      <c r="Y1" s="839"/>
    </row>
    <row r="2" spans="1:25" s="298" customFormat="1" ht="12" thickBot="1">
      <c r="A2" s="467" t="s">
        <v>4717</v>
      </c>
      <c r="B2" s="467" t="s">
        <v>1903</v>
      </c>
      <c r="C2" s="467" t="s">
        <v>1911</v>
      </c>
      <c r="D2" s="13"/>
      <c r="E2" s="839"/>
      <c r="F2" s="839"/>
      <c r="G2" s="839"/>
      <c r="H2" s="839"/>
      <c r="I2" s="839"/>
      <c r="J2" s="839"/>
      <c r="K2" s="839"/>
      <c r="L2" s="839"/>
      <c r="M2" s="839"/>
      <c r="N2" s="839"/>
      <c r="O2" s="839"/>
      <c r="P2" s="839"/>
      <c r="Q2" s="839"/>
      <c r="R2" s="839"/>
      <c r="S2" s="839"/>
      <c r="T2" s="839"/>
      <c r="U2" s="839"/>
      <c r="V2" s="839"/>
      <c r="W2" s="839"/>
      <c r="X2" s="839"/>
      <c r="Y2" s="839"/>
    </row>
    <row r="3" spans="1:25" s="298" customFormat="1" ht="12" thickBot="1">
      <c r="A3" s="467" t="s">
        <v>3991</v>
      </c>
      <c r="B3" s="467" t="s">
        <v>1904</v>
      </c>
      <c r="C3" s="467" t="s">
        <v>1912</v>
      </c>
      <c r="D3" s="13"/>
      <c r="E3" s="839"/>
      <c r="F3" s="839"/>
      <c r="G3" s="839"/>
      <c r="H3" s="839"/>
      <c r="I3" s="839"/>
      <c r="J3" s="839"/>
      <c r="K3" s="839"/>
      <c r="L3" s="839"/>
      <c r="M3" s="839"/>
      <c r="N3" s="839"/>
      <c r="O3" s="839"/>
      <c r="P3" s="839"/>
      <c r="Q3" s="839"/>
      <c r="R3" s="839"/>
      <c r="S3" s="839"/>
      <c r="T3" s="839"/>
      <c r="U3" s="839"/>
      <c r="V3" s="839"/>
      <c r="W3" s="839"/>
      <c r="X3" s="839"/>
      <c r="Y3" s="839"/>
    </row>
    <row r="4" spans="1:25" s="298" customFormat="1" ht="12" thickBot="1">
      <c r="A4" s="467" t="s">
        <v>1900</v>
      </c>
      <c r="B4" s="467" t="s">
        <v>1906</v>
      </c>
      <c r="C4" s="467" t="s">
        <v>1916</v>
      </c>
      <c r="D4" s="13"/>
      <c r="E4" s="839"/>
      <c r="F4" s="839"/>
      <c r="G4" s="839"/>
      <c r="H4" s="839"/>
      <c r="I4" s="839"/>
      <c r="J4" s="839"/>
      <c r="K4" s="839"/>
      <c r="L4" s="839"/>
      <c r="M4" s="839"/>
      <c r="N4" s="839"/>
      <c r="O4" s="839"/>
      <c r="P4" s="839"/>
      <c r="Q4" s="839"/>
      <c r="R4" s="839"/>
      <c r="S4" s="839"/>
      <c r="T4" s="839"/>
      <c r="U4" s="839"/>
      <c r="V4" s="839"/>
      <c r="W4" s="839"/>
      <c r="X4" s="839"/>
      <c r="Y4" s="839"/>
    </row>
    <row r="5" spans="1:25" s="282" customFormat="1" ht="12" thickBot="1">
      <c r="A5" s="467" t="s">
        <v>1901</v>
      </c>
      <c r="B5" s="467" t="s">
        <v>1908</v>
      </c>
      <c r="C5" s="467" t="s">
        <v>5088</v>
      </c>
      <c r="D5" s="13"/>
      <c r="E5" s="832" t="s">
        <v>3985</v>
      </c>
      <c r="F5" s="832"/>
      <c r="G5" s="832"/>
      <c r="H5" s="832"/>
      <c r="I5" s="832"/>
      <c r="J5" s="832"/>
      <c r="K5" s="468"/>
      <c r="L5" s="832" t="s">
        <v>3972</v>
      </c>
      <c r="M5" s="832"/>
      <c r="N5" s="832"/>
      <c r="O5" s="832"/>
      <c r="P5" s="468"/>
      <c r="Q5" s="469" t="s">
        <v>4359</v>
      </c>
      <c r="R5" s="825" t="s">
        <v>4362</v>
      </c>
      <c r="S5" s="825"/>
      <c r="T5" s="825"/>
      <c r="U5" s="468"/>
      <c r="V5" s="469" t="s">
        <v>4370</v>
      </c>
      <c r="W5" s="825" t="s">
        <v>4402</v>
      </c>
      <c r="X5" s="825"/>
      <c r="Y5" s="825"/>
    </row>
    <row r="6" spans="1:25" ht="12" thickBot="1">
      <c r="A6" s="467" t="s">
        <v>1919</v>
      </c>
      <c r="B6" s="467" t="s">
        <v>1909</v>
      </c>
      <c r="C6" s="467" t="s">
        <v>3143</v>
      </c>
      <c r="D6" s="13"/>
      <c r="E6" s="389" t="s">
        <v>3959</v>
      </c>
      <c r="F6" s="389" t="s">
        <v>4316</v>
      </c>
      <c r="G6" s="389" t="s">
        <v>121</v>
      </c>
      <c r="H6" s="389" t="s">
        <v>4012</v>
      </c>
      <c r="I6" s="389" t="s">
        <v>1993</v>
      </c>
      <c r="J6" s="389" t="s">
        <v>4315</v>
      </c>
      <c r="K6" s="470" t="s">
        <v>5163</v>
      </c>
      <c r="L6" s="389" t="s">
        <v>3959</v>
      </c>
      <c r="M6" s="389" t="s">
        <v>3960</v>
      </c>
      <c r="N6" s="389" t="s">
        <v>22</v>
      </c>
      <c r="O6" s="389" t="s">
        <v>3961</v>
      </c>
      <c r="P6" s="470" t="s">
        <v>1920</v>
      </c>
      <c r="Q6" s="389" t="s">
        <v>4363</v>
      </c>
      <c r="R6" s="389" t="s">
        <v>4365</v>
      </c>
      <c r="S6" s="389" t="s">
        <v>4364</v>
      </c>
      <c r="T6" s="389" t="s">
        <v>4401</v>
      </c>
      <c r="U6" s="470" t="s">
        <v>5163</v>
      </c>
      <c r="V6" s="389" t="s">
        <v>4363</v>
      </c>
      <c r="W6" s="389" t="s">
        <v>4365</v>
      </c>
      <c r="X6" s="389" t="s">
        <v>4371</v>
      </c>
      <c r="Y6" s="389" t="s">
        <v>4390</v>
      </c>
    </row>
    <row r="7" spans="1:25" ht="12" thickBot="1">
      <c r="A7" s="13"/>
      <c r="B7" s="13"/>
      <c r="C7" s="13"/>
      <c r="D7" s="13"/>
      <c r="E7" s="737" t="s">
        <v>1898</v>
      </c>
      <c r="F7" s="830" t="s">
        <v>3990</v>
      </c>
      <c r="G7" s="471" t="s">
        <v>3986</v>
      </c>
      <c r="H7" s="472" t="s">
        <v>3989</v>
      </c>
      <c r="I7" s="471">
        <v>10</v>
      </c>
      <c r="J7" s="471"/>
      <c r="K7" s="468"/>
      <c r="L7" s="826" t="s">
        <v>3962</v>
      </c>
      <c r="M7" s="375" t="s">
        <v>4770</v>
      </c>
      <c r="N7" s="460" t="s">
        <v>3963</v>
      </c>
      <c r="O7" s="375">
        <v>6500</v>
      </c>
      <c r="P7" s="468"/>
      <c r="Q7" s="454" t="s">
        <v>4024</v>
      </c>
      <c r="R7" s="371" t="s">
        <v>4023</v>
      </c>
      <c r="S7" s="373">
        <v>5</v>
      </c>
      <c r="T7" s="373">
        <f>S7*100</f>
        <v>500</v>
      </c>
      <c r="U7" s="468"/>
      <c r="V7" s="370" t="s">
        <v>4695</v>
      </c>
      <c r="W7" s="371" t="s">
        <v>4372</v>
      </c>
      <c r="X7" s="370">
        <v>5</v>
      </c>
      <c r="Y7" s="826" t="s">
        <v>4391</v>
      </c>
    </row>
    <row r="8" spans="1:25" ht="12" thickBot="1">
      <c r="A8" s="838" t="s">
        <v>5224</v>
      </c>
      <c r="B8" s="838"/>
      <c r="C8" s="838"/>
      <c r="D8" s="13"/>
      <c r="E8" s="737"/>
      <c r="F8" s="830"/>
      <c r="G8" s="471" t="s">
        <v>4013</v>
      </c>
      <c r="H8" s="472" t="s">
        <v>3989</v>
      </c>
      <c r="I8" s="471">
        <v>10</v>
      </c>
      <c r="J8" s="471"/>
      <c r="K8" s="468"/>
      <c r="L8" s="826"/>
      <c r="M8" s="375" t="s">
        <v>2434</v>
      </c>
      <c r="N8" s="460" t="s">
        <v>4689</v>
      </c>
      <c r="O8" s="375">
        <v>1250</v>
      </c>
      <c r="P8" s="468"/>
      <c r="Q8" s="454" t="s">
        <v>3989</v>
      </c>
      <c r="R8" s="371" t="s">
        <v>4025</v>
      </c>
      <c r="S8" s="373">
        <v>10</v>
      </c>
      <c r="T8" s="373">
        <f t="shared" ref="T8:T30" si="0">S8*100</f>
        <v>1000</v>
      </c>
      <c r="U8" s="468"/>
      <c r="V8" s="370" t="s">
        <v>4695</v>
      </c>
      <c r="W8" s="371" t="s">
        <v>4373</v>
      </c>
      <c r="X8" s="370">
        <v>3</v>
      </c>
      <c r="Y8" s="826"/>
    </row>
    <row r="9" spans="1:25" ht="12" thickBot="1">
      <c r="A9" s="841" t="s">
        <v>5225</v>
      </c>
      <c r="B9" s="837" t="s">
        <v>6032</v>
      </c>
      <c r="C9" s="837"/>
      <c r="D9" s="13"/>
      <c r="E9" s="737"/>
      <c r="F9" s="830"/>
      <c r="G9" s="471" t="s">
        <v>3987</v>
      </c>
      <c r="H9" s="472" t="s">
        <v>4689</v>
      </c>
      <c r="I9" s="471">
        <v>75</v>
      </c>
      <c r="J9" s="471"/>
      <c r="K9" s="468"/>
      <c r="L9" s="826"/>
      <c r="M9" s="375" t="s">
        <v>2436</v>
      </c>
      <c r="N9" s="460" t="s">
        <v>4689</v>
      </c>
      <c r="O9" s="375">
        <v>1500</v>
      </c>
      <c r="P9" s="468"/>
      <c r="Q9" s="454" t="s">
        <v>4027</v>
      </c>
      <c r="R9" s="371" t="s">
        <v>4026</v>
      </c>
      <c r="S9" s="373">
        <v>25</v>
      </c>
      <c r="T9" s="373">
        <f t="shared" si="0"/>
        <v>2500</v>
      </c>
      <c r="U9" s="468"/>
      <c r="V9" s="370" t="s">
        <v>4695</v>
      </c>
      <c r="W9" s="371" t="s">
        <v>4374</v>
      </c>
      <c r="X9" s="370">
        <v>1</v>
      </c>
      <c r="Y9" s="826"/>
    </row>
    <row r="10" spans="1:25" ht="12" thickBot="1">
      <c r="A10" s="841"/>
      <c r="B10" s="837" t="s">
        <v>5227</v>
      </c>
      <c r="C10" s="837"/>
      <c r="D10" s="13"/>
      <c r="E10" s="737"/>
      <c r="F10" s="830"/>
      <c r="G10" s="471" t="s">
        <v>3988</v>
      </c>
      <c r="H10" s="472" t="s">
        <v>4457</v>
      </c>
      <c r="I10" s="471">
        <v>50</v>
      </c>
      <c r="J10" s="471"/>
      <c r="K10" s="468"/>
      <c r="L10" s="826"/>
      <c r="M10" s="375" t="s">
        <v>2506</v>
      </c>
      <c r="N10" s="460" t="s">
        <v>4460</v>
      </c>
      <c r="O10" s="375">
        <v>5600</v>
      </c>
      <c r="P10" s="468"/>
      <c r="Q10" s="454" t="s">
        <v>4029</v>
      </c>
      <c r="R10" s="371" t="s">
        <v>4028</v>
      </c>
      <c r="S10" s="373">
        <v>50</v>
      </c>
      <c r="T10" s="373">
        <f t="shared" si="0"/>
        <v>5000</v>
      </c>
      <c r="U10" s="468"/>
      <c r="V10" s="370" t="s">
        <v>4705</v>
      </c>
      <c r="W10" s="371" t="s">
        <v>2592</v>
      </c>
      <c r="X10" s="370">
        <v>1</v>
      </c>
      <c r="Y10" s="826"/>
    </row>
    <row r="11" spans="1:25" ht="12" thickBot="1">
      <c r="A11" s="841"/>
      <c r="B11" s="837" t="s">
        <v>5228</v>
      </c>
      <c r="C11" s="837"/>
      <c r="D11" s="13"/>
      <c r="E11" s="737"/>
      <c r="F11" s="830"/>
      <c r="G11" s="471" t="s">
        <v>4014</v>
      </c>
      <c r="H11" s="472" t="s">
        <v>2449</v>
      </c>
      <c r="I11" s="471">
        <v>30</v>
      </c>
      <c r="J11" s="471"/>
      <c r="K11" s="468"/>
      <c r="L11" s="826"/>
      <c r="M11" s="375" t="s">
        <v>2488</v>
      </c>
      <c r="N11" s="460" t="s">
        <v>4460</v>
      </c>
      <c r="O11" s="375">
        <v>7000</v>
      </c>
      <c r="P11" s="468"/>
      <c r="Q11" s="454" t="s">
        <v>4031</v>
      </c>
      <c r="R11" s="371" t="s">
        <v>4030</v>
      </c>
      <c r="S11" s="373">
        <v>75</v>
      </c>
      <c r="T11" s="373">
        <f t="shared" si="0"/>
        <v>7500</v>
      </c>
      <c r="U11" s="468"/>
      <c r="V11" s="473" t="s">
        <v>4695</v>
      </c>
      <c r="W11" s="375" t="s">
        <v>4372</v>
      </c>
      <c r="X11" s="473">
        <v>5</v>
      </c>
      <c r="Y11" s="831" t="s">
        <v>4394</v>
      </c>
    </row>
    <row r="12" spans="1:25" ht="12" thickBot="1">
      <c r="A12" s="841" t="s">
        <v>5229</v>
      </c>
      <c r="B12" s="837" t="s">
        <v>5230</v>
      </c>
      <c r="C12" s="837"/>
      <c r="D12" s="13"/>
      <c r="E12" s="737" t="s">
        <v>3991</v>
      </c>
      <c r="F12" s="830" t="s">
        <v>4015</v>
      </c>
      <c r="G12" s="471" t="s">
        <v>4016</v>
      </c>
      <c r="H12" s="474" t="s">
        <v>3989</v>
      </c>
      <c r="I12" s="475">
        <v>10</v>
      </c>
      <c r="J12" s="475"/>
      <c r="K12" s="468"/>
      <c r="L12" s="826"/>
      <c r="M12" s="375" t="s">
        <v>5213</v>
      </c>
      <c r="N12" s="460" t="s">
        <v>4460</v>
      </c>
      <c r="O12" s="375">
        <v>8000</v>
      </c>
      <c r="P12" s="468"/>
      <c r="Q12" s="454" t="s">
        <v>4033</v>
      </c>
      <c r="R12" s="371" t="s">
        <v>4032</v>
      </c>
      <c r="S12" s="373">
        <v>100</v>
      </c>
      <c r="T12" s="373">
        <f t="shared" si="0"/>
        <v>10000</v>
      </c>
      <c r="U12" s="468"/>
      <c r="V12" s="473" t="s">
        <v>4695</v>
      </c>
      <c r="W12" s="375" t="s">
        <v>4375</v>
      </c>
      <c r="X12" s="473">
        <v>3</v>
      </c>
      <c r="Y12" s="831"/>
    </row>
    <row r="13" spans="1:25" ht="12" thickBot="1">
      <c r="A13" s="841"/>
      <c r="B13" s="837" t="s">
        <v>5231</v>
      </c>
      <c r="C13" s="837"/>
      <c r="D13" s="13"/>
      <c r="E13" s="737"/>
      <c r="F13" s="830"/>
      <c r="G13" s="471" t="s">
        <v>3992</v>
      </c>
      <c r="H13" s="474" t="s">
        <v>4017</v>
      </c>
      <c r="I13" s="475">
        <v>5</v>
      </c>
      <c r="J13" s="475"/>
      <c r="K13" s="468"/>
      <c r="L13" s="826"/>
      <c r="M13" s="375" t="s">
        <v>3971</v>
      </c>
      <c r="N13" s="460" t="s">
        <v>4460</v>
      </c>
      <c r="O13" s="375">
        <v>9800</v>
      </c>
      <c r="P13" s="468"/>
      <c r="Q13" s="454" t="s">
        <v>47</v>
      </c>
      <c r="R13" s="371" t="s">
        <v>4034</v>
      </c>
      <c r="S13" s="373">
        <v>200</v>
      </c>
      <c r="T13" s="373">
        <f t="shared" si="0"/>
        <v>20000</v>
      </c>
      <c r="U13" s="468"/>
      <c r="V13" s="473" t="s">
        <v>4695</v>
      </c>
      <c r="W13" s="375" t="s">
        <v>4376</v>
      </c>
      <c r="X13" s="473">
        <v>1</v>
      </c>
      <c r="Y13" s="831"/>
    </row>
    <row r="14" spans="1:25" ht="12" thickBot="1">
      <c r="A14" s="841"/>
      <c r="B14" s="837" t="s">
        <v>5228</v>
      </c>
      <c r="C14" s="837"/>
      <c r="D14" s="13"/>
      <c r="E14" s="737"/>
      <c r="F14" s="830"/>
      <c r="G14" s="471" t="s">
        <v>3365</v>
      </c>
      <c r="H14" s="474" t="s">
        <v>3989</v>
      </c>
      <c r="I14" s="475">
        <v>10</v>
      </c>
      <c r="J14" s="475"/>
      <c r="K14" s="468"/>
      <c r="L14" s="826"/>
      <c r="M14" s="375" t="s">
        <v>4956</v>
      </c>
      <c r="N14" s="460" t="s">
        <v>4691</v>
      </c>
      <c r="O14" s="375">
        <v>1200</v>
      </c>
      <c r="P14" s="468"/>
      <c r="Q14" s="454" t="s">
        <v>4027</v>
      </c>
      <c r="R14" s="371" t="s">
        <v>4035</v>
      </c>
      <c r="S14" s="373">
        <v>300</v>
      </c>
      <c r="T14" s="373">
        <f t="shared" si="0"/>
        <v>30000</v>
      </c>
      <c r="U14" s="468"/>
      <c r="V14" s="473" t="s">
        <v>4695</v>
      </c>
      <c r="W14" s="375" t="s">
        <v>4377</v>
      </c>
      <c r="X14" s="473">
        <v>1</v>
      </c>
      <c r="Y14" s="831"/>
    </row>
    <row r="15" spans="1:25" ht="12" thickBot="1">
      <c r="A15" s="841" t="s">
        <v>5232</v>
      </c>
      <c r="B15" s="837" t="s">
        <v>5233</v>
      </c>
      <c r="C15" s="837"/>
      <c r="D15" s="13"/>
      <c r="E15" s="737"/>
      <c r="F15" s="830"/>
      <c r="G15" s="471" t="s">
        <v>4018</v>
      </c>
      <c r="H15" s="474" t="s">
        <v>3989</v>
      </c>
      <c r="I15" s="475">
        <v>100</v>
      </c>
      <c r="J15" s="475"/>
      <c r="K15" s="468"/>
      <c r="L15" s="826"/>
      <c r="M15" s="375" t="s">
        <v>2581</v>
      </c>
      <c r="N15" s="460" t="s">
        <v>4691</v>
      </c>
      <c r="O15" s="375">
        <v>2400</v>
      </c>
      <c r="P15" s="468"/>
      <c r="Q15" s="454" t="s">
        <v>144</v>
      </c>
      <c r="R15" s="371" t="s">
        <v>4036</v>
      </c>
      <c r="S15" s="373">
        <v>500</v>
      </c>
      <c r="T15" s="373">
        <f t="shared" si="0"/>
        <v>50000</v>
      </c>
      <c r="U15" s="468"/>
      <c r="V15" s="370" t="s">
        <v>4695</v>
      </c>
      <c r="W15" s="371" t="s">
        <v>4372</v>
      </c>
      <c r="X15" s="370">
        <v>5</v>
      </c>
      <c r="Y15" s="826" t="s">
        <v>4395</v>
      </c>
    </row>
    <row r="16" spans="1:25" ht="12" thickBot="1">
      <c r="A16" s="841"/>
      <c r="B16" s="837" t="s">
        <v>5234</v>
      </c>
      <c r="C16" s="837"/>
      <c r="D16" s="13"/>
      <c r="E16" s="737"/>
      <c r="F16" s="830" t="s">
        <v>3996</v>
      </c>
      <c r="G16" s="471" t="s">
        <v>4019</v>
      </c>
      <c r="H16" s="474" t="s">
        <v>4020</v>
      </c>
      <c r="I16" s="475">
        <v>50</v>
      </c>
      <c r="J16" s="475"/>
      <c r="K16" s="468"/>
      <c r="L16" s="826"/>
      <c r="M16" s="375" t="s">
        <v>2530</v>
      </c>
      <c r="N16" s="460" t="s">
        <v>4457</v>
      </c>
      <c r="O16" s="375">
        <v>350</v>
      </c>
      <c r="P16" s="468"/>
      <c r="Q16" s="454" t="s">
        <v>4038</v>
      </c>
      <c r="R16" s="371" t="s">
        <v>4037</v>
      </c>
      <c r="S16" s="373">
        <v>750</v>
      </c>
      <c r="T16" s="373">
        <f t="shared" si="0"/>
        <v>75000</v>
      </c>
      <c r="U16" s="468"/>
      <c r="V16" s="370" t="s">
        <v>4695</v>
      </c>
      <c r="W16" s="371" t="s">
        <v>4382</v>
      </c>
      <c r="X16" s="370">
        <v>3</v>
      </c>
      <c r="Y16" s="826"/>
    </row>
    <row r="17" spans="1:25" ht="12" thickBot="1">
      <c r="A17" s="841"/>
      <c r="B17" s="837" t="s">
        <v>5226</v>
      </c>
      <c r="C17" s="837"/>
      <c r="D17" s="13"/>
      <c r="E17" s="737"/>
      <c r="F17" s="830"/>
      <c r="G17" s="471" t="s">
        <v>3993</v>
      </c>
      <c r="H17" s="474" t="s">
        <v>4020</v>
      </c>
      <c r="I17" s="475">
        <v>100</v>
      </c>
      <c r="J17" s="475"/>
      <c r="K17" s="468"/>
      <c r="L17" s="826"/>
      <c r="M17" s="375" t="s">
        <v>2544</v>
      </c>
      <c r="N17" s="460" t="s">
        <v>4457</v>
      </c>
      <c r="O17" s="375">
        <v>750</v>
      </c>
      <c r="P17" s="468"/>
      <c r="Q17" s="454" t="s">
        <v>4033</v>
      </c>
      <c r="R17" s="371" t="s">
        <v>4039</v>
      </c>
      <c r="S17" s="373">
        <v>1000</v>
      </c>
      <c r="T17" s="373">
        <f t="shared" si="0"/>
        <v>100000</v>
      </c>
      <c r="U17" s="468"/>
      <c r="V17" s="370" t="s">
        <v>4695</v>
      </c>
      <c r="W17" s="371" t="s">
        <v>4383</v>
      </c>
      <c r="X17" s="370">
        <v>1</v>
      </c>
      <c r="Y17" s="826"/>
    </row>
    <row r="18" spans="1:25" ht="12" thickBot="1">
      <c r="A18" s="841"/>
      <c r="B18" s="837" t="s">
        <v>5235</v>
      </c>
      <c r="C18" s="837"/>
      <c r="D18" s="13"/>
      <c r="E18" s="737"/>
      <c r="F18" s="830"/>
      <c r="G18" s="471" t="s">
        <v>4021</v>
      </c>
      <c r="H18" s="474" t="s">
        <v>4020</v>
      </c>
      <c r="I18" s="475">
        <v>210</v>
      </c>
      <c r="J18" s="475"/>
      <c r="K18" s="468"/>
      <c r="L18" s="826"/>
      <c r="M18" s="375" t="s">
        <v>2548</v>
      </c>
      <c r="N18" s="460" t="s">
        <v>4457</v>
      </c>
      <c r="O18" s="375">
        <v>1000</v>
      </c>
      <c r="P18" s="468"/>
      <c r="Q18" s="454" t="s">
        <v>4041</v>
      </c>
      <c r="R18" s="371" t="s">
        <v>4040</v>
      </c>
      <c r="S18" s="373">
        <v>1500</v>
      </c>
      <c r="T18" s="373">
        <f t="shared" si="0"/>
        <v>150000</v>
      </c>
      <c r="U18" s="468"/>
      <c r="V18" s="370" t="s">
        <v>4695</v>
      </c>
      <c r="W18" s="371" t="s">
        <v>4384</v>
      </c>
      <c r="X18" s="370">
        <v>1</v>
      </c>
      <c r="Y18" s="826"/>
    </row>
    <row r="19" spans="1:25" ht="12" thickBot="1">
      <c r="A19" s="841"/>
      <c r="B19" s="837" t="s">
        <v>5236</v>
      </c>
      <c r="C19" s="837"/>
      <c r="D19" s="13"/>
      <c r="E19" s="737"/>
      <c r="F19" s="830"/>
      <c r="G19" s="471" t="s">
        <v>3994</v>
      </c>
      <c r="H19" s="474" t="s">
        <v>4689</v>
      </c>
      <c r="I19" s="475">
        <v>125</v>
      </c>
      <c r="J19" s="475"/>
      <c r="K19" s="468"/>
      <c r="L19" s="826"/>
      <c r="M19" s="375" t="s">
        <v>2549</v>
      </c>
      <c r="N19" s="460" t="s">
        <v>4457</v>
      </c>
      <c r="O19" s="375">
        <v>1750</v>
      </c>
      <c r="P19" s="468"/>
      <c r="Q19" s="454" t="s">
        <v>4043</v>
      </c>
      <c r="R19" s="371" t="s">
        <v>4042</v>
      </c>
      <c r="S19" s="373">
        <v>2000</v>
      </c>
      <c r="T19" s="373">
        <f t="shared" si="0"/>
        <v>200000</v>
      </c>
      <c r="U19" s="468"/>
      <c r="V19" s="473" t="s">
        <v>4695</v>
      </c>
      <c r="W19" s="375" t="s">
        <v>4385</v>
      </c>
      <c r="X19" s="473">
        <v>5</v>
      </c>
      <c r="Y19" s="831" t="s">
        <v>4396</v>
      </c>
    </row>
    <row r="20" spans="1:25" ht="12" thickBot="1">
      <c r="A20" s="841" t="s">
        <v>5237</v>
      </c>
      <c r="B20" s="837" t="s">
        <v>5233</v>
      </c>
      <c r="C20" s="837"/>
      <c r="D20" s="13"/>
      <c r="E20" s="737"/>
      <c r="F20" s="830"/>
      <c r="G20" s="471" t="s">
        <v>3995</v>
      </c>
      <c r="H20" s="474" t="s">
        <v>4460</v>
      </c>
      <c r="I20" s="475">
        <v>100</v>
      </c>
      <c r="J20" s="475"/>
      <c r="K20" s="468"/>
      <c r="L20" s="826"/>
      <c r="M20" s="375" t="s">
        <v>2007</v>
      </c>
      <c r="N20" s="460" t="s">
        <v>3432</v>
      </c>
      <c r="O20" s="375">
        <v>500</v>
      </c>
      <c r="P20" s="468"/>
      <c r="Q20" s="454" t="s">
        <v>3989</v>
      </c>
      <c r="R20" s="371" t="s">
        <v>4044</v>
      </c>
      <c r="S20" s="373">
        <v>2500</v>
      </c>
      <c r="T20" s="373">
        <f t="shared" si="0"/>
        <v>250000</v>
      </c>
      <c r="U20" s="468"/>
      <c r="V20" s="473" t="s">
        <v>4695</v>
      </c>
      <c r="W20" s="375" t="s">
        <v>4386</v>
      </c>
      <c r="X20" s="473">
        <v>3</v>
      </c>
      <c r="Y20" s="831"/>
    </row>
    <row r="21" spans="1:25" ht="12" thickBot="1">
      <c r="A21" s="841"/>
      <c r="B21" s="837" t="s">
        <v>5226</v>
      </c>
      <c r="C21" s="837"/>
      <c r="D21" s="13"/>
      <c r="E21" s="737"/>
      <c r="F21" s="830"/>
      <c r="G21" s="471" t="s">
        <v>4022</v>
      </c>
      <c r="H21" s="474" t="s">
        <v>4457</v>
      </c>
      <c r="I21" s="475">
        <v>100</v>
      </c>
      <c r="J21" s="475"/>
      <c r="K21" s="468"/>
      <c r="L21" s="833" t="s">
        <v>5112</v>
      </c>
      <c r="M21" s="375" t="s">
        <v>2434</v>
      </c>
      <c r="N21" s="473" t="s">
        <v>4689</v>
      </c>
      <c r="O21" s="375">
        <v>1250</v>
      </c>
      <c r="P21" s="468"/>
      <c r="Q21" s="454" t="s">
        <v>4038</v>
      </c>
      <c r="R21" s="371" t="s">
        <v>4045</v>
      </c>
      <c r="S21" s="373">
        <v>3000</v>
      </c>
      <c r="T21" s="373">
        <f t="shared" si="0"/>
        <v>300000</v>
      </c>
      <c r="U21" s="468"/>
      <c r="V21" s="473" t="s">
        <v>4695</v>
      </c>
      <c r="W21" s="375" t="s">
        <v>4387</v>
      </c>
      <c r="X21" s="473">
        <v>1</v>
      </c>
      <c r="Y21" s="831"/>
    </row>
    <row r="22" spans="1:25" ht="12" thickBot="1">
      <c r="A22" s="841"/>
      <c r="B22" s="837" t="s">
        <v>5235</v>
      </c>
      <c r="C22" s="837"/>
      <c r="D22" s="13"/>
      <c r="E22" s="737"/>
      <c r="F22" s="460" t="s">
        <v>4359</v>
      </c>
      <c r="G22" s="476" t="s">
        <v>4715</v>
      </c>
      <c r="H22" s="474" t="s">
        <v>4360</v>
      </c>
      <c r="I22" s="477" t="s">
        <v>4360</v>
      </c>
      <c r="J22" s="475"/>
      <c r="K22" s="468"/>
      <c r="L22" s="826"/>
      <c r="M22" s="375" t="s">
        <v>2436</v>
      </c>
      <c r="N22" s="473" t="s">
        <v>4689</v>
      </c>
      <c r="O22" s="375">
        <v>1500</v>
      </c>
      <c r="P22" s="468"/>
      <c r="Q22" s="454" t="s">
        <v>145</v>
      </c>
      <c r="R22" s="371" t="s">
        <v>4046</v>
      </c>
      <c r="S22" s="373">
        <v>3500</v>
      </c>
      <c r="T22" s="373">
        <f t="shared" si="0"/>
        <v>350000</v>
      </c>
      <c r="U22" s="468"/>
      <c r="V22" s="473" t="s">
        <v>4706</v>
      </c>
      <c r="W22" s="375" t="s">
        <v>4388</v>
      </c>
      <c r="X22" s="473">
        <v>1</v>
      </c>
      <c r="Y22" s="831"/>
    </row>
    <row r="23" spans="1:25" ht="12" thickBot="1">
      <c r="A23" s="841"/>
      <c r="B23" s="837" t="s">
        <v>5238</v>
      </c>
      <c r="C23" s="837"/>
      <c r="D23" s="13"/>
      <c r="E23" s="737"/>
      <c r="F23" s="460" t="s">
        <v>4361</v>
      </c>
      <c r="G23" s="475" t="s">
        <v>4358</v>
      </c>
      <c r="H23" s="472" t="s">
        <v>4318</v>
      </c>
      <c r="I23" s="477" t="s">
        <v>4368</v>
      </c>
      <c r="J23" s="475"/>
      <c r="K23" s="468"/>
      <c r="L23" s="826"/>
      <c r="M23" s="375" t="s">
        <v>2506</v>
      </c>
      <c r="N23" s="473" t="s">
        <v>4460</v>
      </c>
      <c r="O23" s="375">
        <v>5600</v>
      </c>
      <c r="P23" s="468"/>
      <c r="Q23" s="454" t="s">
        <v>31</v>
      </c>
      <c r="R23" s="371" t="s">
        <v>4047</v>
      </c>
      <c r="S23" s="373">
        <v>4000</v>
      </c>
      <c r="T23" s="373">
        <f t="shared" si="0"/>
        <v>400000</v>
      </c>
      <c r="U23" s="468"/>
      <c r="V23" s="370" t="s">
        <v>4695</v>
      </c>
      <c r="W23" s="371" t="s">
        <v>4353</v>
      </c>
      <c r="X23" s="370">
        <v>5</v>
      </c>
      <c r="Y23" s="826" t="s">
        <v>4397</v>
      </c>
    </row>
    <row r="24" spans="1:25" ht="12" thickBot="1">
      <c r="A24" s="843" t="s">
        <v>6033</v>
      </c>
      <c r="B24" s="837" t="s">
        <v>6034</v>
      </c>
      <c r="C24" s="837"/>
      <c r="D24" s="13"/>
      <c r="E24" s="827" t="s">
        <v>4366</v>
      </c>
      <c r="F24" s="830" t="s">
        <v>4720</v>
      </c>
      <c r="G24" s="475" t="s">
        <v>4055</v>
      </c>
      <c r="H24" s="474" t="s">
        <v>4056</v>
      </c>
      <c r="I24" s="471">
        <v>100</v>
      </c>
      <c r="J24" s="471"/>
      <c r="K24" s="468"/>
      <c r="L24" s="826"/>
      <c r="M24" s="375" t="s">
        <v>2488</v>
      </c>
      <c r="N24" s="473" t="s">
        <v>4460</v>
      </c>
      <c r="O24" s="375">
        <v>7000</v>
      </c>
      <c r="P24" s="468"/>
      <c r="Q24" s="454" t="s">
        <v>2449</v>
      </c>
      <c r="R24" s="371" t="s">
        <v>67</v>
      </c>
      <c r="S24" s="373">
        <v>4500</v>
      </c>
      <c r="T24" s="373">
        <f t="shared" si="0"/>
        <v>450000</v>
      </c>
      <c r="U24" s="468"/>
      <c r="V24" s="370" t="s">
        <v>4695</v>
      </c>
      <c r="W24" s="371" t="s">
        <v>4378</v>
      </c>
      <c r="X24" s="370">
        <v>3</v>
      </c>
      <c r="Y24" s="826"/>
    </row>
    <row r="25" spans="1:25" ht="12" thickBot="1">
      <c r="A25" s="843"/>
      <c r="B25" s="837" t="s">
        <v>6035</v>
      </c>
      <c r="C25" s="837"/>
      <c r="D25" s="13"/>
      <c r="E25" s="827"/>
      <c r="F25" s="830"/>
      <c r="G25" s="475" t="s">
        <v>4057</v>
      </c>
      <c r="H25" s="474" t="s">
        <v>4043</v>
      </c>
      <c r="I25" s="471">
        <v>750</v>
      </c>
      <c r="J25" s="471"/>
      <c r="K25" s="468"/>
      <c r="L25" s="826"/>
      <c r="M25" s="375" t="s">
        <v>3964</v>
      </c>
      <c r="N25" s="473" t="s">
        <v>4460</v>
      </c>
      <c r="O25" s="375">
        <v>9800</v>
      </c>
      <c r="P25" s="468"/>
      <c r="Q25" s="454" t="s">
        <v>145</v>
      </c>
      <c r="R25" s="371" t="s">
        <v>4048</v>
      </c>
      <c r="S25" s="373">
        <v>5000</v>
      </c>
      <c r="T25" s="373">
        <f t="shared" si="0"/>
        <v>500000</v>
      </c>
      <c r="U25" s="468"/>
      <c r="V25" s="370" t="s">
        <v>4695</v>
      </c>
      <c r="W25" s="371" t="s">
        <v>4379</v>
      </c>
      <c r="X25" s="370">
        <v>1</v>
      </c>
      <c r="Y25" s="826"/>
    </row>
    <row r="26" spans="1:25" ht="12" thickBot="1">
      <c r="A26" s="843"/>
      <c r="B26" s="837" t="s">
        <v>6036</v>
      </c>
      <c r="C26" s="837"/>
      <c r="D26" s="13"/>
      <c r="E26" s="827"/>
      <c r="F26" s="830"/>
      <c r="G26" s="475" t="s">
        <v>3997</v>
      </c>
      <c r="H26" s="474" t="s">
        <v>1885</v>
      </c>
      <c r="I26" s="471">
        <v>50</v>
      </c>
      <c r="J26" s="471"/>
      <c r="K26" s="468"/>
      <c r="L26" s="826"/>
      <c r="M26" s="375" t="s">
        <v>4953</v>
      </c>
      <c r="N26" s="473" t="s">
        <v>4691</v>
      </c>
      <c r="O26" s="375">
        <v>1200</v>
      </c>
      <c r="P26" s="468"/>
      <c r="Q26" s="454" t="s">
        <v>47</v>
      </c>
      <c r="R26" s="371" t="s">
        <v>4049</v>
      </c>
      <c r="S26" s="373">
        <v>6000</v>
      </c>
      <c r="T26" s="373">
        <f t="shared" si="0"/>
        <v>600000</v>
      </c>
      <c r="U26" s="468"/>
      <c r="V26" s="370" t="s">
        <v>4702</v>
      </c>
      <c r="W26" s="371" t="s">
        <v>4380</v>
      </c>
      <c r="X26" s="370">
        <v>1</v>
      </c>
      <c r="Y26" s="826"/>
    </row>
    <row r="27" spans="1:25" ht="12" thickBot="1">
      <c r="A27" s="843"/>
      <c r="B27" s="837" t="s">
        <v>6037</v>
      </c>
      <c r="C27" s="837"/>
      <c r="D27" s="13"/>
      <c r="E27" s="827"/>
      <c r="F27" s="830"/>
      <c r="G27" s="475" t="s">
        <v>4058</v>
      </c>
      <c r="H27" s="474" t="s">
        <v>4027</v>
      </c>
      <c r="I27" s="471">
        <v>80</v>
      </c>
      <c r="J27" s="471"/>
      <c r="K27" s="468"/>
      <c r="L27" s="826"/>
      <c r="M27" s="375" t="s">
        <v>2581</v>
      </c>
      <c r="N27" s="473" t="s">
        <v>4691</v>
      </c>
      <c r="O27" s="375">
        <v>2400</v>
      </c>
      <c r="P27" s="468"/>
      <c r="Q27" s="454" t="s">
        <v>4051</v>
      </c>
      <c r="R27" s="371" t="s">
        <v>4050</v>
      </c>
      <c r="S27" s="373">
        <v>7000</v>
      </c>
      <c r="T27" s="373">
        <f t="shared" si="0"/>
        <v>700000</v>
      </c>
      <c r="U27" s="468"/>
      <c r="V27" s="473" t="s">
        <v>4695</v>
      </c>
      <c r="W27" s="375" t="s">
        <v>4372</v>
      </c>
      <c r="X27" s="473">
        <v>5</v>
      </c>
      <c r="Y27" s="831" t="s">
        <v>4398</v>
      </c>
    </row>
    <row r="28" spans="1:25" ht="12" thickBot="1">
      <c r="A28" s="843"/>
      <c r="B28" s="837" t="s">
        <v>6038</v>
      </c>
      <c r="C28" s="837"/>
      <c r="D28" s="13"/>
      <c r="E28" s="827"/>
      <c r="F28" s="830" t="s">
        <v>4059</v>
      </c>
      <c r="G28" s="475" t="s">
        <v>4060</v>
      </c>
      <c r="H28" s="474" t="s">
        <v>4691</v>
      </c>
      <c r="I28" s="471">
        <v>70</v>
      </c>
      <c r="J28" s="471"/>
      <c r="K28" s="468"/>
      <c r="L28" s="826"/>
      <c r="M28" s="375" t="s">
        <v>2530</v>
      </c>
      <c r="N28" s="473" t="s">
        <v>4457</v>
      </c>
      <c r="O28" s="375">
        <v>350</v>
      </c>
      <c r="P28" s="468"/>
      <c r="Q28" s="454" t="s">
        <v>47</v>
      </c>
      <c r="R28" s="371" t="s">
        <v>4052</v>
      </c>
      <c r="S28" s="373">
        <v>8000</v>
      </c>
      <c r="T28" s="373">
        <f t="shared" si="0"/>
        <v>800000</v>
      </c>
      <c r="U28" s="468"/>
      <c r="V28" s="473" t="s">
        <v>4695</v>
      </c>
      <c r="W28" s="375" t="s">
        <v>4389</v>
      </c>
      <c r="X28" s="473">
        <v>3</v>
      </c>
      <c r="Y28" s="831"/>
    </row>
    <row r="29" spans="1:25" ht="12" thickBot="1">
      <c r="A29" s="843"/>
      <c r="B29" s="837" t="s">
        <v>6039</v>
      </c>
      <c r="C29" s="837"/>
      <c r="D29" s="13"/>
      <c r="E29" s="827"/>
      <c r="F29" s="830"/>
      <c r="G29" s="475" t="s">
        <v>4061</v>
      </c>
      <c r="H29" s="474" t="s">
        <v>4689</v>
      </c>
      <c r="I29" s="471">
        <v>350</v>
      </c>
      <c r="J29" s="471"/>
      <c r="K29" s="468"/>
      <c r="L29" s="826"/>
      <c r="M29" s="375" t="s">
        <v>2544</v>
      </c>
      <c r="N29" s="473" t="s">
        <v>4457</v>
      </c>
      <c r="O29" s="375">
        <v>750</v>
      </c>
      <c r="P29" s="468"/>
      <c r="Q29" s="454" t="s">
        <v>4043</v>
      </c>
      <c r="R29" s="371" t="s">
        <v>4053</v>
      </c>
      <c r="S29" s="373">
        <v>9000</v>
      </c>
      <c r="T29" s="373">
        <f t="shared" si="0"/>
        <v>900000</v>
      </c>
      <c r="U29" s="468"/>
      <c r="V29" s="473" t="s">
        <v>4695</v>
      </c>
      <c r="W29" s="375" t="s">
        <v>4392</v>
      </c>
      <c r="X29" s="473">
        <v>1</v>
      </c>
      <c r="Y29" s="831"/>
    </row>
    <row r="30" spans="1:25" ht="12" thickBot="1">
      <c r="A30" s="841" t="s">
        <v>3441</v>
      </c>
      <c r="B30" s="837" t="s">
        <v>5239</v>
      </c>
      <c r="C30" s="837"/>
      <c r="D30" s="13"/>
      <c r="E30" s="827"/>
      <c r="F30" s="830"/>
      <c r="G30" s="475" t="s">
        <v>4062</v>
      </c>
      <c r="H30" s="474" t="s">
        <v>4460</v>
      </c>
      <c r="I30" s="471">
        <v>500</v>
      </c>
      <c r="J30" s="471"/>
      <c r="K30" s="468"/>
      <c r="L30" s="826"/>
      <c r="M30" s="375" t="s">
        <v>2549</v>
      </c>
      <c r="N30" s="473" t="s">
        <v>4457</v>
      </c>
      <c r="O30" s="375">
        <v>1750</v>
      </c>
      <c r="P30" s="468"/>
      <c r="Q30" s="454" t="s">
        <v>4041</v>
      </c>
      <c r="R30" s="371" t="s">
        <v>4054</v>
      </c>
      <c r="S30" s="373">
        <v>10000</v>
      </c>
      <c r="T30" s="373">
        <f t="shared" si="0"/>
        <v>1000000</v>
      </c>
      <c r="U30" s="468"/>
      <c r="V30" s="473" t="s">
        <v>4707</v>
      </c>
      <c r="W30" s="375" t="s">
        <v>4393</v>
      </c>
      <c r="X30" s="473">
        <v>1</v>
      </c>
      <c r="Y30" s="831"/>
    </row>
    <row r="31" spans="1:25" ht="12" thickBot="1">
      <c r="A31" s="841"/>
      <c r="B31" s="837" t="s">
        <v>5227</v>
      </c>
      <c r="C31" s="837"/>
      <c r="D31" s="13"/>
      <c r="E31" s="827"/>
      <c r="F31" s="830"/>
      <c r="G31" s="475" t="s">
        <v>4063</v>
      </c>
      <c r="H31" s="474" t="s">
        <v>4460</v>
      </c>
      <c r="I31" s="471">
        <v>1000</v>
      </c>
      <c r="J31" s="471"/>
      <c r="K31" s="468"/>
      <c r="L31" s="826" t="s">
        <v>3966</v>
      </c>
      <c r="M31" s="375" t="s">
        <v>2347</v>
      </c>
      <c r="N31" s="473" t="s">
        <v>3963</v>
      </c>
      <c r="O31" s="375">
        <v>800</v>
      </c>
      <c r="P31" s="468"/>
      <c r="Q31" s="468"/>
      <c r="R31" s="468"/>
      <c r="S31" s="468"/>
      <c r="T31" s="468"/>
      <c r="U31" s="468"/>
      <c r="V31" s="370" t="s">
        <v>4695</v>
      </c>
      <c r="W31" s="371" t="s">
        <v>4381</v>
      </c>
      <c r="X31" s="370">
        <v>5</v>
      </c>
      <c r="Y31" s="826" t="s">
        <v>4399</v>
      </c>
    </row>
    <row r="32" spans="1:25" ht="12" thickBot="1">
      <c r="A32" s="841"/>
      <c r="B32" s="837" t="s">
        <v>5240</v>
      </c>
      <c r="C32" s="837"/>
      <c r="D32" s="13"/>
      <c r="E32" s="827"/>
      <c r="F32" s="830"/>
      <c r="G32" s="475" t="s">
        <v>4064</v>
      </c>
      <c r="H32" s="474" t="s">
        <v>4457</v>
      </c>
      <c r="I32" s="471">
        <v>550</v>
      </c>
      <c r="J32" s="471"/>
      <c r="K32" s="468"/>
      <c r="L32" s="826"/>
      <c r="M32" s="375" t="s">
        <v>2350</v>
      </c>
      <c r="N32" s="473" t="s">
        <v>3963</v>
      </c>
      <c r="O32" s="375">
        <v>1000</v>
      </c>
      <c r="P32" s="468"/>
      <c r="Q32" s="468"/>
      <c r="R32" s="468"/>
      <c r="S32" s="468"/>
      <c r="T32" s="468"/>
      <c r="U32" s="468"/>
      <c r="V32" s="370" t="s">
        <v>4695</v>
      </c>
      <c r="W32" s="371" t="s">
        <v>4382</v>
      </c>
      <c r="X32" s="370">
        <v>3</v>
      </c>
      <c r="Y32" s="826"/>
    </row>
    <row r="33" spans="1:25" ht="12" thickBot="1">
      <c r="A33" s="841"/>
      <c r="B33" s="837" t="s">
        <v>5241</v>
      </c>
      <c r="C33" s="837"/>
      <c r="D33" s="13"/>
      <c r="E33" s="827"/>
      <c r="F33" s="830"/>
      <c r="G33" s="475" t="s">
        <v>4065</v>
      </c>
      <c r="H33" s="474" t="s">
        <v>4457</v>
      </c>
      <c r="I33" s="471">
        <v>650</v>
      </c>
      <c r="J33" s="471"/>
      <c r="K33" s="468"/>
      <c r="L33" s="826"/>
      <c r="M33" s="375" t="s">
        <v>2379</v>
      </c>
      <c r="N33" s="473" t="s">
        <v>3963</v>
      </c>
      <c r="O33" s="375">
        <v>4100</v>
      </c>
      <c r="P33" s="468"/>
      <c r="Q33" s="468"/>
      <c r="R33" s="468"/>
      <c r="S33" s="468"/>
      <c r="T33" s="468"/>
      <c r="U33" s="468"/>
      <c r="V33" s="370" t="s">
        <v>4695</v>
      </c>
      <c r="W33" s="371" t="s">
        <v>4383</v>
      </c>
      <c r="X33" s="370">
        <v>1</v>
      </c>
      <c r="Y33" s="826"/>
    </row>
    <row r="34" spans="1:25" ht="12" thickBot="1">
      <c r="A34" s="841" t="s">
        <v>5242</v>
      </c>
      <c r="B34" s="837" t="s">
        <v>5234</v>
      </c>
      <c r="C34" s="837"/>
      <c r="D34" s="13"/>
      <c r="E34" s="827"/>
      <c r="F34" s="830" t="s">
        <v>4066</v>
      </c>
      <c r="G34" s="475" t="s">
        <v>4067</v>
      </c>
      <c r="H34" s="474" t="s">
        <v>4031</v>
      </c>
      <c r="I34" s="471">
        <v>50</v>
      </c>
      <c r="J34" s="471"/>
      <c r="K34" s="468"/>
      <c r="L34" s="826"/>
      <c r="M34" s="375" t="s">
        <v>3965</v>
      </c>
      <c r="N34" s="473" t="s">
        <v>3963</v>
      </c>
      <c r="O34" s="375">
        <v>4200</v>
      </c>
      <c r="P34" s="468"/>
      <c r="Q34" s="468"/>
      <c r="R34" s="468"/>
      <c r="S34" s="468"/>
      <c r="T34" s="468"/>
      <c r="U34" s="468"/>
      <c r="V34" s="370" t="s">
        <v>4695</v>
      </c>
      <c r="W34" s="371" t="s">
        <v>4384</v>
      </c>
      <c r="X34" s="370">
        <v>1</v>
      </c>
      <c r="Y34" s="826"/>
    </row>
    <row r="35" spans="1:25" ht="12" thickBot="1">
      <c r="A35" s="841"/>
      <c r="B35" s="837" t="s">
        <v>5230</v>
      </c>
      <c r="C35" s="837"/>
      <c r="D35" s="13"/>
      <c r="E35" s="827"/>
      <c r="F35" s="830"/>
      <c r="G35" s="475" t="s">
        <v>4068</v>
      </c>
      <c r="H35" s="474" t="s">
        <v>4031</v>
      </c>
      <c r="I35" s="471">
        <v>100</v>
      </c>
      <c r="J35" s="471"/>
      <c r="K35" s="468"/>
      <c r="L35" s="826"/>
      <c r="M35" s="375" t="s">
        <v>2447</v>
      </c>
      <c r="N35" s="473" t="s">
        <v>4689</v>
      </c>
      <c r="O35" s="375">
        <v>3000</v>
      </c>
      <c r="P35" s="468"/>
      <c r="Q35" s="468"/>
      <c r="R35" s="468"/>
      <c r="S35" s="468"/>
      <c r="T35" s="468"/>
      <c r="U35" s="468"/>
      <c r="V35" s="468"/>
      <c r="W35" s="468"/>
      <c r="X35" s="468"/>
      <c r="Y35" s="468"/>
    </row>
    <row r="36" spans="1:25" ht="12" thickBot="1">
      <c r="A36" s="841"/>
      <c r="B36" s="837" t="s">
        <v>5236</v>
      </c>
      <c r="C36" s="837"/>
      <c r="D36" s="13"/>
      <c r="E36" s="827"/>
      <c r="F36" s="830"/>
      <c r="G36" s="475" t="s">
        <v>3998</v>
      </c>
      <c r="H36" s="474" t="s">
        <v>4069</v>
      </c>
      <c r="I36" s="471">
        <v>180</v>
      </c>
      <c r="J36" s="471"/>
      <c r="K36" s="468"/>
      <c r="L36" s="826"/>
      <c r="M36" s="375" t="s">
        <v>2474</v>
      </c>
      <c r="N36" s="473" t="s">
        <v>4460</v>
      </c>
      <c r="O36" s="375">
        <v>80</v>
      </c>
      <c r="P36" s="468"/>
      <c r="Q36" s="468"/>
      <c r="R36" s="468"/>
      <c r="S36" s="468"/>
      <c r="T36" s="468"/>
      <c r="U36" s="468"/>
      <c r="V36" s="468"/>
      <c r="W36" s="468"/>
      <c r="X36" s="468"/>
      <c r="Y36" s="468"/>
    </row>
    <row r="37" spans="1:25" ht="12" thickBot="1">
      <c r="A37" s="841" t="s">
        <v>6041</v>
      </c>
      <c r="B37" s="837" t="s">
        <v>5239</v>
      </c>
      <c r="C37" s="837"/>
      <c r="D37" s="13"/>
      <c r="E37" s="827"/>
      <c r="F37" s="830"/>
      <c r="G37" s="475" t="s">
        <v>4070</v>
      </c>
      <c r="H37" s="474" t="s">
        <v>2449</v>
      </c>
      <c r="I37" s="471">
        <v>210</v>
      </c>
      <c r="J37" s="471"/>
      <c r="K37" s="468"/>
      <c r="L37" s="826"/>
      <c r="M37" s="375" t="s">
        <v>2485</v>
      </c>
      <c r="N37" s="473" t="s">
        <v>4460</v>
      </c>
      <c r="O37" s="375">
        <v>300</v>
      </c>
      <c r="P37" s="468"/>
      <c r="Q37" s="468"/>
      <c r="R37" s="468"/>
      <c r="S37" s="468"/>
      <c r="T37" s="468"/>
      <c r="U37" s="468"/>
      <c r="V37" s="468"/>
      <c r="W37" s="468"/>
      <c r="X37" s="468"/>
      <c r="Y37" s="468"/>
    </row>
    <row r="38" spans="1:25" ht="12" thickBot="1">
      <c r="A38" s="841"/>
      <c r="B38" s="837" t="s">
        <v>5227</v>
      </c>
      <c r="C38" s="837"/>
      <c r="D38" s="13"/>
      <c r="E38" s="827"/>
      <c r="F38" s="830"/>
      <c r="G38" s="475" t="s">
        <v>4071</v>
      </c>
      <c r="H38" s="474" t="s">
        <v>4020</v>
      </c>
      <c r="I38" s="471">
        <v>240</v>
      </c>
      <c r="J38" s="471"/>
      <c r="K38" s="468"/>
      <c r="L38" s="826"/>
      <c r="M38" s="375" t="s">
        <v>2512</v>
      </c>
      <c r="N38" s="473" t="s">
        <v>4460</v>
      </c>
      <c r="O38" s="375">
        <v>9000</v>
      </c>
      <c r="P38" s="468"/>
      <c r="Q38" s="468"/>
      <c r="R38" s="468"/>
      <c r="S38" s="468"/>
      <c r="T38" s="468"/>
      <c r="U38" s="468"/>
      <c r="V38" s="468"/>
      <c r="W38" s="468"/>
      <c r="X38" s="468"/>
      <c r="Y38" s="468"/>
    </row>
    <row r="39" spans="1:25" ht="12" thickBot="1">
      <c r="A39" s="841"/>
      <c r="B39" s="837" t="s">
        <v>6035</v>
      </c>
      <c r="C39" s="837"/>
      <c r="D39" s="13"/>
      <c r="E39" s="827"/>
      <c r="F39" s="830"/>
      <c r="G39" s="475" t="s">
        <v>4072</v>
      </c>
      <c r="H39" s="474" t="s">
        <v>4031</v>
      </c>
      <c r="I39" s="471">
        <v>300</v>
      </c>
      <c r="J39" s="471"/>
      <c r="K39" s="468"/>
      <c r="L39" s="826"/>
      <c r="M39" s="375" t="s">
        <v>5380</v>
      </c>
      <c r="N39" s="473" t="s">
        <v>5381</v>
      </c>
      <c r="O39" s="375">
        <v>250</v>
      </c>
      <c r="P39" s="468"/>
      <c r="Q39" s="468"/>
      <c r="R39" s="468"/>
      <c r="S39" s="468"/>
      <c r="T39" s="468"/>
      <c r="U39" s="468"/>
      <c r="V39" s="468"/>
      <c r="W39" s="468"/>
      <c r="X39" s="468"/>
      <c r="Y39" s="468"/>
    </row>
    <row r="40" spans="1:25" ht="12" thickBot="1">
      <c r="A40" s="481"/>
      <c r="B40" s="842"/>
      <c r="C40" s="842"/>
      <c r="D40" s="13"/>
      <c r="E40" s="827"/>
      <c r="F40" s="830" t="s">
        <v>4073</v>
      </c>
      <c r="G40" s="475" t="s">
        <v>4074</v>
      </c>
      <c r="H40" s="474" t="s">
        <v>4027</v>
      </c>
      <c r="I40" s="471">
        <v>10</v>
      </c>
      <c r="J40" s="471"/>
      <c r="K40" s="468"/>
      <c r="L40" s="826"/>
      <c r="M40" s="375" t="s">
        <v>4954</v>
      </c>
      <c r="N40" s="473" t="s">
        <v>4691</v>
      </c>
      <c r="O40" s="375">
        <v>600</v>
      </c>
      <c r="P40" s="468"/>
      <c r="Q40" s="468"/>
      <c r="R40" s="468"/>
      <c r="S40" s="468"/>
      <c r="T40" s="468"/>
      <c r="U40" s="468"/>
      <c r="V40" s="468"/>
      <c r="W40" s="468"/>
      <c r="X40" s="468"/>
      <c r="Y40" s="468"/>
    </row>
    <row r="41" spans="1:25" ht="12" thickBot="1">
      <c r="A41" s="481"/>
      <c r="B41" s="842"/>
      <c r="C41" s="842"/>
      <c r="D41" s="13"/>
      <c r="E41" s="827"/>
      <c r="F41" s="830"/>
      <c r="G41" s="475" t="s">
        <v>4075</v>
      </c>
      <c r="H41" s="474" t="s">
        <v>4027</v>
      </c>
      <c r="I41" s="471">
        <v>5</v>
      </c>
      <c r="J41" s="471"/>
      <c r="K41" s="468"/>
      <c r="L41" s="826"/>
      <c r="M41" s="375" t="s">
        <v>2566</v>
      </c>
      <c r="N41" s="473" t="s">
        <v>4691</v>
      </c>
      <c r="O41" s="375">
        <v>800</v>
      </c>
      <c r="P41" s="468"/>
      <c r="Q41" s="468"/>
      <c r="R41" s="468"/>
      <c r="S41" s="468"/>
      <c r="T41" s="468"/>
      <c r="U41" s="468"/>
      <c r="V41" s="468"/>
      <c r="W41" s="468"/>
      <c r="X41" s="468"/>
      <c r="Y41" s="468"/>
    </row>
    <row r="42" spans="1:25" ht="12" thickBot="1">
      <c r="A42" s="841" t="s">
        <v>6040</v>
      </c>
      <c r="B42" s="837" t="s">
        <v>5235</v>
      </c>
      <c r="C42" s="837"/>
      <c r="D42" s="13"/>
      <c r="E42" s="827"/>
      <c r="F42" s="830"/>
      <c r="G42" s="471" t="s">
        <v>4076</v>
      </c>
      <c r="H42" s="474" t="s">
        <v>4027</v>
      </c>
      <c r="I42" s="471">
        <v>10</v>
      </c>
      <c r="J42" s="471"/>
      <c r="K42" s="468"/>
      <c r="L42" s="826"/>
      <c r="M42" s="375" t="s">
        <v>2530</v>
      </c>
      <c r="N42" s="473" t="s">
        <v>4457</v>
      </c>
      <c r="O42" s="375">
        <v>350</v>
      </c>
      <c r="P42" s="468"/>
      <c r="Q42" s="468"/>
      <c r="R42" s="468"/>
      <c r="S42" s="468"/>
      <c r="T42" s="468"/>
      <c r="U42" s="468"/>
      <c r="V42" s="468"/>
      <c r="W42" s="468"/>
      <c r="X42" s="468"/>
      <c r="Y42" s="468"/>
    </row>
    <row r="43" spans="1:25" ht="12" thickBot="1">
      <c r="A43" s="841"/>
      <c r="B43" s="837" t="s">
        <v>5238</v>
      </c>
      <c r="C43" s="837"/>
      <c r="D43" s="13"/>
      <c r="E43" s="827"/>
      <c r="F43" s="830"/>
      <c r="G43" s="471" t="s">
        <v>4018</v>
      </c>
      <c r="H43" s="474" t="s">
        <v>4077</v>
      </c>
      <c r="I43" s="471">
        <v>100</v>
      </c>
      <c r="J43" s="471"/>
      <c r="K43" s="468"/>
      <c r="L43" s="826"/>
      <c r="M43" s="375" t="s">
        <v>2540</v>
      </c>
      <c r="N43" s="473" t="s">
        <v>4457</v>
      </c>
      <c r="O43" s="375">
        <v>650</v>
      </c>
      <c r="P43" s="468"/>
      <c r="Q43" s="468"/>
      <c r="R43" s="468"/>
      <c r="S43" s="468"/>
      <c r="T43" s="468"/>
      <c r="U43" s="468"/>
      <c r="V43" s="468"/>
      <c r="W43" s="468"/>
      <c r="X43" s="468"/>
      <c r="Y43" s="468"/>
    </row>
    <row r="44" spans="1:25" s="298" customFormat="1" ht="12" thickBot="1">
      <c r="A44" s="841"/>
      <c r="B44" s="837" t="s">
        <v>5239</v>
      </c>
      <c r="C44" s="837"/>
      <c r="D44" s="13"/>
      <c r="E44" s="827"/>
      <c r="F44" s="830" t="s">
        <v>5360</v>
      </c>
      <c r="G44" s="471" t="s">
        <v>5361</v>
      </c>
      <c r="H44" s="474" t="s">
        <v>5367</v>
      </c>
      <c r="I44" s="471">
        <v>450</v>
      </c>
      <c r="J44" s="471"/>
      <c r="K44" s="468"/>
      <c r="L44" s="826"/>
      <c r="M44" s="375" t="s">
        <v>2551</v>
      </c>
      <c r="N44" s="473" t="s">
        <v>4457</v>
      </c>
      <c r="O44" s="375">
        <v>1200</v>
      </c>
      <c r="P44" s="468"/>
      <c r="Q44" s="468"/>
      <c r="R44" s="468"/>
      <c r="S44" s="468"/>
      <c r="T44" s="468"/>
      <c r="U44" s="468"/>
      <c r="V44" s="468"/>
      <c r="W44" s="468"/>
      <c r="X44" s="468"/>
      <c r="Y44" s="468"/>
    </row>
    <row r="45" spans="1:25" s="298" customFormat="1" ht="12" thickBot="1">
      <c r="A45" s="841"/>
      <c r="B45" s="837" t="s">
        <v>5227</v>
      </c>
      <c r="C45" s="837"/>
      <c r="D45" s="13"/>
      <c r="E45" s="827"/>
      <c r="F45" s="830"/>
      <c r="G45" s="471" t="s">
        <v>5362</v>
      </c>
      <c r="H45" s="474" t="s">
        <v>5367</v>
      </c>
      <c r="I45" s="471">
        <v>600</v>
      </c>
      <c r="J45" s="471"/>
      <c r="K45" s="468"/>
      <c r="L45" s="826" t="s">
        <v>1904</v>
      </c>
      <c r="M45" s="375" t="s">
        <v>2357</v>
      </c>
      <c r="N45" s="473" t="s">
        <v>3963</v>
      </c>
      <c r="O45" s="375">
        <v>1850</v>
      </c>
      <c r="P45" s="468"/>
      <c r="Q45" s="468"/>
      <c r="R45" s="468"/>
      <c r="S45" s="468"/>
      <c r="T45" s="468"/>
      <c r="U45" s="468"/>
      <c r="V45" s="468"/>
      <c r="W45" s="468"/>
      <c r="X45" s="468"/>
      <c r="Y45" s="468"/>
    </row>
    <row r="46" spans="1:25" s="298" customFormat="1" ht="12" thickBot="1">
      <c r="A46" s="481"/>
      <c r="B46" s="842"/>
      <c r="C46" s="842"/>
      <c r="D46" s="13"/>
      <c r="E46" s="827"/>
      <c r="F46" s="830"/>
      <c r="G46" s="471" t="s">
        <v>5363</v>
      </c>
      <c r="H46" s="474" t="s">
        <v>5367</v>
      </c>
      <c r="I46" s="471">
        <v>900</v>
      </c>
      <c r="J46" s="471"/>
      <c r="K46" s="468"/>
      <c r="L46" s="826"/>
      <c r="M46" s="375" t="s">
        <v>3973</v>
      </c>
      <c r="N46" s="473" t="s">
        <v>3963</v>
      </c>
      <c r="O46" s="375">
        <v>6500</v>
      </c>
      <c r="P46" s="468"/>
      <c r="Q46" s="468"/>
      <c r="R46" s="468"/>
      <c r="S46" s="468"/>
      <c r="T46" s="468"/>
      <c r="U46" s="468"/>
      <c r="V46" s="468"/>
      <c r="W46" s="468"/>
      <c r="X46" s="468"/>
      <c r="Y46" s="468"/>
    </row>
    <row r="47" spans="1:25" s="298" customFormat="1" ht="12" thickBot="1">
      <c r="A47" s="481" t="s">
        <v>1908</v>
      </c>
      <c r="B47" s="842" t="s">
        <v>5243</v>
      </c>
      <c r="C47" s="842"/>
      <c r="D47" s="13"/>
      <c r="E47" s="827"/>
      <c r="F47" s="830"/>
      <c r="G47" s="471" t="s">
        <v>5364</v>
      </c>
      <c r="H47" s="474" t="s">
        <v>5367</v>
      </c>
      <c r="I47" s="471">
        <v>750</v>
      </c>
      <c r="J47" s="471"/>
      <c r="K47" s="468"/>
      <c r="L47" s="826"/>
      <c r="M47" s="375" t="s">
        <v>2477</v>
      </c>
      <c r="N47" s="473" t="s">
        <v>4460</v>
      </c>
      <c r="O47" s="375">
        <v>1000</v>
      </c>
      <c r="P47" s="468"/>
      <c r="Q47" s="468"/>
      <c r="R47" s="468"/>
      <c r="S47" s="468"/>
      <c r="T47" s="468"/>
      <c r="U47" s="468"/>
      <c r="V47" s="468"/>
      <c r="W47" s="468"/>
      <c r="X47" s="468"/>
      <c r="Y47" s="468"/>
    </row>
    <row r="48" spans="1:25" s="298" customFormat="1" ht="12" thickBot="1">
      <c r="A48" s="13"/>
      <c r="B48" s="302"/>
      <c r="C48" s="302"/>
      <c r="D48" s="13"/>
      <c r="E48" s="827"/>
      <c r="F48" s="830"/>
      <c r="G48" s="471" t="s">
        <v>5365</v>
      </c>
      <c r="H48" s="474" t="s">
        <v>5368</v>
      </c>
      <c r="I48" s="471">
        <v>5</v>
      </c>
      <c r="J48" s="471"/>
      <c r="K48" s="468"/>
      <c r="L48" s="826"/>
      <c r="M48" s="375" t="s">
        <v>3967</v>
      </c>
      <c r="N48" s="473" t="s">
        <v>4460</v>
      </c>
      <c r="O48" s="375">
        <v>2000</v>
      </c>
      <c r="P48" s="468"/>
      <c r="Q48" s="468"/>
      <c r="R48" s="468"/>
      <c r="S48" s="468"/>
      <c r="T48" s="468"/>
      <c r="U48" s="468"/>
      <c r="V48" s="468"/>
      <c r="W48" s="468"/>
      <c r="X48" s="468"/>
      <c r="Y48" s="468"/>
    </row>
    <row r="49" spans="1:25" s="298" customFormat="1" ht="12" thickBot="1">
      <c r="A49" s="13"/>
      <c r="B49" s="302"/>
      <c r="C49" s="302"/>
      <c r="D49" s="13"/>
      <c r="E49" s="827"/>
      <c r="F49" s="830"/>
      <c r="G49" s="471" t="s">
        <v>5366</v>
      </c>
      <c r="H49" s="474" t="s">
        <v>5369</v>
      </c>
      <c r="I49" s="471">
        <v>250</v>
      </c>
      <c r="J49" s="471"/>
      <c r="K49" s="468"/>
      <c r="L49" s="826"/>
      <c r="M49" s="375" t="s">
        <v>3968</v>
      </c>
      <c r="N49" s="473" t="s">
        <v>4460</v>
      </c>
      <c r="O49" s="375">
        <v>4000</v>
      </c>
      <c r="P49" s="468"/>
      <c r="Q49" s="468"/>
      <c r="R49" s="468"/>
      <c r="S49" s="468"/>
      <c r="T49" s="468"/>
      <c r="U49" s="468"/>
      <c r="V49" s="468"/>
      <c r="W49" s="468"/>
      <c r="X49" s="468"/>
      <c r="Y49" s="468"/>
    </row>
    <row r="50" spans="1:25" ht="12" thickBot="1">
      <c r="A50" s="13"/>
      <c r="B50" s="840"/>
      <c r="C50" s="840"/>
      <c r="D50" s="13"/>
      <c r="E50" s="827" t="s">
        <v>4367</v>
      </c>
      <c r="F50" s="829" t="s">
        <v>4240</v>
      </c>
      <c r="G50" s="475" t="s">
        <v>4019</v>
      </c>
      <c r="H50" s="474" t="s">
        <v>4031</v>
      </c>
      <c r="I50" s="471">
        <v>50</v>
      </c>
      <c r="J50" s="471"/>
      <c r="K50" s="468"/>
      <c r="L50" s="826"/>
      <c r="M50" s="375" t="s">
        <v>3969</v>
      </c>
      <c r="N50" s="473" t="s">
        <v>4460</v>
      </c>
      <c r="O50" s="375">
        <v>6000</v>
      </c>
      <c r="P50" s="468"/>
      <c r="Q50" s="468"/>
      <c r="R50" s="468"/>
      <c r="S50" s="468"/>
      <c r="T50" s="468"/>
      <c r="U50" s="468"/>
      <c r="V50" s="468"/>
      <c r="W50" s="468"/>
      <c r="X50" s="468"/>
      <c r="Y50" s="468"/>
    </row>
    <row r="51" spans="1:25" ht="12" thickBot="1">
      <c r="A51" s="13"/>
      <c r="B51" s="840"/>
      <c r="C51" s="840"/>
      <c r="D51" s="13"/>
      <c r="E51" s="737"/>
      <c r="F51" s="830"/>
      <c r="G51" s="475" t="s">
        <v>4078</v>
      </c>
      <c r="H51" s="474" t="s">
        <v>4020</v>
      </c>
      <c r="I51" s="471">
        <v>100</v>
      </c>
      <c r="J51" s="471"/>
      <c r="K51" s="468"/>
      <c r="L51" s="826"/>
      <c r="M51" s="375" t="s">
        <v>2508</v>
      </c>
      <c r="N51" s="473" t="s">
        <v>4460</v>
      </c>
      <c r="O51" s="375">
        <v>6240</v>
      </c>
      <c r="P51" s="468"/>
      <c r="Q51" s="468"/>
      <c r="R51" s="468"/>
      <c r="S51" s="468"/>
      <c r="T51" s="468"/>
      <c r="U51" s="468"/>
      <c r="V51" s="468"/>
      <c r="W51" s="468"/>
      <c r="X51" s="468"/>
      <c r="Y51" s="468"/>
    </row>
    <row r="52" spans="1:25" ht="12" thickBot="1">
      <c r="A52" s="13"/>
      <c r="B52" s="13"/>
      <c r="C52" s="13"/>
      <c r="D52" s="13"/>
      <c r="E52" s="737"/>
      <c r="F52" s="830"/>
      <c r="G52" s="475" t="s">
        <v>3999</v>
      </c>
      <c r="H52" s="474" t="s">
        <v>4020</v>
      </c>
      <c r="I52" s="471">
        <v>240</v>
      </c>
      <c r="J52" s="471"/>
      <c r="K52" s="468"/>
      <c r="L52" s="826"/>
      <c r="M52" s="375" t="s">
        <v>2505</v>
      </c>
      <c r="N52" s="473" t="s">
        <v>4460</v>
      </c>
      <c r="O52" s="375">
        <v>7000</v>
      </c>
      <c r="P52" s="468"/>
      <c r="Q52" s="468"/>
      <c r="R52" s="468"/>
      <c r="S52" s="468"/>
      <c r="T52" s="468"/>
      <c r="U52" s="468"/>
      <c r="V52" s="468"/>
      <c r="W52" s="468"/>
      <c r="X52" s="468"/>
      <c r="Y52" s="468"/>
    </row>
    <row r="53" spans="1:25" ht="12" thickBot="1">
      <c r="A53" s="13"/>
      <c r="B53" s="13"/>
      <c r="C53" s="13"/>
      <c r="D53" s="13"/>
      <c r="E53" s="737"/>
      <c r="F53" s="830"/>
      <c r="G53" s="475" t="s">
        <v>4070</v>
      </c>
      <c r="H53" s="474" t="s">
        <v>4031</v>
      </c>
      <c r="I53" s="471">
        <v>210</v>
      </c>
      <c r="J53" s="471"/>
      <c r="K53" s="468"/>
      <c r="L53" s="826"/>
      <c r="M53" s="375" t="s">
        <v>2511</v>
      </c>
      <c r="N53" s="473" t="s">
        <v>4460</v>
      </c>
      <c r="O53" s="375">
        <v>8750</v>
      </c>
      <c r="P53" s="468"/>
      <c r="Q53" s="468"/>
      <c r="R53" s="468"/>
      <c r="S53" s="468"/>
      <c r="T53" s="468"/>
      <c r="U53" s="468"/>
      <c r="V53" s="468"/>
      <c r="W53" s="468"/>
      <c r="X53" s="468"/>
      <c r="Y53" s="468"/>
    </row>
    <row r="54" spans="1:25" ht="12" thickBot="1">
      <c r="A54" s="13"/>
      <c r="B54" s="13"/>
      <c r="C54" s="13"/>
      <c r="D54" s="13"/>
      <c r="E54" s="737"/>
      <c r="F54" s="830"/>
      <c r="G54" s="475" t="s">
        <v>4079</v>
      </c>
      <c r="H54" s="474" t="s">
        <v>4031</v>
      </c>
      <c r="I54" s="471">
        <v>300</v>
      </c>
      <c r="J54" s="471"/>
      <c r="K54" s="468"/>
      <c r="L54" s="826"/>
      <c r="M54" s="375" t="s">
        <v>2519</v>
      </c>
      <c r="N54" s="473" t="s">
        <v>4460</v>
      </c>
      <c r="O54" s="375">
        <v>65000</v>
      </c>
      <c r="P54" s="468"/>
      <c r="Q54" s="468"/>
      <c r="R54" s="468"/>
      <c r="S54" s="468"/>
      <c r="T54" s="468"/>
      <c r="U54" s="468"/>
      <c r="V54" s="468"/>
      <c r="W54" s="468"/>
      <c r="X54" s="468"/>
      <c r="Y54" s="468"/>
    </row>
    <row r="55" spans="1:25" ht="12" thickBot="1">
      <c r="A55" s="13"/>
      <c r="B55" s="13"/>
      <c r="C55" s="13"/>
      <c r="D55" s="13"/>
      <c r="E55" s="737"/>
      <c r="F55" s="830"/>
      <c r="G55" s="475" t="s">
        <v>4002</v>
      </c>
      <c r="H55" s="474" t="s">
        <v>4031</v>
      </c>
      <c r="I55" s="471">
        <v>380</v>
      </c>
      <c r="J55" s="471"/>
      <c r="K55" s="468"/>
      <c r="L55" s="826"/>
      <c r="M55" s="375" t="s">
        <v>2535</v>
      </c>
      <c r="N55" s="473" t="s">
        <v>4457</v>
      </c>
      <c r="O55" s="375">
        <v>100</v>
      </c>
      <c r="P55" s="468"/>
      <c r="Q55" s="468"/>
      <c r="R55" s="468"/>
      <c r="S55" s="468"/>
      <c r="T55" s="468"/>
      <c r="U55" s="468"/>
      <c r="V55" s="468"/>
      <c r="W55" s="468"/>
      <c r="X55" s="468"/>
      <c r="Y55" s="468"/>
    </row>
    <row r="56" spans="1:25" ht="12" thickBot="1">
      <c r="A56" s="13"/>
      <c r="B56" s="13"/>
      <c r="C56" s="13"/>
      <c r="D56" s="13"/>
      <c r="E56" s="737"/>
      <c r="F56" s="830"/>
      <c r="G56" s="475" t="s">
        <v>4080</v>
      </c>
      <c r="H56" s="474" t="s">
        <v>2449</v>
      </c>
      <c r="I56" s="471">
        <v>380</v>
      </c>
      <c r="J56" s="471"/>
      <c r="K56" s="468"/>
      <c r="L56" s="826"/>
      <c r="M56" s="375" t="s">
        <v>2537</v>
      </c>
      <c r="N56" s="473" t="s">
        <v>4457</v>
      </c>
      <c r="O56" s="375">
        <v>550</v>
      </c>
      <c r="P56" s="468"/>
      <c r="Q56" s="468"/>
      <c r="R56" s="468"/>
      <c r="S56" s="468"/>
      <c r="T56" s="468"/>
      <c r="U56" s="468"/>
      <c r="V56" s="468"/>
      <c r="W56" s="468"/>
      <c r="X56" s="468"/>
      <c r="Y56" s="468"/>
    </row>
    <row r="57" spans="1:25" ht="12" thickBot="1">
      <c r="A57" s="13"/>
      <c r="B57" s="13"/>
      <c r="C57" s="13"/>
      <c r="D57" s="13"/>
      <c r="E57" s="737"/>
      <c r="F57" s="830"/>
      <c r="G57" s="475" t="s">
        <v>4081</v>
      </c>
      <c r="H57" s="474" t="s">
        <v>4031</v>
      </c>
      <c r="I57" s="471">
        <v>450</v>
      </c>
      <c r="J57" s="471"/>
      <c r="K57" s="468"/>
      <c r="L57" s="826"/>
      <c r="M57" s="375" t="s">
        <v>2539</v>
      </c>
      <c r="N57" s="473" t="s">
        <v>4457</v>
      </c>
      <c r="O57" s="375">
        <v>575</v>
      </c>
      <c r="P57" s="468"/>
      <c r="Q57" s="468"/>
      <c r="R57" s="468"/>
      <c r="S57" s="468"/>
      <c r="T57" s="468"/>
      <c r="U57" s="468"/>
      <c r="V57" s="468"/>
      <c r="W57" s="468"/>
      <c r="X57" s="468"/>
      <c r="Y57" s="468"/>
    </row>
    <row r="58" spans="1:25" ht="12" thickBot="1">
      <c r="A58" s="13"/>
      <c r="B58" s="13"/>
      <c r="C58" s="13"/>
      <c r="D58" s="13"/>
      <c r="E58" s="737"/>
      <c r="F58" s="830"/>
      <c r="G58" s="475" t="s">
        <v>4082</v>
      </c>
      <c r="H58" s="474" t="s">
        <v>4031</v>
      </c>
      <c r="I58" s="471">
        <v>500</v>
      </c>
      <c r="J58" s="471"/>
      <c r="K58" s="468"/>
      <c r="L58" s="826"/>
      <c r="M58" s="375" t="s">
        <v>2542</v>
      </c>
      <c r="N58" s="473" t="s">
        <v>4457</v>
      </c>
      <c r="O58" s="375">
        <v>700</v>
      </c>
      <c r="P58" s="468"/>
      <c r="Q58" s="468"/>
      <c r="R58" s="468"/>
      <c r="S58" s="468"/>
      <c r="T58" s="468"/>
      <c r="U58" s="468"/>
      <c r="V58" s="468"/>
      <c r="W58" s="468"/>
      <c r="X58" s="468"/>
      <c r="Y58" s="468"/>
    </row>
    <row r="59" spans="1:25" ht="12" thickBot="1">
      <c r="A59" s="13"/>
      <c r="B59" s="13"/>
      <c r="C59" s="13"/>
      <c r="D59" s="13"/>
      <c r="E59" s="737"/>
      <c r="F59" s="830"/>
      <c r="G59" s="475" t="s">
        <v>4083</v>
      </c>
      <c r="H59" s="474" t="s">
        <v>4689</v>
      </c>
      <c r="I59" s="471">
        <v>125</v>
      </c>
      <c r="J59" s="471"/>
      <c r="K59" s="468"/>
      <c r="L59" s="826"/>
      <c r="M59" s="375" t="s">
        <v>2007</v>
      </c>
      <c r="N59" s="473" t="s">
        <v>3432</v>
      </c>
      <c r="O59" s="375">
        <v>500</v>
      </c>
      <c r="P59" s="468"/>
      <c r="Q59" s="468"/>
      <c r="R59" s="468"/>
      <c r="S59" s="468"/>
      <c r="T59" s="468"/>
      <c r="U59" s="468"/>
      <c r="V59" s="468"/>
      <c r="W59" s="468"/>
      <c r="X59" s="468"/>
      <c r="Y59" s="468"/>
    </row>
    <row r="60" spans="1:25" ht="12" thickBot="1">
      <c r="A60" s="13"/>
      <c r="B60" s="13"/>
      <c r="C60" s="13"/>
      <c r="D60" s="13"/>
      <c r="E60" s="737"/>
      <c r="F60" s="830"/>
      <c r="G60" s="475" t="s">
        <v>4061</v>
      </c>
      <c r="H60" s="474" t="s">
        <v>4689</v>
      </c>
      <c r="I60" s="471">
        <v>350</v>
      </c>
      <c r="J60" s="471"/>
      <c r="K60" s="468"/>
      <c r="L60" s="833" t="s">
        <v>5111</v>
      </c>
      <c r="M60" s="375" t="s">
        <v>2347</v>
      </c>
      <c r="N60" s="473" t="s">
        <v>3963</v>
      </c>
      <c r="O60" s="375">
        <v>800</v>
      </c>
      <c r="P60" s="468"/>
      <c r="Q60" s="468"/>
      <c r="R60" s="468"/>
      <c r="S60" s="468"/>
      <c r="T60" s="468"/>
      <c r="U60" s="468"/>
      <c r="V60" s="468"/>
      <c r="W60" s="468"/>
      <c r="X60" s="468"/>
      <c r="Y60" s="468"/>
    </row>
    <row r="61" spans="1:25" ht="12" thickBot="1">
      <c r="A61" s="13"/>
      <c r="B61" s="13"/>
      <c r="C61" s="13"/>
      <c r="D61" s="13"/>
      <c r="E61" s="737"/>
      <c r="F61" s="830"/>
      <c r="G61" s="475" t="s">
        <v>4084</v>
      </c>
      <c r="H61" s="474" t="s">
        <v>4460</v>
      </c>
      <c r="I61" s="471">
        <v>100</v>
      </c>
      <c r="J61" s="471"/>
      <c r="K61" s="468"/>
      <c r="L61" s="826"/>
      <c r="M61" s="375" t="s">
        <v>2350</v>
      </c>
      <c r="N61" s="473" t="s">
        <v>3963</v>
      </c>
      <c r="O61" s="375">
        <v>1000</v>
      </c>
      <c r="P61" s="468"/>
      <c r="Q61" s="468"/>
      <c r="R61" s="468"/>
      <c r="S61" s="468"/>
      <c r="T61" s="468"/>
      <c r="U61" s="468"/>
      <c r="V61" s="468"/>
      <c r="W61" s="468"/>
      <c r="X61" s="468"/>
      <c r="Y61" s="468"/>
    </row>
    <row r="62" spans="1:25" ht="12" thickBot="1">
      <c r="A62" s="13"/>
      <c r="B62" s="13"/>
      <c r="C62" s="13"/>
      <c r="D62" s="13"/>
      <c r="E62" s="737"/>
      <c r="F62" s="830"/>
      <c r="G62" s="475" t="s">
        <v>4085</v>
      </c>
      <c r="H62" s="474" t="s">
        <v>4460</v>
      </c>
      <c r="I62" s="471">
        <v>500</v>
      </c>
      <c r="J62" s="471"/>
      <c r="K62" s="468"/>
      <c r="L62" s="826"/>
      <c r="M62" s="375" t="s">
        <v>3970</v>
      </c>
      <c r="N62" s="473" t="s">
        <v>3963</v>
      </c>
      <c r="O62" s="375">
        <v>1850</v>
      </c>
      <c r="P62" s="468"/>
      <c r="Q62" s="468"/>
      <c r="R62" s="468"/>
      <c r="S62" s="468"/>
      <c r="T62" s="468"/>
      <c r="U62" s="468"/>
      <c r="V62" s="468"/>
      <c r="W62" s="468"/>
      <c r="X62" s="468"/>
      <c r="Y62" s="468"/>
    </row>
    <row r="63" spans="1:25" ht="12" thickBot="1">
      <c r="A63" s="13"/>
      <c r="B63" s="13"/>
      <c r="C63" s="13"/>
      <c r="D63" s="13"/>
      <c r="E63" s="737"/>
      <c r="F63" s="830"/>
      <c r="G63" s="475" t="s">
        <v>4063</v>
      </c>
      <c r="H63" s="474" t="s">
        <v>4460</v>
      </c>
      <c r="I63" s="471">
        <v>1000</v>
      </c>
      <c r="J63" s="471"/>
      <c r="K63" s="468"/>
      <c r="L63" s="826"/>
      <c r="M63" s="375" t="s">
        <v>2379</v>
      </c>
      <c r="N63" s="473" t="s">
        <v>3963</v>
      </c>
      <c r="O63" s="375">
        <v>4100</v>
      </c>
      <c r="P63" s="468"/>
      <c r="Q63" s="468"/>
      <c r="R63" s="468"/>
      <c r="S63" s="468"/>
      <c r="T63" s="468"/>
      <c r="U63" s="468"/>
      <c r="V63" s="468"/>
      <c r="W63" s="468"/>
      <c r="X63" s="468"/>
      <c r="Y63" s="468"/>
    </row>
    <row r="64" spans="1:25" ht="12" thickBot="1">
      <c r="A64" s="13"/>
      <c r="B64" s="13"/>
      <c r="C64" s="13"/>
      <c r="D64" s="13"/>
      <c r="E64" s="737"/>
      <c r="F64" s="830"/>
      <c r="G64" s="475" t="s">
        <v>4086</v>
      </c>
      <c r="H64" s="472" t="s">
        <v>4457</v>
      </c>
      <c r="I64" s="471">
        <v>100</v>
      </c>
      <c r="J64" s="471"/>
      <c r="K64" s="468"/>
      <c r="L64" s="826"/>
      <c r="M64" s="375" t="s">
        <v>2434</v>
      </c>
      <c r="N64" s="473" t="s">
        <v>4689</v>
      </c>
      <c r="O64" s="375">
        <v>1250</v>
      </c>
      <c r="P64" s="468"/>
      <c r="Q64" s="468"/>
      <c r="R64" s="468"/>
      <c r="S64" s="468"/>
      <c r="T64" s="468"/>
      <c r="U64" s="468"/>
      <c r="V64" s="468"/>
      <c r="W64" s="468"/>
      <c r="X64" s="468"/>
      <c r="Y64" s="468"/>
    </row>
    <row r="65" spans="1:25" ht="12" thickBot="1">
      <c r="A65" s="13"/>
      <c r="B65" s="13"/>
      <c r="C65" s="13"/>
      <c r="D65" s="13"/>
      <c r="E65" s="737"/>
      <c r="F65" s="830"/>
      <c r="G65" s="475" t="s">
        <v>4064</v>
      </c>
      <c r="H65" s="472" t="s">
        <v>4457</v>
      </c>
      <c r="I65" s="471">
        <v>550</v>
      </c>
      <c r="J65" s="471"/>
      <c r="K65" s="468"/>
      <c r="L65" s="826"/>
      <c r="M65" s="375" t="s">
        <v>2436</v>
      </c>
      <c r="N65" s="473" t="s">
        <v>4689</v>
      </c>
      <c r="O65" s="375">
        <v>1500</v>
      </c>
      <c r="P65" s="468"/>
      <c r="Q65" s="468"/>
      <c r="R65" s="468"/>
      <c r="S65" s="468"/>
      <c r="T65" s="468"/>
      <c r="U65" s="468"/>
      <c r="V65" s="468"/>
      <c r="W65" s="468"/>
      <c r="X65" s="468"/>
      <c r="Y65" s="468"/>
    </row>
    <row r="66" spans="1:25" ht="12" thickBot="1">
      <c r="A66" s="13"/>
      <c r="B66" s="13"/>
      <c r="C66" s="13"/>
      <c r="D66" s="13"/>
      <c r="E66" s="737"/>
      <c r="F66" s="830"/>
      <c r="G66" s="475" t="s">
        <v>4065</v>
      </c>
      <c r="H66" s="472" t="s">
        <v>4457</v>
      </c>
      <c r="I66" s="471">
        <v>650</v>
      </c>
      <c r="J66" s="471"/>
      <c r="K66" s="468"/>
      <c r="L66" s="826"/>
      <c r="M66" s="375" t="s">
        <v>2447</v>
      </c>
      <c r="N66" s="473" t="s">
        <v>4689</v>
      </c>
      <c r="O66" s="375">
        <v>3000</v>
      </c>
      <c r="P66" s="468"/>
      <c r="Q66" s="468"/>
      <c r="R66" s="468"/>
      <c r="S66" s="468"/>
      <c r="T66" s="468"/>
      <c r="U66" s="468"/>
      <c r="V66" s="468"/>
      <c r="W66" s="468"/>
      <c r="X66" s="468"/>
      <c r="Y66" s="468"/>
    </row>
    <row r="67" spans="1:25" ht="12" thickBot="1">
      <c r="A67" s="13"/>
      <c r="B67" s="13"/>
      <c r="C67" s="13"/>
      <c r="D67" s="13"/>
      <c r="E67" s="737"/>
      <c r="F67" s="830"/>
      <c r="G67" s="475" t="s">
        <v>4087</v>
      </c>
      <c r="H67" s="472" t="s">
        <v>4691</v>
      </c>
      <c r="I67" s="471">
        <v>70</v>
      </c>
      <c r="J67" s="471"/>
      <c r="K67" s="468"/>
      <c r="L67" s="826"/>
      <c r="M67" s="375" t="s">
        <v>2477</v>
      </c>
      <c r="N67" s="473" t="s">
        <v>4460</v>
      </c>
      <c r="O67" s="375">
        <v>1000</v>
      </c>
      <c r="P67" s="468"/>
      <c r="Q67" s="468"/>
      <c r="R67" s="468"/>
      <c r="S67" s="468"/>
      <c r="T67" s="468"/>
      <c r="U67" s="468"/>
      <c r="V67" s="468"/>
      <c r="W67" s="468"/>
      <c r="X67" s="468"/>
      <c r="Y67" s="468"/>
    </row>
    <row r="68" spans="1:25" ht="12" thickBot="1">
      <c r="A68" s="13"/>
      <c r="B68" s="13"/>
      <c r="C68" s="13"/>
      <c r="D68" s="13"/>
      <c r="E68" s="737"/>
      <c r="F68" s="830"/>
      <c r="G68" s="475" t="s">
        <v>5379</v>
      </c>
      <c r="H68" s="472" t="s">
        <v>4691</v>
      </c>
      <c r="I68" s="471">
        <v>250</v>
      </c>
      <c r="J68" s="471"/>
      <c r="K68" s="468"/>
      <c r="L68" s="826"/>
      <c r="M68" s="375" t="s">
        <v>3968</v>
      </c>
      <c r="N68" s="473" t="s">
        <v>4460</v>
      </c>
      <c r="O68" s="375">
        <v>4000</v>
      </c>
      <c r="P68" s="468"/>
      <c r="Q68" s="468"/>
      <c r="R68" s="468"/>
      <c r="S68" s="468"/>
      <c r="T68" s="468"/>
      <c r="U68" s="468"/>
      <c r="V68" s="468"/>
      <c r="W68" s="468"/>
      <c r="X68" s="468"/>
      <c r="Y68" s="468"/>
    </row>
    <row r="69" spans="1:25" ht="12" thickBot="1">
      <c r="A69" s="13"/>
      <c r="B69" s="13"/>
      <c r="C69" s="13"/>
      <c r="D69" s="13"/>
      <c r="E69" s="737"/>
      <c r="F69" s="830"/>
      <c r="G69" s="475" t="s">
        <v>4088</v>
      </c>
      <c r="H69" s="472" t="s">
        <v>4689</v>
      </c>
      <c r="I69" s="471">
        <v>100</v>
      </c>
      <c r="J69" s="471"/>
      <c r="K69" s="468"/>
      <c r="L69" s="826"/>
      <c r="M69" s="375" t="s">
        <v>2506</v>
      </c>
      <c r="N69" s="473" t="s">
        <v>4460</v>
      </c>
      <c r="O69" s="375">
        <v>5600</v>
      </c>
      <c r="P69" s="468"/>
      <c r="Q69" s="468"/>
      <c r="R69" s="468"/>
      <c r="S69" s="468"/>
      <c r="T69" s="468"/>
      <c r="U69" s="468"/>
      <c r="V69" s="468"/>
      <c r="W69" s="468"/>
      <c r="X69" s="468"/>
      <c r="Y69" s="468"/>
    </row>
    <row r="70" spans="1:25" ht="12" thickBot="1">
      <c r="A70" s="13"/>
      <c r="B70" s="13"/>
      <c r="C70" s="13"/>
      <c r="D70" s="13"/>
      <c r="E70" s="737"/>
      <c r="F70" s="830"/>
      <c r="G70" s="475" t="s">
        <v>4089</v>
      </c>
      <c r="H70" s="472" t="s">
        <v>4460</v>
      </c>
      <c r="I70" s="471">
        <v>500</v>
      </c>
      <c r="J70" s="471"/>
      <c r="K70" s="468"/>
      <c r="L70" s="826"/>
      <c r="M70" s="375" t="s">
        <v>2508</v>
      </c>
      <c r="N70" s="473" t="s">
        <v>4460</v>
      </c>
      <c r="O70" s="375">
        <v>6240</v>
      </c>
      <c r="P70" s="468"/>
      <c r="Q70" s="468"/>
      <c r="R70" s="468"/>
      <c r="S70" s="468"/>
      <c r="T70" s="468"/>
      <c r="U70" s="468"/>
      <c r="V70" s="468"/>
      <c r="W70" s="468"/>
      <c r="X70" s="468"/>
      <c r="Y70" s="468"/>
    </row>
    <row r="71" spans="1:25" ht="12" thickBot="1">
      <c r="A71" s="13"/>
      <c r="B71" s="13"/>
      <c r="C71" s="13"/>
      <c r="D71" s="13"/>
      <c r="E71" s="737"/>
      <c r="F71" s="830" t="s">
        <v>4073</v>
      </c>
      <c r="G71" s="475" t="s">
        <v>4090</v>
      </c>
      <c r="H71" s="474" t="s">
        <v>4077</v>
      </c>
      <c r="I71" s="471">
        <v>10</v>
      </c>
      <c r="J71" s="471"/>
      <c r="K71" s="468"/>
      <c r="L71" s="826"/>
      <c r="M71" s="375" t="s">
        <v>2512</v>
      </c>
      <c r="N71" s="473" t="s">
        <v>4460</v>
      </c>
      <c r="O71" s="375">
        <v>9000</v>
      </c>
      <c r="P71" s="468"/>
      <c r="Q71" s="468"/>
      <c r="R71" s="468"/>
      <c r="S71" s="468"/>
      <c r="T71" s="468"/>
      <c r="U71" s="468"/>
      <c r="V71" s="468"/>
      <c r="W71" s="468"/>
      <c r="X71" s="468"/>
      <c r="Y71" s="468"/>
    </row>
    <row r="72" spans="1:25" ht="12" thickBot="1">
      <c r="A72" s="13"/>
      <c r="B72" s="13"/>
      <c r="C72" s="13"/>
      <c r="D72" s="13"/>
      <c r="E72" s="737"/>
      <c r="F72" s="830"/>
      <c r="G72" s="475" t="s">
        <v>4018</v>
      </c>
      <c r="H72" s="474" t="s">
        <v>3989</v>
      </c>
      <c r="I72" s="471">
        <v>100</v>
      </c>
      <c r="J72" s="471"/>
      <c r="K72" s="468"/>
      <c r="L72" s="826"/>
      <c r="M72" s="375" t="s">
        <v>3964</v>
      </c>
      <c r="N72" s="473" t="s">
        <v>4460</v>
      </c>
      <c r="O72" s="375">
        <v>9800</v>
      </c>
      <c r="P72" s="468"/>
      <c r="Q72" s="468"/>
      <c r="R72" s="468"/>
      <c r="S72" s="468"/>
      <c r="T72" s="468"/>
      <c r="U72" s="468"/>
      <c r="V72" s="468"/>
      <c r="W72" s="468"/>
      <c r="X72" s="468"/>
      <c r="Y72" s="468"/>
    </row>
    <row r="73" spans="1:25" ht="12" thickBot="1">
      <c r="A73" s="13"/>
      <c r="B73" s="13"/>
      <c r="C73" s="13"/>
      <c r="D73" s="13"/>
      <c r="E73" s="737"/>
      <c r="F73" s="830"/>
      <c r="G73" s="475" t="s">
        <v>4075</v>
      </c>
      <c r="H73" s="474" t="s">
        <v>3989</v>
      </c>
      <c r="I73" s="471">
        <v>5</v>
      </c>
      <c r="J73" s="471"/>
      <c r="K73" s="468"/>
      <c r="L73" s="826"/>
      <c r="M73" s="375" t="s">
        <v>5379</v>
      </c>
      <c r="N73" s="473" t="s">
        <v>4691</v>
      </c>
      <c r="O73" s="375">
        <v>250</v>
      </c>
      <c r="P73" s="468"/>
      <c r="Q73" s="468"/>
      <c r="R73" s="468"/>
      <c r="S73" s="468"/>
      <c r="T73" s="468"/>
      <c r="U73" s="468"/>
      <c r="V73" s="468"/>
      <c r="W73" s="468"/>
      <c r="X73" s="468"/>
      <c r="Y73" s="468"/>
    </row>
    <row r="74" spans="1:25" ht="12" thickBot="1">
      <c r="A74" s="13"/>
      <c r="B74" s="13"/>
      <c r="C74" s="13"/>
      <c r="D74" s="13"/>
      <c r="E74" s="737"/>
      <c r="F74" s="830"/>
      <c r="G74" s="475" t="s">
        <v>4013</v>
      </c>
      <c r="H74" s="474" t="s">
        <v>4027</v>
      </c>
      <c r="I74" s="471">
        <v>10</v>
      </c>
      <c r="J74" s="471"/>
      <c r="K74" s="468"/>
      <c r="L74" s="826"/>
      <c r="M74" s="375" t="s">
        <v>2581</v>
      </c>
      <c r="N74" s="473" t="s">
        <v>4691</v>
      </c>
      <c r="O74" s="375">
        <v>2400</v>
      </c>
      <c r="P74" s="468"/>
      <c r="Q74" s="468"/>
      <c r="R74" s="468"/>
      <c r="S74" s="468"/>
      <c r="T74" s="468"/>
      <c r="U74" s="468"/>
      <c r="V74" s="468"/>
      <c r="W74" s="468"/>
      <c r="X74" s="468"/>
      <c r="Y74" s="468"/>
    </row>
    <row r="75" spans="1:25" ht="12" thickBot="1">
      <c r="A75" s="13"/>
      <c r="B75" s="13"/>
      <c r="C75" s="13"/>
      <c r="D75" s="13"/>
      <c r="E75" s="737"/>
      <c r="F75" s="830"/>
      <c r="G75" s="475" t="s">
        <v>4091</v>
      </c>
      <c r="H75" s="474" t="s">
        <v>4027</v>
      </c>
      <c r="I75" s="471">
        <v>10</v>
      </c>
      <c r="J75" s="471"/>
      <c r="K75" s="468"/>
      <c r="L75" s="826"/>
      <c r="M75" s="375" t="s">
        <v>2530</v>
      </c>
      <c r="N75" s="473" t="s">
        <v>4457</v>
      </c>
      <c r="O75" s="375">
        <v>350</v>
      </c>
      <c r="P75" s="468"/>
      <c r="Q75" s="468"/>
      <c r="R75" s="468"/>
      <c r="S75" s="468"/>
      <c r="T75" s="468"/>
      <c r="U75" s="468"/>
      <c r="V75" s="468"/>
      <c r="W75" s="468"/>
      <c r="X75" s="468"/>
      <c r="Y75" s="468"/>
    </row>
    <row r="76" spans="1:25" ht="12" thickBot="1">
      <c r="A76" s="13"/>
      <c r="B76" s="13"/>
      <c r="C76" s="13"/>
      <c r="D76" s="13"/>
      <c r="E76" s="737"/>
      <c r="F76" s="830"/>
      <c r="G76" s="475" t="s">
        <v>4092</v>
      </c>
      <c r="H76" s="474" t="s">
        <v>4027</v>
      </c>
      <c r="I76" s="471">
        <v>25</v>
      </c>
      <c r="J76" s="471"/>
      <c r="K76" s="468"/>
      <c r="L76" s="826"/>
      <c r="M76" s="375" t="s">
        <v>2544</v>
      </c>
      <c r="N76" s="473" t="s">
        <v>4457</v>
      </c>
      <c r="O76" s="375">
        <v>750</v>
      </c>
      <c r="P76" s="468"/>
      <c r="Q76" s="468"/>
      <c r="R76" s="468"/>
      <c r="S76" s="468"/>
      <c r="T76" s="468"/>
      <c r="U76" s="468"/>
      <c r="V76" s="468"/>
      <c r="W76" s="468"/>
      <c r="X76" s="468"/>
      <c r="Y76" s="468"/>
    </row>
    <row r="77" spans="1:25" ht="12" thickBot="1">
      <c r="A77" s="13"/>
      <c r="B77" s="13"/>
      <c r="C77" s="13"/>
      <c r="D77" s="13"/>
      <c r="E77" s="737" t="s">
        <v>4288</v>
      </c>
      <c r="F77" s="829" t="s">
        <v>4721</v>
      </c>
      <c r="G77" s="471" t="s">
        <v>4289</v>
      </c>
      <c r="H77" s="472" t="s">
        <v>4290</v>
      </c>
      <c r="I77" s="475">
        <v>300</v>
      </c>
      <c r="J77" s="475"/>
      <c r="K77" s="468"/>
      <c r="L77" s="826"/>
      <c r="M77" s="375" t="s">
        <v>2551</v>
      </c>
      <c r="N77" s="473" t="s">
        <v>4457</v>
      </c>
      <c r="O77" s="375">
        <v>1200</v>
      </c>
      <c r="P77" s="468"/>
      <c r="Q77" s="468"/>
      <c r="R77" s="468"/>
      <c r="S77" s="468"/>
      <c r="T77" s="468"/>
      <c r="U77" s="468"/>
      <c r="V77" s="468"/>
      <c r="W77" s="468"/>
      <c r="X77" s="468"/>
      <c r="Y77" s="468"/>
    </row>
    <row r="78" spans="1:25" ht="12" thickBot="1">
      <c r="A78" s="13"/>
      <c r="B78" s="13"/>
      <c r="C78" s="13"/>
      <c r="D78" s="13"/>
      <c r="E78" s="737"/>
      <c r="F78" s="830"/>
      <c r="G78" s="471" t="s">
        <v>4291</v>
      </c>
      <c r="H78" s="472" t="s">
        <v>4290</v>
      </c>
      <c r="I78" s="475">
        <v>800</v>
      </c>
      <c r="J78" s="475"/>
      <c r="K78" s="468"/>
      <c r="L78" s="468"/>
      <c r="M78" s="468"/>
      <c r="N78" s="468"/>
      <c r="O78" s="468"/>
      <c r="P78" s="468"/>
      <c r="Q78" s="468"/>
      <c r="R78" s="468"/>
      <c r="S78" s="468"/>
      <c r="T78" s="468"/>
      <c r="U78" s="468"/>
      <c r="V78" s="468"/>
      <c r="W78" s="468"/>
      <c r="X78" s="468"/>
      <c r="Y78" s="468"/>
    </row>
    <row r="79" spans="1:25" ht="12" thickBot="1">
      <c r="A79" s="13"/>
      <c r="B79" s="13"/>
      <c r="C79" s="13"/>
      <c r="D79" s="13"/>
      <c r="E79" s="737"/>
      <c r="F79" s="830"/>
      <c r="G79" s="471" t="s">
        <v>4292</v>
      </c>
      <c r="H79" s="472" t="s">
        <v>4293</v>
      </c>
      <c r="I79" s="475">
        <v>750</v>
      </c>
      <c r="J79" s="475"/>
      <c r="K79" s="468"/>
      <c r="L79" s="468"/>
      <c r="M79" s="468"/>
      <c r="N79" s="468"/>
      <c r="O79" s="468"/>
      <c r="P79" s="468"/>
      <c r="Q79" s="468"/>
      <c r="R79" s="468"/>
      <c r="S79" s="468"/>
      <c r="T79" s="468"/>
      <c r="U79" s="468"/>
      <c r="V79" s="468"/>
      <c r="W79" s="468"/>
      <c r="X79" s="468"/>
      <c r="Y79" s="468"/>
    </row>
    <row r="80" spans="1:25" ht="12" thickBot="1">
      <c r="A80" s="13"/>
      <c r="B80" s="13"/>
      <c r="C80" s="13"/>
      <c r="D80" s="13"/>
      <c r="E80" s="737"/>
      <c r="F80" s="830"/>
      <c r="G80" s="471" t="s">
        <v>4294</v>
      </c>
      <c r="H80" s="472" t="s">
        <v>4295</v>
      </c>
      <c r="I80" s="475">
        <v>1050</v>
      </c>
      <c r="J80" s="475"/>
      <c r="K80" s="468"/>
      <c r="L80" s="468"/>
      <c r="M80" s="468"/>
      <c r="N80" s="468"/>
      <c r="O80" s="468"/>
      <c r="P80" s="468"/>
      <c r="Q80" s="468"/>
      <c r="R80" s="468"/>
      <c r="S80" s="468"/>
      <c r="T80" s="468"/>
      <c r="U80" s="468"/>
      <c r="V80" s="468"/>
      <c r="W80" s="468"/>
      <c r="X80" s="468"/>
      <c r="Y80" s="468"/>
    </row>
    <row r="81" spans="1:25" ht="12" thickBot="1">
      <c r="A81" s="13"/>
      <c r="B81" s="13"/>
      <c r="C81" s="13"/>
      <c r="D81" s="13"/>
      <c r="E81" s="737"/>
      <c r="F81" s="830"/>
      <c r="G81" s="471" t="s">
        <v>4296</v>
      </c>
      <c r="H81" s="472" t="s">
        <v>4297</v>
      </c>
      <c r="I81" s="475">
        <v>1300</v>
      </c>
      <c r="J81" s="475"/>
      <c r="K81" s="468"/>
      <c r="L81" s="468"/>
      <c r="M81" s="468"/>
      <c r="N81" s="468"/>
      <c r="O81" s="468"/>
      <c r="P81" s="468"/>
      <c r="Q81" s="468"/>
      <c r="R81" s="468"/>
      <c r="S81" s="468"/>
      <c r="T81" s="468"/>
      <c r="U81" s="468"/>
      <c r="V81" s="468"/>
      <c r="W81" s="468"/>
      <c r="X81" s="468"/>
      <c r="Y81" s="468"/>
    </row>
    <row r="82" spans="1:25" ht="12" thickBot="1">
      <c r="A82" s="13"/>
      <c r="B82" s="13"/>
      <c r="C82" s="13"/>
      <c r="D82" s="13"/>
      <c r="E82" s="737"/>
      <c r="F82" s="830"/>
      <c r="G82" s="471" t="s">
        <v>4298</v>
      </c>
      <c r="H82" s="472" t="s">
        <v>4295</v>
      </c>
      <c r="I82" s="475">
        <v>1500</v>
      </c>
      <c r="J82" s="475"/>
      <c r="K82" s="468"/>
      <c r="L82" s="468"/>
      <c r="M82" s="468"/>
      <c r="N82" s="468"/>
      <c r="O82" s="468"/>
      <c r="P82" s="468"/>
      <c r="Q82" s="468"/>
      <c r="R82" s="468"/>
      <c r="S82" s="468"/>
      <c r="T82" s="468"/>
      <c r="U82" s="468"/>
      <c r="V82" s="468"/>
      <c r="W82" s="468"/>
      <c r="X82" s="468"/>
      <c r="Y82" s="468"/>
    </row>
    <row r="83" spans="1:25" ht="12" thickBot="1">
      <c r="A83" s="13"/>
      <c r="B83" s="13"/>
      <c r="C83" s="13"/>
      <c r="D83" s="13"/>
      <c r="E83" s="737"/>
      <c r="F83" s="830"/>
      <c r="G83" s="471" t="s">
        <v>4299</v>
      </c>
      <c r="H83" s="472" t="s">
        <v>4300</v>
      </c>
      <c r="I83" s="475">
        <v>650</v>
      </c>
      <c r="J83" s="475"/>
      <c r="K83" s="468"/>
      <c r="L83" s="468"/>
      <c r="M83" s="468"/>
      <c r="N83" s="468"/>
      <c r="O83" s="468"/>
      <c r="P83" s="468"/>
      <c r="Q83" s="468"/>
      <c r="R83" s="468"/>
      <c r="S83" s="468"/>
      <c r="T83" s="468"/>
      <c r="U83" s="468"/>
      <c r="V83" s="468"/>
      <c r="W83" s="468"/>
      <c r="X83" s="468"/>
      <c r="Y83" s="468"/>
    </row>
    <row r="84" spans="1:25" ht="12" thickBot="1">
      <c r="A84" s="13"/>
      <c r="B84" s="13"/>
      <c r="C84" s="13"/>
      <c r="D84" s="13"/>
      <c r="E84" s="737"/>
      <c r="F84" s="830"/>
      <c r="G84" s="471" t="s">
        <v>4301</v>
      </c>
      <c r="H84" s="472" t="s">
        <v>4300</v>
      </c>
      <c r="I84" s="475">
        <v>800</v>
      </c>
      <c r="J84" s="475"/>
      <c r="K84" s="468"/>
      <c r="L84" s="468"/>
      <c r="M84" s="468"/>
      <c r="N84" s="468"/>
      <c r="O84" s="468"/>
      <c r="P84" s="468"/>
      <c r="Q84" s="468"/>
      <c r="R84" s="468"/>
      <c r="S84" s="468"/>
      <c r="T84" s="468"/>
      <c r="U84" s="468"/>
      <c r="V84" s="468"/>
      <c r="W84" s="468"/>
      <c r="X84" s="468"/>
      <c r="Y84" s="468"/>
    </row>
    <row r="85" spans="1:25" ht="12" thickBot="1">
      <c r="A85" s="13"/>
      <c r="B85" s="13"/>
      <c r="C85" s="13"/>
      <c r="D85" s="13"/>
      <c r="E85" s="737"/>
      <c r="F85" s="830"/>
      <c r="G85" s="471" t="s">
        <v>4302</v>
      </c>
      <c r="H85" s="472" t="s">
        <v>4303</v>
      </c>
      <c r="I85" s="475">
        <v>1000</v>
      </c>
      <c r="J85" s="475"/>
      <c r="K85" s="468"/>
      <c r="L85" s="468"/>
      <c r="M85" s="468"/>
      <c r="N85" s="468"/>
      <c r="O85" s="468"/>
      <c r="P85" s="468"/>
      <c r="Q85" s="468"/>
      <c r="R85" s="468"/>
      <c r="S85" s="468"/>
      <c r="T85" s="468"/>
      <c r="U85" s="468"/>
      <c r="V85" s="468"/>
      <c r="W85" s="468"/>
      <c r="X85" s="468"/>
      <c r="Y85" s="468"/>
    </row>
    <row r="86" spans="1:25" ht="12" thickBot="1">
      <c r="A86" s="13"/>
      <c r="B86" s="13"/>
      <c r="C86" s="13"/>
      <c r="D86" s="13"/>
      <c r="E86" s="737"/>
      <c r="F86" s="830"/>
      <c r="G86" s="471" t="s">
        <v>4304</v>
      </c>
      <c r="H86" s="472" t="s">
        <v>4305</v>
      </c>
      <c r="I86" s="475">
        <v>1550</v>
      </c>
      <c r="J86" s="475"/>
      <c r="K86" s="468"/>
      <c r="L86" s="468"/>
      <c r="M86" s="468"/>
      <c r="N86" s="468"/>
      <c r="O86" s="468"/>
      <c r="P86" s="468"/>
      <c r="Q86" s="468"/>
      <c r="R86" s="468"/>
      <c r="S86" s="468"/>
      <c r="T86" s="468"/>
      <c r="U86" s="468"/>
      <c r="V86" s="468"/>
      <c r="W86" s="468"/>
      <c r="X86" s="468"/>
      <c r="Y86" s="468"/>
    </row>
    <row r="87" spans="1:25" ht="12" thickBot="1">
      <c r="A87" s="13"/>
      <c r="B87" s="13"/>
      <c r="C87" s="13"/>
      <c r="D87" s="13"/>
      <c r="E87" s="737"/>
      <c r="F87" s="830"/>
      <c r="G87" s="471" t="s">
        <v>4306</v>
      </c>
      <c r="H87" s="472" t="s">
        <v>4307</v>
      </c>
      <c r="I87" s="475">
        <v>298</v>
      </c>
      <c r="J87" s="475"/>
      <c r="K87" s="468"/>
      <c r="L87" s="468"/>
      <c r="M87" s="468"/>
      <c r="N87" s="468"/>
      <c r="O87" s="468"/>
      <c r="P87" s="468"/>
      <c r="Q87" s="468"/>
      <c r="R87" s="468"/>
      <c r="S87" s="468"/>
      <c r="T87" s="468"/>
      <c r="U87" s="468"/>
      <c r="V87" s="468"/>
      <c r="W87" s="468"/>
      <c r="X87" s="468"/>
      <c r="Y87" s="468"/>
    </row>
    <row r="88" spans="1:25" ht="12" thickBot="1">
      <c r="A88" s="13"/>
      <c r="B88" s="13"/>
      <c r="C88" s="13"/>
      <c r="D88" s="13"/>
      <c r="E88" s="737"/>
      <c r="F88" s="830"/>
      <c r="G88" s="471" t="s">
        <v>4308</v>
      </c>
      <c r="H88" s="472" t="s">
        <v>4303</v>
      </c>
      <c r="I88" s="475">
        <v>3000</v>
      </c>
      <c r="J88" s="475" t="s">
        <v>4312</v>
      </c>
      <c r="K88" s="468"/>
      <c r="L88" s="468"/>
      <c r="M88" s="468"/>
      <c r="N88" s="468"/>
      <c r="O88" s="468"/>
      <c r="P88" s="468"/>
      <c r="Q88" s="468"/>
      <c r="R88" s="468"/>
      <c r="S88" s="468"/>
      <c r="T88" s="468"/>
      <c r="U88" s="468"/>
      <c r="V88" s="468"/>
      <c r="W88" s="468"/>
      <c r="X88" s="468"/>
      <c r="Y88" s="468"/>
    </row>
    <row r="89" spans="1:25" ht="12" thickBot="1">
      <c r="A89" s="13"/>
      <c r="B89" s="13"/>
      <c r="C89" s="13"/>
      <c r="D89" s="13"/>
      <c r="E89" s="737"/>
      <c r="F89" s="830"/>
      <c r="G89" s="471" t="s">
        <v>4309</v>
      </c>
      <c r="H89" s="472" t="s">
        <v>4310</v>
      </c>
      <c r="I89" s="475">
        <v>5000</v>
      </c>
      <c r="J89" s="475" t="s">
        <v>4313</v>
      </c>
      <c r="K89" s="468"/>
      <c r="L89" s="468"/>
      <c r="M89" s="468"/>
      <c r="N89" s="468"/>
      <c r="O89" s="468"/>
      <c r="P89" s="468"/>
      <c r="Q89" s="468"/>
      <c r="R89" s="468"/>
      <c r="S89" s="468"/>
      <c r="T89" s="468"/>
      <c r="U89" s="468"/>
      <c r="V89" s="468"/>
      <c r="W89" s="468"/>
      <c r="X89" s="468"/>
      <c r="Y89" s="468"/>
    </row>
    <row r="90" spans="1:25" ht="12" thickBot="1">
      <c r="A90" s="13"/>
      <c r="B90" s="13"/>
      <c r="C90" s="13"/>
      <c r="D90" s="13"/>
      <c r="E90" s="737"/>
      <c r="F90" s="830"/>
      <c r="G90" s="471" t="s">
        <v>4311</v>
      </c>
      <c r="H90" s="472" t="s">
        <v>4290</v>
      </c>
      <c r="I90" s="475">
        <v>7000</v>
      </c>
      <c r="J90" s="475" t="s">
        <v>4314</v>
      </c>
      <c r="K90" s="468"/>
      <c r="L90" s="468"/>
      <c r="M90" s="468"/>
      <c r="N90" s="468"/>
      <c r="O90" s="468"/>
      <c r="P90" s="468"/>
      <c r="Q90" s="468"/>
      <c r="R90" s="468"/>
      <c r="S90" s="468"/>
      <c r="T90" s="468"/>
      <c r="U90" s="468"/>
      <c r="V90" s="468"/>
      <c r="W90" s="468"/>
      <c r="X90" s="468"/>
      <c r="Y90" s="468"/>
    </row>
    <row r="91" spans="1:25" ht="12" thickBot="1">
      <c r="A91" s="13"/>
      <c r="B91" s="13"/>
      <c r="C91" s="13"/>
      <c r="D91" s="13"/>
      <c r="E91" s="737"/>
      <c r="F91" s="829" t="s">
        <v>4722</v>
      </c>
      <c r="G91" s="471" t="s">
        <v>4317</v>
      </c>
      <c r="H91" s="472" t="s">
        <v>4318</v>
      </c>
      <c r="I91" s="475">
        <v>298</v>
      </c>
      <c r="J91" s="475"/>
      <c r="K91" s="468"/>
      <c r="L91" s="468"/>
      <c r="M91" s="468"/>
      <c r="N91" s="468"/>
      <c r="O91" s="468"/>
      <c r="P91" s="468"/>
      <c r="Q91" s="468"/>
      <c r="R91" s="468"/>
      <c r="S91" s="468"/>
      <c r="T91" s="468"/>
      <c r="U91" s="468"/>
      <c r="V91" s="468"/>
      <c r="W91" s="468"/>
      <c r="X91" s="468"/>
      <c r="Y91" s="468"/>
    </row>
    <row r="92" spans="1:25" ht="12" thickBot="1">
      <c r="A92" s="13"/>
      <c r="B92" s="13"/>
      <c r="C92" s="13"/>
      <c r="D92" s="13"/>
      <c r="E92" s="737"/>
      <c r="F92" s="829"/>
      <c r="G92" s="471" t="s">
        <v>4319</v>
      </c>
      <c r="H92" s="472" t="s">
        <v>4320</v>
      </c>
      <c r="I92" s="475">
        <v>50</v>
      </c>
      <c r="J92" s="475"/>
      <c r="K92" s="468"/>
      <c r="L92" s="468"/>
      <c r="M92" s="468"/>
      <c r="N92" s="468"/>
      <c r="O92" s="468"/>
      <c r="P92" s="468"/>
      <c r="Q92" s="468"/>
      <c r="R92" s="468"/>
      <c r="S92" s="468"/>
      <c r="T92" s="468"/>
      <c r="U92" s="468"/>
      <c r="V92" s="468"/>
      <c r="W92" s="468"/>
      <c r="X92" s="468"/>
      <c r="Y92" s="468"/>
    </row>
    <row r="93" spans="1:25" ht="12" thickBot="1">
      <c r="A93" s="13"/>
      <c r="B93" s="13"/>
      <c r="C93" s="13"/>
      <c r="D93" s="13"/>
      <c r="E93" s="737"/>
      <c r="F93" s="829"/>
      <c r="G93" s="471" t="s">
        <v>4321</v>
      </c>
      <c r="H93" s="472" t="s">
        <v>4318</v>
      </c>
      <c r="I93" s="475">
        <v>80</v>
      </c>
      <c r="J93" s="475"/>
      <c r="K93" s="468"/>
      <c r="L93" s="468"/>
      <c r="M93" s="468"/>
      <c r="N93" s="468"/>
      <c r="O93" s="468"/>
      <c r="P93" s="468"/>
      <c r="Q93" s="468"/>
      <c r="R93" s="468"/>
      <c r="S93" s="468"/>
      <c r="T93" s="468"/>
      <c r="U93" s="468"/>
      <c r="V93" s="468"/>
      <c r="W93" s="468"/>
      <c r="X93" s="468"/>
      <c r="Y93" s="468"/>
    </row>
    <row r="94" spans="1:25" ht="12" thickBot="1">
      <c r="A94" s="13"/>
      <c r="B94" s="13"/>
      <c r="C94" s="13"/>
      <c r="D94" s="13"/>
      <c r="E94" s="737"/>
      <c r="F94" s="829"/>
      <c r="G94" s="471" t="s">
        <v>4322</v>
      </c>
      <c r="H94" s="472" t="s">
        <v>4307</v>
      </c>
      <c r="I94" s="475">
        <v>80</v>
      </c>
      <c r="J94" s="475"/>
      <c r="K94" s="468"/>
      <c r="L94" s="468"/>
      <c r="M94" s="468"/>
      <c r="N94" s="468"/>
      <c r="O94" s="468"/>
      <c r="P94" s="468"/>
      <c r="Q94" s="468"/>
      <c r="R94" s="468"/>
      <c r="S94" s="468"/>
      <c r="T94" s="468"/>
      <c r="U94" s="468"/>
      <c r="V94" s="468"/>
      <c r="W94" s="468"/>
      <c r="X94" s="468"/>
      <c r="Y94" s="468"/>
    </row>
    <row r="95" spans="1:25" ht="12" thickBot="1">
      <c r="A95" s="13"/>
      <c r="B95" s="13"/>
      <c r="C95" s="13"/>
      <c r="D95" s="13"/>
      <c r="E95" s="737"/>
      <c r="F95" s="830" t="s">
        <v>4323</v>
      </c>
      <c r="G95" s="471" t="s">
        <v>4324</v>
      </c>
      <c r="H95" s="472" t="s">
        <v>4325</v>
      </c>
      <c r="I95" s="475">
        <v>380</v>
      </c>
      <c r="J95" s="475"/>
      <c r="K95" s="468"/>
      <c r="L95" s="468"/>
      <c r="M95" s="468"/>
      <c r="N95" s="468"/>
      <c r="O95" s="468"/>
      <c r="P95" s="468"/>
      <c r="Q95" s="468"/>
      <c r="R95" s="468"/>
      <c r="S95" s="468"/>
      <c r="T95" s="468"/>
      <c r="U95" s="468"/>
      <c r="V95" s="468"/>
      <c r="W95" s="468"/>
      <c r="X95" s="468"/>
      <c r="Y95" s="468"/>
    </row>
    <row r="96" spans="1:25" ht="12" thickBot="1">
      <c r="A96" s="13"/>
      <c r="B96" s="13"/>
      <c r="C96" s="13"/>
      <c r="D96" s="13"/>
      <c r="E96" s="737"/>
      <c r="F96" s="830"/>
      <c r="G96" s="471" t="s">
        <v>4326</v>
      </c>
      <c r="H96" s="472" t="s">
        <v>4327</v>
      </c>
      <c r="I96" s="475">
        <v>380</v>
      </c>
      <c r="J96" s="475"/>
      <c r="K96" s="468"/>
      <c r="L96" s="468"/>
      <c r="M96" s="468"/>
      <c r="N96" s="468"/>
      <c r="O96" s="468"/>
      <c r="P96" s="468"/>
      <c r="Q96" s="468"/>
      <c r="R96" s="468"/>
      <c r="S96" s="468"/>
      <c r="T96" s="468"/>
      <c r="U96" s="468"/>
      <c r="V96" s="468"/>
      <c r="W96" s="468"/>
      <c r="X96" s="468"/>
      <c r="Y96" s="468"/>
    </row>
    <row r="97" spans="1:25" ht="12" thickBot="1">
      <c r="A97" s="13"/>
      <c r="B97" s="13"/>
      <c r="C97" s="13"/>
      <c r="D97" s="13"/>
      <c r="E97" s="737"/>
      <c r="F97" s="830"/>
      <c r="G97" s="471" t="s">
        <v>4328</v>
      </c>
      <c r="H97" s="472" t="s">
        <v>4327</v>
      </c>
      <c r="I97" s="475">
        <v>450</v>
      </c>
      <c r="J97" s="475"/>
      <c r="K97" s="468"/>
      <c r="L97" s="468"/>
      <c r="M97" s="468"/>
      <c r="N97" s="468"/>
      <c r="O97" s="468"/>
      <c r="P97" s="468"/>
      <c r="Q97" s="468"/>
      <c r="R97" s="468"/>
      <c r="S97" s="468"/>
      <c r="T97" s="468"/>
      <c r="U97" s="468"/>
      <c r="V97" s="468"/>
      <c r="W97" s="468"/>
      <c r="X97" s="468"/>
      <c r="Y97" s="468"/>
    </row>
    <row r="98" spans="1:25" ht="12" thickBot="1">
      <c r="A98" s="13"/>
      <c r="B98" s="13"/>
      <c r="C98" s="13"/>
      <c r="D98" s="13"/>
      <c r="E98" s="737"/>
      <c r="F98" s="830"/>
      <c r="G98" s="471" t="s">
        <v>4329</v>
      </c>
      <c r="H98" s="472" t="s">
        <v>4327</v>
      </c>
      <c r="I98" s="475">
        <v>420</v>
      </c>
      <c r="J98" s="475"/>
      <c r="K98" s="468"/>
      <c r="L98" s="468"/>
      <c r="M98" s="468"/>
      <c r="N98" s="468"/>
      <c r="O98" s="468"/>
      <c r="P98" s="468"/>
      <c r="Q98" s="468"/>
      <c r="R98" s="468"/>
      <c r="S98" s="468"/>
      <c r="T98" s="468"/>
      <c r="U98" s="468"/>
      <c r="V98" s="468"/>
      <c r="W98" s="468"/>
      <c r="X98" s="468"/>
      <c r="Y98" s="468"/>
    </row>
    <row r="99" spans="1:25" ht="12" thickBot="1">
      <c r="A99" s="13"/>
      <c r="B99" s="13"/>
      <c r="C99" s="13"/>
      <c r="D99" s="13"/>
      <c r="E99" s="737"/>
      <c r="F99" s="830"/>
      <c r="G99" s="471" t="s">
        <v>4330</v>
      </c>
      <c r="H99" s="472" t="s">
        <v>4327</v>
      </c>
      <c r="I99" s="475">
        <v>450</v>
      </c>
      <c r="J99" s="475"/>
      <c r="K99" s="468"/>
      <c r="L99" s="468"/>
      <c r="M99" s="468"/>
      <c r="N99" s="468"/>
      <c r="O99" s="468"/>
      <c r="P99" s="468"/>
      <c r="Q99" s="468"/>
      <c r="R99" s="468"/>
      <c r="S99" s="468"/>
      <c r="T99" s="468"/>
      <c r="U99" s="468"/>
      <c r="V99" s="468"/>
      <c r="W99" s="468"/>
      <c r="X99" s="468"/>
      <c r="Y99" s="468"/>
    </row>
    <row r="100" spans="1:25" ht="12" thickBot="1">
      <c r="A100" s="13"/>
      <c r="B100" s="13"/>
      <c r="C100" s="13"/>
      <c r="D100" s="13"/>
      <c r="E100" s="737"/>
      <c r="F100" s="830"/>
      <c r="G100" s="471" t="s">
        <v>4331</v>
      </c>
      <c r="H100" s="472" t="s">
        <v>4327</v>
      </c>
      <c r="I100" s="475">
        <v>500</v>
      </c>
      <c r="J100" s="475"/>
      <c r="K100" s="468"/>
      <c r="L100" s="468"/>
      <c r="M100" s="468"/>
      <c r="N100" s="468"/>
      <c r="O100" s="468"/>
      <c r="P100" s="468"/>
      <c r="Q100" s="468"/>
      <c r="R100" s="468"/>
      <c r="S100" s="468"/>
      <c r="T100" s="468"/>
      <c r="U100" s="468"/>
      <c r="V100" s="468"/>
      <c r="W100" s="468"/>
      <c r="X100" s="468"/>
      <c r="Y100" s="468"/>
    </row>
    <row r="101" spans="1:25" ht="12" thickBot="1">
      <c r="A101" s="13"/>
      <c r="B101" s="13"/>
      <c r="C101" s="13"/>
      <c r="D101" s="13"/>
      <c r="E101" s="737"/>
      <c r="F101" s="830"/>
      <c r="G101" s="471" t="s">
        <v>4332</v>
      </c>
      <c r="H101" s="472" t="s">
        <v>4327</v>
      </c>
      <c r="I101" s="475">
        <v>500</v>
      </c>
      <c r="J101" s="475"/>
      <c r="K101" s="468"/>
      <c r="L101" s="468"/>
      <c r="M101" s="468"/>
      <c r="N101" s="468"/>
      <c r="O101" s="468"/>
      <c r="P101" s="468"/>
      <c r="Q101" s="468"/>
      <c r="R101" s="468"/>
      <c r="S101" s="468"/>
      <c r="T101" s="468"/>
      <c r="U101" s="468"/>
      <c r="V101" s="468"/>
      <c r="W101" s="468"/>
      <c r="X101" s="468"/>
      <c r="Y101" s="468"/>
    </row>
    <row r="102" spans="1:25" ht="12" thickBot="1">
      <c r="A102" s="13"/>
      <c r="B102" s="13"/>
      <c r="C102" s="13"/>
      <c r="D102" s="13"/>
      <c r="E102" s="737"/>
      <c r="F102" s="830"/>
      <c r="G102" s="471" t="s">
        <v>4333</v>
      </c>
      <c r="H102" s="474" t="s">
        <v>4689</v>
      </c>
      <c r="I102" s="475">
        <v>650</v>
      </c>
      <c r="J102" s="475"/>
      <c r="K102" s="468"/>
      <c r="L102" s="468"/>
      <c r="M102" s="468"/>
      <c r="N102" s="468"/>
      <c r="O102" s="468"/>
      <c r="P102" s="468"/>
      <c r="Q102" s="468"/>
      <c r="R102" s="468"/>
      <c r="S102" s="468"/>
      <c r="T102" s="468"/>
      <c r="U102" s="468"/>
      <c r="V102" s="468"/>
      <c r="W102" s="468"/>
      <c r="X102" s="468"/>
      <c r="Y102" s="468"/>
    </row>
    <row r="103" spans="1:25" ht="12" thickBot="1">
      <c r="A103" s="13"/>
      <c r="B103" s="13"/>
      <c r="C103" s="13"/>
      <c r="D103" s="13"/>
      <c r="E103" s="737"/>
      <c r="F103" s="830"/>
      <c r="G103" s="471" t="s">
        <v>4334</v>
      </c>
      <c r="H103" s="474" t="s">
        <v>4689</v>
      </c>
      <c r="I103" s="475">
        <v>800</v>
      </c>
      <c r="J103" s="475"/>
      <c r="K103" s="468"/>
      <c r="L103" s="468"/>
      <c r="M103" s="468"/>
      <c r="N103" s="468"/>
      <c r="O103" s="468"/>
      <c r="P103" s="468"/>
      <c r="Q103" s="468"/>
      <c r="R103" s="468"/>
      <c r="S103" s="468"/>
      <c r="T103" s="468"/>
      <c r="U103" s="468"/>
      <c r="V103" s="468"/>
      <c r="W103" s="468"/>
      <c r="X103" s="468"/>
      <c r="Y103" s="468"/>
    </row>
    <row r="104" spans="1:25" ht="12" thickBot="1">
      <c r="A104" s="13"/>
      <c r="B104" s="13"/>
      <c r="C104" s="13"/>
      <c r="D104" s="13"/>
      <c r="E104" s="737"/>
      <c r="F104" s="830"/>
      <c r="G104" s="471" t="s">
        <v>4335</v>
      </c>
      <c r="H104" s="474" t="s">
        <v>4460</v>
      </c>
      <c r="I104" s="475">
        <v>1250</v>
      </c>
      <c r="J104" s="475"/>
      <c r="K104" s="468"/>
      <c r="L104" s="468"/>
      <c r="M104" s="468"/>
      <c r="N104" s="468"/>
      <c r="O104" s="468"/>
      <c r="P104" s="468"/>
      <c r="Q104" s="468"/>
      <c r="R104" s="468"/>
      <c r="S104" s="468"/>
      <c r="T104" s="468"/>
      <c r="U104" s="468"/>
      <c r="V104" s="468"/>
      <c r="W104" s="468"/>
      <c r="X104" s="468"/>
      <c r="Y104" s="468"/>
    </row>
    <row r="105" spans="1:25" ht="12" thickBot="1">
      <c r="A105" s="13"/>
      <c r="B105" s="13"/>
      <c r="C105" s="13"/>
      <c r="D105" s="13"/>
      <c r="E105" s="737"/>
      <c r="F105" s="830"/>
      <c r="G105" s="471" t="s">
        <v>4337</v>
      </c>
      <c r="H105" s="474" t="s">
        <v>4460</v>
      </c>
      <c r="I105" s="475">
        <v>2000</v>
      </c>
      <c r="J105" s="475"/>
      <c r="K105" s="468"/>
      <c r="L105" s="468"/>
      <c r="M105" s="468"/>
      <c r="N105" s="468"/>
      <c r="O105" s="468"/>
      <c r="P105" s="468"/>
      <c r="Q105" s="468"/>
      <c r="R105" s="468"/>
      <c r="S105" s="468"/>
      <c r="T105" s="468"/>
      <c r="U105" s="468"/>
      <c r="V105" s="468"/>
      <c r="W105" s="468"/>
      <c r="X105" s="468"/>
      <c r="Y105" s="468"/>
    </row>
    <row r="106" spans="1:25" ht="12" thickBot="1">
      <c r="A106" s="13"/>
      <c r="B106" s="13"/>
      <c r="C106" s="13"/>
      <c r="D106" s="13"/>
      <c r="E106" s="737"/>
      <c r="F106" s="830"/>
      <c r="G106" s="471" t="s">
        <v>4338</v>
      </c>
      <c r="H106" s="474" t="s">
        <v>4460</v>
      </c>
      <c r="I106" s="475">
        <v>2400</v>
      </c>
      <c r="J106" s="475"/>
      <c r="K106" s="468"/>
      <c r="L106" s="468"/>
      <c r="M106" s="468"/>
      <c r="N106" s="468"/>
      <c r="O106" s="468"/>
      <c r="P106" s="468"/>
      <c r="Q106" s="468"/>
      <c r="R106" s="468"/>
      <c r="S106" s="468"/>
      <c r="T106" s="468"/>
      <c r="U106" s="468"/>
      <c r="V106" s="468"/>
      <c r="W106" s="468"/>
      <c r="X106" s="468"/>
      <c r="Y106" s="468"/>
    </row>
    <row r="107" spans="1:25" ht="12" thickBot="1">
      <c r="A107" s="13"/>
      <c r="B107" s="13"/>
      <c r="C107" s="13"/>
      <c r="D107" s="13"/>
      <c r="E107" s="737"/>
      <c r="F107" s="830"/>
      <c r="G107" s="471" t="s">
        <v>5382</v>
      </c>
      <c r="H107" s="474" t="s">
        <v>4691</v>
      </c>
      <c r="I107" s="475">
        <v>450</v>
      </c>
      <c r="J107" s="475"/>
      <c r="K107" s="468"/>
      <c r="L107" s="468"/>
      <c r="M107" s="468"/>
      <c r="N107" s="468"/>
      <c r="O107" s="468"/>
      <c r="P107" s="468"/>
      <c r="Q107" s="468"/>
      <c r="R107" s="468"/>
      <c r="S107" s="468"/>
      <c r="T107" s="468"/>
      <c r="U107" s="468"/>
      <c r="V107" s="468"/>
      <c r="W107" s="468"/>
      <c r="X107" s="468"/>
      <c r="Y107" s="468"/>
    </row>
    <row r="108" spans="1:25" ht="12" thickBot="1">
      <c r="A108" s="13"/>
      <c r="B108" s="13"/>
      <c r="C108" s="13"/>
      <c r="D108" s="13"/>
      <c r="E108" s="737"/>
      <c r="F108" s="830"/>
      <c r="G108" s="471" t="s">
        <v>5383</v>
      </c>
      <c r="H108" s="474" t="s">
        <v>4691</v>
      </c>
      <c r="I108" s="475">
        <v>500</v>
      </c>
      <c r="J108" s="475"/>
      <c r="K108" s="468"/>
      <c r="L108" s="468"/>
      <c r="M108" s="468"/>
      <c r="N108" s="468"/>
      <c r="O108" s="468"/>
      <c r="P108" s="468"/>
      <c r="Q108" s="468"/>
      <c r="R108" s="468"/>
      <c r="S108" s="468"/>
      <c r="T108" s="468"/>
      <c r="U108" s="468"/>
      <c r="V108" s="468"/>
      <c r="W108" s="468"/>
      <c r="X108" s="468"/>
      <c r="Y108" s="468"/>
    </row>
    <row r="109" spans="1:25" ht="12" thickBot="1">
      <c r="A109" s="13"/>
      <c r="B109" s="13"/>
      <c r="C109" s="13"/>
      <c r="D109" s="13"/>
      <c r="E109" s="737"/>
      <c r="F109" s="830"/>
      <c r="G109" s="471" t="s">
        <v>5384</v>
      </c>
      <c r="H109" s="474" t="s">
        <v>4691</v>
      </c>
      <c r="I109" s="475">
        <v>650</v>
      </c>
      <c r="J109" s="475"/>
      <c r="K109" s="468"/>
      <c r="L109" s="468"/>
      <c r="M109" s="468"/>
      <c r="N109" s="468"/>
      <c r="O109" s="468"/>
      <c r="P109" s="468"/>
      <c r="Q109" s="468"/>
      <c r="R109" s="468"/>
      <c r="S109" s="468"/>
      <c r="T109" s="468"/>
      <c r="U109" s="468"/>
      <c r="V109" s="468"/>
      <c r="W109" s="468"/>
      <c r="X109" s="468"/>
      <c r="Y109" s="468"/>
    </row>
    <row r="110" spans="1:25" ht="12" thickBot="1">
      <c r="A110" s="13"/>
      <c r="B110" s="13"/>
      <c r="C110" s="13"/>
      <c r="D110" s="13"/>
      <c r="E110" s="737"/>
      <c r="F110" s="830"/>
      <c r="G110" s="471" t="s">
        <v>4339</v>
      </c>
      <c r="H110" s="474" t="s">
        <v>4691</v>
      </c>
      <c r="I110" s="475">
        <v>100</v>
      </c>
      <c r="J110" s="475"/>
      <c r="K110" s="468"/>
      <c r="L110" s="468"/>
      <c r="M110" s="468"/>
      <c r="N110" s="468"/>
      <c r="O110" s="468"/>
      <c r="P110" s="468"/>
      <c r="Q110" s="468"/>
      <c r="R110" s="468"/>
      <c r="S110" s="468"/>
      <c r="T110" s="468"/>
      <c r="U110" s="468"/>
      <c r="V110" s="468"/>
      <c r="W110" s="468"/>
      <c r="X110" s="468"/>
      <c r="Y110" s="468"/>
    </row>
    <row r="111" spans="1:25" ht="12" thickBot="1">
      <c r="A111" s="13"/>
      <c r="B111" s="13"/>
      <c r="C111" s="13"/>
      <c r="D111" s="13"/>
      <c r="E111" s="737"/>
      <c r="F111" s="830"/>
      <c r="G111" s="471" t="s">
        <v>4340</v>
      </c>
      <c r="H111" s="474" t="s">
        <v>4457</v>
      </c>
      <c r="I111" s="475">
        <v>500</v>
      </c>
      <c r="J111" s="475"/>
      <c r="K111" s="468"/>
      <c r="L111" s="468"/>
      <c r="M111" s="468"/>
      <c r="N111" s="468"/>
      <c r="O111" s="468"/>
      <c r="P111" s="468"/>
      <c r="Q111" s="468"/>
      <c r="R111" s="468"/>
      <c r="S111" s="468"/>
      <c r="T111" s="468"/>
      <c r="U111" s="468"/>
      <c r="V111" s="468"/>
      <c r="W111" s="468"/>
      <c r="X111" s="468"/>
      <c r="Y111" s="468"/>
    </row>
    <row r="112" spans="1:25" ht="12" thickBot="1">
      <c r="A112" s="13"/>
      <c r="B112" s="13"/>
      <c r="C112" s="13"/>
      <c r="D112" s="13"/>
      <c r="E112" s="737"/>
      <c r="F112" s="830"/>
      <c r="G112" s="471" t="s">
        <v>4341</v>
      </c>
      <c r="H112" s="474" t="s">
        <v>4457</v>
      </c>
      <c r="I112" s="475">
        <v>650</v>
      </c>
      <c r="J112" s="475"/>
      <c r="K112" s="468"/>
      <c r="L112" s="468"/>
      <c r="M112" s="468"/>
      <c r="N112" s="468"/>
      <c r="O112" s="468"/>
      <c r="P112" s="468"/>
      <c r="Q112" s="468"/>
      <c r="R112" s="468"/>
      <c r="S112" s="468"/>
      <c r="T112" s="468"/>
      <c r="U112" s="468"/>
      <c r="V112" s="468"/>
      <c r="W112" s="468"/>
      <c r="X112" s="468"/>
      <c r="Y112" s="468"/>
    </row>
    <row r="113" spans="1:25" ht="12" thickBot="1">
      <c r="A113" s="13"/>
      <c r="B113" s="13"/>
      <c r="C113" s="13"/>
      <c r="D113" s="13"/>
      <c r="E113" s="737"/>
      <c r="F113" s="830"/>
      <c r="G113" s="471" t="s">
        <v>4342</v>
      </c>
      <c r="H113" s="474" t="s">
        <v>4460</v>
      </c>
      <c r="I113" s="475">
        <v>500</v>
      </c>
      <c r="J113" s="475"/>
      <c r="K113" s="468"/>
      <c r="L113" s="468"/>
      <c r="M113" s="468"/>
      <c r="N113" s="468"/>
      <c r="O113" s="468"/>
      <c r="P113" s="468"/>
      <c r="Q113" s="468"/>
      <c r="R113" s="468"/>
      <c r="S113" s="468"/>
      <c r="T113" s="468"/>
      <c r="U113" s="468"/>
      <c r="V113" s="468"/>
      <c r="W113" s="468"/>
      <c r="X113" s="468"/>
      <c r="Y113" s="468"/>
    </row>
    <row r="114" spans="1:25" ht="12" thickBot="1">
      <c r="A114" s="13"/>
      <c r="B114" s="13"/>
      <c r="C114" s="13"/>
      <c r="D114" s="13"/>
      <c r="E114" s="737"/>
      <c r="F114" s="830"/>
      <c r="G114" s="471" t="s">
        <v>4343</v>
      </c>
      <c r="H114" s="474" t="s">
        <v>4689</v>
      </c>
      <c r="I114" s="475">
        <v>150</v>
      </c>
      <c r="J114" s="475"/>
      <c r="K114" s="468"/>
      <c r="L114" s="468"/>
      <c r="M114" s="468"/>
      <c r="N114" s="468"/>
      <c r="O114" s="468"/>
      <c r="P114" s="468"/>
      <c r="Q114" s="468"/>
      <c r="R114" s="468"/>
      <c r="S114" s="468"/>
      <c r="T114" s="468"/>
      <c r="U114" s="468"/>
      <c r="V114" s="468"/>
      <c r="W114" s="468"/>
      <c r="X114" s="468"/>
      <c r="Y114" s="468"/>
    </row>
    <row r="115" spans="1:25" ht="12" thickBot="1">
      <c r="A115" s="13"/>
      <c r="B115" s="13"/>
      <c r="C115" s="13"/>
      <c r="D115" s="13"/>
      <c r="E115" s="737"/>
      <c r="F115" s="830"/>
      <c r="G115" s="471" t="s">
        <v>4344</v>
      </c>
      <c r="H115" s="474" t="s">
        <v>4691</v>
      </c>
      <c r="I115" s="475">
        <v>300</v>
      </c>
      <c r="J115" s="475"/>
      <c r="K115" s="468"/>
      <c r="L115" s="468"/>
      <c r="M115" s="468"/>
      <c r="N115" s="468"/>
      <c r="O115" s="468"/>
      <c r="P115" s="468"/>
      <c r="Q115" s="468"/>
      <c r="R115" s="468"/>
      <c r="S115" s="468"/>
      <c r="T115" s="468"/>
      <c r="U115" s="468"/>
      <c r="V115" s="468"/>
      <c r="W115" s="468"/>
      <c r="X115" s="468"/>
      <c r="Y115" s="468"/>
    </row>
    <row r="116" spans="1:25" ht="12" thickBot="1">
      <c r="A116" s="13"/>
      <c r="B116" s="13"/>
      <c r="C116" s="13"/>
      <c r="D116" s="13"/>
      <c r="E116" s="737"/>
      <c r="F116" s="830"/>
      <c r="G116" s="471" t="s">
        <v>4345</v>
      </c>
      <c r="H116" s="474" t="s">
        <v>4347</v>
      </c>
      <c r="I116" s="475">
        <v>120</v>
      </c>
      <c r="J116" s="475"/>
      <c r="K116" s="468"/>
      <c r="L116" s="468"/>
      <c r="M116" s="468"/>
      <c r="N116" s="468"/>
      <c r="O116" s="468"/>
      <c r="P116" s="468"/>
      <c r="Q116" s="468"/>
      <c r="R116" s="468"/>
      <c r="S116" s="468"/>
      <c r="T116" s="468"/>
      <c r="U116" s="468"/>
      <c r="V116" s="468"/>
      <c r="W116" s="468"/>
      <c r="X116" s="468"/>
      <c r="Y116" s="468"/>
    </row>
    <row r="117" spans="1:25" ht="12" thickBot="1">
      <c r="A117" s="13"/>
      <c r="B117" s="13"/>
      <c r="C117" s="13"/>
      <c r="D117" s="13"/>
      <c r="E117" s="737"/>
      <c r="F117" s="830" t="s">
        <v>4015</v>
      </c>
      <c r="G117" s="471" t="s">
        <v>4346</v>
      </c>
      <c r="H117" s="474" t="s">
        <v>4320</v>
      </c>
      <c r="I117" s="475">
        <v>10</v>
      </c>
      <c r="J117" s="475"/>
      <c r="K117" s="468"/>
      <c r="L117" s="468"/>
      <c r="M117" s="468"/>
      <c r="N117" s="468"/>
      <c r="O117" s="468"/>
      <c r="P117" s="468"/>
      <c r="Q117" s="468"/>
      <c r="R117" s="468"/>
      <c r="S117" s="468"/>
      <c r="T117" s="468"/>
      <c r="U117" s="468"/>
      <c r="V117" s="468"/>
      <c r="W117" s="468"/>
      <c r="X117" s="468"/>
      <c r="Y117" s="468"/>
    </row>
    <row r="118" spans="1:25" ht="12" thickBot="1">
      <c r="A118" s="13"/>
      <c r="B118" s="13"/>
      <c r="C118" s="13"/>
      <c r="D118" s="13"/>
      <c r="E118" s="737"/>
      <c r="F118" s="830"/>
      <c r="G118" s="471" t="s">
        <v>4348</v>
      </c>
      <c r="H118" s="474" t="s">
        <v>3989</v>
      </c>
      <c r="I118" s="475">
        <v>25</v>
      </c>
      <c r="J118" s="475"/>
      <c r="K118" s="468"/>
      <c r="L118" s="468"/>
      <c r="M118" s="468"/>
      <c r="N118" s="468"/>
      <c r="O118" s="468"/>
      <c r="P118" s="468"/>
      <c r="Q118" s="468"/>
      <c r="R118" s="468"/>
      <c r="S118" s="468"/>
      <c r="T118" s="468"/>
      <c r="U118" s="468"/>
      <c r="V118" s="468"/>
      <c r="W118" s="468"/>
      <c r="X118" s="468"/>
      <c r="Y118" s="468"/>
    </row>
    <row r="119" spans="1:25" ht="12" thickBot="1">
      <c r="A119" s="13"/>
      <c r="B119" s="13"/>
      <c r="C119" s="13"/>
      <c r="D119" s="13"/>
      <c r="E119" s="737"/>
      <c r="F119" s="830"/>
      <c r="G119" s="471" t="s">
        <v>4349</v>
      </c>
      <c r="H119" s="474" t="s">
        <v>3989</v>
      </c>
      <c r="I119" s="475">
        <v>25</v>
      </c>
      <c r="J119" s="475"/>
      <c r="K119" s="468"/>
      <c r="L119" s="468"/>
      <c r="M119" s="468"/>
      <c r="N119" s="468"/>
      <c r="O119" s="468"/>
      <c r="P119" s="468"/>
      <c r="Q119" s="468"/>
      <c r="R119" s="468"/>
      <c r="S119" s="468"/>
      <c r="T119" s="468"/>
      <c r="U119" s="468"/>
      <c r="V119" s="468"/>
      <c r="W119" s="468"/>
      <c r="X119" s="468"/>
      <c r="Y119" s="468"/>
    </row>
    <row r="120" spans="1:25" ht="12" thickBot="1">
      <c r="A120" s="13"/>
      <c r="B120" s="13"/>
      <c r="C120" s="13"/>
      <c r="D120" s="13"/>
      <c r="E120" s="737"/>
      <c r="F120" s="830"/>
      <c r="G120" s="471" t="s">
        <v>4350</v>
      </c>
      <c r="H120" s="474" t="s">
        <v>3989</v>
      </c>
      <c r="I120" s="475">
        <v>300</v>
      </c>
      <c r="J120" s="475"/>
      <c r="K120" s="468"/>
      <c r="L120" s="468"/>
      <c r="M120" s="468"/>
      <c r="N120" s="468"/>
      <c r="O120" s="468"/>
      <c r="P120" s="468"/>
      <c r="Q120" s="468"/>
      <c r="R120" s="468"/>
      <c r="S120" s="468"/>
      <c r="T120" s="468"/>
      <c r="U120" s="468"/>
      <c r="V120" s="468"/>
      <c r="W120" s="468"/>
      <c r="X120" s="468"/>
      <c r="Y120" s="468"/>
    </row>
    <row r="121" spans="1:25" ht="12" thickBot="1">
      <c r="A121" s="13"/>
      <c r="B121" s="13"/>
      <c r="C121" s="13"/>
      <c r="D121" s="13"/>
      <c r="E121" s="737"/>
      <c r="F121" s="830"/>
      <c r="G121" s="471" t="s">
        <v>4351</v>
      </c>
      <c r="H121" s="474" t="s">
        <v>3989</v>
      </c>
      <c r="I121" s="475">
        <v>100</v>
      </c>
      <c r="J121" s="475"/>
      <c r="K121" s="468"/>
      <c r="L121" s="468"/>
      <c r="M121" s="468"/>
      <c r="N121" s="468"/>
      <c r="O121" s="468"/>
      <c r="P121" s="468"/>
      <c r="Q121" s="468"/>
      <c r="R121" s="468"/>
      <c r="S121" s="468"/>
      <c r="T121" s="468"/>
      <c r="U121" s="468"/>
      <c r="V121" s="468"/>
      <c r="W121" s="468"/>
      <c r="X121" s="468"/>
      <c r="Y121" s="468"/>
    </row>
    <row r="122" spans="1:25" ht="12" thickBot="1">
      <c r="A122" s="13"/>
      <c r="B122" s="13"/>
      <c r="C122" s="13"/>
      <c r="D122" s="13"/>
      <c r="E122" s="737"/>
      <c r="F122" s="830"/>
      <c r="G122" s="471" t="s">
        <v>4352</v>
      </c>
      <c r="H122" s="474" t="s">
        <v>3989</v>
      </c>
      <c r="I122" s="475">
        <v>10</v>
      </c>
      <c r="J122" s="475"/>
      <c r="K122" s="468"/>
      <c r="L122" s="468"/>
      <c r="M122" s="468"/>
      <c r="N122" s="468"/>
      <c r="O122" s="468"/>
      <c r="P122" s="468"/>
      <c r="Q122" s="468"/>
      <c r="R122" s="468"/>
      <c r="S122" s="468"/>
      <c r="T122" s="468"/>
      <c r="U122" s="468"/>
      <c r="V122" s="468"/>
      <c r="W122" s="468"/>
      <c r="X122" s="468"/>
      <c r="Y122" s="468"/>
    </row>
    <row r="123" spans="1:25" ht="12" thickBot="1">
      <c r="A123" s="13"/>
      <c r="B123" s="13"/>
      <c r="C123" s="13"/>
      <c r="D123" s="13"/>
      <c r="E123" s="737"/>
      <c r="F123" s="830"/>
      <c r="G123" s="471" t="s">
        <v>4353</v>
      </c>
      <c r="H123" s="474" t="s">
        <v>3989</v>
      </c>
      <c r="I123" s="475">
        <v>25</v>
      </c>
      <c r="J123" s="475"/>
      <c r="K123" s="468"/>
      <c r="L123" s="468"/>
      <c r="M123" s="468"/>
      <c r="N123" s="468"/>
      <c r="O123" s="468"/>
      <c r="P123" s="468"/>
      <c r="Q123" s="468"/>
      <c r="R123" s="468"/>
      <c r="S123" s="468"/>
      <c r="T123" s="468"/>
      <c r="U123" s="468"/>
      <c r="V123" s="468"/>
      <c r="W123" s="468"/>
      <c r="X123" s="468"/>
      <c r="Y123" s="468"/>
    </row>
    <row r="124" spans="1:25" ht="12" thickBot="1">
      <c r="A124" s="13"/>
      <c r="B124" s="13"/>
      <c r="C124" s="13"/>
      <c r="D124" s="13"/>
      <c r="E124" s="737"/>
      <c r="F124" s="830"/>
      <c r="G124" s="471" t="s">
        <v>4354</v>
      </c>
      <c r="H124" s="474" t="s">
        <v>3989</v>
      </c>
      <c r="I124" s="475">
        <v>15</v>
      </c>
      <c r="J124" s="475"/>
      <c r="K124" s="468"/>
      <c r="L124" s="468"/>
      <c r="M124" s="468"/>
      <c r="N124" s="468"/>
      <c r="O124" s="468"/>
      <c r="P124" s="468"/>
      <c r="Q124" s="468"/>
      <c r="R124" s="468"/>
      <c r="S124" s="468"/>
      <c r="T124" s="468"/>
      <c r="U124" s="468"/>
      <c r="V124" s="468"/>
      <c r="W124" s="468"/>
      <c r="X124" s="468"/>
      <c r="Y124" s="468"/>
    </row>
    <row r="125" spans="1:25" ht="12" thickBot="1">
      <c r="A125" s="13"/>
      <c r="B125" s="13"/>
      <c r="C125" s="13"/>
      <c r="D125" s="13"/>
      <c r="E125" s="737"/>
      <c r="F125" s="830"/>
      <c r="G125" s="471" t="s">
        <v>4355</v>
      </c>
      <c r="H125" s="474" t="s">
        <v>3989</v>
      </c>
      <c r="I125" s="475">
        <v>5</v>
      </c>
      <c r="J125" s="475"/>
      <c r="K125" s="468"/>
      <c r="L125" s="468"/>
      <c r="M125" s="468"/>
      <c r="N125" s="468"/>
      <c r="O125" s="468"/>
      <c r="P125" s="468"/>
      <c r="Q125" s="468"/>
      <c r="R125" s="468"/>
      <c r="S125" s="468"/>
      <c r="T125" s="468"/>
      <c r="U125" s="468"/>
      <c r="V125" s="468"/>
      <c r="W125" s="468"/>
      <c r="X125" s="468"/>
      <c r="Y125" s="468"/>
    </row>
    <row r="126" spans="1:25" ht="12" thickBot="1">
      <c r="A126" s="13"/>
      <c r="B126" s="13"/>
      <c r="C126" s="13"/>
      <c r="D126" s="13"/>
      <c r="E126" s="737"/>
      <c r="F126" s="830"/>
      <c r="G126" s="471" t="s">
        <v>4356</v>
      </c>
      <c r="H126" s="474" t="s">
        <v>3989</v>
      </c>
      <c r="I126" s="475">
        <v>10</v>
      </c>
      <c r="J126" s="475"/>
      <c r="K126" s="468"/>
      <c r="L126" s="468"/>
      <c r="M126" s="468"/>
      <c r="N126" s="468"/>
      <c r="O126" s="468"/>
      <c r="P126" s="468"/>
      <c r="Q126" s="468"/>
      <c r="R126" s="468"/>
      <c r="S126" s="468"/>
      <c r="T126" s="468"/>
      <c r="U126" s="468"/>
      <c r="V126" s="468"/>
      <c r="W126" s="468"/>
      <c r="X126" s="468"/>
      <c r="Y126" s="468"/>
    </row>
    <row r="127" spans="1:25" ht="12" thickBot="1">
      <c r="A127" s="13"/>
      <c r="B127" s="13"/>
      <c r="C127" s="13"/>
      <c r="D127" s="13"/>
      <c r="E127" s="737"/>
      <c r="F127" s="830"/>
      <c r="G127" s="471" t="s">
        <v>4357</v>
      </c>
      <c r="H127" s="474" t="s">
        <v>3989</v>
      </c>
      <c r="I127" s="475">
        <v>25</v>
      </c>
      <c r="J127" s="475"/>
      <c r="K127" s="468"/>
      <c r="L127" s="468"/>
      <c r="M127" s="468"/>
      <c r="N127" s="468"/>
      <c r="O127" s="468"/>
      <c r="P127" s="468"/>
      <c r="Q127" s="468"/>
      <c r="R127" s="468"/>
      <c r="S127" s="468"/>
      <c r="T127" s="468"/>
      <c r="U127" s="468"/>
      <c r="V127" s="468"/>
      <c r="W127" s="468"/>
      <c r="X127" s="468"/>
      <c r="Y127" s="468"/>
    </row>
    <row r="128" spans="1:25" ht="12" thickBot="1">
      <c r="A128" s="13"/>
      <c r="B128" s="13"/>
      <c r="C128" s="13"/>
      <c r="D128" s="13"/>
      <c r="E128" s="827" t="s">
        <v>4403</v>
      </c>
      <c r="F128" s="460" t="s">
        <v>4400</v>
      </c>
      <c r="G128" s="476" t="s">
        <v>4369</v>
      </c>
      <c r="H128" s="474" t="s">
        <v>4318</v>
      </c>
      <c r="I128" s="471">
        <v>777</v>
      </c>
      <c r="J128" s="471"/>
      <c r="K128" s="468"/>
      <c r="L128" s="468"/>
      <c r="M128" s="468"/>
      <c r="N128" s="468"/>
      <c r="O128" s="468"/>
      <c r="P128" s="468"/>
      <c r="Q128" s="468"/>
      <c r="R128" s="468"/>
      <c r="S128" s="468"/>
      <c r="T128" s="468"/>
      <c r="U128" s="468"/>
      <c r="V128" s="468"/>
      <c r="W128" s="468"/>
      <c r="X128" s="468"/>
      <c r="Y128" s="468"/>
    </row>
    <row r="129" spans="1:25" s="298" customFormat="1" ht="12" thickBot="1">
      <c r="A129" s="13"/>
      <c r="B129" s="13"/>
      <c r="C129" s="13"/>
      <c r="D129" s="13"/>
      <c r="E129" s="827"/>
      <c r="F129" s="835" t="s">
        <v>5244</v>
      </c>
      <c r="G129" s="478" t="s">
        <v>5245</v>
      </c>
      <c r="H129" s="474" t="s">
        <v>3989</v>
      </c>
      <c r="I129" s="471">
        <v>444</v>
      </c>
      <c r="J129" s="471"/>
      <c r="K129" s="468"/>
      <c r="L129" s="468"/>
      <c r="M129" s="468"/>
      <c r="N129" s="468"/>
      <c r="O129" s="468"/>
      <c r="P129" s="468"/>
      <c r="Q129" s="468"/>
      <c r="R129" s="468"/>
      <c r="S129" s="468"/>
      <c r="T129" s="468"/>
      <c r="U129" s="468"/>
      <c r="V129" s="468"/>
      <c r="W129" s="468"/>
      <c r="X129" s="468"/>
      <c r="Y129" s="468"/>
    </row>
    <row r="130" spans="1:25" s="298" customFormat="1" ht="12" thickBot="1">
      <c r="A130" s="13"/>
      <c r="B130" s="13"/>
      <c r="C130" s="13"/>
      <c r="D130" s="13"/>
      <c r="E130" s="827"/>
      <c r="F130" s="835"/>
      <c r="G130" s="478" t="s">
        <v>5246</v>
      </c>
      <c r="H130" s="474" t="s">
        <v>3989</v>
      </c>
      <c r="I130" s="471">
        <v>888</v>
      </c>
      <c r="J130" s="471"/>
      <c r="K130" s="468"/>
      <c r="L130" s="468"/>
      <c r="M130" s="468"/>
      <c r="N130" s="468"/>
      <c r="O130" s="468"/>
      <c r="P130" s="468"/>
      <c r="Q130" s="468"/>
      <c r="R130" s="468"/>
      <c r="S130" s="468"/>
      <c r="T130" s="468"/>
      <c r="U130" s="468"/>
      <c r="V130" s="468"/>
      <c r="W130" s="468"/>
      <c r="X130" s="468"/>
      <c r="Y130" s="468"/>
    </row>
    <row r="131" spans="1:25" s="298" customFormat="1" ht="12" thickBot="1">
      <c r="A131" s="13"/>
      <c r="B131" s="13"/>
      <c r="C131" s="13"/>
      <c r="D131" s="13"/>
      <c r="E131" s="827"/>
      <c r="F131" s="835"/>
      <c r="G131" s="478" t="s">
        <v>5247</v>
      </c>
      <c r="H131" s="474" t="s">
        <v>3989</v>
      </c>
      <c r="I131" s="471">
        <v>10000</v>
      </c>
      <c r="J131" s="471"/>
      <c r="K131" s="468"/>
      <c r="L131" s="468"/>
      <c r="M131" s="468"/>
      <c r="N131" s="468"/>
      <c r="O131" s="468"/>
      <c r="P131" s="468"/>
      <c r="Q131" s="468"/>
      <c r="R131" s="468"/>
      <c r="S131" s="468"/>
      <c r="T131" s="468"/>
      <c r="U131" s="468"/>
      <c r="V131" s="468"/>
      <c r="W131" s="468"/>
      <c r="X131" s="468"/>
      <c r="Y131" s="468"/>
    </row>
    <row r="132" spans="1:25" s="298" customFormat="1" ht="12" thickBot="1">
      <c r="A132" s="13"/>
      <c r="B132" s="13"/>
      <c r="C132" s="13"/>
      <c r="D132" s="13"/>
      <c r="E132" s="827"/>
      <c r="F132" s="835"/>
      <c r="G132" s="478" t="s">
        <v>5248</v>
      </c>
      <c r="H132" s="474" t="s">
        <v>5251</v>
      </c>
      <c r="I132" s="471">
        <v>2848</v>
      </c>
      <c r="J132" s="471"/>
      <c r="K132" s="468"/>
      <c r="L132" s="468"/>
      <c r="M132" s="468"/>
      <c r="N132" s="468"/>
      <c r="O132" s="468"/>
      <c r="P132" s="468"/>
      <c r="Q132" s="468"/>
      <c r="R132" s="468"/>
      <c r="S132" s="468"/>
      <c r="T132" s="468"/>
      <c r="U132" s="468"/>
      <c r="V132" s="468"/>
      <c r="W132" s="468"/>
      <c r="X132" s="468"/>
      <c r="Y132" s="468"/>
    </row>
    <row r="133" spans="1:25" s="298" customFormat="1" ht="12" thickBot="1">
      <c r="A133" s="13"/>
      <c r="B133" s="13"/>
      <c r="C133" s="13"/>
      <c r="D133" s="13"/>
      <c r="E133" s="827"/>
      <c r="F133" s="835"/>
      <c r="G133" s="478" t="s">
        <v>5249</v>
      </c>
      <c r="H133" s="474" t="s">
        <v>5252</v>
      </c>
      <c r="I133" s="471">
        <v>4848</v>
      </c>
      <c r="J133" s="471"/>
      <c r="K133" s="468"/>
      <c r="L133" s="468"/>
      <c r="M133" s="468"/>
      <c r="N133" s="468"/>
      <c r="O133" s="468"/>
      <c r="P133" s="468"/>
      <c r="Q133" s="468"/>
      <c r="R133" s="468"/>
      <c r="S133" s="468"/>
      <c r="T133" s="468"/>
      <c r="U133" s="468"/>
      <c r="V133" s="468"/>
      <c r="W133" s="468"/>
      <c r="X133" s="468"/>
      <c r="Y133" s="468"/>
    </row>
    <row r="134" spans="1:25" s="298" customFormat="1" ht="12" thickBot="1">
      <c r="A134" s="13"/>
      <c r="B134" s="13"/>
      <c r="C134" s="13"/>
      <c r="D134" s="13"/>
      <c r="E134" s="827"/>
      <c r="F134" s="835"/>
      <c r="G134" s="478" t="s">
        <v>5250</v>
      </c>
      <c r="H134" s="474" t="s">
        <v>5253</v>
      </c>
      <c r="I134" s="471">
        <v>888</v>
      </c>
      <c r="J134" s="471"/>
      <c r="K134" s="468"/>
      <c r="L134" s="468"/>
      <c r="M134" s="468"/>
      <c r="N134" s="468"/>
      <c r="O134" s="468"/>
      <c r="P134" s="468"/>
      <c r="Q134" s="468"/>
      <c r="R134" s="468"/>
      <c r="S134" s="468"/>
      <c r="T134" s="468"/>
      <c r="U134" s="468"/>
      <c r="V134" s="468"/>
      <c r="W134" s="468"/>
      <c r="X134" s="468"/>
      <c r="Y134" s="468"/>
    </row>
    <row r="135" spans="1:25" ht="12" thickBot="1">
      <c r="A135" s="13"/>
      <c r="B135" s="13"/>
      <c r="C135" s="13"/>
      <c r="D135" s="13"/>
      <c r="E135" s="827"/>
      <c r="F135" s="829" t="s">
        <v>4413</v>
      </c>
      <c r="G135" s="475" t="s">
        <v>4393</v>
      </c>
      <c r="H135" s="474" t="s">
        <v>4689</v>
      </c>
      <c r="I135" s="471">
        <v>25</v>
      </c>
      <c r="J135" s="471"/>
      <c r="K135" s="468"/>
      <c r="L135" s="468"/>
      <c r="M135" s="468"/>
      <c r="N135" s="468"/>
      <c r="O135" s="468"/>
      <c r="P135" s="468"/>
      <c r="Q135" s="468"/>
      <c r="R135" s="468"/>
      <c r="S135" s="468"/>
      <c r="T135" s="468"/>
      <c r="U135" s="468"/>
      <c r="V135" s="468"/>
      <c r="W135" s="468"/>
      <c r="X135" s="468"/>
      <c r="Y135" s="468"/>
    </row>
    <row r="136" spans="1:25" ht="12" thickBot="1">
      <c r="A136" s="13"/>
      <c r="B136" s="13"/>
      <c r="C136" s="13"/>
      <c r="D136" s="13"/>
      <c r="E136" s="827"/>
      <c r="F136" s="835"/>
      <c r="G136" s="475" t="s">
        <v>4404</v>
      </c>
      <c r="H136" s="474" t="s">
        <v>4689</v>
      </c>
      <c r="I136" s="471">
        <v>10</v>
      </c>
      <c r="J136" s="471"/>
      <c r="K136" s="468"/>
      <c r="L136" s="468"/>
      <c r="M136" s="468"/>
      <c r="N136" s="468"/>
      <c r="O136" s="468"/>
      <c r="P136" s="468"/>
      <c r="Q136" s="468"/>
      <c r="R136" s="468"/>
      <c r="S136" s="468"/>
      <c r="T136" s="468"/>
      <c r="U136" s="468"/>
      <c r="V136" s="468"/>
      <c r="W136" s="468"/>
      <c r="X136" s="468"/>
      <c r="Y136" s="468"/>
    </row>
    <row r="137" spans="1:25" ht="12" thickBot="1">
      <c r="A137" s="13"/>
      <c r="B137" s="13"/>
      <c r="C137" s="13"/>
      <c r="D137" s="13"/>
      <c r="E137" s="827"/>
      <c r="F137" s="835"/>
      <c r="G137" s="475" t="s">
        <v>4405</v>
      </c>
      <c r="H137" s="474" t="s">
        <v>4689</v>
      </c>
      <c r="I137" s="471">
        <v>950</v>
      </c>
      <c r="J137" s="471"/>
      <c r="K137" s="468"/>
      <c r="L137" s="468"/>
      <c r="M137" s="468"/>
      <c r="N137" s="468"/>
      <c r="O137" s="468"/>
      <c r="P137" s="468"/>
      <c r="Q137" s="468"/>
      <c r="R137" s="468"/>
      <c r="S137" s="468"/>
      <c r="T137" s="468"/>
      <c r="U137" s="468"/>
      <c r="V137" s="468"/>
      <c r="W137" s="468"/>
      <c r="X137" s="468"/>
      <c r="Y137" s="468"/>
    </row>
    <row r="138" spans="1:25" ht="12" thickBot="1">
      <c r="A138" s="13"/>
      <c r="B138" s="13"/>
      <c r="C138" s="13"/>
      <c r="D138" s="13"/>
      <c r="E138" s="827"/>
      <c r="F138" s="835"/>
      <c r="G138" s="475" t="s">
        <v>4407</v>
      </c>
      <c r="H138" s="474" t="s">
        <v>4460</v>
      </c>
      <c r="I138" s="471">
        <v>25</v>
      </c>
      <c r="J138" s="471"/>
      <c r="K138" s="468"/>
      <c r="L138" s="468"/>
      <c r="M138" s="468"/>
      <c r="N138" s="468"/>
      <c r="O138" s="468"/>
      <c r="P138" s="468"/>
      <c r="Q138" s="468"/>
      <c r="R138" s="468"/>
      <c r="S138" s="468"/>
      <c r="T138" s="468"/>
      <c r="U138" s="468"/>
      <c r="V138" s="468"/>
      <c r="W138" s="468"/>
      <c r="X138" s="468"/>
      <c r="Y138" s="468"/>
    </row>
    <row r="139" spans="1:25" ht="12" thickBot="1">
      <c r="A139" s="13"/>
      <c r="B139" s="13"/>
      <c r="C139" s="13"/>
      <c r="D139" s="13"/>
      <c r="E139" s="827"/>
      <c r="F139" s="835"/>
      <c r="G139" s="475" t="s">
        <v>4408</v>
      </c>
      <c r="H139" s="474" t="s">
        <v>4460</v>
      </c>
      <c r="I139" s="471">
        <v>80</v>
      </c>
      <c r="J139" s="471"/>
      <c r="K139" s="468"/>
      <c r="L139" s="468"/>
      <c r="M139" s="468"/>
      <c r="N139" s="468"/>
      <c r="O139" s="468"/>
      <c r="P139" s="468"/>
      <c r="Q139" s="468"/>
      <c r="R139" s="468"/>
      <c r="S139" s="468"/>
      <c r="T139" s="468"/>
      <c r="U139" s="468"/>
      <c r="V139" s="468"/>
      <c r="W139" s="468"/>
      <c r="X139" s="468"/>
      <c r="Y139" s="468"/>
    </row>
    <row r="140" spans="1:25" ht="12" thickBot="1">
      <c r="A140" s="13"/>
      <c r="B140" s="13"/>
      <c r="C140" s="13"/>
      <c r="D140" s="13"/>
      <c r="E140" s="827"/>
      <c r="F140" s="835"/>
      <c r="G140" s="475" t="s">
        <v>3095</v>
      </c>
      <c r="H140" s="474" t="s">
        <v>4460</v>
      </c>
      <c r="I140" s="471">
        <v>300</v>
      </c>
      <c r="J140" s="471"/>
      <c r="K140" s="468"/>
      <c r="L140" s="468"/>
      <c r="M140" s="468"/>
      <c r="N140" s="468"/>
      <c r="O140" s="468"/>
      <c r="P140" s="468"/>
      <c r="Q140" s="468"/>
      <c r="R140" s="468"/>
      <c r="S140" s="468"/>
      <c r="T140" s="468"/>
      <c r="U140" s="468"/>
      <c r="V140" s="468"/>
      <c r="W140" s="468"/>
      <c r="X140" s="468"/>
      <c r="Y140" s="468"/>
    </row>
    <row r="141" spans="1:25" ht="12" thickBot="1">
      <c r="A141" s="13"/>
      <c r="B141" s="13"/>
      <c r="C141" s="13"/>
      <c r="D141" s="13"/>
      <c r="E141" s="827"/>
      <c r="F141" s="835"/>
      <c r="G141" s="475" t="s">
        <v>5385</v>
      </c>
      <c r="H141" s="474" t="s">
        <v>4691</v>
      </c>
      <c r="I141" s="471">
        <v>25</v>
      </c>
      <c r="J141" s="471"/>
      <c r="K141" s="468"/>
      <c r="L141" s="468"/>
      <c r="M141" s="468"/>
      <c r="N141" s="468"/>
      <c r="O141" s="468"/>
      <c r="P141" s="468"/>
      <c r="Q141" s="468"/>
      <c r="R141" s="468"/>
      <c r="S141" s="468"/>
      <c r="T141" s="468"/>
      <c r="U141" s="468"/>
      <c r="V141" s="468"/>
      <c r="W141" s="468"/>
      <c r="X141" s="468"/>
      <c r="Y141" s="468"/>
    </row>
    <row r="142" spans="1:25" ht="12" thickBot="1">
      <c r="A142" s="13"/>
      <c r="B142" s="13"/>
      <c r="C142" s="13"/>
      <c r="D142" s="13"/>
      <c r="E142" s="827"/>
      <c r="F142" s="835"/>
      <c r="G142" s="475" t="s">
        <v>4409</v>
      </c>
      <c r="H142" s="474" t="s">
        <v>4457</v>
      </c>
      <c r="I142" s="471">
        <v>25</v>
      </c>
      <c r="J142" s="471"/>
      <c r="K142" s="468"/>
      <c r="L142" s="468"/>
      <c r="M142" s="468"/>
      <c r="N142" s="468"/>
      <c r="O142" s="468"/>
      <c r="P142" s="468"/>
      <c r="Q142" s="468"/>
      <c r="R142" s="468"/>
      <c r="S142" s="468"/>
      <c r="T142" s="468"/>
      <c r="U142" s="468"/>
      <c r="V142" s="468"/>
      <c r="W142" s="468"/>
      <c r="X142" s="468"/>
      <c r="Y142" s="468"/>
    </row>
    <row r="143" spans="1:25" ht="12" thickBot="1">
      <c r="A143" s="13"/>
      <c r="B143" s="13"/>
      <c r="C143" s="13"/>
      <c r="D143" s="13"/>
      <c r="E143" s="827"/>
      <c r="F143" s="835"/>
      <c r="G143" s="475" t="s">
        <v>4410</v>
      </c>
      <c r="H143" s="474" t="s">
        <v>4457</v>
      </c>
      <c r="I143" s="471">
        <v>550</v>
      </c>
      <c r="J143" s="471"/>
      <c r="K143" s="468"/>
      <c r="L143" s="468"/>
      <c r="M143" s="468"/>
      <c r="N143" s="468"/>
      <c r="O143" s="468"/>
      <c r="P143" s="468"/>
      <c r="Q143" s="468"/>
      <c r="R143" s="468"/>
      <c r="S143" s="468"/>
      <c r="T143" s="468"/>
      <c r="U143" s="468"/>
      <c r="V143" s="468"/>
      <c r="W143" s="468"/>
      <c r="X143" s="468"/>
      <c r="Y143" s="468"/>
    </row>
    <row r="144" spans="1:25" ht="12" thickBot="1">
      <c r="A144" s="13"/>
      <c r="B144" s="13"/>
      <c r="C144" s="13"/>
      <c r="D144" s="13"/>
      <c r="E144" s="827"/>
      <c r="F144" s="835"/>
      <c r="G144" s="475" t="s">
        <v>4411</v>
      </c>
      <c r="H144" s="474" t="s">
        <v>4457</v>
      </c>
      <c r="I144" s="471">
        <v>575</v>
      </c>
      <c r="J144" s="471"/>
      <c r="K144" s="468"/>
      <c r="L144" s="468"/>
      <c r="M144" s="468"/>
      <c r="N144" s="468"/>
      <c r="O144" s="468"/>
      <c r="P144" s="468"/>
      <c r="Q144" s="468"/>
      <c r="R144" s="468"/>
      <c r="S144" s="468"/>
      <c r="T144" s="468"/>
      <c r="U144" s="468"/>
      <c r="V144" s="468"/>
      <c r="W144" s="468"/>
      <c r="X144" s="468"/>
      <c r="Y144" s="468"/>
    </row>
    <row r="145" spans="1:25" ht="12" thickBot="1">
      <c r="A145" s="13"/>
      <c r="B145" s="13"/>
      <c r="C145" s="13"/>
      <c r="D145" s="13"/>
      <c r="E145" s="827"/>
      <c r="F145" s="835"/>
      <c r="G145" s="475" t="s">
        <v>4412</v>
      </c>
      <c r="H145" s="474" t="s">
        <v>4457</v>
      </c>
      <c r="I145" s="471">
        <v>700</v>
      </c>
      <c r="J145" s="471"/>
      <c r="K145" s="468"/>
      <c r="L145" s="468"/>
      <c r="M145" s="468"/>
      <c r="N145" s="468"/>
      <c r="O145" s="468"/>
      <c r="P145" s="468"/>
      <c r="Q145" s="468"/>
      <c r="R145" s="468"/>
      <c r="S145" s="468"/>
      <c r="T145" s="468"/>
      <c r="U145" s="468"/>
      <c r="V145" s="468"/>
      <c r="W145" s="468"/>
      <c r="X145" s="468"/>
      <c r="Y145" s="468"/>
    </row>
    <row r="146" spans="1:25" ht="12" thickBot="1">
      <c r="A146" s="13"/>
      <c r="B146" s="13"/>
      <c r="C146" s="13"/>
      <c r="D146" s="13"/>
      <c r="E146" s="827"/>
      <c r="F146" s="834" t="s">
        <v>4416</v>
      </c>
      <c r="G146" s="475" t="s">
        <v>3075</v>
      </c>
      <c r="H146" s="474" t="s">
        <v>4415</v>
      </c>
      <c r="I146" s="471">
        <v>2500</v>
      </c>
      <c r="J146" s="471"/>
      <c r="K146" s="468"/>
      <c r="L146" s="468"/>
      <c r="M146" s="468"/>
      <c r="N146" s="468"/>
      <c r="O146" s="468"/>
      <c r="P146" s="468"/>
      <c r="Q146" s="468"/>
      <c r="R146" s="468"/>
      <c r="S146" s="468"/>
      <c r="T146" s="468"/>
      <c r="U146" s="468"/>
      <c r="V146" s="468"/>
      <c r="W146" s="468"/>
      <c r="X146" s="468"/>
      <c r="Y146" s="468"/>
    </row>
    <row r="147" spans="1:25" ht="12" thickBot="1">
      <c r="A147" s="13"/>
      <c r="B147" s="13"/>
      <c r="C147" s="13"/>
      <c r="D147" s="13"/>
      <c r="E147" s="827"/>
      <c r="F147" s="835"/>
      <c r="G147" s="475" t="s">
        <v>3091</v>
      </c>
      <c r="H147" s="474" t="s">
        <v>4415</v>
      </c>
      <c r="I147" s="471">
        <v>3400</v>
      </c>
      <c r="J147" s="471"/>
      <c r="K147" s="468"/>
      <c r="L147" s="468"/>
      <c r="M147" s="468"/>
      <c r="N147" s="468"/>
      <c r="O147" s="468"/>
      <c r="P147" s="468"/>
      <c r="Q147" s="468"/>
      <c r="R147" s="468"/>
      <c r="S147" s="468"/>
      <c r="T147" s="468"/>
      <c r="U147" s="468"/>
      <c r="V147" s="468"/>
      <c r="W147" s="468"/>
      <c r="X147" s="468"/>
      <c r="Y147" s="468"/>
    </row>
    <row r="148" spans="1:25" ht="12" thickBot="1">
      <c r="A148" s="13"/>
      <c r="B148" s="13"/>
      <c r="C148" s="13"/>
      <c r="D148" s="13"/>
      <c r="E148" s="827"/>
      <c r="F148" s="835"/>
      <c r="G148" s="475" t="s">
        <v>3087</v>
      </c>
      <c r="H148" s="474" t="s">
        <v>4460</v>
      </c>
      <c r="I148" s="471">
        <v>5600</v>
      </c>
      <c r="J148" s="471"/>
      <c r="K148" s="468"/>
      <c r="L148" s="468"/>
      <c r="M148" s="468"/>
      <c r="N148" s="468"/>
      <c r="O148" s="468"/>
      <c r="P148" s="468"/>
      <c r="Q148" s="468"/>
      <c r="R148" s="468"/>
      <c r="S148" s="468"/>
      <c r="T148" s="468"/>
      <c r="U148" s="468"/>
      <c r="V148" s="468"/>
      <c r="W148" s="468"/>
      <c r="X148" s="468"/>
      <c r="Y148" s="468"/>
    </row>
    <row r="149" spans="1:25" ht="12" thickBot="1">
      <c r="A149" s="13"/>
      <c r="B149" s="13"/>
      <c r="C149" s="13"/>
      <c r="D149" s="13"/>
      <c r="E149" s="827"/>
      <c r="F149" s="835"/>
      <c r="G149" s="475" t="s">
        <v>5386</v>
      </c>
      <c r="H149" s="474" t="s">
        <v>4691</v>
      </c>
      <c r="I149" s="471">
        <v>1600</v>
      </c>
      <c r="J149" s="471"/>
      <c r="K149" s="468"/>
      <c r="L149" s="468"/>
      <c r="M149" s="468"/>
      <c r="N149" s="468"/>
      <c r="O149" s="468"/>
      <c r="P149" s="468"/>
      <c r="Q149" s="468"/>
      <c r="R149" s="468"/>
      <c r="S149" s="468"/>
      <c r="T149" s="468"/>
      <c r="U149" s="468"/>
      <c r="V149" s="468"/>
      <c r="W149" s="468"/>
      <c r="X149" s="468"/>
      <c r="Y149" s="468"/>
    </row>
    <row r="150" spans="1:25" ht="12" thickBot="1">
      <c r="A150" s="13"/>
      <c r="B150" s="13"/>
      <c r="C150" s="13"/>
      <c r="D150" s="13"/>
      <c r="E150" s="827"/>
      <c r="F150" s="835"/>
      <c r="G150" s="475" t="s">
        <v>4414</v>
      </c>
      <c r="H150" s="474" t="s">
        <v>4457</v>
      </c>
      <c r="I150" s="471">
        <v>1000</v>
      </c>
      <c r="J150" s="471"/>
      <c r="K150" s="468"/>
      <c r="L150" s="468"/>
      <c r="M150" s="468"/>
      <c r="N150" s="468"/>
      <c r="O150" s="468"/>
      <c r="P150" s="468"/>
      <c r="Q150" s="468"/>
      <c r="R150" s="468"/>
      <c r="S150" s="468"/>
      <c r="T150" s="468"/>
      <c r="U150" s="468"/>
      <c r="V150" s="468"/>
      <c r="W150" s="468"/>
      <c r="X150" s="468"/>
      <c r="Y150" s="468"/>
    </row>
    <row r="151" spans="1:25" ht="12" thickBot="1">
      <c r="A151" s="13"/>
      <c r="B151" s="13"/>
      <c r="C151" s="13"/>
      <c r="D151" s="13"/>
      <c r="E151" s="827"/>
      <c r="F151" s="834" t="s">
        <v>4721</v>
      </c>
      <c r="G151" s="475" t="s">
        <v>4417</v>
      </c>
      <c r="H151" s="474" t="s">
        <v>4418</v>
      </c>
      <c r="I151" s="471">
        <v>298</v>
      </c>
      <c r="J151" s="471"/>
      <c r="K151" s="468"/>
      <c r="L151" s="468"/>
      <c r="M151" s="468"/>
      <c r="N151" s="468"/>
      <c r="O151" s="468"/>
      <c r="P151" s="468"/>
      <c r="Q151" s="468"/>
      <c r="R151" s="468"/>
      <c r="S151" s="468"/>
      <c r="T151" s="468"/>
      <c r="U151" s="468"/>
      <c r="V151" s="468"/>
      <c r="W151" s="468"/>
      <c r="X151" s="468"/>
      <c r="Y151" s="468"/>
    </row>
    <row r="152" spans="1:25" ht="12" thickBot="1">
      <c r="A152" s="13"/>
      <c r="B152" s="13"/>
      <c r="C152" s="13"/>
      <c r="D152" s="13"/>
      <c r="E152" s="827"/>
      <c r="F152" s="834"/>
      <c r="G152" s="475" t="s">
        <v>4419</v>
      </c>
      <c r="H152" s="474" t="s">
        <v>4423</v>
      </c>
      <c r="I152" s="471">
        <v>1200</v>
      </c>
      <c r="J152" s="471"/>
      <c r="K152" s="468"/>
      <c r="L152" s="468"/>
      <c r="M152" s="468"/>
      <c r="N152" s="468"/>
      <c r="O152" s="468"/>
      <c r="P152" s="468"/>
      <c r="Q152" s="468"/>
      <c r="R152" s="468"/>
      <c r="S152" s="468"/>
      <c r="T152" s="468"/>
      <c r="U152" s="468"/>
      <c r="V152" s="468"/>
      <c r="W152" s="468"/>
      <c r="X152" s="468"/>
      <c r="Y152" s="468"/>
    </row>
    <row r="153" spans="1:25" ht="12" thickBot="1">
      <c r="A153" s="13"/>
      <c r="B153" s="13"/>
      <c r="C153" s="13"/>
      <c r="D153" s="13"/>
      <c r="E153" s="827"/>
      <c r="F153" s="834"/>
      <c r="G153" s="475" t="s">
        <v>4420</v>
      </c>
      <c r="H153" s="474" t="s">
        <v>3320</v>
      </c>
      <c r="I153" s="471">
        <v>2680</v>
      </c>
      <c r="J153" s="471"/>
      <c r="K153" s="468"/>
      <c r="L153" s="468"/>
      <c r="M153" s="468"/>
      <c r="N153" s="468"/>
      <c r="O153" s="468"/>
      <c r="P153" s="468"/>
      <c r="Q153" s="468"/>
      <c r="R153" s="468"/>
      <c r="S153" s="468"/>
      <c r="T153" s="468"/>
      <c r="U153" s="468"/>
      <c r="V153" s="468"/>
      <c r="W153" s="468"/>
      <c r="X153" s="468"/>
      <c r="Y153" s="468"/>
    </row>
    <row r="154" spans="1:25" ht="12" thickBot="1">
      <c r="A154" s="13"/>
      <c r="B154" s="13"/>
      <c r="C154" s="13"/>
      <c r="D154" s="13"/>
      <c r="E154" s="827"/>
      <c r="F154" s="834"/>
      <c r="G154" s="475" t="s">
        <v>4421</v>
      </c>
      <c r="H154" s="474" t="s">
        <v>3332</v>
      </c>
      <c r="I154" s="471">
        <v>750</v>
      </c>
      <c r="J154" s="471"/>
      <c r="K154" s="468"/>
      <c r="L154" s="468"/>
      <c r="M154" s="468"/>
      <c r="N154" s="468"/>
      <c r="O154" s="468"/>
      <c r="P154" s="468"/>
      <c r="Q154" s="468"/>
      <c r="R154" s="468"/>
      <c r="S154" s="468"/>
      <c r="T154" s="468"/>
      <c r="U154" s="468"/>
      <c r="V154" s="468"/>
      <c r="W154" s="468"/>
      <c r="X154" s="468"/>
      <c r="Y154" s="468"/>
    </row>
    <row r="155" spans="1:25" ht="12" thickBot="1">
      <c r="A155" s="13"/>
      <c r="B155" s="13"/>
      <c r="C155" s="13"/>
      <c r="D155" s="13"/>
      <c r="E155" s="827"/>
      <c r="F155" s="834"/>
      <c r="G155" s="475" t="s">
        <v>4422</v>
      </c>
      <c r="H155" s="474" t="s">
        <v>3332</v>
      </c>
      <c r="I155" s="471">
        <v>1500</v>
      </c>
      <c r="J155" s="471"/>
      <c r="K155" s="468"/>
      <c r="L155" s="468"/>
      <c r="M155" s="468"/>
      <c r="N155" s="468"/>
      <c r="O155" s="468"/>
      <c r="P155" s="468"/>
      <c r="Q155" s="468"/>
      <c r="R155" s="468"/>
      <c r="S155" s="468"/>
      <c r="T155" s="468"/>
      <c r="U155" s="468"/>
      <c r="V155" s="468"/>
      <c r="W155" s="468"/>
      <c r="X155" s="468"/>
      <c r="Y155" s="468"/>
    </row>
    <row r="156" spans="1:25" ht="12" thickBot="1">
      <c r="A156" s="13"/>
      <c r="B156" s="13"/>
      <c r="C156" s="13"/>
      <c r="D156" s="13"/>
      <c r="E156" s="827"/>
      <c r="F156" s="834"/>
      <c r="G156" s="475" t="s">
        <v>4425</v>
      </c>
      <c r="H156" s="474" t="s">
        <v>4418</v>
      </c>
      <c r="I156" s="471">
        <v>50</v>
      </c>
      <c r="J156" s="471"/>
      <c r="K156" s="468"/>
      <c r="L156" s="468"/>
      <c r="M156" s="468"/>
      <c r="N156" s="468"/>
      <c r="O156" s="468"/>
      <c r="P156" s="468"/>
      <c r="Q156" s="468"/>
      <c r="R156" s="468"/>
      <c r="S156" s="468"/>
      <c r="T156" s="468"/>
      <c r="U156" s="468"/>
      <c r="V156" s="468"/>
      <c r="W156" s="468"/>
      <c r="X156" s="468"/>
      <c r="Y156" s="468"/>
    </row>
    <row r="157" spans="1:25" ht="12" thickBot="1">
      <c r="A157" s="13"/>
      <c r="B157" s="13"/>
      <c r="C157" s="13"/>
      <c r="D157" s="13"/>
      <c r="E157" s="827"/>
      <c r="F157" s="834"/>
      <c r="G157" s="475" t="s">
        <v>4426</v>
      </c>
      <c r="H157" s="474" t="s">
        <v>4418</v>
      </c>
      <c r="I157" s="471">
        <v>100</v>
      </c>
      <c r="J157" s="471"/>
      <c r="K157" s="468"/>
      <c r="L157" s="468"/>
      <c r="M157" s="468"/>
      <c r="N157" s="468"/>
      <c r="O157" s="468"/>
      <c r="P157" s="468"/>
      <c r="Q157" s="468"/>
      <c r="R157" s="468"/>
      <c r="S157" s="468"/>
      <c r="T157" s="468"/>
      <c r="U157" s="468"/>
      <c r="V157" s="468"/>
      <c r="W157" s="468"/>
      <c r="X157" s="468"/>
      <c r="Y157" s="468"/>
    </row>
    <row r="158" spans="1:25" ht="12" thickBot="1">
      <c r="A158" s="13"/>
      <c r="B158" s="13"/>
      <c r="C158" s="13"/>
      <c r="D158" s="13"/>
      <c r="E158" s="827"/>
      <c r="F158" s="834"/>
      <c r="G158" s="475" t="s">
        <v>4427</v>
      </c>
      <c r="H158" s="474" t="s">
        <v>4418</v>
      </c>
      <c r="I158" s="471">
        <v>80</v>
      </c>
      <c r="J158" s="471"/>
      <c r="K158" s="468"/>
      <c r="L158" s="468"/>
      <c r="M158" s="468"/>
      <c r="N158" s="468"/>
      <c r="O158" s="468"/>
      <c r="P158" s="468"/>
      <c r="Q158" s="468"/>
      <c r="R158" s="468"/>
      <c r="S158" s="468"/>
      <c r="T158" s="468"/>
      <c r="U158" s="468"/>
      <c r="V158" s="468"/>
      <c r="W158" s="468"/>
      <c r="X158" s="468"/>
      <c r="Y158" s="468"/>
    </row>
    <row r="159" spans="1:25" ht="12" thickBot="1">
      <c r="A159" s="13"/>
      <c r="B159" s="13"/>
      <c r="C159" s="13"/>
      <c r="D159" s="13"/>
      <c r="E159" s="827"/>
      <c r="F159" s="834"/>
      <c r="G159" s="475" t="s">
        <v>3425</v>
      </c>
      <c r="H159" s="474" t="s">
        <v>4418</v>
      </c>
      <c r="I159" s="471">
        <v>80</v>
      </c>
      <c r="J159" s="471"/>
      <c r="K159" s="468"/>
      <c r="L159" s="468"/>
      <c r="M159" s="468"/>
      <c r="N159" s="468"/>
      <c r="O159" s="468"/>
      <c r="P159" s="468"/>
      <c r="Q159" s="468"/>
      <c r="R159" s="468"/>
      <c r="S159" s="468"/>
      <c r="T159" s="468"/>
      <c r="U159" s="468"/>
      <c r="V159" s="468"/>
      <c r="W159" s="468"/>
      <c r="X159" s="468"/>
      <c r="Y159" s="468"/>
    </row>
    <row r="160" spans="1:25" ht="12" thickBot="1">
      <c r="A160" s="13"/>
      <c r="B160" s="13"/>
      <c r="C160" s="13"/>
      <c r="D160" s="13"/>
      <c r="E160" s="827"/>
      <c r="F160" s="834"/>
      <c r="G160" s="475" t="s">
        <v>4758</v>
      </c>
      <c r="H160" s="474" t="s">
        <v>4749</v>
      </c>
      <c r="I160" s="471">
        <v>3000</v>
      </c>
      <c r="J160" s="471" t="s">
        <v>4745</v>
      </c>
      <c r="K160" s="468"/>
      <c r="L160" s="468"/>
      <c r="M160" s="468"/>
      <c r="N160" s="468"/>
      <c r="O160" s="468"/>
      <c r="P160" s="468"/>
      <c r="Q160" s="468"/>
      <c r="R160" s="468"/>
      <c r="S160" s="468"/>
      <c r="T160" s="468"/>
      <c r="U160" s="468"/>
      <c r="V160" s="468"/>
      <c r="W160" s="468"/>
      <c r="X160" s="468"/>
      <c r="Y160" s="468"/>
    </row>
    <row r="161" spans="1:25" ht="12" thickBot="1">
      <c r="A161" s="13"/>
      <c r="B161" s="13"/>
      <c r="C161" s="13"/>
      <c r="D161" s="13"/>
      <c r="E161" s="827"/>
      <c r="F161" s="834" t="s">
        <v>4722</v>
      </c>
      <c r="G161" s="475" t="s">
        <v>4428</v>
      </c>
      <c r="H161" s="474" t="s">
        <v>4431</v>
      </c>
      <c r="I161" s="471">
        <v>2250</v>
      </c>
      <c r="J161" s="471"/>
      <c r="K161" s="468"/>
      <c r="L161" s="468"/>
      <c r="M161" s="468"/>
      <c r="N161" s="468"/>
      <c r="O161" s="468"/>
      <c r="P161" s="468"/>
      <c r="Q161" s="468"/>
      <c r="R161" s="468"/>
      <c r="S161" s="468"/>
      <c r="T161" s="468"/>
      <c r="U161" s="468"/>
      <c r="V161" s="468"/>
      <c r="W161" s="468"/>
      <c r="X161" s="468"/>
      <c r="Y161" s="468"/>
    </row>
    <row r="162" spans="1:25" ht="12" thickBot="1">
      <c r="A162" s="13"/>
      <c r="B162" s="13"/>
      <c r="C162" s="13"/>
      <c r="D162" s="13"/>
      <c r="E162" s="827"/>
      <c r="F162" s="834"/>
      <c r="G162" s="475" t="s">
        <v>4432</v>
      </c>
      <c r="H162" s="474" t="s">
        <v>4431</v>
      </c>
      <c r="I162" s="471">
        <v>2300</v>
      </c>
      <c r="J162" s="471"/>
      <c r="K162" s="468"/>
      <c r="L162" s="468"/>
      <c r="M162" s="468"/>
      <c r="N162" s="468"/>
      <c r="O162" s="468"/>
      <c r="P162" s="468"/>
      <c r="Q162" s="468"/>
      <c r="R162" s="468"/>
      <c r="S162" s="468"/>
      <c r="T162" s="468"/>
      <c r="U162" s="468"/>
      <c r="V162" s="468"/>
      <c r="W162" s="468"/>
      <c r="X162" s="468"/>
      <c r="Y162" s="468"/>
    </row>
    <row r="163" spans="1:25" ht="12" thickBot="1">
      <c r="A163" s="13"/>
      <c r="B163" s="13"/>
      <c r="C163" s="13"/>
      <c r="D163" s="13"/>
      <c r="E163" s="827"/>
      <c r="F163" s="834"/>
      <c r="G163" s="475" t="s">
        <v>4433</v>
      </c>
      <c r="H163" s="474" t="s">
        <v>4431</v>
      </c>
      <c r="I163" s="471">
        <v>2450</v>
      </c>
      <c r="J163" s="471"/>
      <c r="K163" s="468"/>
      <c r="L163" s="468"/>
      <c r="M163" s="468"/>
      <c r="N163" s="468"/>
      <c r="O163" s="468"/>
      <c r="P163" s="468"/>
      <c r="Q163" s="468"/>
      <c r="R163" s="468"/>
      <c r="S163" s="468"/>
      <c r="T163" s="468"/>
      <c r="U163" s="468"/>
      <c r="V163" s="468"/>
      <c r="W163" s="468"/>
      <c r="X163" s="468"/>
      <c r="Y163" s="468"/>
    </row>
    <row r="164" spans="1:25" ht="12" thickBot="1">
      <c r="A164" s="13"/>
      <c r="B164" s="13"/>
      <c r="C164" s="13"/>
      <c r="D164" s="13"/>
      <c r="E164" s="827"/>
      <c r="F164" s="834"/>
      <c r="G164" s="475" t="s">
        <v>4434</v>
      </c>
      <c r="H164" s="474" t="s">
        <v>4435</v>
      </c>
      <c r="I164" s="471">
        <v>1150</v>
      </c>
      <c r="J164" s="471"/>
      <c r="K164" s="468"/>
      <c r="L164" s="468"/>
      <c r="M164" s="468"/>
      <c r="N164" s="468"/>
      <c r="O164" s="468"/>
      <c r="P164" s="468"/>
      <c r="Q164" s="468"/>
      <c r="R164" s="468"/>
      <c r="S164" s="468"/>
      <c r="T164" s="468"/>
      <c r="U164" s="468"/>
      <c r="V164" s="468"/>
      <c r="W164" s="468"/>
      <c r="X164" s="468"/>
      <c r="Y164" s="468"/>
    </row>
    <row r="165" spans="1:25" ht="12" thickBot="1">
      <c r="A165" s="13"/>
      <c r="B165" s="13"/>
      <c r="C165" s="13"/>
      <c r="D165" s="13"/>
      <c r="E165" s="827"/>
      <c r="F165" s="834"/>
      <c r="G165" s="475" t="s">
        <v>4436</v>
      </c>
      <c r="H165" s="474" t="s">
        <v>4435</v>
      </c>
      <c r="I165" s="471">
        <v>1250</v>
      </c>
      <c r="J165" s="471"/>
      <c r="K165" s="468"/>
      <c r="L165" s="468"/>
      <c r="M165" s="468"/>
      <c r="N165" s="468"/>
      <c r="O165" s="468"/>
      <c r="P165" s="468"/>
      <c r="Q165" s="468"/>
      <c r="R165" s="468"/>
      <c r="S165" s="468"/>
      <c r="T165" s="468"/>
      <c r="U165" s="468"/>
      <c r="V165" s="468"/>
      <c r="W165" s="468"/>
      <c r="X165" s="468"/>
      <c r="Y165" s="468"/>
    </row>
    <row r="166" spans="1:25" ht="12" thickBot="1">
      <c r="A166" s="13"/>
      <c r="B166" s="13"/>
      <c r="C166" s="13"/>
      <c r="D166" s="13"/>
      <c r="E166" s="827"/>
      <c r="F166" s="834"/>
      <c r="G166" s="475" t="s">
        <v>4437</v>
      </c>
      <c r="H166" s="474" t="s">
        <v>4435</v>
      </c>
      <c r="I166" s="471">
        <v>1450</v>
      </c>
      <c r="J166" s="471"/>
      <c r="K166" s="468"/>
      <c r="L166" s="468"/>
      <c r="M166" s="468"/>
      <c r="N166" s="468"/>
      <c r="O166" s="468"/>
      <c r="P166" s="468"/>
      <c r="Q166" s="468"/>
      <c r="R166" s="468"/>
      <c r="S166" s="468"/>
      <c r="T166" s="468"/>
      <c r="U166" s="468"/>
      <c r="V166" s="468"/>
      <c r="W166" s="468"/>
      <c r="X166" s="468"/>
      <c r="Y166" s="468"/>
    </row>
    <row r="167" spans="1:25" ht="12" thickBot="1">
      <c r="A167" s="13"/>
      <c r="B167" s="13"/>
      <c r="C167" s="13"/>
      <c r="D167" s="13"/>
      <c r="E167" s="827"/>
      <c r="F167" s="834"/>
      <c r="G167" s="475" t="s">
        <v>4438</v>
      </c>
      <c r="H167" s="474" t="s">
        <v>4439</v>
      </c>
      <c r="I167" s="471">
        <v>1550</v>
      </c>
      <c r="J167" s="471"/>
      <c r="K167" s="468"/>
      <c r="L167" s="468"/>
      <c r="M167" s="468"/>
      <c r="N167" s="468"/>
      <c r="O167" s="468"/>
      <c r="P167" s="468"/>
      <c r="Q167" s="468"/>
      <c r="R167" s="468"/>
      <c r="S167" s="468"/>
      <c r="T167" s="468"/>
      <c r="U167" s="468"/>
      <c r="V167" s="468"/>
      <c r="W167" s="468"/>
      <c r="X167" s="468"/>
      <c r="Y167" s="468"/>
    </row>
    <row r="168" spans="1:25" ht="12" thickBot="1">
      <c r="A168" s="13"/>
      <c r="B168" s="13"/>
      <c r="C168" s="13"/>
      <c r="D168" s="13"/>
      <c r="E168" s="827"/>
      <c r="F168" s="834"/>
      <c r="G168" s="475" t="s">
        <v>4440</v>
      </c>
      <c r="H168" s="474" t="s">
        <v>4439</v>
      </c>
      <c r="I168" s="471">
        <v>1950</v>
      </c>
      <c r="J168" s="471"/>
      <c r="K168" s="468"/>
      <c r="L168" s="468"/>
      <c r="M168" s="468"/>
      <c r="N168" s="468"/>
      <c r="O168" s="468"/>
      <c r="P168" s="468"/>
      <c r="Q168" s="468"/>
      <c r="R168" s="468"/>
      <c r="S168" s="468"/>
      <c r="T168" s="468"/>
      <c r="U168" s="468"/>
      <c r="V168" s="468"/>
      <c r="W168" s="468"/>
      <c r="X168" s="468"/>
      <c r="Y168" s="468"/>
    </row>
    <row r="169" spans="1:25" ht="12" thickBot="1">
      <c r="A169" s="13"/>
      <c r="B169" s="13"/>
      <c r="C169" s="13"/>
      <c r="D169" s="13"/>
      <c r="E169" s="827"/>
      <c r="F169" s="834"/>
      <c r="G169" s="475" t="s">
        <v>4441</v>
      </c>
      <c r="H169" s="474" t="s">
        <v>4439</v>
      </c>
      <c r="I169" s="471">
        <v>2250</v>
      </c>
      <c r="J169" s="471"/>
      <c r="K169" s="468"/>
      <c r="L169" s="468"/>
      <c r="M169" s="468"/>
      <c r="N169" s="468"/>
      <c r="O169" s="468"/>
      <c r="P169" s="468"/>
      <c r="Q169" s="468"/>
      <c r="R169" s="468"/>
      <c r="S169" s="468"/>
      <c r="T169" s="468"/>
      <c r="U169" s="468"/>
      <c r="V169" s="468"/>
      <c r="W169" s="468"/>
      <c r="X169" s="468"/>
      <c r="Y169" s="468"/>
    </row>
    <row r="170" spans="1:25" ht="12" thickBot="1">
      <c r="A170" s="13"/>
      <c r="B170" s="13"/>
      <c r="C170" s="13"/>
      <c r="D170" s="13"/>
      <c r="E170" s="827"/>
      <c r="F170" s="834"/>
      <c r="G170" s="475" t="s">
        <v>4759</v>
      </c>
      <c r="H170" s="474" t="s">
        <v>4700</v>
      </c>
      <c r="I170" s="471">
        <v>5000</v>
      </c>
      <c r="J170" s="471" t="s">
        <v>4755</v>
      </c>
      <c r="K170" s="468"/>
      <c r="L170" s="468"/>
      <c r="M170" s="468"/>
      <c r="N170" s="468"/>
      <c r="O170" s="468"/>
      <c r="P170" s="468"/>
      <c r="Q170" s="468"/>
      <c r="R170" s="468"/>
      <c r="S170" s="468"/>
      <c r="T170" s="468"/>
      <c r="U170" s="468"/>
      <c r="V170" s="468"/>
      <c r="W170" s="468"/>
      <c r="X170" s="468"/>
      <c r="Y170" s="468"/>
    </row>
    <row r="171" spans="1:25" ht="12" thickBot="1">
      <c r="A171" s="13"/>
      <c r="B171" s="13"/>
      <c r="C171" s="13"/>
      <c r="D171" s="13"/>
      <c r="E171" s="827"/>
      <c r="F171" s="834"/>
      <c r="G171" s="475" t="s">
        <v>4760</v>
      </c>
      <c r="H171" s="474" t="s">
        <v>4761</v>
      </c>
      <c r="I171" s="471">
        <v>10000</v>
      </c>
      <c r="J171" s="471" t="s">
        <v>4756</v>
      </c>
      <c r="K171" s="468"/>
      <c r="L171" s="468"/>
      <c r="M171" s="468"/>
      <c r="N171" s="468"/>
      <c r="O171" s="468"/>
      <c r="P171" s="468"/>
      <c r="Q171" s="468"/>
      <c r="R171" s="468"/>
      <c r="S171" s="468"/>
      <c r="T171" s="468"/>
      <c r="U171" s="468"/>
      <c r="V171" s="468"/>
      <c r="W171" s="468"/>
      <c r="X171" s="468"/>
      <c r="Y171" s="468"/>
    </row>
    <row r="172" spans="1:25" ht="12" thickBot="1">
      <c r="A172" s="13"/>
      <c r="B172" s="13"/>
      <c r="C172" s="13"/>
      <c r="D172" s="13"/>
      <c r="E172" s="827"/>
      <c r="F172" s="834"/>
      <c r="G172" s="475" t="s">
        <v>4762</v>
      </c>
      <c r="H172" s="474" t="s">
        <v>81</v>
      </c>
      <c r="I172" s="471">
        <v>5000</v>
      </c>
      <c r="J172" s="471" t="s">
        <v>4757</v>
      </c>
      <c r="K172" s="468"/>
      <c r="L172" s="468"/>
      <c r="M172" s="468"/>
      <c r="N172" s="468"/>
      <c r="O172" s="468"/>
      <c r="P172" s="468"/>
      <c r="Q172" s="468"/>
      <c r="R172" s="468"/>
      <c r="S172" s="468"/>
      <c r="T172" s="468"/>
      <c r="U172" s="468"/>
      <c r="V172" s="468"/>
      <c r="W172" s="468"/>
      <c r="X172" s="468"/>
      <c r="Y172" s="468"/>
    </row>
    <row r="173" spans="1:25" ht="12" thickBot="1">
      <c r="A173" s="13"/>
      <c r="B173" s="13"/>
      <c r="C173" s="13"/>
      <c r="D173" s="13"/>
      <c r="E173" s="827"/>
      <c r="F173" s="829" t="s">
        <v>4442</v>
      </c>
      <c r="G173" s="471" t="s">
        <v>4330</v>
      </c>
      <c r="H173" s="472" t="s">
        <v>4327</v>
      </c>
      <c r="I173" s="475">
        <v>450</v>
      </c>
      <c r="J173" s="471"/>
      <c r="K173" s="468"/>
      <c r="L173" s="468"/>
      <c r="M173" s="468"/>
      <c r="N173" s="468"/>
      <c r="O173" s="468"/>
      <c r="P173" s="468"/>
      <c r="Q173" s="468"/>
      <c r="R173" s="468"/>
      <c r="S173" s="468"/>
      <c r="T173" s="468"/>
      <c r="U173" s="468"/>
      <c r="V173" s="468"/>
      <c r="W173" s="468"/>
      <c r="X173" s="468"/>
      <c r="Y173" s="468"/>
    </row>
    <row r="174" spans="1:25" ht="12" thickBot="1">
      <c r="A174" s="13"/>
      <c r="B174" s="13"/>
      <c r="C174" s="13"/>
      <c r="D174" s="13"/>
      <c r="E174" s="827"/>
      <c r="F174" s="829"/>
      <c r="G174" s="475" t="s">
        <v>4443</v>
      </c>
      <c r="H174" s="474" t="s">
        <v>4031</v>
      </c>
      <c r="I174" s="471">
        <v>600</v>
      </c>
      <c r="J174" s="471"/>
      <c r="K174" s="468"/>
      <c r="L174" s="468"/>
      <c r="M174" s="468"/>
      <c r="N174" s="468"/>
      <c r="O174" s="468"/>
      <c r="P174" s="468"/>
      <c r="Q174" s="468"/>
      <c r="R174" s="468"/>
      <c r="S174" s="468"/>
      <c r="T174" s="468"/>
      <c r="U174" s="468"/>
      <c r="V174" s="468"/>
      <c r="W174" s="468"/>
      <c r="X174" s="468"/>
      <c r="Y174" s="468"/>
    </row>
    <row r="175" spans="1:25" ht="12" thickBot="1">
      <c r="A175" s="13"/>
      <c r="B175" s="13"/>
      <c r="C175" s="13"/>
      <c r="D175" s="13"/>
      <c r="E175" s="827"/>
      <c r="F175" s="829"/>
      <c r="G175" s="475" t="s">
        <v>4444</v>
      </c>
      <c r="H175" s="474" t="s">
        <v>4031</v>
      </c>
      <c r="I175" s="471">
        <v>900</v>
      </c>
      <c r="J175" s="471"/>
      <c r="K175" s="468"/>
      <c r="L175" s="468"/>
      <c r="M175" s="468"/>
      <c r="N175" s="468"/>
      <c r="O175" s="468"/>
      <c r="P175" s="468"/>
      <c r="Q175" s="468"/>
      <c r="R175" s="468"/>
      <c r="S175" s="468"/>
      <c r="T175" s="468"/>
      <c r="U175" s="468"/>
      <c r="V175" s="468"/>
      <c r="W175" s="468"/>
      <c r="X175" s="468"/>
      <c r="Y175" s="468"/>
    </row>
    <row r="176" spans="1:25" ht="12" thickBot="1">
      <c r="A176" s="13"/>
      <c r="B176" s="13"/>
      <c r="C176" s="13"/>
      <c r="D176" s="13"/>
      <c r="E176" s="827"/>
      <c r="F176" s="829"/>
      <c r="G176" s="475" t="s">
        <v>4445</v>
      </c>
      <c r="H176" s="474" t="s">
        <v>4031</v>
      </c>
      <c r="I176" s="471">
        <v>800</v>
      </c>
      <c r="J176" s="471"/>
      <c r="K176" s="468"/>
      <c r="L176" s="468"/>
      <c r="M176" s="468"/>
      <c r="N176" s="468"/>
      <c r="O176" s="468"/>
      <c r="P176" s="468"/>
      <c r="Q176" s="468"/>
      <c r="R176" s="468"/>
      <c r="S176" s="468"/>
      <c r="T176" s="468"/>
      <c r="U176" s="468"/>
      <c r="V176" s="468"/>
      <c r="W176" s="468"/>
      <c r="X176" s="468"/>
      <c r="Y176" s="468"/>
    </row>
    <row r="177" spans="1:25" ht="12" thickBot="1">
      <c r="A177" s="13"/>
      <c r="B177" s="13"/>
      <c r="C177" s="13"/>
      <c r="D177" s="13"/>
      <c r="E177" s="827"/>
      <c r="F177" s="829"/>
      <c r="G177" s="475" t="s">
        <v>4446</v>
      </c>
      <c r="H177" s="474" t="s">
        <v>4031</v>
      </c>
      <c r="I177" s="471">
        <v>750</v>
      </c>
      <c r="J177" s="471"/>
      <c r="K177" s="468"/>
      <c r="L177" s="468"/>
      <c r="M177" s="468"/>
      <c r="N177" s="468"/>
      <c r="O177" s="468"/>
      <c r="P177" s="468"/>
      <c r="Q177" s="468"/>
      <c r="R177" s="468"/>
      <c r="S177" s="468"/>
      <c r="T177" s="468"/>
      <c r="U177" s="468"/>
      <c r="V177" s="468"/>
      <c r="W177" s="468"/>
      <c r="X177" s="468"/>
      <c r="Y177" s="468"/>
    </row>
    <row r="178" spans="1:25" ht="12" thickBot="1">
      <c r="A178" s="13"/>
      <c r="B178" s="13"/>
      <c r="C178" s="13"/>
      <c r="D178" s="13"/>
      <c r="E178" s="827"/>
      <c r="F178" s="829"/>
      <c r="G178" s="475" t="s">
        <v>4447</v>
      </c>
      <c r="H178" s="474" t="s">
        <v>4031</v>
      </c>
      <c r="I178" s="471">
        <v>660</v>
      </c>
      <c r="J178" s="471"/>
      <c r="K178" s="468"/>
      <c r="L178" s="468"/>
      <c r="M178" s="468"/>
      <c r="N178" s="468"/>
      <c r="O178" s="468"/>
      <c r="P178" s="468"/>
      <c r="Q178" s="468"/>
      <c r="R178" s="468"/>
      <c r="S178" s="468"/>
      <c r="T178" s="468"/>
      <c r="U178" s="468"/>
      <c r="V178" s="468"/>
      <c r="W178" s="468"/>
      <c r="X178" s="468"/>
      <c r="Y178" s="468"/>
    </row>
    <row r="179" spans="1:25" ht="12" thickBot="1">
      <c r="A179" s="13"/>
      <c r="B179" s="13"/>
      <c r="C179" s="13"/>
      <c r="D179" s="13"/>
      <c r="E179" s="827"/>
      <c r="F179" s="829"/>
      <c r="G179" s="475" t="s">
        <v>5387</v>
      </c>
      <c r="H179" s="474" t="s">
        <v>4691</v>
      </c>
      <c r="I179" s="471">
        <v>600</v>
      </c>
      <c r="J179" s="471"/>
      <c r="K179" s="468"/>
      <c r="L179" s="468"/>
      <c r="M179" s="468"/>
      <c r="N179" s="468"/>
      <c r="O179" s="468"/>
      <c r="P179" s="468"/>
      <c r="Q179" s="468"/>
      <c r="R179" s="468"/>
      <c r="S179" s="468"/>
      <c r="T179" s="468"/>
      <c r="U179" s="468"/>
      <c r="V179" s="468"/>
      <c r="W179" s="468"/>
      <c r="X179" s="468"/>
      <c r="Y179" s="468"/>
    </row>
    <row r="180" spans="1:25" ht="12" thickBot="1">
      <c r="A180" s="13"/>
      <c r="B180" s="13"/>
      <c r="C180" s="13"/>
      <c r="D180" s="13"/>
      <c r="E180" s="827"/>
      <c r="F180" s="829"/>
      <c r="G180" s="475" t="s">
        <v>4448</v>
      </c>
      <c r="H180" s="474" t="s">
        <v>4689</v>
      </c>
      <c r="I180" s="471">
        <v>900</v>
      </c>
      <c r="J180" s="471"/>
      <c r="K180" s="468"/>
      <c r="L180" s="468"/>
      <c r="M180" s="468"/>
      <c r="N180" s="468"/>
      <c r="O180" s="468"/>
      <c r="P180" s="468"/>
      <c r="Q180" s="468"/>
      <c r="R180" s="468"/>
      <c r="S180" s="468"/>
      <c r="T180" s="468"/>
      <c r="U180" s="468"/>
      <c r="V180" s="468"/>
      <c r="W180" s="468"/>
      <c r="X180" s="468"/>
      <c r="Y180" s="468"/>
    </row>
    <row r="181" spans="1:25" ht="12" thickBot="1">
      <c r="A181" s="13"/>
      <c r="B181" s="13"/>
      <c r="C181" s="13"/>
      <c r="D181" s="13"/>
      <c r="E181" s="827"/>
      <c r="F181" s="829"/>
      <c r="G181" s="475" t="s">
        <v>4449</v>
      </c>
      <c r="H181" s="474" t="s">
        <v>4461</v>
      </c>
      <c r="I181" s="471">
        <v>2800</v>
      </c>
      <c r="J181" s="471"/>
      <c r="K181" s="468"/>
      <c r="L181" s="468"/>
      <c r="M181" s="468"/>
      <c r="N181" s="468"/>
      <c r="O181" s="468"/>
      <c r="P181" s="468"/>
      <c r="Q181" s="468"/>
      <c r="R181" s="468"/>
      <c r="S181" s="468"/>
      <c r="T181" s="468"/>
      <c r="U181" s="468"/>
      <c r="V181" s="468"/>
      <c r="W181" s="468"/>
      <c r="X181" s="468"/>
      <c r="Y181" s="468"/>
    </row>
    <row r="182" spans="1:25" ht="12" thickBot="1">
      <c r="A182" s="13"/>
      <c r="B182" s="13"/>
      <c r="C182" s="13"/>
      <c r="D182" s="13"/>
      <c r="E182" s="827"/>
      <c r="F182" s="829"/>
      <c r="G182" s="475" t="s">
        <v>4450</v>
      </c>
      <c r="H182" s="474" t="s">
        <v>26</v>
      </c>
      <c r="I182" s="471">
        <v>3600</v>
      </c>
      <c r="J182" s="471"/>
      <c r="K182" s="468"/>
      <c r="L182" s="468"/>
      <c r="M182" s="468"/>
      <c r="N182" s="468"/>
      <c r="O182" s="468"/>
      <c r="P182" s="468"/>
      <c r="Q182" s="468"/>
      <c r="R182" s="468"/>
      <c r="S182" s="468"/>
      <c r="T182" s="468"/>
      <c r="U182" s="468"/>
      <c r="V182" s="468"/>
      <c r="W182" s="468"/>
      <c r="X182" s="468"/>
      <c r="Y182" s="468"/>
    </row>
    <row r="183" spans="1:25" ht="12" thickBot="1">
      <c r="A183" s="13"/>
      <c r="B183" s="13"/>
      <c r="C183" s="13"/>
      <c r="D183" s="13"/>
      <c r="E183" s="827"/>
      <c r="F183" s="829"/>
      <c r="G183" s="475" t="s">
        <v>4451</v>
      </c>
      <c r="H183" s="474" t="s">
        <v>26</v>
      </c>
      <c r="I183" s="471">
        <v>4000</v>
      </c>
      <c r="J183" s="471"/>
      <c r="K183" s="468"/>
      <c r="L183" s="468"/>
      <c r="M183" s="468"/>
      <c r="N183" s="468"/>
      <c r="O183" s="468"/>
      <c r="P183" s="468"/>
      <c r="Q183" s="468"/>
      <c r="R183" s="468"/>
      <c r="S183" s="468"/>
      <c r="T183" s="468"/>
      <c r="U183" s="468"/>
      <c r="V183" s="468"/>
      <c r="W183" s="468"/>
      <c r="X183" s="468"/>
      <c r="Y183" s="468"/>
    </row>
    <row r="184" spans="1:25" ht="12" thickBot="1">
      <c r="A184" s="13"/>
      <c r="B184" s="13"/>
      <c r="C184" s="13"/>
      <c r="D184" s="13"/>
      <c r="E184" s="827"/>
      <c r="F184" s="829"/>
      <c r="G184" s="475" t="s">
        <v>4452</v>
      </c>
      <c r="H184" s="474" t="s">
        <v>4462</v>
      </c>
      <c r="I184" s="471">
        <v>720</v>
      </c>
      <c r="J184" s="471"/>
      <c r="K184" s="468"/>
      <c r="L184" s="468"/>
      <c r="M184" s="468"/>
      <c r="N184" s="468"/>
      <c r="O184" s="468"/>
      <c r="P184" s="468"/>
      <c r="Q184" s="468"/>
      <c r="R184" s="468"/>
      <c r="S184" s="468"/>
      <c r="T184" s="468"/>
      <c r="U184" s="468"/>
      <c r="V184" s="468"/>
      <c r="W184" s="468"/>
      <c r="X184" s="468"/>
      <c r="Y184" s="468"/>
    </row>
    <row r="185" spans="1:25" ht="12" thickBot="1">
      <c r="A185" s="13"/>
      <c r="B185" s="13"/>
      <c r="C185" s="13"/>
      <c r="D185" s="13"/>
      <c r="E185" s="827"/>
      <c r="F185" s="829"/>
      <c r="G185" s="475" t="s">
        <v>4453</v>
      </c>
      <c r="H185" s="474" t="s">
        <v>4689</v>
      </c>
      <c r="I185" s="471">
        <v>900</v>
      </c>
      <c r="J185" s="471"/>
      <c r="K185" s="468"/>
      <c r="L185" s="468"/>
      <c r="M185" s="468"/>
      <c r="N185" s="468"/>
      <c r="O185" s="468"/>
      <c r="P185" s="468"/>
      <c r="Q185" s="468"/>
      <c r="R185" s="468"/>
      <c r="S185" s="468"/>
      <c r="T185" s="468"/>
      <c r="U185" s="468"/>
      <c r="V185" s="468"/>
      <c r="W185" s="468"/>
      <c r="X185" s="468"/>
      <c r="Y185" s="468"/>
    </row>
    <row r="186" spans="1:25" ht="12" thickBot="1">
      <c r="A186" s="13"/>
      <c r="B186" s="13"/>
      <c r="C186" s="13"/>
      <c r="D186" s="13"/>
      <c r="E186" s="827"/>
      <c r="F186" s="829"/>
      <c r="G186" s="475" t="s">
        <v>4454</v>
      </c>
      <c r="H186" s="474" t="s">
        <v>4460</v>
      </c>
      <c r="I186" s="471">
        <v>1600</v>
      </c>
      <c r="J186" s="471"/>
      <c r="K186" s="468"/>
      <c r="L186" s="468"/>
      <c r="M186" s="468"/>
      <c r="N186" s="468"/>
      <c r="O186" s="468"/>
      <c r="P186" s="468"/>
      <c r="Q186" s="468"/>
      <c r="R186" s="468"/>
      <c r="S186" s="468"/>
      <c r="T186" s="468"/>
      <c r="U186" s="468"/>
      <c r="V186" s="468"/>
      <c r="W186" s="468"/>
      <c r="X186" s="468"/>
      <c r="Y186" s="468"/>
    </row>
    <row r="187" spans="1:25" ht="12" thickBot="1">
      <c r="A187" s="13"/>
      <c r="B187" s="13"/>
      <c r="C187" s="13"/>
      <c r="D187" s="13"/>
      <c r="E187" s="827"/>
      <c r="F187" s="829"/>
      <c r="G187" s="475" t="s">
        <v>4455</v>
      </c>
      <c r="H187" s="474" t="s">
        <v>4459</v>
      </c>
      <c r="I187" s="471">
        <v>630</v>
      </c>
      <c r="J187" s="471"/>
      <c r="K187" s="468"/>
      <c r="L187" s="468"/>
      <c r="M187" s="468"/>
      <c r="N187" s="468"/>
      <c r="O187" s="468"/>
      <c r="P187" s="468"/>
      <c r="Q187" s="468"/>
      <c r="R187" s="468"/>
      <c r="S187" s="468"/>
      <c r="T187" s="468"/>
      <c r="U187" s="468"/>
      <c r="V187" s="468"/>
      <c r="W187" s="468"/>
      <c r="X187" s="468"/>
      <c r="Y187" s="468"/>
    </row>
    <row r="188" spans="1:25" ht="12" thickBot="1">
      <c r="A188" s="13"/>
      <c r="B188" s="13"/>
      <c r="C188" s="13"/>
      <c r="D188" s="13"/>
      <c r="E188" s="827"/>
      <c r="F188" s="829"/>
      <c r="G188" s="475" t="s">
        <v>4456</v>
      </c>
      <c r="H188" s="474" t="s">
        <v>4029</v>
      </c>
      <c r="I188" s="471">
        <v>4800</v>
      </c>
      <c r="J188" s="471"/>
      <c r="K188" s="468"/>
      <c r="L188" s="468"/>
      <c r="M188" s="468"/>
      <c r="N188" s="468"/>
      <c r="O188" s="468"/>
      <c r="P188" s="468"/>
      <c r="Q188" s="468"/>
      <c r="R188" s="468"/>
      <c r="S188" s="468"/>
      <c r="T188" s="468"/>
      <c r="U188" s="468"/>
      <c r="V188" s="468"/>
      <c r="W188" s="468"/>
      <c r="X188" s="468"/>
      <c r="Y188" s="468"/>
    </row>
    <row r="189" spans="1:25" ht="12" thickBot="1">
      <c r="A189" s="13"/>
      <c r="B189" s="13"/>
      <c r="C189" s="13"/>
      <c r="D189" s="13"/>
      <c r="E189" s="827"/>
      <c r="F189" s="835" t="s">
        <v>4073</v>
      </c>
      <c r="G189" s="475" t="s">
        <v>4463</v>
      </c>
      <c r="H189" s="474" t="s">
        <v>4418</v>
      </c>
      <c r="I189" s="471">
        <v>10</v>
      </c>
      <c r="J189" s="471"/>
      <c r="K189" s="468"/>
      <c r="L189" s="468"/>
      <c r="M189" s="468"/>
      <c r="N189" s="468"/>
      <c r="O189" s="468"/>
      <c r="P189" s="468"/>
      <c r="Q189" s="468"/>
      <c r="R189" s="468"/>
      <c r="S189" s="468"/>
      <c r="T189" s="468"/>
      <c r="U189" s="468"/>
      <c r="V189" s="468"/>
      <c r="W189" s="468"/>
      <c r="X189" s="468"/>
      <c r="Y189" s="468"/>
    </row>
    <row r="190" spans="1:25" ht="12" thickBot="1">
      <c r="A190" s="13"/>
      <c r="B190" s="13"/>
      <c r="C190" s="13"/>
      <c r="D190" s="13"/>
      <c r="E190" s="827"/>
      <c r="F190" s="835"/>
      <c r="G190" s="475" t="s">
        <v>4464</v>
      </c>
      <c r="H190" s="474" t="s">
        <v>4418</v>
      </c>
      <c r="I190" s="471">
        <v>25</v>
      </c>
      <c r="J190" s="471"/>
      <c r="K190" s="468"/>
      <c r="L190" s="468"/>
      <c r="M190" s="468"/>
      <c r="N190" s="468"/>
      <c r="O190" s="468"/>
      <c r="P190" s="468"/>
      <c r="Q190" s="468"/>
      <c r="R190" s="468"/>
      <c r="S190" s="468"/>
      <c r="T190" s="468"/>
      <c r="U190" s="468"/>
      <c r="V190" s="468"/>
      <c r="W190" s="468"/>
      <c r="X190" s="468"/>
      <c r="Y190" s="468"/>
    </row>
    <row r="191" spans="1:25" ht="12" thickBot="1">
      <c r="A191" s="13"/>
      <c r="B191" s="13"/>
      <c r="C191" s="13"/>
      <c r="D191" s="13"/>
      <c r="E191" s="827"/>
      <c r="F191" s="835"/>
      <c r="G191" s="475" t="s">
        <v>4465</v>
      </c>
      <c r="H191" s="474" t="s">
        <v>4418</v>
      </c>
      <c r="I191" s="471">
        <v>25</v>
      </c>
      <c r="J191" s="471"/>
      <c r="K191" s="468"/>
      <c r="L191" s="468"/>
      <c r="M191" s="468"/>
      <c r="N191" s="468"/>
      <c r="O191" s="468"/>
      <c r="P191" s="468"/>
      <c r="Q191" s="468"/>
      <c r="R191" s="468"/>
      <c r="S191" s="468"/>
      <c r="T191" s="468"/>
      <c r="U191" s="468"/>
      <c r="V191" s="468"/>
      <c r="W191" s="468"/>
      <c r="X191" s="468"/>
      <c r="Y191" s="468"/>
    </row>
    <row r="192" spans="1:25" ht="12" thickBot="1">
      <c r="A192" s="13"/>
      <c r="B192" s="13"/>
      <c r="C192" s="13"/>
      <c r="D192" s="13"/>
      <c r="E192" s="827"/>
      <c r="F192" s="835"/>
      <c r="G192" s="475" t="s">
        <v>4466</v>
      </c>
      <c r="H192" s="474" t="s">
        <v>4418</v>
      </c>
      <c r="I192" s="471">
        <v>100</v>
      </c>
      <c r="J192" s="471"/>
      <c r="K192" s="468"/>
      <c r="L192" s="468"/>
      <c r="M192" s="468"/>
      <c r="N192" s="468"/>
      <c r="O192" s="468"/>
      <c r="P192" s="468"/>
      <c r="Q192" s="468"/>
      <c r="R192" s="468"/>
      <c r="S192" s="468"/>
      <c r="T192" s="468"/>
      <c r="U192" s="468"/>
      <c r="V192" s="468"/>
      <c r="W192" s="468"/>
      <c r="X192" s="468"/>
      <c r="Y192" s="468"/>
    </row>
    <row r="193" spans="1:25" ht="12" thickBot="1">
      <c r="A193" s="13"/>
      <c r="B193" s="13"/>
      <c r="C193" s="13"/>
      <c r="D193" s="13"/>
      <c r="E193" s="827"/>
      <c r="F193" s="835"/>
      <c r="G193" s="475" t="s">
        <v>4467</v>
      </c>
      <c r="H193" s="474" t="s">
        <v>4418</v>
      </c>
      <c r="I193" s="471">
        <v>10</v>
      </c>
      <c r="J193" s="471"/>
      <c r="K193" s="468"/>
      <c r="L193" s="468"/>
      <c r="M193" s="468"/>
      <c r="N193" s="468"/>
      <c r="O193" s="468"/>
      <c r="P193" s="468"/>
      <c r="Q193" s="468"/>
      <c r="R193" s="468"/>
      <c r="S193" s="468"/>
      <c r="T193" s="468"/>
      <c r="U193" s="468"/>
      <c r="V193" s="468"/>
      <c r="W193" s="468"/>
      <c r="X193" s="468"/>
      <c r="Y193" s="468"/>
    </row>
    <row r="194" spans="1:25" ht="12" thickBot="1">
      <c r="A194" s="13"/>
      <c r="B194" s="13"/>
      <c r="C194" s="13"/>
      <c r="D194" s="13"/>
      <c r="E194" s="827"/>
      <c r="F194" s="835"/>
      <c r="G194" s="475" t="s">
        <v>4092</v>
      </c>
      <c r="H194" s="474" t="s">
        <v>4418</v>
      </c>
      <c r="I194" s="471">
        <v>25</v>
      </c>
      <c r="J194" s="471"/>
      <c r="K194" s="468"/>
      <c r="L194" s="468"/>
      <c r="M194" s="468"/>
      <c r="N194" s="468"/>
      <c r="O194" s="468"/>
      <c r="P194" s="468"/>
      <c r="Q194" s="468"/>
      <c r="R194" s="468"/>
      <c r="S194" s="468"/>
      <c r="T194" s="468"/>
      <c r="U194" s="468"/>
      <c r="V194" s="468"/>
      <c r="W194" s="468"/>
      <c r="X194" s="468"/>
      <c r="Y194" s="468"/>
    </row>
    <row r="195" spans="1:25" ht="12" thickBot="1">
      <c r="A195" s="13"/>
      <c r="B195" s="13"/>
      <c r="C195" s="13"/>
      <c r="D195" s="13"/>
      <c r="E195" s="827"/>
      <c r="F195" s="835"/>
      <c r="G195" s="475" t="s">
        <v>4468</v>
      </c>
      <c r="H195" s="474" t="s">
        <v>4418</v>
      </c>
      <c r="I195" s="471">
        <v>15</v>
      </c>
      <c r="J195" s="471"/>
      <c r="K195" s="468"/>
      <c r="L195" s="468"/>
      <c r="M195" s="468"/>
      <c r="N195" s="468"/>
      <c r="O195" s="468"/>
      <c r="P195" s="468"/>
      <c r="Q195" s="468"/>
      <c r="R195" s="468"/>
      <c r="S195" s="468"/>
      <c r="T195" s="468"/>
      <c r="U195" s="468"/>
      <c r="V195" s="468"/>
      <c r="W195" s="468"/>
      <c r="X195" s="468"/>
      <c r="Y195" s="468"/>
    </row>
    <row r="196" spans="1:25" ht="12" thickBot="1">
      <c r="A196" s="13"/>
      <c r="B196" s="13"/>
      <c r="C196" s="13"/>
      <c r="D196" s="13"/>
      <c r="E196" s="827"/>
      <c r="F196" s="835"/>
      <c r="G196" s="475" t="s">
        <v>3104</v>
      </c>
      <c r="H196" s="474" t="s">
        <v>4418</v>
      </c>
      <c r="I196" s="471">
        <v>10</v>
      </c>
      <c r="J196" s="471"/>
      <c r="K196" s="468"/>
      <c r="L196" s="468"/>
      <c r="M196" s="468"/>
      <c r="N196" s="468"/>
      <c r="O196" s="468"/>
      <c r="P196" s="468"/>
      <c r="Q196" s="468"/>
      <c r="R196" s="468"/>
      <c r="S196" s="468"/>
      <c r="T196" s="468"/>
      <c r="U196" s="468"/>
      <c r="V196" s="468"/>
      <c r="W196" s="468"/>
      <c r="X196" s="468"/>
      <c r="Y196" s="468"/>
    </row>
    <row r="197" spans="1:25" ht="12" thickBot="1">
      <c r="A197" s="13"/>
      <c r="B197" s="13"/>
      <c r="C197" s="13"/>
      <c r="D197" s="13"/>
      <c r="E197" s="827"/>
      <c r="F197" s="835"/>
      <c r="G197" s="475" t="s">
        <v>4469</v>
      </c>
      <c r="H197" s="474" t="s">
        <v>4418</v>
      </c>
      <c r="I197" s="471">
        <v>25</v>
      </c>
      <c r="J197" s="471"/>
      <c r="K197" s="468"/>
      <c r="L197" s="468"/>
      <c r="M197" s="468"/>
      <c r="N197" s="468"/>
      <c r="O197" s="468"/>
      <c r="P197" s="468"/>
      <c r="Q197" s="468"/>
      <c r="R197" s="468"/>
      <c r="S197" s="468"/>
      <c r="T197" s="468"/>
      <c r="U197" s="468"/>
      <c r="V197" s="468"/>
      <c r="W197" s="468"/>
      <c r="X197" s="468"/>
      <c r="Y197" s="468"/>
    </row>
    <row r="198" spans="1:25" ht="12" thickBot="1">
      <c r="A198" s="13"/>
      <c r="B198" s="13"/>
      <c r="C198" s="13"/>
      <c r="D198" s="13"/>
      <c r="E198" s="827"/>
      <c r="F198" s="835"/>
      <c r="G198" s="475" t="s">
        <v>4470</v>
      </c>
      <c r="H198" s="474" t="s">
        <v>4418</v>
      </c>
      <c r="I198" s="471">
        <v>40</v>
      </c>
      <c r="J198" s="471"/>
      <c r="K198" s="468"/>
      <c r="L198" s="468"/>
      <c r="M198" s="468"/>
      <c r="N198" s="468"/>
      <c r="O198" s="468"/>
      <c r="P198" s="468"/>
      <c r="Q198" s="468"/>
      <c r="R198" s="468"/>
      <c r="S198" s="468"/>
      <c r="T198" s="468"/>
      <c r="U198" s="468"/>
      <c r="V198" s="468"/>
      <c r="W198" s="468"/>
      <c r="X198" s="468"/>
      <c r="Y198" s="468"/>
    </row>
    <row r="199" spans="1:25" ht="12" thickBot="1">
      <c r="A199" s="13"/>
      <c r="B199" s="13"/>
      <c r="C199" s="13"/>
      <c r="D199" s="13"/>
      <c r="E199" s="827"/>
      <c r="F199" s="835"/>
      <c r="G199" s="475" t="s">
        <v>4471</v>
      </c>
      <c r="H199" s="474" t="s">
        <v>4418</v>
      </c>
      <c r="I199" s="471">
        <v>50</v>
      </c>
      <c r="J199" s="471"/>
      <c r="K199" s="468"/>
      <c r="L199" s="468"/>
      <c r="M199" s="468"/>
      <c r="N199" s="468"/>
      <c r="O199" s="468"/>
      <c r="P199" s="468"/>
      <c r="Q199" s="468"/>
      <c r="R199" s="468"/>
      <c r="S199" s="468"/>
      <c r="T199" s="468"/>
      <c r="U199" s="468"/>
      <c r="V199" s="468"/>
      <c r="W199" s="468"/>
      <c r="X199" s="468"/>
      <c r="Y199" s="468"/>
    </row>
    <row r="200" spans="1:25" ht="12" thickBot="1">
      <c r="A200" s="13"/>
      <c r="B200" s="13"/>
      <c r="C200" s="13"/>
      <c r="D200" s="13"/>
      <c r="E200" s="827"/>
      <c r="F200" s="835"/>
      <c r="G200" s="475" t="s">
        <v>4472</v>
      </c>
      <c r="H200" s="474" t="s">
        <v>4418</v>
      </c>
      <c r="I200" s="471">
        <v>500</v>
      </c>
      <c r="J200" s="471"/>
      <c r="K200" s="468"/>
      <c r="L200" s="468"/>
      <c r="M200" s="468"/>
      <c r="N200" s="468"/>
      <c r="O200" s="468"/>
      <c r="P200" s="468"/>
      <c r="Q200" s="468"/>
      <c r="R200" s="468"/>
      <c r="S200" s="468"/>
      <c r="T200" s="468"/>
      <c r="U200" s="468"/>
      <c r="V200" s="468"/>
      <c r="W200" s="468"/>
      <c r="X200" s="468"/>
      <c r="Y200" s="468"/>
    </row>
    <row r="201" spans="1:25" ht="12" thickBot="1">
      <c r="A201" s="13"/>
      <c r="B201" s="13"/>
      <c r="C201" s="13"/>
      <c r="D201" s="13"/>
      <c r="E201" s="827"/>
      <c r="F201" s="835" t="s">
        <v>4673</v>
      </c>
      <c r="G201" s="475" t="s">
        <v>4473</v>
      </c>
      <c r="H201" s="474" t="s">
        <v>4479</v>
      </c>
      <c r="I201" s="471">
        <v>980</v>
      </c>
      <c r="J201" s="471"/>
      <c r="K201" s="468"/>
      <c r="L201" s="468"/>
      <c r="M201" s="468"/>
      <c r="N201" s="468"/>
      <c r="O201" s="468"/>
      <c r="P201" s="468"/>
      <c r="Q201" s="468"/>
      <c r="R201" s="468"/>
      <c r="S201" s="468"/>
      <c r="T201" s="468"/>
      <c r="U201" s="468"/>
      <c r="V201" s="468"/>
      <c r="W201" s="468"/>
      <c r="X201" s="468"/>
      <c r="Y201" s="468"/>
    </row>
    <row r="202" spans="1:25" ht="12" thickBot="1">
      <c r="A202" s="13"/>
      <c r="B202" s="13"/>
      <c r="C202" s="13"/>
      <c r="D202" s="13"/>
      <c r="E202" s="827"/>
      <c r="F202" s="835"/>
      <c r="G202" s="475" t="s">
        <v>4474</v>
      </c>
      <c r="H202" s="474" t="s">
        <v>4479</v>
      </c>
      <c r="I202" s="471">
        <v>1500</v>
      </c>
      <c r="J202" s="471"/>
      <c r="K202" s="468"/>
      <c r="L202" s="468"/>
      <c r="M202" s="468"/>
      <c r="N202" s="468"/>
      <c r="O202" s="468"/>
      <c r="P202" s="468"/>
      <c r="Q202" s="468"/>
      <c r="R202" s="468"/>
      <c r="S202" s="468"/>
      <c r="T202" s="468"/>
      <c r="U202" s="468"/>
      <c r="V202" s="468"/>
      <c r="W202" s="468"/>
      <c r="X202" s="468"/>
      <c r="Y202" s="468"/>
    </row>
    <row r="203" spans="1:25" ht="12" thickBot="1">
      <c r="A203" s="13"/>
      <c r="B203" s="13"/>
      <c r="C203" s="13"/>
      <c r="D203" s="13"/>
      <c r="E203" s="827"/>
      <c r="F203" s="835"/>
      <c r="G203" s="475" t="s">
        <v>4475</v>
      </c>
      <c r="H203" s="474" t="s">
        <v>4479</v>
      </c>
      <c r="I203" s="471">
        <v>5600</v>
      </c>
      <c r="J203" s="471"/>
      <c r="K203" s="468"/>
      <c r="L203" s="468"/>
      <c r="M203" s="468"/>
      <c r="N203" s="468"/>
      <c r="O203" s="468"/>
      <c r="P203" s="468"/>
      <c r="Q203" s="468"/>
      <c r="R203" s="468"/>
      <c r="S203" s="468"/>
      <c r="T203" s="468"/>
      <c r="U203" s="468"/>
      <c r="V203" s="468"/>
      <c r="W203" s="468"/>
      <c r="X203" s="468"/>
      <c r="Y203" s="468"/>
    </row>
    <row r="204" spans="1:25" ht="12" thickBot="1">
      <c r="A204" s="13"/>
      <c r="B204" s="13"/>
      <c r="C204" s="13"/>
      <c r="D204" s="13"/>
      <c r="E204" s="827"/>
      <c r="F204" s="835"/>
      <c r="G204" s="475" t="s">
        <v>4476</v>
      </c>
      <c r="H204" s="474" t="s">
        <v>4479</v>
      </c>
      <c r="I204" s="471">
        <v>2800</v>
      </c>
      <c r="J204" s="471"/>
      <c r="K204" s="468"/>
      <c r="L204" s="468"/>
      <c r="M204" s="468"/>
      <c r="N204" s="468"/>
      <c r="O204" s="468"/>
      <c r="P204" s="468"/>
      <c r="Q204" s="468"/>
      <c r="R204" s="468"/>
      <c r="S204" s="468"/>
      <c r="T204" s="468"/>
      <c r="U204" s="468"/>
      <c r="V204" s="468"/>
      <c r="W204" s="468"/>
      <c r="X204" s="468"/>
      <c r="Y204" s="468"/>
    </row>
    <row r="205" spans="1:25" ht="12" thickBot="1">
      <c r="A205" s="13"/>
      <c r="B205" s="13"/>
      <c r="C205" s="13"/>
      <c r="D205" s="13"/>
      <c r="E205" s="827"/>
      <c r="F205" s="835"/>
      <c r="G205" s="475" t="s">
        <v>4477</v>
      </c>
      <c r="H205" s="474" t="s">
        <v>4479</v>
      </c>
      <c r="I205" s="471">
        <v>18000</v>
      </c>
      <c r="J205" s="471"/>
      <c r="K205" s="468"/>
      <c r="L205" s="468"/>
      <c r="M205" s="468"/>
      <c r="N205" s="468"/>
      <c r="O205" s="468"/>
      <c r="P205" s="468"/>
      <c r="Q205" s="468"/>
      <c r="R205" s="468"/>
      <c r="S205" s="468"/>
      <c r="T205" s="468"/>
      <c r="U205" s="468"/>
      <c r="V205" s="468"/>
      <c r="W205" s="468"/>
      <c r="X205" s="468"/>
      <c r="Y205" s="468"/>
    </row>
    <row r="206" spans="1:25" ht="12" thickBot="1">
      <c r="A206" s="13"/>
      <c r="B206" s="13"/>
      <c r="C206" s="13"/>
      <c r="D206" s="13"/>
      <c r="E206" s="827"/>
      <c r="F206" s="835"/>
      <c r="G206" s="475" t="s">
        <v>4478</v>
      </c>
      <c r="H206" s="474" t="s">
        <v>4479</v>
      </c>
      <c r="I206" s="471">
        <v>19800</v>
      </c>
      <c r="J206" s="471"/>
      <c r="K206" s="468"/>
      <c r="L206" s="468"/>
      <c r="M206" s="468"/>
      <c r="N206" s="468"/>
      <c r="O206" s="468"/>
      <c r="P206" s="468"/>
      <c r="Q206" s="468"/>
      <c r="R206" s="468"/>
      <c r="S206" s="468"/>
      <c r="T206" s="468"/>
      <c r="U206" s="468"/>
      <c r="V206" s="468"/>
      <c r="W206" s="468"/>
      <c r="X206" s="468"/>
      <c r="Y206" s="468"/>
    </row>
    <row r="207" spans="1:25" ht="12" thickBot="1">
      <c r="A207" s="13"/>
      <c r="B207" s="13"/>
      <c r="C207" s="13"/>
      <c r="D207" s="13"/>
      <c r="E207" s="827" t="s">
        <v>4480</v>
      </c>
      <c r="F207" s="835" t="s">
        <v>4694</v>
      </c>
      <c r="G207" s="475" t="s">
        <v>4481</v>
      </c>
      <c r="H207" s="474" t="s">
        <v>3989</v>
      </c>
      <c r="I207" s="471">
        <v>25</v>
      </c>
      <c r="J207" s="471"/>
      <c r="K207" s="468"/>
      <c r="L207" s="468"/>
      <c r="M207" s="468"/>
      <c r="N207" s="468"/>
      <c r="O207" s="468"/>
      <c r="P207" s="468"/>
      <c r="Q207" s="468"/>
      <c r="R207" s="468"/>
      <c r="S207" s="468"/>
      <c r="T207" s="468"/>
      <c r="U207" s="468"/>
      <c r="V207" s="468"/>
      <c r="W207" s="468"/>
      <c r="X207" s="468"/>
      <c r="Y207" s="468"/>
    </row>
    <row r="208" spans="1:25" ht="12" thickBot="1">
      <c r="A208" s="13"/>
      <c r="B208" s="13"/>
      <c r="C208" s="13"/>
      <c r="D208" s="13"/>
      <c r="E208" s="828"/>
      <c r="F208" s="835"/>
      <c r="G208" s="475" t="s">
        <v>4482</v>
      </c>
      <c r="H208" s="474" t="s">
        <v>3989</v>
      </c>
      <c r="I208" s="471">
        <v>40</v>
      </c>
      <c r="J208" s="471"/>
      <c r="K208" s="468"/>
      <c r="L208" s="468"/>
      <c r="M208" s="468"/>
      <c r="N208" s="468"/>
      <c r="O208" s="468"/>
      <c r="P208" s="468"/>
      <c r="Q208" s="468"/>
      <c r="R208" s="468"/>
      <c r="S208" s="468"/>
      <c r="T208" s="468"/>
      <c r="U208" s="468"/>
      <c r="V208" s="468"/>
      <c r="W208" s="468"/>
      <c r="X208" s="468"/>
      <c r="Y208" s="468"/>
    </row>
    <row r="209" spans="1:25" ht="12" thickBot="1">
      <c r="A209" s="13"/>
      <c r="B209" s="13"/>
      <c r="C209" s="13"/>
      <c r="D209" s="13"/>
      <c r="E209" s="828"/>
      <c r="F209" s="835"/>
      <c r="G209" s="475" t="s">
        <v>4483</v>
      </c>
      <c r="H209" s="474" t="s">
        <v>3989</v>
      </c>
      <c r="I209" s="471">
        <v>100</v>
      </c>
      <c r="J209" s="471"/>
      <c r="K209" s="468"/>
      <c r="L209" s="468"/>
      <c r="M209" s="468"/>
      <c r="N209" s="468"/>
      <c r="O209" s="468"/>
      <c r="P209" s="468"/>
      <c r="Q209" s="468"/>
      <c r="R209" s="468"/>
      <c r="S209" s="468"/>
      <c r="T209" s="468"/>
      <c r="U209" s="468"/>
      <c r="V209" s="468"/>
      <c r="W209" s="468"/>
      <c r="X209" s="468"/>
      <c r="Y209" s="468"/>
    </row>
    <row r="210" spans="1:25" ht="12" thickBot="1">
      <c r="A210" s="13"/>
      <c r="B210" s="13"/>
      <c r="C210" s="13"/>
      <c r="D210" s="13"/>
      <c r="E210" s="828"/>
      <c r="F210" s="835"/>
      <c r="G210" s="475" t="s">
        <v>4466</v>
      </c>
      <c r="H210" s="474" t="s">
        <v>3989</v>
      </c>
      <c r="I210" s="471">
        <v>50</v>
      </c>
      <c r="J210" s="471"/>
      <c r="K210" s="468"/>
      <c r="L210" s="468"/>
      <c r="M210" s="468"/>
      <c r="N210" s="468"/>
      <c r="O210" s="468"/>
      <c r="P210" s="468"/>
      <c r="Q210" s="468"/>
      <c r="R210" s="468"/>
      <c r="S210" s="468"/>
      <c r="T210" s="468"/>
      <c r="U210" s="468"/>
      <c r="V210" s="468"/>
      <c r="W210" s="468"/>
      <c r="X210" s="468"/>
      <c r="Y210" s="468"/>
    </row>
    <row r="211" spans="1:25" ht="12" thickBot="1">
      <c r="A211" s="13"/>
      <c r="B211" s="13"/>
      <c r="C211" s="13"/>
      <c r="D211" s="13"/>
      <c r="E211" s="828"/>
      <c r="F211" s="835"/>
      <c r="G211" s="475" t="s">
        <v>4468</v>
      </c>
      <c r="H211" s="474" t="s">
        <v>3989</v>
      </c>
      <c r="I211" s="471">
        <v>250</v>
      </c>
      <c r="J211" s="471"/>
      <c r="K211" s="468"/>
      <c r="L211" s="468"/>
      <c r="M211" s="468"/>
      <c r="N211" s="468"/>
      <c r="O211" s="468"/>
      <c r="P211" s="468"/>
      <c r="Q211" s="468"/>
      <c r="R211" s="468"/>
      <c r="S211" s="468"/>
      <c r="T211" s="468"/>
      <c r="U211" s="468"/>
      <c r="V211" s="468"/>
      <c r="W211" s="468"/>
      <c r="X211" s="468"/>
      <c r="Y211" s="468"/>
    </row>
    <row r="212" spans="1:25" ht="12" thickBot="1">
      <c r="A212" s="13"/>
      <c r="B212" s="13"/>
      <c r="C212" s="13"/>
      <c r="D212" s="13"/>
      <c r="E212" s="828"/>
      <c r="F212" s="835"/>
      <c r="G212" s="475" t="s">
        <v>4484</v>
      </c>
      <c r="H212" s="474" t="s">
        <v>3989</v>
      </c>
      <c r="I212" s="471">
        <v>500</v>
      </c>
      <c r="J212" s="471"/>
      <c r="K212" s="468"/>
      <c r="L212" s="468"/>
      <c r="M212" s="468"/>
      <c r="N212" s="468"/>
      <c r="O212" s="468"/>
      <c r="P212" s="468"/>
      <c r="Q212" s="468"/>
      <c r="R212" s="468"/>
      <c r="S212" s="468"/>
      <c r="T212" s="468"/>
      <c r="U212" s="468"/>
      <c r="V212" s="468"/>
      <c r="W212" s="468"/>
      <c r="X212" s="468"/>
      <c r="Y212" s="468"/>
    </row>
    <row r="213" spans="1:25" ht="12" thickBot="1">
      <c r="A213" s="13"/>
      <c r="B213" s="13"/>
      <c r="C213" s="13"/>
      <c r="D213" s="13"/>
      <c r="E213" s="828"/>
      <c r="F213" s="835"/>
      <c r="G213" s="475" t="s">
        <v>4469</v>
      </c>
      <c r="H213" s="474" t="s">
        <v>3989</v>
      </c>
      <c r="I213" s="471">
        <v>25</v>
      </c>
      <c r="J213" s="471"/>
      <c r="K213" s="468"/>
      <c r="L213" s="468"/>
      <c r="M213" s="468"/>
      <c r="N213" s="468"/>
      <c r="O213" s="468"/>
      <c r="P213" s="468"/>
      <c r="Q213" s="468"/>
      <c r="R213" s="468"/>
      <c r="S213" s="468"/>
      <c r="T213" s="468"/>
      <c r="U213" s="468"/>
      <c r="V213" s="468"/>
      <c r="W213" s="468"/>
      <c r="X213" s="468"/>
      <c r="Y213" s="468"/>
    </row>
    <row r="214" spans="1:25" ht="12" thickBot="1">
      <c r="A214" s="13"/>
      <c r="B214" s="13"/>
      <c r="C214" s="13"/>
      <c r="D214" s="13"/>
      <c r="E214" s="828"/>
      <c r="F214" s="835"/>
      <c r="G214" s="475" t="s">
        <v>4485</v>
      </c>
      <c r="H214" s="474" t="s">
        <v>3989</v>
      </c>
      <c r="I214" s="471">
        <v>40</v>
      </c>
      <c r="J214" s="471"/>
      <c r="K214" s="468"/>
      <c r="L214" s="468"/>
      <c r="M214" s="468"/>
      <c r="N214" s="468"/>
      <c r="O214" s="468"/>
      <c r="P214" s="468"/>
      <c r="Q214" s="468"/>
      <c r="R214" s="468"/>
      <c r="S214" s="468"/>
      <c r="T214" s="468"/>
      <c r="U214" s="468"/>
      <c r="V214" s="468"/>
      <c r="W214" s="468"/>
      <c r="X214" s="468"/>
      <c r="Y214" s="468"/>
    </row>
    <row r="215" spans="1:25" ht="12" thickBot="1">
      <c r="A215" s="13"/>
      <c r="B215" s="13"/>
      <c r="C215" s="13"/>
      <c r="D215" s="13"/>
      <c r="E215" s="828"/>
      <c r="F215" s="835"/>
      <c r="G215" s="475" t="s">
        <v>4486</v>
      </c>
      <c r="H215" s="474" t="s">
        <v>3989</v>
      </c>
      <c r="I215" s="471">
        <v>100</v>
      </c>
      <c r="J215" s="471"/>
      <c r="K215" s="468"/>
      <c r="L215" s="468"/>
      <c r="M215" s="468"/>
      <c r="N215" s="468"/>
      <c r="O215" s="468"/>
      <c r="P215" s="468"/>
      <c r="Q215" s="468"/>
      <c r="R215" s="468"/>
      <c r="S215" s="468"/>
      <c r="T215" s="468"/>
      <c r="U215" s="468"/>
      <c r="V215" s="468"/>
      <c r="W215" s="468"/>
      <c r="X215" s="468"/>
      <c r="Y215" s="468"/>
    </row>
    <row r="216" spans="1:25" ht="12" thickBot="1">
      <c r="A216" s="13"/>
      <c r="B216" s="13"/>
      <c r="C216" s="13"/>
      <c r="D216" s="13"/>
      <c r="E216" s="828"/>
      <c r="F216" s="835"/>
      <c r="G216" s="475" t="s">
        <v>4487</v>
      </c>
      <c r="H216" s="474" t="s">
        <v>3989</v>
      </c>
      <c r="I216" s="471">
        <v>50</v>
      </c>
      <c r="J216" s="471"/>
      <c r="K216" s="468"/>
      <c r="L216" s="468"/>
      <c r="M216" s="468"/>
      <c r="N216" s="468"/>
      <c r="O216" s="468"/>
      <c r="P216" s="468"/>
      <c r="Q216" s="468"/>
      <c r="R216" s="468"/>
      <c r="S216" s="468"/>
      <c r="T216" s="468"/>
      <c r="U216" s="468"/>
      <c r="V216" s="468"/>
      <c r="W216" s="468"/>
      <c r="X216" s="468"/>
      <c r="Y216" s="468"/>
    </row>
    <row r="217" spans="1:25" ht="12" thickBot="1">
      <c r="A217" s="13"/>
      <c r="B217" s="13"/>
      <c r="C217" s="13"/>
      <c r="D217" s="13"/>
      <c r="E217" s="828"/>
      <c r="F217" s="835"/>
      <c r="G217" s="475" t="s">
        <v>4488</v>
      </c>
      <c r="H217" s="474" t="s">
        <v>3989</v>
      </c>
      <c r="I217" s="471">
        <v>250</v>
      </c>
      <c r="J217" s="471"/>
      <c r="K217" s="468"/>
      <c r="L217" s="468"/>
      <c r="M217" s="468"/>
      <c r="N217" s="468"/>
      <c r="O217" s="468"/>
      <c r="P217" s="468"/>
      <c r="Q217" s="468"/>
      <c r="R217" s="468"/>
      <c r="S217" s="468"/>
      <c r="T217" s="468"/>
      <c r="U217" s="468"/>
      <c r="V217" s="468"/>
      <c r="W217" s="468"/>
      <c r="X217" s="468"/>
      <c r="Y217" s="468"/>
    </row>
    <row r="218" spans="1:25" ht="12" thickBot="1">
      <c r="A218" s="13"/>
      <c r="B218" s="13"/>
      <c r="C218" s="13"/>
      <c r="D218" s="13"/>
      <c r="E218" s="828"/>
      <c r="F218" s="835"/>
      <c r="G218" s="475" t="s">
        <v>4489</v>
      </c>
      <c r="H218" s="474" t="s">
        <v>3989</v>
      </c>
      <c r="I218" s="471">
        <v>500</v>
      </c>
      <c r="J218" s="471"/>
      <c r="K218" s="468"/>
      <c r="L218" s="468"/>
      <c r="M218" s="468"/>
      <c r="N218" s="468"/>
      <c r="O218" s="468"/>
      <c r="P218" s="468"/>
      <c r="Q218" s="468"/>
      <c r="R218" s="468"/>
      <c r="S218" s="468"/>
      <c r="T218" s="468"/>
      <c r="U218" s="468"/>
      <c r="V218" s="468"/>
      <c r="W218" s="468"/>
      <c r="X218" s="468"/>
      <c r="Y218" s="468"/>
    </row>
    <row r="219" spans="1:25" ht="12" thickBot="1">
      <c r="A219" s="13"/>
      <c r="B219" s="13"/>
      <c r="C219" s="13"/>
      <c r="D219" s="13"/>
      <c r="E219" s="827" t="s">
        <v>4490</v>
      </c>
      <c r="F219" s="829" t="s">
        <v>4721</v>
      </c>
      <c r="G219" s="475" t="s">
        <v>4491</v>
      </c>
      <c r="H219" s="474" t="s">
        <v>4695</v>
      </c>
      <c r="I219" s="471">
        <v>1000</v>
      </c>
      <c r="J219" s="471"/>
      <c r="K219" s="468"/>
      <c r="L219" s="468"/>
      <c r="M219" s="468"/>
      <c r="N219" s="468"/>
      <c r="O219" s="468"/>
      <c r="P219" s="468"/>
      <c r="Q219" s="468"/>
      <c r="R219" s="468"/>
      <c r="S219" s="468"/>
      <c r="T219" s="468"/>
      <c r="U219" s="468"/>
      <c r="V219" s="468"/>
      <c r="W219" s="468"/>
      <c r="X219" s="468"/>
      <c r="Y219" s="468"/>
    </row>
    <row r="220" spans="1:25" ht="12" thickBot="1">
      <c r="A220" s="13"/>
      <c r="B220" s="13"/>
      <c r="C220" s="13"/>
      <c r="D220" s="13"/>
      <c r="E220" s="827"/>
      <c r="F220" s="835"/>
      <c r="G220" s="475" t="s">
        <v>4492</v>
      </c>
      <c r="H220" s="474" t="s">
        <v>4695</v>
      </c>
      <c r="I220" s="471">
        <v>298</v>
      </c>
      <c r="J220" s="471"/>
      <c r="K220" s="468"/>
      <c r="L220" s="468"/>
      <c r="M220" s="468"/>
      <c r="N220" s="468"/>
      <c r="O220" s="468"/>
      <c r="P220" s="468"/>
      <c r="Q220" s="468"/>
      <c r="R220" s="468"/>
      <c r="S220" s="468"/>
      <c r="T220" s="468"/>
      <c r="U220" s="468"/>
      <c r="V220" s="468"/>
      <c r="W220" s="468"/>
      <c r="X220" s="468"/>
      <c r="Y220" s="468"/>
    </row>
    <row r="221" spans="1:25" ht="12" thickBot="1">
      <c r="A221" s="13"/>
      <c r="B221" s="13"/>
      <c r="C221" s="13"/>
      <c r="D221" s="13"/>
      <c r="E221" s="827"/>
      <c r="F221" s="835"/>
      <c r="G221" s="475" t="s">
        <v>4493</v>
      </c>
      <c r="H221" s="474" t="s">
        <v>4695</v>
      </c>
      <c r="I221" s="471">
        <v>100</v>
      </c>
      <c r="J221" s="471"/>
      <c r="K221" s="468"/>
      <c r="L221" s="468"/>
      <c r="M221" s="468"/>
      <c r="N221" s="468"/>
      <c r="O221" s="468"/>
      <c r="P221" s="468"/>
      <c r="Q221" s="468"/>
      <c r="R221" s="468"/>
      <c r="S221" s="468"/>
      <c r="T221" s="468"/>
      <c r="U221" s="468"/>
      <c r="V221" s="468"/>
      <c r="W221" s="468"/>
      <c r="X221" s="468"/>
      <c r="Y221" s="468"/>
    </row>
    <row r="222" spans="1:25" ht="12" thickBot="1">
      <c r="A222" s="13"/>
      <c r="B222" s="13"/>
      <c r="C222" s="13"/>
      <c r="D222" s="13"/>
      <c r="E222" s="827"/>
      <c r="F222" s="835"/>
      <c r="G222" s="475" t="s">
        <v>4494</v>
      </c>
      <c r="H222" s="474" t="s">
        <v>4695</v>
      </c>
      <c r="I222" s="471">
        <v>150</v>
      </c>
      <c r="J222" s="471"/>
      <c r="K222" s="468"/>
      <c r="L222" s="468"/>
      <c r="M222" s="468"/>
      <c r="N222" s="468"/>
      <c r="O222" s="468"/>
      <c r="P222" s="468"/>
      <c r="Q222" s="468"/>
      <c r="R222" s="468"/>
      <c r="S222" s="468"/>
      <c r="T222" s="468"/>
      <c r="U222" s="468"/>
      <c r="V222" s="468"/>
      <c r="W222" s="468"/>
      <c r="X222" s="468"/>
      <c r="Y222" s="468"/>
    </row>
    <row r="223" spans="1:25" ht="12" thickBot="1">
      <c r="A223" s="13"/>
      <c r="B223" s="13"/>
      <c r="C223" s="13"/>
      <c r="D223" s="13"/>
      <c r="E223" s="827"/>
      <c r="F223" s="835"/>
      <c r="G223" s="475" t="s">
        <v>4427</v>
      </c>
      <c r="H223" s="474" t="s">
        <v>4695</v>
      </c>
      <c r="I223" s="471">
        <v>80</v>
      </c>
      <c r="J223" s="471"/>
      <c r="K223" s="468"/>
      <c r="L223" s="468"/>
      <c r="M223" s="468"/>
      <c r="N223" s="468"/>
      <c r="O223" s="468"/>
      <c r="P223" s="468"/>
      <c r="Q223" s="468"/>
      <c r="R223" s="468"/>
      <c r="S223" s="468"/>
      <c r="T223" s="468"/>
      <c r="U223" s="468"/>
      <c r="V223" s="468"/>
      <c r="W223" s="468"/>
      <c r="X223" s="468"/>
      <c r="Y223" s="468"/>
    </row>
    <row r="224" spans="1:25" ht="12" thickBot="1">
      <c r="A224" s="13"/>
      <c r="B224" s="13"/>
      <c r="C224" s="13"/>
      <c r="D224" s="13"/>
      <c r="E224" s="827"/>
      <c r="F224" s="835"/>
      <c r="G224" s="475" t="s">
        <v>4495</v>
      </c>
      <c r="H224" s="474" t="s">
        <v>4695</v>
      </c>
      <c r="I224" s="471">
        <v>80</v>
      </c>
      <c r="J224" s="471"/>
      <c r="K224" s="468"/>
      <c r="L224" s="468"/>
      <c r="M224" s="468"/>
      <c r="N224" s="468"/>
      <c r="O224" s="468"/>
      <c r="P224" s="468"/>
      <c r="Q224" s="468"/>
      <c r="R224" s="468"/>
      <c r="S224" s="468"/>
      <c r="T224" s="468"/>
      <c r="U224" s="468"/>
      <c r="V224" s="468"/>
      <c r="W224" s="468"/>
      <c r="X224" s="468"/>
      <c r="Y224" s="468"/>
    </row>
    <row r="225" spans="1:25" ht="12" thickBot="1">
      <c r="A225" s="13"/>
      <c r="B225" s="13"/>
      <c r="C225" s="13"/>
      <c r="D225" s="13"/>
      <c r="E225" s="827"/>
      <c r="F225" s="835"/>
      <c r="G225" s="475" t="s">
        <v>4496</v>
      </c>
      <c r="H225" s="474" t="s">
        <v>4696</v>
      </c>
      <c r="I225" s="471">
        <v>3530</v>
      </c>
      <c r="J225" s="471"/>
      <c r="K225" s="468"/>
      <c r="L225" s="468"/>
      <c r="M225" s="468"/>
      <c r="N225" s="468"/>
      <c r="O225" s="468"/>
      <c r="P225" s="468"/>
      <c r="Q225" s="468"/>
      <c r="R225" s="468"/>
      <c r="S225" s="468"/>
      <c r="T225" s="468"/>
      <c r="U225" s="468"/>
      <c r="V225" s="468"/>
      <c r="W225" s="468"/>
      <c r="X225" s="468"/>
      <c r="Y225" s="468"/>
    </row>
    <row r="226" spans="1:25" ht="12" thickBot="1">
      <c r="A226" s="13"/>
      <c r="B226" s="13"/>
      <c r="C226" s="13"/>
      <c r="D226" s="13"/>
      <c r="E226" s="827"/>
      <c r="F226" s="835"/>
      <c r="G226" s="475" t="s">
        <v>4497</v>
      </c>
      <c r="H226" s="474" t="s">
        <v>4696</v>
      </c>
      <c r="I226" s="471">
        <v>5800</v>
      </c>
      <c r="J226" s="471"/>
      <c r="K226" s="468"/>
      <c r="L226" s="468"/>
      <c r="M226" s="468"/>
      <c r="N226" s="468"/>
      <c r="O226" s="468"/>
      <c r="P226" s="468"/>
      <c r="Q226" s="468"/>
      <c r="R226" s="468"/>
      <c r="S226" s="468"/>
      <c r="T226" s="468"/>
      <c r="U226" s="468"/>
      <c r="V226" s="468"/>
      <c r="W226" s="468"/>
      <c r="X226" s="468"/>
      <c r="Y226" s="468"/>
    </row>
    <row r="227" spans="1:25" ht="12" thickBot="1">
      <c r="A227" s="13"/>
      <c r="B227" s="13"/>
      <c r="C227" s="13"/>
      <c r="D227" s="13"/>
      <c r="E227" s="827"/>
      <c r="F227" s="835"/>
      <c r="G227" s="475" t="s">
        <v>4498</v>
      </c>
      <c r="H227" s="474" t="s">
        <v>4697</v>
      </c>
      <c r="I227" s="471">
        <v>1500</v>
      </c>
      <c r="J227" s="471"/>
      <c r="K227" s="468"/>
      <c r="L227" s="468"/>
      <c r="M227" s="468"/>
      <c r="N227" s="468"/>
      <c r="O227" s="468"/>
      <c r="P227" s="468"/>
      <c r="Q227" s="468"/>
      <c r="R227" s="468"/>
      <c r="S227" s="468"/>
      <c r="T227" s="468"/>
      <c r="U227" s="468"/>
      <c r="V227" s="468"/>
      <c r="W227" s="468"/>
      <c r="X227" s="468"/>
      <c r="Y227" s="468"/>
    </row>
    <row r="228" spans="1:25" ht="12" thickBot="1">
      <c r="A228" s="13"/>
      <c r="B228" s="13"/>
      <c r="C228" s="13"/>
      <c r="D228" s="13"/>
      <c r="E228" s="827"/>
      <c r="F228" s="835"/>
      <c r="G228" s="475" t="s">
        <v>4499</v>
      </c>
      <c r="H228" s="474" t="s">
        <v>4697</v>
      </c>
      <c r="I228" s="471">
        <v>3000</v>
      </c>
      <c r="J228" s="471"/>
      <c r="K228" s="468"/>
      <c r="L228" s="468"/>
      <c r="M228" s="468"/>
      <c r="N228" s="468"/>
      <c r="O228" s="468"/>
      <c r="P228" s="468"/>
      <c r="Q228" s="468"/>
      <c r="R228" s="468"/>
      <c r="S228" s="468"/>
      <c r="T228" s="468"/>
      <c r="U228" s="468"/>
      <c r="V228" s="468"/>
      <c r="W228" s="468"/>
      <c r="X228" s="468"/>
      <c r="Y228" s="468"/>
    </row>
    <row r="229" spans="1:25" ht="12" thickBot="1">
      <c r="A229" s="13"/>
      <c r="B229" s="13"/>
      <c r="C229" s="13"/>
      <c r="D229" s="13"/>
      <c r="E229" s="827"/>
      <c r="F229" s="835"/>
      <c r="G229" s="475" t="s">
        <v>4500</v>
      </c>
      <c r="H229" s="474" t="s">
        <v>4698</v>
      </c>
      <c r="I229" s="471">
        <v>12000</v>
      </c>
      <c r="J229" s="471" t="s">
        <v>4501</v>
      </c>
      <c r="K229" s="468"/>
      <c r="L229" s="468"/>
      <c r="M229" s="468"/>
      <c r="N229" s="468"/>
      <c r="O229" s="468"/>
      <c r="P229" s="468"/>
      <c r="Q229" s="468"/>
      <c r="R229" s="468"/>
      <c r="S229" s="468"/>
      <c r="T229" s="468"/>
      <c r="U229" s="468"/>
      <c r="V229" s="468"/>
      <c r="W229" s="468"/>
      <c r="X229" s="468"/>
      <c r="Y229" s="468"/>
    </row>
    <row r="230" spans="1:25" ht="12" thickBot="1">
      <c r="A230" s="13"/>
      <c r="B230" s="13"/>
      <c r="C230" s="13"/>
      <c r="D230" s="13"/>
      <c r="E230" s="827"/>
      <c r="F230" s="829" t="s">
        <v>4722</v>
      </c>
      <c r="G230" s="475" t="s">
        <v>4503</v>
      </c>
      <c r="H230" s="474" t="s">
        <v>4699</v>
      </c>
      <c r="I230" s="471">
        <v>2600</v>
      </c>
      <c r="J230" s="471"/>
      <c r="K230" s="468"/>
      <c r="L230" s="468"/>
      <c r="M230" s="468"/>
      <c r="N230" s="468"/>
      <c r="O230" s="468"/>
      <c r="P230" s="468"/>
      <c r="Q230" s="468"/>
      <c r="R230" s="468"/>
      <c r="S230" s="468"/>
      <c r="T230" s="468"/>
      <c r="U230" s="468"/>
      <c r="V230" s="468"/>
      <c r="W230" s="468"/>
      <c r="X230" s="468"/>
      <c r="Y230" s="468"/>
    </row>
    <row r="231" spans="1:25" ht="12" thickBot="1">
      <c r="A231" s="13"/>
      <c r="B231" s="13"/>
      <c r="C231" s="13"/>
      <c r="D231" s="13"/>
      <c r="E231" s="827"/>
      <c r="F231" s="829"/>
      <c r="G231" s="475" t="s">
        <v>4504</v>
      </c>
      <c r="H231" s="474" t="s">
        <v>4699</v>
      </c>
      <c r="I231" s="471">
        <v>2850</v>
      </c>
      <c r="J231" s="471"/>
      <c r="K231" s="468"/>
      <c r="L231" s="468"/>
      <c r="M231" s="468"/>
      <c r="N231" s="468"/>
      <c r="O231" s="468"/>
      <c r="P231" s="468"/>
      <c r="Q231" s="468"/>
      <c r="R231" s="468"/>
      <c r="S231" s="468"/>
      <c r="T231" s="468"/>
      <c r="U231" s="468"/>
      <c r="V231" s="468"/>
      <c r="W231" s="468"/>
      <c r="X231" s="468"/>
      <c r="Y231" s="468"/>
    </row>
    <row r="232" spans="1:25" ht="12" thickBot="1">
      <c r="A232" s="13"/>
      <c r="B232" s="13"/>
      <c r="C232" s="13"/>
      <c r="D232" s="13"/>
      <c r="E232" s="827"/>
      <c r="F232" s="829"/>
      <c r="G232" s="475" t="s">
        <v>4505</v>
      </c>
      <c r="H232" s="474" t="s">
        <v>4699</v>
      </c>
      <c r="I232" s="471">
        <v>3550</v>
      </c>
      <c r="J232" s="471"/>
      <c r="K232" s="468"/>
      <c r="L232" s="468"/>
      <c r="M232" s="468"/>
      <c r="N232" s="468"/>
      <c r="O232" s="468"/>
      <c r="P232" s="468"/>
      <c r="Q232" s="468"/>
      <c r="R232" s="468"/>
      <c r="S232" s="468"/>
      <c r="T232" s="468"/>
      <c r="U232" s="468"/>
      <c r="V232" s="468"/>
      <c r="W232" s="468"/>
      <c r="X232" s="468"/>
      <c r="Y232" s="468"/>
    </row>
    <row r="233" spans="1:25" ht="12" thickBot="1">
      <c r="A233" s="13"/>
      <c r="B233" s="13"/>
      <c r="C233" s="13"/>
      <c r="D233" s="13"/>
      <c r="E233" s="827"/>
      <c r="F233" s="829"/>
      <c r="G233" s="475" t="s">
        <v>4506</v>
      </c>
      <c r="H233" s="474" t="s">
        <v>4692</v>
      </c>
      <c r="I233" s="471">
        <v>2250</v>
      </c>
      <c r="J233" s="471"/>
      <c r="K233" s="468"/>
      <c r="L233" s="468"/>
      <c r="M233" s="468"/>
      <c r="N233" s="468"/>
      <c r="O233" s="468"/>
      <c r="P233" s="468"/>
      <c r="Q233" s="468"/>
      <c r="R233" s="468"/>
      <c r="S233" s="468"/>
      <c r="T233" s="468"/>
      <c r="U233" s="468"/>
      <c r="V233" s="468"/>
      <c r="W233" s="468"/>
      <c r="X233" s="468"/>
      <c r="Y233" s="468"/>
    </row>
    <row r="234" spans="1:25" ht="12" thickBot="1">
      <c r="A234" s="13"/>
      <c r="B234" s="13"/>
      <c r="C234" s="13"/>
      <c r="D234" s="13"/>
      <c r="E234" s="827"/>
      <c r="F234" s="829"/>
      <c r="G234" s="475" t="s">
        <v>4507</v>
      </c>
      <c r="H234" s="474" t="s">
        <v>4692</v>
      </c>
      <c r="I234" s="471">
        <v>2500</v>
      </c>
      <c r="J234" s="471"/>
      <c r="K234" s="468"/>
      <c r="L234" s="468"/>
      <c r="M234" s="468"/>
      <c r="N234" s="468"/>
      <c r="O234" s="468"/>
      <c r="P234" s="468"/>
      <c r="Q234" s="468"/>
      <c r="R234" s="468"/>
      <c r="S234" s="468"/>
      <c r="T234" s="468"/>
      <c r="U234" s="468"/>
      <c r="V234" s="468"/>
      <c r="W234" s="468"/>
      <c r="X234" s="468"/>
      <c r="Y234" s="468"/>
    </row>
    <row r="235" spans="1:25" ht="12" thickBot="1">
      <c r="A235" s="13"/>
      <c r="B235" s="13"/>
      <c r="C235" s="13"/>
      <c r="D235" s="13"/>
      <c r="E235" s="827"/>
      <c r="F235" s="829"/>
      <c r="G235" s="475" t="s">
        <v>4508</v>
      </c>
      <c r="H235" s="474" t="s">
        <v>4692</v>
      </c>
      <c r="I235" s="471">
        <v>3000</v>
      </c>
      <c r="J235" s="471"/>
      <c r="K235" s="468"/>
      <c r="L235" s="468"/>
      <c r="M235" s="468"/>
      <c r="N235" s="468"/>
      <c r="O235" s="468"/>
      <c r="P235" s="468"/>
      <c r="Q235" s="468"/>
      <c r="R235" s="468"/>
      <c r="S235" s="468"/>
      <c r="T235" s="468"/>
      <c r="U235" s="468"/>
      <c r="V235" s="468"/>
      <c r="W235" s="468"/>
      <c r="X235" s="468"/>
      <c r="Y235" s="468"/>
    </row>
    <row r="236" spans="1:25" ht="12" thickBot="1">
      <c r="A236" s="13"/>
      <c r="B236" s="13"/>
      <c r="C236" s="13"/>
      <c r="D236" s="13"/>
      <c r="E236" s="827"/>
      <c r="F236" s="829"/>
      <c r="G236" s="475" t="s">
        <v>4509</v>
      </c>
      <c r="H236" s="474" t="s">
        <v>4700</v>
      </c>
      <c r="I236" s="471">
        <v>2750</v>
      </c>
      <c r="J236" s="471"/>
      <c r="K236" s="468"/>
      <c r="L236" s="468"/>
      <c r="M236" s="468"/>
      <c r="N236" s="468"/>
      <c r="O236" s="468"/>
      <c r="P236" s="468"/>
      <c r="Q236" s="468"/>
      <c r="R236" s="468"/>
      <c r="S236" s="468"/>
      <c r="T236" s="468"/>
      <c r="U236" s="468"/>
      <c r="V236" s="468"/>
      <c r="W236" s="468"/>
      <c r="X236" s="468"/>
      <c r="Y236" s="468"/>
    </row>
    <row r="237" spans="1:25" ht="12" thickBot="1">
      <c r="A237" s="13"/>
      <c r="B237" s="13"/>
      <c r="C237" s="13"/>
      <c r="D237" s="13"/>
      <c r="E237" s="827"/>
      <c r="F237" s="829"/>
      <c r="G237" s="475" t="s">
        <v>4510</v>
      </c>
      <c r="H237" s="474" t="s">
        <v>4700</v>
      </c>
      <c r="I237" s="471">
        <v>3000</v>
      </c>
      <c r="J237" s="471"/>
      <c r="K237" s="468"/>
      <c r="L237" s="468"/>
      <c r="M237" s="468"/>
      <c r="N237" s="468"/>
      <c r="O237" s="468"/>
      <c r="P237" s="468"/>
      <c r="Q237" s="468"/>
      <c r="R237" s="468"/>
      <c r="S237" s="468"/>
      <c r="T237" s="468"/>
      <c r="U237" s="468"/>
      <c r="V237" s="468"/>
      <c r="W237" s="468"/>
      <c r="X237" s="468"/>
      <c r="Y237" s="468"/>
    </row>
    <row r="238" spans="1:25" ht="12" thickBot="1">
      <c r="A238" s="13"/>
      <c r="B238" s="13"/>
      <c r="C238" s="13"/>
      <c r="D238" s="13"/>
      <c r="E238" s="827"/>
      <c r="F238" s="829"/>
      <c r="G238" s="475" t="s">
        <v>4511</v>
      </c>
      <c r="H238" s="474" t="s">
        <v>4700</v>
      </c>
      <c r="I238" s="471">
        <v>3500</v>
      </c>
      <c r="J238" s="471"/>
      <c r="K238" s="468"/>
      <c r="L238" s="468"/>
      <c r="M238" s="468"/>
      <c r="N238" s="468"/>
      <c r="O238" s="468"/>
      <c r="P238" s="468"/>
      <c r="Q238" s="468"/>
      <c r="R238" s="468"/>
      <c r="S238" s="468"/>
      <c r="T238" s="468"/>
      <c r="U238" s="468"/>
      <c r="V238" s="468"/>
      <c r="W238" s="468"/>
      <c r="X238" s="468"/>
      <c r="Y238" s="468"/>
    </row>
    <row r="239" spans="1:25" ht="12" thickBot="1">
      <c r="A239" s="13"/>
      <c r="B239" s="13"/>
      <c r="C239" s="13"/>
      <c r="D239" s="13"/>
      <c r="E239" s="827"/>
      <c r="F239" s="829"/>
      <c r="G239" s="475" t="s">
        <v>4502</v>
      </c>
      <c r="H239" s="474" t="s">
        <v>4699</v>
      </c>
      <c r="I239" s="471">
        <v>10000</v>
      </c>
      <c r="J239" s="471" t="s">
        <v>4394</v>
      </c>
      <c r="K239" s="468"/>
      <c r="L239" s="468"/>
      <c r="M239" s="468"/>
      <c r="N239" s="468"/>
      <c r="O239" s="468"/>
      <c r="P239" s="468"/>
      <c r="Q239" s="468"/>
      <c r="R239" s="468"/>
      <c r="S239" s="468"/>
      <c r="T239" s="468"/>
      <c r="U239" s="468"/>
      <c r="V239" s="468"/>
      <c r="W239" s="468"/>
      <c r="X239" s="468"/>
      <c r="Y239" s="468"/>
    </row>
    <row r="240" spans="1:25" ht="12" thickBot="1">
      <c r="A240" s="13"/>
      <c r="B240" s="13"/>
      <c r="C240" s="13"/>
      <c r="D240" s="13"/>
      <c r="E240" s="827"/>
      <c r="F240" s="829"/>
      <c r="G240" s="475" t="s">
        <v>4763</v>
      </c>
      <c r="H240" s="474" t="s">
        <v>4764</v>
      </c>
      <c r="I240" s="471">
        <v>6000</v>
      </c>
      <c r="J240" s="471" t="s">
        <v>4757</v>
      </c>
      <c r="K240" s="468"/>
      <c r="L240" s="468"/>
      <c r="M240" s="468"/>
      <c r="N240" s="468"/>
      <c r="O240" s="468"/>
      <c r="P240" s="468"/>
      <c r="Q240" s="468"/>
      <c r="R240" s="468"/>
      <c r="S240" s="468"/>
      <c r="T240" s="468"/>
      <c r="U240" s="468"/>
      <c r="V240" s="468"/>
      <c r="W240" s="468"/>
      <c r="X240" s="468"/>
      <c r="Y240" s="468"/>
    </row>
    <row r="241" spans="1:25" s="298" customFormat="1" ht="12" thickBot="1">
      <c r="A241" s="13"/>
      <c r="B241" s="13"/>
      <c r="C241" s="13"/>
      <c r="D241" s="13"/>
      <c r="E241" s="827"/>
      <c r="F241" s="835" t="s">
        <v>4066</v>
      </c>
      <c r="G241" s="475" t="s">
        <v>5254</v>
      </c>
      <c r="H241" s="474" t="s">
        <v>5260</v>
      </c>
      <c r="I241" s="471">
        <v>1300</v>
      </c>
      <c r="J241" s="471"/>
      <c r="K241" s="468"/>
      <c r="L241" s="468"/>
      <c r="M241" s="468"/>
      <c r="N241" s="468"/>
      <c r="O241" s="468"/>
      <c r="P241" s="468"/>
      <c r="Q241" s="468"/>
      <c r="R241" s="468"/>
      <c r="S241" s="468"/>
      <c r="T241" s="468"/>
      <c r="U241" s="468"/>
      <c r="V241" s="468"/>
      <c r="W241" s="468"/>
      <c r="X241" s="468"/>
      <c r="Y241" s="468"/>
    </row>
    <row r="242" spans="1:25" s="298" customFormat="1" ht="12" thickBot="1">
      <c r="A242" s="13"/>
      <c r="B242" s="13"/>
      <c r="C242" s="13"/>
      <c r="D242" s="13"/>
      <c r="E242" s="827"/>
      <c r="F242" s="835"/>
      <c r="G242" s="475" t="s">
        <v>5255</v>
      </c>
      <c r="H242" s="474" t="s">
        <v>5260</v>
      </c>
      <c r="I242" s="471">
        <v>1000</v>
      </c>
      <c r="J242" s="471"/>
      <c r="K242" s="468"/>
      <c r="L242" s="468"/>
      <c r="M242" s="468"/>
      <c r="N242" s="468"/>
      <c r="O242" s="468"/>
      <c r="P242" s="468"/>
      <c r="Q242" s="468"/>
      <c r="R242" s="468"/>
      <c r="S242" s="468"/>
      <c r="T242" s="468"/>
      <c r="U242" s="468"/>
      <c r="V242" s="468"/>
      <c r="W242" s="468"/>
      <c r="X242" s="468"/>
      <c r="Y242" s="468"/>
    </row>
    <row r="243" spans="1:25" s="298" customFormat="1" ht="12" thickBot="1">
      <c r="A243" s="13"/>
      <c r="B243" s="13"/>
      <c r="C243" s="13"/>
      <c r="D243" s="13"/>
      <c r="E243" s="827"/>
      <c r="F243" s="835"/>
      <c r="G243" s="475" t="s">
        <v>5256</v>
      </c>
      <c r="H243" s="474" t="s">
        <v>5260</v>
      </c>
      <c r="I243" s="471">
        <v>1600</v>
      </c>
      <c r="J243" s="471"/>
      <c r="K243" s="468"/>
      <c r="L243" s="468"/>
      <c r="M243" s="468"/>
      <c r="N243" s="468"/>
      <c r="O243" s="468"/>
      <c r="P243" s="468"/>
      <c r="Q243" s="468"/>
      <c r="R243" s="468"/>
      <c r="S243" s="468"/>
      <c r="T243" s="468"/>
      <c r="U243" s="468"/>
      <c r="V243" s="468"/>
      <c r="W243" s="468"/>
      <c r="X243" s="468"/>
      <c r="Y243" s="468"/>
    </row>
    <row r="244" spans="1:25" s="298" customFormat="1" ht="12" thickBot="1">
      <c r="A244" s="13"/>
      <c r="B244" s="13"/>
      <c r="C244" s="13"/>
      <c r="D244" s="13"/>
      <c r="E244" s="827"/>
      <c r="F244" s="835"/>
      <c r="G244" s="475" t="s">
        <v>5257</v>
      </c>
      <c r="H244" s="474" t="s">
        <v>5260</v>
      </c>
      <c r="I244" s="471">
        <v>1200</v>
      </c>
      <c r="J244" s="471"/>
      <c r="K244" s="468"/>
      <c r="L244" s="468"/>
      <c r="M244" s="468"/>
      <c r="N244" s="468"/>
      <c r="O244" s="468"/>
      <c r="P244" s="468"/>
      <c r="Q244" s="468"/>
      <c r="R244" s="468"/>
      <c r="S244" s="468"/>
      <c r="T244" s="468"/>
      <c r="U244" s="468"/>
      <c r="V244" s="468"/>
      <c r="W244" s="468"/>
      <c r="X244" s="468"/>
      <c r="Y244" s="468"/>
    </row>
    <row r="245" spans="1:25" s="298" customFormat="1" ht="12" thickBot="1">
      <c r="A245" s="13"/>
      <c r="B245" s="13"/>
      <c r="C245" s="13"/>
      <c r="D245" s="13"/>
      <c r="E245" s="827"/>
      <c r="F245" s="835"/>
      <c r="G245" s="475" t="s">
        <v>5258</v>
      </c>
      <c r="H245" s="474" t="s">
        <v>5260</v>
      </c>
      <c r="I245" s="471">
        <v>1800</v>
      </c>
      <c r="J245" s="471"/>
      <c r="K245" s="468"/>
      <c r="L245" s="468"/>
      <c r="M245" s="468"/>
      <c r="N245" s="468"/>
      <c r="O245" s="468"/>
      <c r="P245" s="468"/>
      <c r="Q245" s="468"/>
      <c r="R245" s="468"/>
      <c r="S245" s="468"/>
      <c r="T245" s="468"/>
      <c r="U245" s="468"/>
      <c r="V245" s="468"/>
      <c r="W245" s="468"/>
      <c r="X245" s="468"/>
      <c r="Y245" s="468"/>
    </row>
    <row r="246" spans="1:25" s="298" customFormat="1" ht="12" thickBot="1">
      <c r="A246" s="13"/>
      <c r="B246" s="13"/>
      <c r="C246" s="13"/>
      <c r="D246" s="13"/>
      <c r="E246" s="827"/>
      <c r="F246" s="835"/>
      <c r="G246" s="475" t="s">
        <v>5259</v>
      </c>
      <c r="H246" s="474" t="s">
        <v>5260</v>
      </c>
      <c r="I246" s="471">
        <v>660</v>
      </c>
      <c r="J246" s="471"/>
      <c r="K246" s="468"/>
      <c r="L246" s="468"/>
      <c r="M246" s="468"/>
      <c r="N246" s="468"/>
      <c r="O246" s="468"/>
      <c r="P246" s="468"/>
      <c r="Q246" s="468"/>
      <c r="R246" s="468"/>
      <c r="S246" s="468"/>
      <c r="T246" s="468"/>
      <c r="U246" s="468"/>
      <c r="V246" s="468"/>
      <c r="W246" s="468"/>
      <c r="X246" s="468"/>
      <c r="Y246" s="468"/>
    </row>
    <row r="247" spans="1:25" s="298" customFormat="1" ht="12" thickBot="1">
      <c r="A247" s="13"/>
      <c r="B247" s="13"/>
      <c r="C247" s="13"/>
      <c r="D247" s="13"/>
      <c r="E247" s="827"/>
      <c r="F247" s="835" t="s">
        <v>4059</v>
      </c>
      <c r="G247" s="475" t="s">
        <v>5261</v>
      </c>
      <c r="H247" s="474" t="s">
        <v>5271</v>
      </c>
      <c r="I247" s="471">
        <v>900</v>
      </c>
      <c r="J247" s="471"/>
      <c r="K247" s="468"/>
      <c r="L247" s="468"/>
      <c r="M247" s="468"/>
      <c r="N247" s="468"/>
      <c r="O247" s="468"/>
      <c r="P247" s="468"/>
      <c r="Q247" s="468"/>
      <c r="R247" s="468"/>
      <c r="S247" s="468"/>
      <c r="T247" s="468"/>
      <c r="U247" s="468"/>
      <c r="V247" s="468"/>
      <c r="W247" s="468"/>
      <c r="X247" s="468"/>
      <c r="Y247" s="468"/>
    </row>
    <row r="248" spans="1:25" s="298" customFormat="1" ht="12" thickBot="1">
      <c r="A248" s="13"/>
      <c r="B248" s="13"/>
      <c r="C248" s="13"/>
      <c r="D248" s="13"/>
      <c r="E248" s="827"/>
      <c r="F248" s="835"/>
      <c r="G248" s="475" t="s">
        <v>5262</v>
      </c>
      <c r="H248" s="474" t="s">
        <v>5252</v>
      </c>
      <c r="I248" s="471">
        <v>2800</v>
      </c>
      <c r="J248" s="471"/>
      <c r="K248" s="468"/>
      <c r="L248" s="468"/>
      <c r="M248" s="468"/>
      <c r="N248" s="468"/>
      <c r="O248" s="468"/>
      <c r="P248" s="468"/>
      <c r="Q248" s="468"/>
      <c r="R248" s="468"/>
      <c r="S248" s="468"/>
      <c r="T248" s="468"/>
      <c r="U248" s="468"/>
      <c r="V248" s="468"/>
      <c r="W248" s="468"/>
      <c r="X248" s="468"/>
      <c r="Y248" s="468"/>
    </row>
    <row r="249" spans="1:25" s="298" customFormat="1" ht="12" thickBot="1">
      <c r="A249" s="13"/>
      <c r="B249" s="13"/>
      <c r="C249" s="13"/>
      <c r="D249" s="13"/>
      <c r="E249" s="827"/>
      <c r="F249" s="835"/>
      <c r="G249" s="475" t="s">
        <v>5263</v>
      </c>
      <c r="H249" s="474" t="s">
        <v>5272</v>
      </c>
      <c r="I249" s="471">
        <v>720</v>
      </c>
      <c r="J249" s="471"/>
      <c r="K249" s="468"/>
      <c r="L249" s="468"/>
      <c r="M249" s="468"/>
      <c r="N249" s="468"/>
      <c r="O249" s="468"/>
      <c r="P249" s="468"/>
      <c r="Q249" s="468"/>
      <c r="R249" s="468"/>
      <c r="S249" s="468"/>
      <c r="T249" s="468"/>
      <c r="U249" s="468"/>
      <c r="V249" s="468"/>
      <c r="W249" s="468"/>
      <c r="X249" s="468"/>
      <c r="Y249" s="468"/>
    </row>
    <row r="250" spans="1:25" s="298" customFormat="1" ht="12" thickBot="1">
      <c r="A250" s="13"/>
      <c r="B250" s="13"/>
      <c r="C250" s="13"/>
      <c r="D250" s="13"/>
      <c r="E250" s="827"/>
      <c r="F250" s="835"/>
      <c r="G250" s="475" t="s">
        <v>5264</v>
      </c>
      <c r="H250" s="474" t="s">
        <v>5273</v>
      </c>
      <c r="I250" s="471">
        <v>70</v>
      </c>
      <c r="J250" s="471"/>
      <c r="K250" s="468"/>
      <c r="L250" s="468"/>
      <c r="M250" s="468"/>
      <c r="N250" s="468"/>
      <c r="O250" s="468"/>
      <c r="P250" s="468"/>
      <c r="Q250" s="468"/>
      <c r="R250" s="468"/>
      <c r="S250" s="468"/>
      <c r="T250" s="468"/>
      <c r="U250" s="468"/>
      <c r="V250" s="468"/>
      <c r="W250" s="468"/>
      <c r="X250" s="468"/>
      <c r="Y250" s="468"/>
    </row>
    <row r="251" spans="1:25" s="298" customFormat="1" ht="12" thickBot="1">
      <c r="A251" s="13"/>
      <c r="B251" s="13"/>
      <c r="C251" s="13"/>
      <c r="D251" s="13"/>
      <c r="E251" s="827"/>
      <c r="F251" s="835"/>
      <c r="G251" s="475" t="s">
        <v>5265</v>
      </c>
      <c r="H251" s="474" t="s">
        <v>5274</v>
      </c>
      <c r="I251" s="471">
        <v>810</v>
      </c>
      <c r="J251" s="471"/>
      <c r="K251" s="468"/>
      <c r="L251" s="468"/>
      <c r="M251" s="468"/>
      <c r="N251" s="468"/>
      <c r="O251" s="468"/>
      <c r="P251" s="468"/>
      <c r="Q251" s="468"/>
      <c r="R251" s="468"/>
      <c r="S251" s="468"/>
      <c r="T251" s="468"/>
      <c r="U251" s="468"/>
      <c r="V251" s="468"/>
      <c r="W251" s="468"/>
      <c r="X251" s="468"/>
      <c r="Y251" s="468"/>
    </row>
    <row r="252" spans="1:25" s="298" customFormat="1" ht="12" thickBot="1">
      <c r="A252" s="13"/>
      <c r="B252" s="13"/>
      <c r="C252" s="13"/>
      <c r="D252" s="13"/>
      <c r="E252" s="827"/>
      <c r="F252" s="835"/>
      <c r="G252" s="475" t="s">
        <v>5266</v>
      </c>
      <c r="H252" s="474" t="s">
        <v>5251</v>
      </c>
      <c r="I252" s="471">
        <v>990</v>
      </c>
      <c r="J252" s="471"/>
      <c r="K252" s="468"/>
      <c r="L252" s="468"/>
      <c r="M252" s="468"/>
      <c r="N252" s="468"/>
      <c r="O252" s="468"/>
      <c r="P252" s="468"/>
      <c r="Q252" s="468"/>
      <c r="R252" s="468"/>
      <c r="S252" s="468"/>
      <c r="T252" s="468"/>
      <c r="U252" s="468"/>
      <c r="V252" s="468"/>
      <c r="W252" s="468"/>
      <c r="X252" s="468"/>
      <c r="Y252" s="468"/>
    </row>
    <row r="253" spans="1:25" s="298" customFormat="1" ht="12" thickBot="1">
      <c r="A253" s="13"/>
      <c r="B253" s="13"/>
      <c r="C253" s="13"/>
      <c r="D253" s="13"/>
      <c r="E253" s="827"/>
      <c r="F253" s="835"/>
      <c r="G253" s="475" t="s">
        <v>5267</v>
      </c>
      <c r="H253" s="474" t="s">
        <v>5271</v>
      </c>
      <c r="I253" s="471">
        <v>900</v>
      </c>
      <c r="J253" s="471"/>
      <c r="K253" s="468"/>
      <c r="L253" s="468"/>
      <c r="M253" s="468"/>
      <c r="N253" s="468"/>
      <c r="O253" s="468"/>
      <c r="P253" s="468"/>
      <c r="Q253" s="468"/>
      <c r="R253" s="468"/>
      <c r="S253" s="468"/>
      <c r="T253" s="468"/>
      <c r="U253" s="468"/>
      <c r="V253" s="468"/>
      <c r="W253" s="468"/>
      <c r="X253" s="468"/>
      <c r="Y253" s="468"/>
    </row>
    <row r="254" spans="1:25" s="298" customFormat="1" ht="12" thickBot="1">
      <c r="A254" s="13"/>
      <c r="B254" s="13"/>
      <c r="C254" s="13"/>
      <c r="D254" s="13"/>
      <c r="E254" s="827"/>
      <c r="F254" s="835"/>
      <c r="G254" s="475" t="s">
        <v>5268</v>
      </c>
      <c r="H254" s="474" t="s">
        <v>5275</v>
      </c>
      <c r="I254" s="471">
        <v>1600</v>
      </c>
      <c r="J254" s="471"/>
      <c r="K254" s="468"/>
      <c r="L254" s="468"/>
      <c r="M254" s="468"/>
      <c r="N254" s="468"/>
      <c r="O254" s="468"/>
      <c r="P254" s="468"/>
      <c r="Q254" s="468"/>
      <c r="R254" s="468"/>
      <c r="S254" s="468"/>
      <c r="T254" s="468"/>
      <c r="U254" s="468"/>
      <c r="V254" s="468"/>
      <c r="W254" s="468"/>
      <c r="X254" s="468"/>
      <c r="Y254" s="468"/>
    </row>
    <row r="255" spans="1:25" s="298" customFormat="1" ht="12" thickBot="1">
      <c r="A255" s="13"/>
      <c r="B255" s="13"/>
      <c r="C255" s="13"/>
      <c r="D255" s="13"/>
      <c r="E255" s="827"/>
      <c r="F255" s="835"/>
      <c r="G255" s="475" t="s">
        <v>5269</v>
      </c>
      <c r="H255" s="474" t="s">
        <v>5253</v>
      </c>
      <c r="I255" s="471">
        <v>630</v>
      </c>
      <c r="J255" s="471"/>
      <c r="K255" s="468"/>
      <c r="L255" s="468"/>
      <c r="M255" s="468"/>
      <c r="N255" s="468"/>
      <c r="O255" s="468"/>
      <c r="P255" s="468"/>
      <c r="Q255" s="468"/>
      <c r="R255" s="468"/>
      <c r="S255" s="468"/>
      <c r="T255" s="468"/>
      <c r="U255" s="468"/>
      <c r="V255" s="468"/>
      <c r="W255" s="468"/>
      <c r="X255" s="468"/>
      <c r="Y255" s="468"/>
    </row>
    <row r="256" spans="1:25" s="298" customFormat="1" ht="12" thickBot="1">
      <c r="A256" s="13"/>
      <c r="B256" s="13"/>
      <c r="C256" s="13"/>
      <c r="D256" s="13"/>
      <c r="E256" s="827"/>
      <c r="F256" s="835"/>
      <c r="G256" s="475" t="s">
        <v>5270</v>
      </c>
      <c r="H256" s="474" t="s">
        <v>5276</v>
      </c>
      <c r="I256" s="471">
        <v>4800</v>
      </c>
      <c r="J256" s="471"/>
      <c r="K256" s="468"/>
      <c r="L256" s="468"/>
      <c r="M256" s="468"/>
      <c r="N256" s="468"/>
      <c r="O256" s="468"/>
      <c r="P256" s="468"/>
      <c r="Q256" s="468"/>
      <c r="R256" s="468"/>
      <c r="S256" s="468"/>
      <c r="T256" s="468"/>
      <c r="U256" s="468"/>
      <c r="V256" s="468"/>
      <c r="W256" s="468"/>
      <c r="X256" s="468"/>
      <c r="Y256" s="468"/>
    </row>
    <row r="257" spans="1:25" s="298" customFormat="1" ht="12" thickBot="1">
      <c r="A257" s="13"/>
      <c r="B257" s="13"/>
      <c r="C257" s="13"/>
      <c r="D257" s="13"/>
      <c r="E257" s="827"/>
      <c r="F257" s="829" t="s">
        <v>4015</v>
      </c>
      <c r="G257" s="475" t="s">
        <v>5277</v>
      </c>
      <c r="H257" s="474" t="s">
        <v>5287</v>
      </c>
      <c r="I257" s="471">
        <v>25</v>
      </c>
      <c r="J257" s="471"/>
      <c r="K257" s="468"/>
      <c r="L257" s="468"/>
      <c r="M257" s="468"/>
      <c r="N257" s="468"/>
      <c r="O257" s="468"/>
      <c r="P257" s="468"/>
      <c r="Q257" s="468"/>
      <c r="R257" s="468"/>
      <c r="S257" s="468"/>
      <c r="T257" s="468"/>
      <c r="U257" s="468"/>
      <c r="V257" s="468"/>
      <c r="W257" s="468"/>
      <c r="X257" s="468"/>
      <c r="Y257" s="468"/>
    </row>
    <row r="258" spans="1:25" s="298" customFormat="1" ht="12" thickBot="1">
      <c r="A258" s="13"/>
      <c r="B258" s="13"/>
      <c r="C258" s="13"/>
      <c r="D258" s="13"/>
      <c r="E258" s="827"/>
      <c r="F258" s="829"/>
      <c r="G258" s="475" t="s">
        <v>5278</v>
      </c>
      <c r="H258" s="474" t="s">
        <v>5287</v>
      </c>
      <c r="I258" s="471">
        <v>25</v>
      </c>
      <c r="J258" s="471"/>
      <c r="K258" s="468"/>
      <c r="L258" s="468"/>
      <c r="M258" s="468"/>
      <c r="N258" s="468"/>
      <c r="O258" s="468"/>
      <c r="P258" s="468"/>
      <c r="Q258" s="468"/>
      <c r="R258" s="468"/>
      <c r="S258" s="468"/>
      <c r="T258" s="468"/>
      <c r="U258" s="468"/>
      <c r="V258" s="468"/>
      <c r="W258" s="468"/>
      <c r="X258" s="468"/>
      <c r="Y258" s="468"/>
    </row>
    <row r="259" spans="1:25" s="298" customFormat="1" ht="12" thickBot="1">
      <c r="A259" s="13"/>
      <c r="B259" s="13"/>
      <c r="C259" s="13"/>
      <c r="D259" s="13"/>
      <c r="E259" s="827"/>
      <c r="F259" s="829"/>
      <c r="G259" s="475" t="s">
        <v>5279</v>
      </c>
      <c r="H259" s="474" t="s">
        <v>5287</v>
      </c>
      <c r="I259" s="471">
        <v>40</v>
      </c>
      <c r="J259" s="471"/>
      <c r="K259" s="468"/>
      <c r="L259" s="468"/>
      <c r="M259" s="468"/>
      <c r="N259" s="468"/>
      <c r="O259" s="468"/>
      <c r="P259" s="468"/>
      <c r="Q259" s="468"/>
      <c r="R259" s="468"/>
      <c r="S259" s="468"/>
      <c r="T259" s="468"/>
      <c r="U259" s="468"/>
      <c r="V259" s="468"/>
      <c r="W259" s="468"/>
      <c r="X259" s="468"/>
      <c r="Y259" s="468"/>
    </row>
    <row r="260" spans="1:25" s="298" customFormat="1" ht="12" thickBot="1">
      <c r="A260" s="13"/>
      <c r="B260" s="13"/>
      <c r="C260" s="13"/>
      <c r="D260" s="13"/>
      <c r="E260" s="827"/>
      <c r="F260" s="829"/>
      <c r="G260" s="475" t="s">
        <v>5280</v>
      </c>
      <c r="H260" s="474" t="s">
        <v>5287</v>
      </c>
      <c r="I260" s="471">
        <v>100</v>
      </c>
      <c r="J260" s="471"/>
      <c r="K260" s="468"/>
      <c r="L260" s="468"/>
      <c r="M260" s="468"/>
      <c r="N260" s="468"/>
      <c r="O260" s="468"/>
      <c r="P260" s="468"/>
      <c r="Q260" s="468"/>
      <c r="R260" s="468"/>
      <c r="S260" s="468"/>
      <c r="T260" s="468"/>
      <c r="U260" s="468"/>
      <c r="V260" s="468"/>
      <c r="W260" s="468"/>
      <c r="X260" s="468"/>
      <c r="Y260" s="468"/>
    </row>
    <row r="261" spans="1:25" s="298" customFormat="1" ht="12" thickBot="1">
      <c r="A261" s="13"/>
      <c r="B261" s="13"/>
      <c r="C261" s="13"/>
      <c r="D261" s="13"/>
      <c r="E261" s="827"/>
      <c r="F261" s="829"/>
      <c r="G261" s="475" t="s">
        <v>3086</v>
      </c>
      <c r="H261" s="474" t="s">
        <v>5287</v>
      </c>
      <c r="I261" s="471">
        <v>15</v>
      </c>
      <c r="J261" s="471"/>
      <c r="K261" s="468"/>
      <c r="L261" s="468"/>
      <c r="M261" s="468"/>
      <c r="N261" s="468"/>
      <c r="O261" s="468"/>
      <c r="P261" s="468"/>
      <c r="Q261" s="468"/>
      <c r="R261" s="468"/>
      <c r="S261" s="468"/>
      <c r="T261" s="468"/>
      <c r="U261" s="468"/>
      <c r="V261" s="468"/>
      <c r="W261" s="468"/>
      <c r="X261" s="468"/>
      <c r="Y261" s="468"/>
    </row>
    <row r="262" spans="1:25" s="298" customFormat="1" ht="12" thickBot="1">
      <c r="A262" s="13"/>
      <c r="B262" s="13"/>
      <c r="C262" s="13"/>
      <c r="D262" s="13"/>
      <c r="E262" s="827"/>
      <c r="F262" s="829"/>
      <c r="G262" s="475" t="s">
        <v>5281</v>
      </c>
      <c r="H262" s="474" t="s">
        <v>5287</v>
      </c>
      <c r="I262" s="471">
        <v>25</v>
      </c>
      <c r="J262" s="471"/>
      <c r="K262" s="468"/>
      <c r="L262" s="468"/>
      <c r="M262" s="468"/>
      <c r="N262" s="468"/>
      <c r="O262" s="468"/>
      <c r="P262" s="468"/>
      <c r="Q262" s="468"/>
      <c r="R262" s="468"/>
      <c r="S262" s="468"/>
      <c r="T262" s="468"/>
      <c r="U262" s="468"/>
      <c r="V262" s="468"/>
      <c r="W262" s="468"/>
      <c r="X262" s="468"/>
      <c r="Y262" s="468"/>
    </row>
    <row r="263" spans="1:25" s="298" customFormat="1" ht="12" thickBot="1">
      <c r="A263" s="13"/>
      <c r="B263" s="13"/>
      <c r="C263" s="13"/>
      <c r="D263" s="13"/>
      <c r="E263" s="827"/>
      <c r="F263" s="829"/>
      <c r="G263" s="475" t="s">
        <v>5282</v>
      </c>
      <c r="H263" s="474" t="s">
        <v>5287</v>
      </c>
      <c r="I263" s="471">
        <v>25</v>
      </c>
      <c r="J263" s="471"/>
      <c r="K263" s="468"/>
      <c r="L263" s="468"/>
      <c r="M263" s="468"/>
      <c r="N263" s="468"/>
      <c r="O263" s="468"/>
      <c r="P263" s="468"/>
      <c r="Q263" s="468"/>
      <c r="R263" s="468"/>
      <c r="S263" s="468"/>
      <c r="T263" s="468"/>
      <c r="U263" s="468"/>
      <c r="V263" s="468"/>
      <c r="W263" s="468"/>
      <c r="X263" s="468"/>
      <c r="Y263" s="468"/>
    </row>
    <row r="264" spans="1:25" s="298" customFormat="1" ht="12" thickBot="1">
      <c r="A264" s="13"/>
      <c r="B264" s="13"/>
      <c r="C264" s="13"/>
      <c r="D264" s="13"/>
      <c r="E264" s="827"/>
      <c r="F264" s="829"/>
      <c r="G264" s="475" t="s">
        <v>5283</v>
      </c>
      <c r="H264" s="474" t="s">
        <v>5287</v>
      </c>
      <c r="I264" s="471">
        <v>40</v>
      </c>
      <c r="J264" s="471"/>
      <c r="K264" s="468"/>
      <c r="L264" s="468"/>
      <c r="M264" s="468"/>
      <c r="N264" s="468"/>
      <c r="O264" s="468"/>
      <c r="P264" s="468"/>
      <c r="Q264" s="468"/>
      <c r="R264" s="468"/>
      <c r="S264" s="468"/>
      <c r="T264" s="468"/>
      <c r="U264" s="468"/>
      <c r="V264" s="468"/>
      <c r="W264" s="468"/>
      <c r="X264" s="468"/>
      <c r="Y264" s="468"/>
    </row>
    <row r="265" spans="1:25" s="298" customFormat="1" ht="12" thickBot="1">
      <c r="A265" s="13"/>
      <c r="B265" s="13"/>
      <c r="C265" s="13"/>
      <c r="D265" s="13"/>
      <c r="E265" s="827"/>
      <c r="F265" s="829"/>
      <c r="G265" s="475" t="s">
        <v>5284</v>
      </c>
      <c r="H265" s="474" t="s">
        <v>5287</v>
      </c>
      <c r="I265" s="471">
        <v>100</v>
      </c>
      <c r="J265" s="471"/>
      <c r="K265" s="468"/>
      <c r="L265" s="468"/>
      <c r="M265" s="468"/>
      <c r="N265" s="468"/>
      <c r="O265" s="468"/>
      <c r="P265" s="468"/>
      <c r="Q265" s="468"/>
      <c r="R265" s="468"/>
      <c r="S265" s="468"/>
      <c r="T265" s="468"/>
      <c r="U265" s="468"/>
      <c r="V265" s="468"/>
      <c r="W265" s="468"/>
      <c r="X265" s="468"/>
      <c r="Y265" s="468"/>
    </row>
    <row r="266" spans="1:25" s="298" customFormat="1" ht="12" thickBot="1">
      <c r="A266" s="13"/>
      <c r="B266" s="13"/>
      <c r="C266" s="13"/>
      <c r="D266" s="13"/>
      <c r="E266" s="827"/>
      <c r="F266" s="829"/>
      <c r="G266" s="475" t="s">
        <v>4487</v>
      </c>
      <c r="H266" s="474" t="s">
        <v>5287</v>
      </c>
      <c r="I266" s="471">
        <v>50</v>
      </c>
      <c r="J266" s="471"/>
      <c r="K266" s="468"/>
      <c r="L266" s="468"/>
      <c r="M266" s="468"/>
      <c r="N266" s="468"/>
      <c r="O266" s="468"/>
      <c r="P266" s="468"/>
      <c r="Q266" s="468"/>
      <c r="R266" s="468"/>
      <c r="S266" s="468"/>
      <c r="T266" s="468"/>
      <c r="U266" s="468"/>
      <c r="V266" s="468"/>
      <c r="W266" s="468"/>
      <c r="X266" s="468"/>
      <c r="Y266" s="468"/>
    </row>
    <row r="267" spans="1:25" s="298" customFormat="1" ht="12" thickBot="1">
      <c r="A267" s="13"/>
      <c r="B267" s="13"/>
      <c r="C267" s="13"/>
      <c r="D267" s="13"/>
      <c r="E267" s="827"/>
      <c r="F267" s="829"/>
      <c r="G267" s="475" t="s">
        <v>5285</v>
      </c>
      <c r="H267" s="474" t="s">
        <v>5287</v>
      </c>
      <c r="I267" s="471">
        <v>250</v>
      </c>
      <c r="J267" s="471"/>
      <c r="K267" s="468"/>
      <c r="L267" s="468"/>
      <c r="M267" s="468"/>
      <c r="N267" s="468"/>
      <c r="O267" s="468"/>
      <c r="P267" s="468"/>
      <c r="Q267" s="468"/>
      <c r="R267" s="468"/>
      <c r="S267" s="468"/>
      <c r="T267" s="468"/>
      <c r="U267" s="468"/>
      <c r="V267" s="468"/>
      <c r="W267" s="468"/>
      <c r="X267" s="468"/>
      <c r="Y267" s="468"/>
    </row>
    <row r="268" spans="1:25" s="298" customFormat="1" ht="12" thickBot="1">
      <c r="A268" s="13"/>
      <c r="B268" s="13"/>
      <c r="C268" s="13"/>
      <c r="D268" s="13"/>
      <c r="E268" s="827"/>
      <c r="F268" s="829"/>
      <c r="G268" s="475" t="s">
        <v>5286</v>
      </c>
      <c r="H268" s="474" t="s">
        <v>5287</v>
      </c>
      <c r="I268" s="471">
        <v>500</v>
      </c>
      <c r="J268" s="471"/>
      <c r="K268" s="468"/>
      <c r="L268" s="468"/>
      <c r="M268" s="468"/>
      <c r="N268" s="468"/>
      <c r="O268" s="468"/>
      <c r="P268" s="468"/>
      <c r="Q268" s="468"/>
      <c r="R268" s="468"/>
      <c r="S268" s="468"/>
      <c r="T268" s="468"/>
      <c r="U268" s="468"/>
      <c r="V268" s="468"/>
      <c r="W268" s="468"/>
      <c r="X268" s="468"/>
      <c r="Y268" s="468"/>
    </row>
    <row r="269" spans="1:25" ht="12" thickBot="1">
      <c r="A269" s="13"/>
      <c r="B269" s="13"/>
      <c r="C269" s="13"/>
      <c r="D269" s="13"/>
      <c r="E269" s="827" t="s">
        <v>4512</v>
      </c>
      <c r="F269" s="835" t="s">
        <v>4513</v>
      </c>
      <c r="G269" s="475" t="s">
        <v>4690</v>
      </c>
      <c r="H269" s="474" t="s">
        <v>4689</v>
      </c>
      <c r="I269" s="471">
        <v>1600</v>
      </c>
      <c r="J269" s="471"/>
      <c r="K269" s="468"/>
      <c r="L269" s="468"/>
      <c r="M269" s="468"/>
      <c r="N269" s="468"/>
      <c r="O269" s="468"/>
      <c r="P269" s="468"/>
      <c r="Q269" s="468"/>
      <c r="R269" s="468"/>
      <c r="S269" s="468"/>
      <c r="T269" s="468"/>
      <c r="U269" s="468"/>
      <c r="V269" s="468"/>
      <c r="W269" s="468"/>
      <c r="X269" s="468"/>
      <c r="Y269" s="468"/>
    </row>
    <row r="270" spans="1:25" ht="12" thickBot="1">
      <c r="A270" s="13"/>
      <c r="B270" s="13"/>
      <c r="C270" s="13"/>
      <c r="D270" s="13"/>
      <c r="E270" s="827"/>
      <c r="F270" s="835"/>
      <c r="G270" s="475" t="s">
        <v>4514</v>
      </c>
      <c r="H270" s="474" t="s">
        <v>4624</v>
      </c>
      <c r="I270" s="471">
        <v>5600</v>
      </c>
      <c r="J270" s="471"/>
      <c r="K270" s="468"/>
      <c r="L270" s="468"/>
      <c r="M270" s="468"/>
      <c r="N270" s="468"/>
      <c r="O270" s="468"/>
      <c r="P270" s="468"/>
      <c r="Q270" s="468"/>
      <c r="R270" s="468"/>
      <c r="S270" s="468"/>
      <c r="T270" s="468"/>
      <c r="U270" s="468"/>
      <c r="V270" s="468"/>
      <c r="W270" s="468"/>
      <c r="X270" s="468"/>
      <c r="Y270" s="468"/>
    </row>
    <row r="271" spans="1:25" ht="12" thickBot="1">
      <c r="A271" s="13"/>
      <c r="B271" s="13"/>
      <c r="C271" s="13"/>
      <c r="D271" s="13"/>
      <c r="E271" s="827"/>
      <c r="F271" s="835"/>
      <c r="G271" s="475" t="s">
        <v>4515</v>
      </c>
      <c r="H271" s="474" t="s">
        <v>4461</v>
      </c>
      <c r="I271" s="471">
        <v>5240</v>
      </c>
      <c r="J271" s="471"/>
      <c r="K271" s="468"/>
      <c r="L271" s="468"/>
      <c r="M271" s="468"/>
      <c r="N271" s="468"/>
      <c r="O271" s="468"/>
      <c r="P271" s="468"/>
      <c r="Q271" s="468"/>
      <c r="R271" s="468"/>
      <c r="S271" s="468"/>
      <c r="T271" s="468"/>
      <c r="U271" s="468"/>
      <c r="V271" s="468"/>
      <c r="W271" s="468"/>
      <c r="X271" s="468"/>
      <c r="Y271" s="468"/>
    </row>
    <row r="272" spans="1:25" ht="12" thickBot="1">
      <c r="A272" s="13"/>
      <c r="B272" s="13"/>
      <c r="C272" s="13"/>
      <c r="D272" s="13"/>
      <c r="E272" s="827"/>
      <c r="F272" s="835"/>
      <c r="G272" s="475" t="s">
        <v>4516</v>
      </c>
      <c r="H272" s="474" t="s">
        <v>4625</v>
      </c>
      <c r="I272" s="471">
        <v>1200</v>
      </c>
      <c r="J272" s="471"/>
      <c r="K272" s="468"/>
      <c r="L272" s="468"/>
      <c r="M272" s="468"/>
      <c r="N272" s="468"/>
      <c r="O272" s="468"/>
      <c r="P272" s="468"/>
      <c r="Q272" s="468"/>
      <c r="R272" s="468"/>
      <c r="S272" s="468"/>
      <c r="T272" s="468"/>
      <c r="U272" s="468"/>
      <c r="V272" s="468"/>
      <c r="W272" s="468"/>
      <c r="X272" s="468"/>
      <c r="Y272" s="468"/>
    </row>
    <row r="273" spans="1:25" ht="12" thickBot="1">
      <c r="A273" s="13"/>
      <c r="B273" s="13"/>
      <c r="C273" s="13"/>
      <c r="D273" s="13"/>
      <c r="E273" s="827"/>
      <c r="F273" s="835"/>
      <c r="G273" s="475" t="s">
        <v>4517</v>
      </c>
      <c r="H273" s="474" t="s">
        <v>4462</v>
      </c>
      <c r="I273" s="471">
        <v>1200</v>
      </c>
      <c r="J273" s="471"/>
      <c r="K273" s="468"/>
      <c r="L273" s="468"/>
      <c r="M273" s="468"/>
      <c r="N273" s="468"/>
      <c r="O273" s="468"/>
      <c r="P273" s="468"/>
      <c r="Q273" s="468"/>
      <c r="R273" s="468"/>
      <c r="S273" s="468"/>
      <c r="T273" s="468"/>
      <c r="U273" s="468"/>
      <c r="V273" s="468"/>
      <c r="W273" s="468"/>
      <c r="X273" s="468"/>
      <c r="Y273" s="468"/>
    </row>
    <row r="274" spans="1:25" ht="12" thickBot="1">
      <c r="A274" s="13"/>
      <c r="B274" s="13"/>
      <c r="C274" s="13"/>
      <c r="D274" s="13"/>
      <c r="E274" s="827"/>
      <c r="F274" s="835"/>
      <c r="G274" s="475" t="s">
        <v>4518</v>
      </c>
      <c r="H274" s="474" t="s">
        <v>4689</v>
      </c>
      <c r="I274" s="471">
        <v>1680</v>
      </c>
      <c r="J274" s="471"/>
      <c r="K274" s="468"/>
      <c r="L274" s="468"/>
      <c r="M274" s="468"/>
      <c r="N274" s="468"/>
      <c r="O274" s="468"/>
      <c r="P274" s="468"/>
      <c r="Q274" s="468"/>
      <c r="R274" s="468"/>
      <c r="S274" s="468"/>
      <c r="T274" s="468"/>
      <c r="U274" s="468"/>
      <c r="V274" s="468"/>
      <c r="W274" s="468"/>
      <c r="X274" s="468"/>
      <c r="Y274" s="468"/>
    </row>
    <row r="275" spans="1:25" ht="12" thickBot="1">
      <c r="A275" s="13"/>
      <c r="B275" s="13"/>
      <c r="C275" s="13"/>
      <c r="D275" s="13"/>
      <c r="E275" s="827"/>
      <c r="F275" s="835" t="s">
        <v>4066</v>
      </c>
      <c r="G275" s="475" t="s">
        <v>4519</v>
      </c>
      <c r="H275" s="474" t="s">
        <v>4415</v>
      </c>
      <c r="I275" s="471">
        <v>2200</v>
      </c>
      <c r="J275" s="471"/>
      <c r="K275" s="468"/>
      <c r="L275" s="468"/>
      <c r="M275" s="468"/>
      <c r="N275" s="468"/>
      <c r="O275" s="468"/>
      <c r="P275" s="468"/>
      <c r="Q275" s="468"/>
      <c r="R275" s="468"/>
      <c r="S275" s="468"/>
      <c r="T275" s="468"/>
      <c r="U275" s="468"/>
      <c r="V275" s="468"/>
      <c r="W275" s="468"/>
      <c r="X275" s="468"/>
      <c r="Y275" s="468"/>
    </row>
    <row r="276" spans="1:25" ht="12" thickBot="1">
      <c r="A276" s="13"/>
      <c r="B276" s="13"/>
      <c r="C276" s="13"/>
      <c r="D276" s="13"/>
      <c r="E276" s="827"/>
      <c r="F276" s="835"/>
      <c r="G276" s="475" t="s">
        <v>4520</v>
      </c>
      <c r="H276" s="474" t="s">
        <v>4415</v>
      </c>
      <c r="I276" s="471">
        <v>2250</v>
      </c>
      <c r="J276" s="471"/>
      <c r="K276" s="468"/>
      <c r="L276" s="468"/>
      <c r="M276" s="468"/>
      <c r="N276" s="468"/>
      <c r="O276" s="468"/>
      <c r="P276" s="468"/>
      <c r="Q276" s="468"/>
      <c r="R276" s="468"/>
      <c r="S276" s="468"/>
      <c r="T276" s="468"/>
      <c r="U276" s="468"/>
      <c r="V276" s="468"/>
      <c r="W276" s="468"/>
      <c r="X276" s="468"/>
      <c r="Y276" s="468"/>
    </row>
    <row r="277" spans="1:25" ht="12" thickBot="1">
      <c r="A277" s="13"/>
      <c r="B277" s="13"/>
      <c r="C277" s="13"/>
      <c r="D277" s="13"/>
      <c r="E277" s="827"/>
      <c r="F277" s="835"/>
      <c r="G277" s="475" t="s">
        <v>4521</v>
      </c>
      <c r="H277" s="474" t="s">
        <v>4415</v>
      </c>
      <c r="I277" s="471">
        <v>3500</v>
      </c>
      <c r="J277" s="471"/>
      <c r="K277" s="468"/>
      <c r="L277" s="468"/>
      <c r="M277" s="468"/>
      <c r="N277" s="468"/>
      <c r="O277" s="468"/>
      <c r="P277" s="468"/>
      <c r="Q277" s="468"/>
      <c r="R277" s="468"/>
      <c r="S277" s="468"/>
      <c r="T277" s="468"/>
      <c r="U277" s="468"/>
      <c r="V277" s="468"/>
      <c r="W277" s="468"/>
      <c r="X277" s="468"/>
      <c r="Y277" s="468"/>
    </row>
    <row r="278" spans="1:25" ht="12" thickBot="1">
      <c r="A278" s="13"/>
      <c r="B278" s="13"/>
      <c r="C278" s="13"/>
      <c r="D278" s="13"/>
      <c r="E278" s="827"/>
      <c r="F278" s="835"/>
      <c r="G278" s="475" t="s">
        <v>3075</v>
      </c>
      <c r="H278" s="474" t="s">
        <v>4415</v>
      </c>
      <c r="I278" s="471">
        <v>2500</v>
      </c>
      <c r="J278" s="471"/>
      <c r="K278" s="468"/>
      <c r="L278" s="468"/>
      <c r="M278" s="468"/>
      <c r="N278" s="468"/>
      <c r="O278" s="468"/>
      <c r="P278" s="468"/>
      <c r="Q278" s="468"/>
      <c r="R278" s="468"/>
      <c r="S278" s="468"/>
      <c r="T278" s="468"/>
      <c r="U278" s="468"/>
      <c r="V278" s="468"/>
      <c r="W278" s="468"/>
      <c r="X278" s="468"/>
      <c r="Y278" s="468"/>
    </row>
    <row r="279" spans="1:25" ht="12" thickBot="1">
      <c r="A279" s="13"/>
      <c r="B279" s="13"/>
      <c r="C279" s="13"/>
      <c r="D279" s="13"/>
      <c r="E279" s="827"/>
      <c r="F279" s="835"/>
      <c r="G279" s="475" t="s">
        <v>4522</v>
      </c>
      <c r="H279" s="474" t="s">
        <v>4415</v>
      </c>
      <c r="I279" s="471">
        <v>2800</v>
      </c>
      <c r="J279" s="471"/>
      <c r="K279" s="468"/>
      <c r="L279" s="468"/>
      <c r="M279" s="468"/>
      <c r="N279" s="468"/>
      <c r="O279" s="468"/>
      <c r="P279" s="468"/>
      <c r="Q279" s="468"/>
      <c r="R279" s="468"/>
      <c r="S279" s="468"/>
      <c r="T279" s="468"/>
      <c r="U279" s="468"/>
      <c r="V279" s="468"/>
      <c r="W279" s="468"/>
      <c r="X279" s="468"/>
      <c r="Y279" s="468"/>
    </row>
    <row r="280" spans="1:25" ht="12" thickBot="1">
      <c r="A280" s="13"/>
      <c r="B280" s="13"/>
      <c r="C280" s="13"/>
      <c r="D280" s="13"/>
      <c r="E280" s="827"/>
      <c r="F280" s="835"/>
      <c r="G280" s="475" t="s">
        <v>4523</v>
      </c>
      <c r="H280" s="474" t="s">
        <v>4415</v>
      </c>
      <c r="I280" s="471">
        <v>1700</v>
      </c>
      <c r="J280" s="471"/>
      <c r="K280" s="468"/>
      <c r="L280" s="468"/>
      <c r="M280" s="468"/>
      <c r="N280" s="468"/>
      <c r="O280" s="468"/>
      <c r="P280" s="468"/>
      <c r="Q280" s="468"/>
      <c r="R280" s="468"/>
      <c r="S280" s="468"/>
      <c r="T280" s="468"/>
      <c r="U280" s="468"/>
      <c r="V280" s="468"/>
      <c r="W280" s="468"/>
      <c r="X280" s="468"/>
      <c r="Y280" s="468"/>
    </row>
    <row r="281" spans="1:25" ht="12" thickBot="1">
      <c r="A281" s="13"/>
      <c r="B281" s="13"/>
      <c r="C281" s="13"/>
      <c r="D281" s="13"/>
      <c r="E281" s="827"/>
      <c r="F281" s="835" t="s">
        <v>4524</v>
      </c>
      <c r="G281" s="475" t="s">
        <v>4483</v>
      </c>
      <c r="H281" s="474" t="s">
        <v>4626</v>
      </c>
      <c r="I281" s="471">
        <v>40</v>
      </c>
      <c r="J281" s="471"/>
      <c r="K281" s="468"/>
      <c r="L281" s="468"/>
      <c r="M281" s="468"/>
      <c r="N281" s="468"/>
      <c r="O281" s="468"/>
      <c r="P281" s="468"/>
      <c r="Q281" s="468"/>
      <c r="R281" s="468"/>
      <c r="S281" s="468"/>
      <c r="T281" s="468"/>
      <c r="U281" s="468"/>
      <c r="V281" s="468"/>
      <c r="W281" s="468"/>
      <c r="X281" s="468"/>
      <c r="Y281" s="468"/>
    </row>
    <row r="282" spans="1:25" ht="12" thickBot="1">
      <c r="A282" s="13"/>
      <c r="B282" s="13"/>
      <c r="C282" s="13"/>
      <c r="D282" s="13"/>
      <c r="E282" s="827"/>
      <c r="F282" s="835"/>
      <c r="G282" s="475" t="s">
        <v>4525</v>
      </c>
      <c r="H282" s="474" t="s">
        <v>4626</v>
      </c>
      <c r="I282" s="471">
        <v>40</v>
      </c>
      <c r="J282" s="471"/>
      <c r="K282" s="468"/>
      <c r="L282" s="468"/>
      <c r="M282" s="468"/>
      <c r="N282" s="468"/>
      <c r="O282" s="468"/>
      <c r="P282" s="468"/>
      <c r="Q282" s="468"/>
      <c r="R282" s="468"/>
      <c r="S282" s="468"/>
      <c r="T282" s="468"/>
      <c r="U282" s="468"/>
      <c r="V282" s="468"/>
      <c r="W282" s="468"/>
      <c r="X282" s="468"/>
      <c r="Y282" s="468"/>
    </row>
    <row r="283" spans="1:25" ht="12" thickBot="1">
      <c r="A283" s="13"/>
      <c r="B283" s="13"/>
      <c r="C283" s="13"/>
      <c r="D283" s="13"/>
      <c r="E283" s="827"/>
      <c r="F283" s="835"/>
      <c r="G283" s="475" t="s">
        <v>4526</v>
      </c>
      <c r="H283" s="474" t="s">
        <v>4626</v>
      </c>
      <c r="I283" s="471">
        <v>100</v>
      </c>
      <c r="J283" s="471"/>
      <c r="K283" s="468"/>
      <c r="L283" s="468"/>
      <c r="M283" s="468"/>
      <c r="N283" s="468"/>
      <c r="O283" s="468"/>
      <c r="P283" s="468"/>
      <c r="Q283" s="468"/>
      <c r="R283" s="468"/>
      <c r="S283" s="468"/>
      <c r="T283" s="468"/>
      <c r="U283" s="468"/>
      <c r="V283" s="468"/>
      <c r="W283" s="468"/>
      <c r="X283" s="468"/>
      <c r="Y283" s="468"/>
    </row>
    <row r="284" spans="1:25" ht="12" thickBot="1">
      <c r="A284" s="13"/>
      <c r="B284" s="13"/>
      <c r="C284" s="13"/>
      <c r="D284" s="13"/>
      <c r="E284" s="827"/>
      <c r="F284" s="835"/>
      <c r="G284" s="475" t="s">
        <v>4484</v>
      </c>
      <c r="H284" s="474" t="s">
        <v>4626</v>
      </c>
      <c r="I284" s="471">
        <v>25</v>
      </c>
      <c r="J284" s="471"/>
      <c r="K284" s="468"/>
      <c r="L284" s="468"/>
      <c r="M284" s="468"/>
      <c r="N284" s="468"/>
      <c r="O284" s="468"/>
      <c r="P284" s="468"/>
      <c r="Q284" s="468"/>
      <c r="R284" s="468"/>
      <c r="S284" s="468"/>
      <c r="T284" s="468"/>
      <c r="U284" s="468"/>
      <c r="V284" s="468"/>
      <c r="W284" s="468"/>
      <c r="X284" s="468"/>
      <c r="Y284" s="468"/>
    </row>
    <row r="285" spans="1:25" ht="12" thickBot="1">
      <c r="A285" s="13"/>
      <c r="B285" s="13"/>
      <c r="C285" s="13"/>
      <c r="D285" s="13"/>
      <c r="E285" s="827"/>
      <c r="F285" s="835"/>
      <c r="G285" s="475" t="s">
        <v>4527</v>
      </c>
      <c r="H285" s="474" t="s">
        <v>4626</v>
      </c>
      <c r="I285" s="471">
        <v>50</v>
      </c>
      <c r="J285" s="471"/>
      <c r="K285" s="468"/>
      <c r="L285" s="468"/>
      <c r="M285" s="468"/>
      <c r="N285" s="468"/>
      <c r="O285" s="468"/>
      <c r="P285" s="468"/>
      <c r="Q285" s="468"/>
      <c r="R285" s="468"/>
      <c r="S285" s="468"/>
      <c r="T285" s="468"/>
      <c r="U285" s="468"/>
      <c r="V285" s="468"/>
      <c r="W285" s="468"/>
      <c r="X285" s="468"/>
      <c r="Y285" s="468"/>
    </row>
    <row r="286" spans="1:25" ht="12" thickBot="1">
      <c r="A286" s="13"/>
      <c r="B286" s="13"/>
      <c r="C286" s="13"/>
      <c r="D286" s="13"/>
      <c r="E286" s="827"/>
      <c r="F286" s="835"/>
      <c r="G286" s="475" t="s">
        <v>4489</v>
      </c>
      <c r="H286" s="474" t="s">
        <v>4626</v>
      </c>
      <c r="I286" s="471">
        <v>500</v>
      </c>
      <c r="J286" s="471"/>
      <c r="K286" s="468"/>
      <c r="L286" s="468"/>
      <c r="M286" s="468"/>
      <c r="N286" s="468"/>
      <c r="O286" s="468"/>
      <c r="P286" s="468"/>
      <c r="Q286" s="468"/>
      <c r="R286" s="468"/>
      <c r="S286" s="468"/>
      <c r="T286" s="468"/>
      <c r="U286" s="468"/>
      <c r="V286" s="468"/>
      <c r="W286" s="468"/>
      <c r="X286" s="468"/>
      <c r="Y286" s="468"/>
    </row>
    <row r="287" spans="1:25" ht="12" thickBot="1">
      <c r="A287" s="13"/>
      <c r="B287" s="13"/>
      <c r="C287" s="13"/>
      <c r="D287" s="13"/>
      <c r="E287" s="827"/>
      <c r="F287" s="835"/>
      <c r="G287" s="475" t="s">
        <v>4528</v>
      </c>
      <c r="H287" s="474" t="s">
        <v>4461</v>
      </c>
      <c r="I287" s="471">
        <v>1250</v>
      </c>
      <c r="J287" s="471"/>
      <c r="K287" s="468"/>
      <c r="L287" s="468"/>
      <c r="M287" s="468"/>
      <c r="N287" s="468"/>
      <c r="O287" s="468"/>
      <c r="P287" s="468"/>
      <c r="Q287" s="468"/>
      <c r="R287" s="468"/>
      <c r="S287" s="468"/>
      <c r="T287" s="468"/>
      <c r="U287" s="468"/>
      <c r="V287" s="468"/>
      <c r="W287" s="468"/>
      <c r="X287" s="468"/>
      <c r="Y287" s="468"/>
    </row>
    <row r="288" spans="1:25" ht="12" thickBot="1">
      <c r="A288" s="13"/>
      <c r="B288" s="13"/>
      <c r="C288" s="13"/>
      <c r="D288" s="13"/>
      <c r="E288" s="827"/>
      <c r="F288" s="835"/>
      <c r="G288" s="475" t="s">
        <v>4529</v>
      </c>
      <c r="H288" s="474" t="s">
        <v>4029</v>
      </c>
      <c r="I288" s="471">
        <v>250</v>
      </c>
      <c r="J288" s="471"/>
      <c r="K288" s="468"/>
      <c r="L288" s="468"/>
      <c r="M288" s="468"/>
      <c r="N288" s="468"/>
      <c r="O288" s="468"/>
      <c r="P288" s="468"/>
      <c r="Q288" s="468"/>
      <c r="R288" s="468"/>
      <c r="S288" s="468"/>
      <c r="T288" s="468"/>
      <c r="U288" s="468"/>
      <c r="V288" s="468"/>
      <c r="W288" s="468"/>
      <c r="X288" s="468"/>
      <c r="Y288" s="468"/>
    </row>
    <row r="289" spans="1:25" ht="12" thickBot="1">
      <c r="A289" s="13"/>
      <c r="B289" s="13"/>
      <c r="C289" s="13"/>
      <c r="D289" s="13"/>
      <c r="E289" s="827"/>
      <c r="F289" s="835"/>
      <c r="G289" s="475" t="s">
        <v>4530</v>
      </c>
      <c r="H289" s="474" t="s">
        <v>4625</v>
      </c>
      <c r="I289" s="471">
        <v>30</v>
      </c>
      <c r="J289" s="471"/>
      <c r="K289" s="468"/>
      <c r="L289" s="468"/>
      <c r="M289" s="468"/>
      <c r="N289" s="468"/>
      <c r="O289" s="468"/>
      <c r="P289" s="468"/>
      <c r="Q289" s="468"/>
      <c r="R289" s="468"/>
      <c r="S289" s="468"/>
      <c r="T289" s="468"/>
      <c r="U289" s="468"/>
      <c r="V289" s="468"/>
      <c r="W289" s="468"/>
      <c r="X289" s="468"/>
      <c r="Y289" s="468"/>
    </row>
    <row r="290" spans="1:25" ht="12" thickBot="1">
      <c r="A290" s="13"/>
      <c r="B290" s="13"/>
      <c r="C290" s="13"/>
      <c r="D290" s="13"/>
      <c r="E290" s="827"/>
      <c r="F290" s="835"/>
      <c r="G290" s="475" t="s">
        <v>4531</v>
      </c>
      <c r="H290" s="474" t="s">
        <v>4625</v>
      </c>
      <c r="I290" s="471">
        <v>350</v>
      </c>
      <c r="J290" s="471"/>
      <c r="K290" s="468"/>
      <c r="L290" s="468"/>
      <c r="M290" s="468"/>
      <c r="N290" s="468"/>
      <c r="O290" s="468"/>
      <c r="P290" s="468"/>
      <c r="Q290" s="468"/>
      <c r="R290" s="468"/>
      <c r="S290" s="468"/>
      <c r="T290" s="468"/>
      <c r="U290" s="468"/>
      <c r="V290" s="468"/>
      <c r="W290" s="468"/>
      <c r="X290" s="468"/>
      <c r="Y290" s="468"/>
    </row>
    <row r="291" spans="1:25" ht="12" thickBot="1">
      <c r="A291" s="13"/>
      <c r="B291" s="13"/>
      <c r="C291" s="13"/>
      <c r="D291" s="13"/>
      <c r="E291" s="827"/>
      <c r="F291" s="835"/>
      <c r="G291" s="475" t="s">
        <v>4532</v>
      </c>
      <c r="H291" s="474" t="s">
        <v>4689</v>
      </c>
      <c r="I291" s="471">
        <v>950</v>
      </c>
      <c r="J291" s="471"/>
      <c r="K291" s="468"/>
      <c r="L291" s="468"/>
      <c r="M291" s="468"/>
      <c r="N291" s="468"/>
      <c r="O291" s="468"/>
      <c r="P291" s="468"/>
      <c r="Q291" s="468"/>
      <c r="R291" s="468"/>
      <c r="S291" s="468"/>
      <c r="T291" s="468"/>
      <c r="U291" s="468"/>
      <c r="V291" s="468"/>
      <c r="W291" s="468"/>
      <c r="X291" s="468"/>
      <c r="Y291" s="468"/>
    </row>
    <row r="292" spans="1:25" ht="12" thickBot="1">
      <c r="A292" s="13"/>
      <c r="B292" s="13"/>
      <c r="C292" s="13"/>
      <c r="D292" s="13"/>
      <c r="E292" s="827"/>
      <c r="F292" s="835"/>
      <c r="G292" s="475" t="s">
        <v>4533</v>
      </c>
      <c r="H292" s="474" t="s">
        <v>4689</v>
      </c>
      <c r="I292" s="471">
        <v>10</v>
      </c>
      <c r="J292" s="471"/>
      <c r="K292" s="468"/>
      <c r="L292" s="468"/>
      <c r="M292" s="468"/>
      <c r="N292" s="468"/>
      <c r="O292" s="468"/>
      <c r="P292" s="468"/>
      <c r="Q292" s="468"/>
      <c r="R292" s="468"/>
      <c r="S292" s="468"/>
      <c r="T292" s="468"/>
      <c r="U292" s="468"/>
      <c r="V292" s="468"/>
      <c r="W292" s="468"/>
      <c r="X292" s="468"/>
      <c r="Y292" s="468"/>
    </row>
    <row r="293" spans="1:25" ht="12" thickBot="1">
      <c r="A293" s="13"/>
      <c r="B293" s="13"/>
      <c r="C293" s="13"/>
      <c r="D293" s="13"/>
      <c r="E293" s="827"/>
      <c r="F293" s="835"/>
      <c r="G293" s="475" t="s">
        <v>5388</v>
      </c>
      <c r="H293" s="474" t="s">
        <v>4691</v>
      </c>
      <c r="I293" s="471">
        <v>100</v>
      </c>
      <c r="J293" s="471"/>
      <c r="K293" s="468"/>
      <c r="L293" s="468"/>
      <c r="M293" s="468"/>
      <c r="N293" s="468"/>
      <c r="O293" s="468"/>
      <c r="P293" s="468"/>
      <c r="Q293" s="468"/>
      <c r="R293" s="468"/>
      <c r="S293" s="468"/>
      <c r="T293" s="468"/>
      <c r="U293" s="468"/>
      <c r="V293" s="468"/>
      <c r="W293" s="468"/>
      <c r="X293" s="468"/>
      <c r="Y293" s="468"/>
    </row>
    <row r="294" spans="1:25" ht="12" thickBot="1">
      <c r="A294" s="13"/>
      <c r="B294" s="13"/>
      <c r="C294" s="13"/>
      <c r="D294" s="13"/>
      <c r="E294" s="827"/>
      <c r="F294" s="835"/>
      <c r="G294" s="475" t="s">
        <v>5389</v>
      </c>
      <c r="H294" s="474" t="s">
        <v>4691</v>
      </c>
      <c r="I294" s="471">
        <v>100</v>
      </c>
      <c r="J294" s="471"/>
      <c r="K294" s="468"/>
      <c r="L294" s="468"/>
      <c r="M294" s="468"/>
      <c r="N294" s="468"/>
      <c r="O294" s="468"/>
      <c r="P294" s="468"/>
      <c r="Q294" s="468"/>
      <c r="R294" s="468"/>
      <c r="S294" s="468"/>
      <c r="T294" s="468"/>
      <c r="U294" s="468"/>
      <c r="V294" s="468"/>
      <c r="W294" s="468"/>
      <c r="X294" s="468"/>
      <c r="Y294" s="468"/>
    </row>
    <row r="295" spans="1:25" ht="12" thickBot="1">
      <c r="A295" s="13"/>
      <c r="B295" s="13"/>
      <c r="C295" s="13"/>
      <c r="D295" s="13"/>
      <c r="E295" s="827"/>
      <c r="F295" s="835"/>
      <c r="G295" s="475" t="s">
        <v>4534</v>
      </c>
      <c r="H295" s="474" t="s">
        <v>4077</v>
      </c>
      <c r="I295" s="471">
        <v>20</v>
      </c>
      <c r="J295" s="471"/>
      <c r="K295" s="468"/>
      <c r="L295" s="468"/>
      <c r="M295" s="468"/>
      <c r="N295" s="468"/>
      <c r="O295" s="468"/>
      <c r="P295" s="468"/>
      <c r="Q295" s="468"/>
      <c r="R295" s="468"/>
      <c r="S295" s="468"/>
      <c r="T295" s="468"/>
      <c r="U295" s="468"/>
      <c r="V295" s="468"/>
      <c r="W295" s="468"/>
      <c r="X295" s="468"/>
      <c r="Y295" s="468"/>
    </row>
    <row r="296" spans="1:25" ht="12" thickBot="1">
      <c r="A296" s="13"/>
      <c r="B296" s="13"/>
      <c r="C296" s="13"/>
      <c r="D296" s="13"/>
      <c r="E296" s="827"/>
      <c r="F296" s="835"/>
      <c r="G296" s="475" t="s">
        <v>4535</v>
      </c>
      <c r="H296" s="474" t="s">
        <v>4077</v>
      </c>
      <c r="I296" s="471">
        <v>10</v>
      </c>
      <c r="J296" s="471"/>
      <c r="K296" s="468"/>
      <c r="L296" s="468"/>
      <c r="M296" s="468"/>
      <c r="N296" s="468"/>
      <c r="O296" s="468"/>
      <c r="P296" s="468"/>
      <c r="Q296" s="468"/>
      <c r="R296" s="468"/>
      <c r="S296" s="468"/>
      <c r="T296" s="468"/>
      <c r="U296" s="468"/>
      <c r="V296" s="468"/>
      <c r="W296" s="468"/>
      <c r="X296" s="468"/>
      <c r="Y296" s="468"/>
    </row>
    <row r="297" spans="1:25" ht="12" thickBot="1">
      <c r="A297" s="13"/>
      <c r="B297" s="13"/>
      <c r="C297" s="13"/>
      <c r="D297" s="13"/>
      <c r="E297" s="827"/>
      <c r="F297" s="835"/>
      <c r="G297" s="475" t="s">
        <v>4536</v>
      </c>
      <c r="H297" s="474" t="s">
        <v>4077</v>
      </c>
      <c r="I297" s="471">
        <v>50</v>
      </c>
      <c r="J297" s="471"/>
      <c r="K297" s="468"/>
      <c r="L297" s="468"/>
      <c r="M297" s="468"/>
      <c r="N297" s="468"/>
      <c r="O297" s="468"/>
      <c r="P297" s="468"/>
      <c r="Q297" s="468"/>
      <c r="R297" s="468"/>
      <c r="S297" s="468"/>
      <c r="T297" s="468"/>
      <c r="U297" s="468"/>
      <c r="V297" s="468"/>
      <c r="W297" s="468"/>
      <c r="X297" s="468"/>
      <c r="Y297" s="468"/>
    </row>
    <row r="298" spans="1:25" ht="12" thickBot="1">
      <c r="A298" s="13"/>
      <c r="B298" s="13"/>
      <c r="C298" s="13"/>
      <c r="D298" s="13"/>
      <c r="E298" s="827"/>
      <c r="F298" s="835"/>
      <c r="G298" s="475" t="s">
        <v>3108</v>
      </c>
      <c r="H298" s="474" t="s">
        <v>4077</v>
      </c>
      <c r="I298" s="471">
        <v>5</v>
      </c>
      <c r="J298" s="471"/>
      <c r="K298" s="468"/>
      <c r="L298" s="468"/>
      <c r="M298" s="468"/>
      <c r="N298" s="468"/>
      <c r="O298" s="468"/>
      <c r="P298" s="468"/>
      <c r="Q298" s="468"/>
      <c r="R298" s="468"/>
      <c r="S298" s="468"/>
      <c r="T298" s="468"/>
      <c r="U298" s="468"/>
      <c r="V298" s="468"/>
      <c r="W298" s="468"/>
      <c r="X298" s="468"/>
      <c r="Y298" s="468"/>
    </row>
    <row r="299" spans="1:25" ht="12" thickBot="1">
      <c r="A299" s="13"/>
      <c r="B299" s="13"/>
      <c r="C299" s="13"/>
      <c r="D299" s="13"/>
      <c r="E299" s="827"/>
      <c r="F299" s="835" t="s">
        <v>4537</v>
      </c>
      <c r="G299" s="475" t="s">
        <v>4468</v>
      </c>
      <c r="H299" s="474" t="s">
        <v>4077</v>
      </c>
      <c r="I299" s="471">
        <v>15</v>
      </c>
      <c r="J299" s="471"/>
      <c r="K299" s="468"/>
      <c r="L299" s="468"/>
      <c r="M299" s="468"/>
      <c r="N299" s="468"/>
      <c r="O299" s="468"/>
      <c r="P299" s="468"/>
      <c r="Q299" s="468"/>
      <c r="R299" s="468"/>
      <c r="S299" s="468"/>
      <c r="T299" s="468"/>
      <c r="U299" s="468"/>
      <c r="V299" s="468"/>
      <c r="W299" s="468"/>
      <c r="X299" s="468"/>
      <c r="Y299" s="468"/>
    </row>
    <row r="300" spans="1:25" ht="12" thickBot="1">
      <c r="A300" s="13"/>
      <c r="B300" s="13"/>
      <c r="C300" s="13"/>
      <c r="D300" s="13"/>
      <c r="E300" s="827"/>
      <c r="F300" s="835"/>
      <c r="G300" s="475" t="s">
        <v>4538</v>
      </c>
      <c r="H300" s="474" t="s">
        <v>4077</v>
      </c>
      <c r="I300" s="471">
        <v>50</v>
      </c>
      <c r="J300" s="471"/>
      <c r="K300" s="468"/>
      <c r="L300" s="468"/>
      <c r="M300" s="468"/>
      <c r="N300" s="468"/>
      <c r="O300" s="468"/>
      <c r="P300" s="468"/>
      <c r="Q300" s="468"/>
      <c r="R300" s="468"/>
      <c r="S300" s="468"/>
      <c r="T300" s="468"/>
      <c r="U300" s="468"/>
      <c r="V300" s="468"/>
      <c r="W300" s="468"/>
      <c r="X300" s="468"/>
      <c r="Y300" s="468"/>
    </row>
    <row r="301" spans="1:25" ht="12" thickBot="1">
      <c r="A301" s="13"/>
      <c r="B301" s="13"/>
      <c r="C301" s="13"/>
      <c r="D301" s="13"/>
      <c r="E301" s="827"/>
      <c r="F301" s="835"/>
      <c r="G301" s="475" t="s">
        <v>4539</v>
      </c>
      <c r="H301" s="474" t="s">
        <v>4077</v>
      </c>
      <c r="I301" s="471">
        <v>50</v>
      </c>
      <c r="J301" s="471"/>
      <c r="K301" s="468"/>
      <c r="L301" s="468"/>
      <c r="M301" s="468"/>
      <c r="N301" s="468"/>
      <c r="O301" s="468"/>
      <c r="P301" s="468"/>
      <c r="Q301" s="468"/>
      <c r="R301" s="468"/>
      <c r="S301" s="468"/>
      <c r="T301" s="468"/>
      <c r="U301" s="468"/>
      <c r="V301" s="468"/>
      <c r="W301" s="468"/>
      <c r="X301" s="468"/>
      <c r="Y301" s="468"/>
    </row>
    <row r="302" spans="1:25" ht="12" thickBot="1">
      <c r="A302" s="13"/>
      <c r="B302" s="13"/>
      <c r="C302" s="13"/>
      <c r="D302" s="13"/>
      <c r="E302" s="827"/>
      <c r="F302" s="835"/>
      <c r="G302" s="475" t="s">
        <v>4540</v>
      </c>
      <c r="H302" s="474" t="s">
        <v>4077</v>
      </c>
      <c r="I302" s="471">
        <v>100</v>
      </c>
      <c r="J302" s="471"/>
      <c r="K302" s="468"/>
      <c r="L302" s="468"/>
      <c r="M302" s="468"/>
      <c r="N302" s="468"/>
      <c r="O302" s="468"/>
      <c r="P302" s="468"/>
      <c r="Q302" s="468"/>
      <c r="R302" s="468"/>
      <c r="S302" s="468"/>
      <c r="T302" s="468"/>
      <c r="U302" s="468"/>
      <c r="V302" s="468"/>
      <c r="W302" s="468"/>
      <c r="X302" s="468"/>
      <c r="Y302" s="468"/>
    </row>
    <row r="303" spans="1:25" ht="12" thickBot="1">
      <c r="A303" s="13"/>
      <c r="B303" s="13"/>
      <c r="C303" s="13"/>
      <c r="D303" s="13"/>
      <c r="E303" s="827"/>
      <c r="F303" s="835"/>
      <c r="G303" s="475" t="s">
        <v>4389</v>
      </c>
      <c r="H303" s="474" t="s">
        <v>4077</v>
      </c>
      <c r="I303" s="471">
        <v>200</v>
      </c>
      <c r="J303" s="471"/>
      <c r="K303" s="468"/>
      <c r="L303" s="468"/>
      <c r="M303" s="468"/>
      <c r="N303" s="468"/>
      <c r="O303" s="468"/>
      <c r="P303" s="468"/>
      <c r="Q303" s="468"/>
      <c r="R303" s="468"/>
      <c r="S303" s="468"/>
      <c r="T303" s="468"/>
      <c r="U303" s="468"/>
      <c r="V303" s="468"/>
      <c r="W303" s="468"/>
      <c r="X303" s="468"/>
      <c r="Y303" s="468"/>
    </row>
    <row r="304" spans="1:25" ht="12" thickBot="1">
      <c r="A304" s="13"/>
      <c r="B304" s="13"/>
      <c r="C304" s="13"/>
      <c r="D304" s="13"/>
      <c r="E304" s="827"/>
      <c r="F304" s="835"/>
      <c r="G304" s="475" t="s">
        <v>4541</v>
      </c>
      <c r="H304" s="474" t="s">
        <v>4077</v>
      </c>
      <c r="I304" s="471">
        <v>120</v>
      </c>
      <c r="J304" s="471"/>
      <c r="K304" s="468"/>
      <c r="L304" s="468"/>
      <c r="M304" s="468"/>
      <c r="N304" s="468"/>
      <c r="O304" s="468"/>
      <c r="P304" s="468"/>
      <c r="Q304" s="468"/>
      <c r="R304" s="468"/>
      <c r="S304" s="468"/>
      <c r="T304" s="468"/>
      <c r="U304" s="468"/>
      <c r="V304" s="468"/>
      <c r="W304" s="468"/>
      <c r="X304" s="468"/>
      <c r="Y304" s="468"/>
    </row>
    <row r="305" spans="1:25" s="298" customFormat="1" ht="12" thickBot="1">
      <c r="A305" s="13"/>
      <c r="B305" s="13"/>
      <c r="C305" s="13"/>
      <c r="D305" s="13"/>
      <c r="E305" s="827"/>
      <c r="F305" s="835" t="s">
        <v>5337</v>
      </c>
      <c r="G305" s="475" t="s">
        <v>5338</v>
      </c>
      <c r="H305" s="474" t="s">
        <v>3989</v>
      </c>
      <c r="I305" s="471">
        <v>15</v>
      </c>
      <c r="J305" s="471"/>
      <c r="K305" s="468"/>
      <c r="L305" s="468"/>
      <c r="M305" s="468"/>
      <c r="N305" s="468"/>
      <c r="O305" s="468"/>
      <c r="P305" s="468"/>
      <c r="Q305" s="468"/>
      <c r="R305" s="468"/>
      <c r="S305" s="468"/>
      <c r="T305" s="468"/>
      <c r="U305" s="468"/>
      <c r="V305" s="468"/>
      <c r="W305" s="468"/>
      <c r="X305" s="468"/>
      <c r="Y305" s="468"/>
    </row>
    <row r="306" spans="1:25" s="298" customFormat="1" ht="12" thickBot="1">
      <c r="A306" s="13"/>
      <c r="B306" s="13"/>
      <c r="C306" s="13"/>
      <c r="D306" s="13"/>
      <c r="E306" s="827"/>
      <c r="F306" s="835"/>
      <c r="G306" s="475" t="s">
        <v>5339</v>
      </c>
      <c r="H306" s="474" t="s">
        <v>3989</v>
      </c>
      <c r="I306" s="471">
        <v>555</v>
      </c>
      <c r="J306" s="471"/>
      <c r="K306" s="468"/>
      <c r="L306" s="468"/>
      <c r="M306" s="468"/>
      <c r="N306" s="468"/>
      <c r="O306" s="468"/>
      <c r="P306" s="468"/>
      <c r="Q306" s="468"/>
      <c r="R306" s="468"/>
      <c r="S306" s="468"/>
      <c r="T306" s="468"/>
      <c r="U306" s="468"/>
      <c r="V306" s="468"/>
      <c r="W306" s="468"/>
      <c r="X306" s="468"/>
      <c r="Y306" s="468"/>
    </row>
    <row r="307" spans="1:25" s="298" customFormat="1" ht="12" thickBot="1">
      <c r="A307" s="13"/>
      <c r="B307" s="13"/>
      <c r="C307" s="13"/>
      <c r="D307" s="13"/>
      <c r="E307" s="827"/>
      <c r="F307" s="835"/>
      <c r="G307" s="475" t="s">
        <v>5340</v>
      </c>
      <c r="H307" s="474" t="s">
        <v>3989</v>
      </c>
      <c r="I307" s="471">
        <v>200</v>
      </c>
      <c r="J307" s="471"/>
      <c r="K307" s="468"/>
      <c r="L307" s="468"/>
      <c r="M307" s="468"/>
      <c r="N307" s="468"/>
      <c r="O307" s="468"/>
      <c r="P307" s="468"/>
      <c r="Q307" s="468"/>
      <c r="R307" s="468"/>
      <c r="S307" s="468"/>
      <c r="T307" s="468"/>
      <c r="U307" s="468"/>
      <c r="V307" s="468"/>
      <c r="W307" s="468"/>
      <c r="X307" s="468"/>
      <c r="Y307" s="468"/>
    </row>
    <row r="308" spans="1:25" s="298" customFormat="1" ht="12" thickBot="1">
      <c r="A308" s="13"/>
      <c r="B308" s="13"/>
      <c r="C308" s="13"/>
      <c r="D308" s="13"/>
      <c r="E308" s="827"/>
      <c r="F308" s="835"/>
      <c r="G308" s="475" t="s">
        <v>5341</v>
      </c>
      <c r="H308" s="474" t="s">
        <v>3989</v>
      </c>
      <c r="I308" s="471">
        <v>300</v>
      </c>
      <c r="J308" s="471"/>
      <c r="K308" s="468"/>
      <c r="L308" s="468"/>
      <c r="M308" s="468"/>
      <c r="N308" s="468"/>
      <c r="O308" s="468"/>
      <c r="P308" s="468"/>
      <c r="Q308" s="468"/>
      <c r="R308" s="468"/>
      <c r="S308" s="468"/>
      <c r="T308" s="468"/>
      <c r="U308" s="468"/>
      <c r="V308" s="468"/>
      <c r="W308" s="468"/>
      <c r="X308" s="468"/>
      <c r="Y308" s="468"/>
    </row>
    <row r="309" spans="1:25" s="298" customFormat="1" ht="12" thickBot="1">
      <c r="A309" s="13"/>
      <c r="B309" s="13"/>
      <c r="C309" s="13"/>
      <c r="D309" s="13"/>
      <c r="E309" s="827"/>
      <c r="F309" s="835"/>
      <c r="G309" s="475" t="s">
        <v>5342</v>
      </c>
      <c r="H309" s="474" t="s">
        <v>3989</v>
      </c>
      <c r="I309" s="471">
        <v>2500</v>
      </c>
      <c r="J309" s="471"/>
      <c r="K309" s="468"/>
      <c r="L309" s="468"/>
      <c r="M309" s="468"/>
      <c r="N309" s="468"/>
      <c r="O309" s="468"/>
      <c r="P309" s="468"/>
      <c r="Q309" s="468"/>
      <c r="R309" s="468"/>
      <c r="S309" s="468"/>
      <c r="T309" s="468"/>
      <c r="U309" s="468"/>
      <c r="V309" s="468"/>
      <c r="W309" s="468"/>
      <c r="X309" s="468"/>
      <c r="Y309" s="468"/>
    </row>
    <row r="310" spans="1:25" s="298" customFormat="1" ht="12" thickBot="1">
      <c r="A310" s="13"/>
      <c r="B310" s="13"/>
      <c r="C310" s="13"/>
      <c r="D310" s="13"/>
      <c r="E310" s="827"/>
      <c r="F310" s="835"/>
      <c r="G310" s="475" t="s">
        <v>5343</v>
      </c>
      <c r="H310" s="474" t="s">
        <v>3989</v>
      </c>
      <c r="I310" s="471">
        <v>5</v>
      </c>
      <c r="J310" s="471"/>
      <c r="K310" s="468"/>
      <c r="L310" s="468"/>
      <c r="M310" s="468"/>
      <c r="N310" s="468"/>
      <c r="O310" s="468"/>
      <c r="P310" s="468"/>
      <c r="Q310" s="468"/>
      <c r="R310" s="468"/>
      <c r="S310" s="468"/>
      <c r="T310" s="468"/>
      <c r="U310" s="468"/>
      <c r="V310" s="468"/>
      <c r="W310" s="468"/>
      <c r="X310" s="468"/>
      <c r="Y310" s="468"/>
    </row>
    <row r="311" spans="1:25" s="298" customFormat="1" ht="12" thickBot="1">
      <c r="A311" s="13"/>
      <c r="B311" s="13"/>
      <c r="C311" s="13"/>
      <c r="D311" s="13"/>
      <c r="E311" s="827"/>
      <c r="F311" s="835"/>
      <c r="G311" s="475" t="s">
        <v>5344</v>
      </c>
      <c r="H311" s="474" t="s">
        <v>5345</v>
      </c>
      <c r="I311" s="471">
        <v>100</v>
      </c>
      <c r="J311" s="471"/>
      <c r="K311" s="468"/>
      <c r="L311" s="468"/>
      <c r="M311" s="468"/>
      <c r="N311" s="468"/>
      <c r="O311" s="468"/>
      <c r="P311" s="468"/>
      <c r="Q311" s="468"/>
      <c r="R311" s="468"/>
      <c r="S311" s="468"/>
      <c r="T311" s="468"/>
      <c r="U311" s="468"/>
      <c r="V311" s="468"/>
      <c r="W311" s="468"/>
      <c r="X311" s="468"/>
      <c r="Y311" s="468"/>
    </row>
    <row r="312" spans="1:25" ht="12" thickBot="1">
      <c r="A312" s="13"/>
      <c r="B312" s="13"/>
      <c r="C312" s="13"/>
      <c r="D312" s="13"/>
      <c r="E312" s="827"/>
      <c r="F312" s="835" t="s">
        <v>4542</v>
      </c>
      <c r="G312" s="475" t="s">
        <v>5336</v>
      </c>
      <c r="H312" s="474" t="s">
        <v>4627</v>
      </c>
      <c r="I312" s="471">
        <v>20</v>
      </c>
      <c r="J312" s="471"/>
      <c r="K312" s="468"/>
      <c r="L312" s="468"/>
      <c r="M312" s="468"/>
      <c r="N312" s="468"/>
      <c r="O312" s="468"/>
      <c r="P312" s="468"/>
      <c r="Q312" s="468"/>
      <c r="R312" s="468"/>
      <c r="S312" s="468"/>
      <c r="T312" s="468"/>
      <c r="U312" s="468"/>
      <c r="V312" s="468"/>
      <c r="W312" s="468"/>
      <c r="X312" s="468"/>
      <c r="Y312" s="468"/>
    </row>
    <row r="313" spans="1:25" ht="12" thickBot="1">
      <c r="A313" s="13"/>
      <c r="B313" s="13"/>
      <c r="C313" s="13"/>
      <c r="D313" s="13"/>
      <c r="E313" s="827"/>
      <c r="F313" s="835"/>
      <c r="G313" s="475" t="s">
        <v>4543</v>
      </c>
      <c r="H313" s="474" t="s">
        <v>4627</v>
      </c>
      <c r="I313" s="471">
        <v>50</v>
      </c>
      <c r="J313" s="471"/>
      <c r="K313" s="468"/>
      <c r="L313" s="468"/>
      <c r="M313" s="468"/>
      <c r="N313" s="468"/>
      <c r="O313" s="468"/>
      <c r="P313" s="468"/>
      <c r="Q313" s="468"/>
      <c r="R313" s="468"/>
      <c r="S313" s="468"/>
      <c r="T313" s="468"/>
      <c r="U313" s="468"/>
      <c r="V313" s="468"/>
      <c r="W313" s="468"/>
      <c r="X313" s="468"/>
      <c r="Y313" s="468"/>
    </row>
    <row r="314" spans="1:25" ht="12" thickBot="1">
      <c r="A314" s="13"/>
      <c r="B314" s="13"/>
      <c r="C314" s="13"/>
      <c r="D314" s="13"/>
      <c r="E314" s="827"/>
      <c r="F314" s="835"/>
      <c r="G314" s="475" t="s">
        <v>4544</v>
      </c>
      <c r="H314" s="474" t="s">
        <v>4627</v>
      </c>
      <c r="I314" s="471">
        <v>50</v>
      </c>
      <c r="J314" s="471"/>
      <c r="K314" s="468"/>
      <c r="L314" s="468"/>
      <c r="M314" s="468"/>
      <c r="N314" s="468"/>
      <c r="O314" s="468"/>
      <c r="P314" s="468"/>
      <c r="Q314" s="468"/>
      <c r="R314" s="468"/>
      <c r="S314" s="468"/>
      <c r="T314" s="468"/>
      <c r="U314" s="468"/>
      <c r="V314" s="468"/>
      <c r="W314" s="468"/>
      <c r="X314" s="468"/>
      <c r="Y314" s="468"/>
    </row>
    <row r="315" spans="1:25" ht="12" thickBot="1">
      <c r="A315" s="13"/>
      <c r="B315" s="13"/>
      <c r="C315" s="13"/>
      <c r="D315" s="13"/>
      <c r="E315" s="827"/>
      <c r="F315" s="835" t="s">
        <v>4545</v>
      </c>
      <c r="G315" s="475" t="s">
        <v>4546</v>
      </c>
      <c r="H315" s="474" t="s">
        <v>4628</v>
      </c>
      <c r="I315" s="471">
        <v>250</v>
      </c>
      <c r="J315" s="471"/>
      <c r="K315" s="468"/>
      <c r="L315" s="468"/>
      <c r="M315" s="468"/>
      <c r="N315" s="468"/>
      <c r="O315" s="468"/>
      <c r="P315" s="468"/>
      <c r="Q315" s="468"/>
      <c r="R315" s="468"/>
      <c r="S315" s="468"/>
      <c r="T315" s="468"/>
      <c r="U315" s="468"/>
      <c r="V315" s="468"/>
      <c r="W315" s="468"/>
      <c r="X315" s="468"/>
      <c r="Y315" s="468"/>
    </row>
    <row r="316" spans="1:25" ht="12" thickBot="1">
      <c r="A316" s="13"/>
      <c r="B316" s="13"/>
      <c r="C316" s="13"/>
      <c r="D316" s="13"/>
      <c r="E316" s="827"/>
      <c r="F316" s="835"/>
      <c r="G316" s="475" t="s">
        <v>4547</v>
      </c>
      <c r="H316" s="474" t="s">
        <v>4628</v>
      </c>
      <c r="I316" s="471">
        <v>250</v>
      </c>
      <c r="J316" s="471"/>
      <c r="K316" s="468"/>
      <c r="L316" s="468"/>
      <c r="M316" s="468"/>
      <c r="N316" s="468"/>
      <c r="O316" s="468"/>
      <c r="P316" s="468"/>
      <c r="Q316" s="468"/>
      <c r="R316" s="468"/>
      <c r="S316" s="468"/>
      <c r="T316" s="468"/>
      <c r="U316" s="468"/>
      <c r="V316" s="468"/>
      <c r="W316" s="468"/>
      <c r="X316" s="468"/>
      <c r="Y316" s="468"/>
    </row>
    <row r="317" spans="1:25" ht="12" thickBot="1">
      <c r="A317" s="13"/>
      <c r="B317" s="13"/>
      <c r="C317" s="13"/>
      <c r="D317" s="13"/>
      <c r="E317" s="827"/>
      <c r="F317" s="835"/>
      <c r="G317" s="475" t="s">
        <v>4548</v>
      </c>
      <c r="H317" s="474" t="s">
        <v>4628</v>
      </c>
      <c r="I317" s="471">
        <v>250</v>
      </c>
      <c r="J317" s="471"/>
      <c r="K317" s="468"/>
      <c r="L317" s="468"/>
      <c r="M317" s="468"/>
      <c r="N317" s="468"/>
      <c r="O317" s="468"/>
      <c r="P317" s="468"/>
      <c r="Q317" s="468"/>
      <c r="R317" s="468"/>
      <c r="S317" s="468"/>
      <c r="T317" s="468"/>
      <c r="U317" s="468"/>
      <c r="V317" s="468"/>
      <c r="W317" s="468"/>
      <c r="X317" s="468"/>
      <c r="Y317" s="468"/>
    </row>
    <row r="318" spans="1:25" ht="12" thickBot="1">
      <c r="A318" s="13"/>
      <c r="B318" s="13"/>
      <c r="C318" s="13"/>
      <c r="D318" s="13"/>
      <c r="E318" s="827"/>
      <c r="F318" s="835"/>
      <c r="G318" s="475" t="s">
        <v>4549</v>
      </c>
      <c r="H318" s="474" t="s">
        <v>4628</v>
      </c>
      <c r="I318" s="471">
        <v>250</v>
      </c>
      <c r="J318" s="471"/>
      <c r="K318" s="468"/>
      <c r="L318" s="468"/>
      <c r="M318" s="468"/>
      <c r="N318" s="468"/>
      <c r="O318" s="468"/>
      <c r="P318" s="468"/>
      <c r="Q318" s="468"/>
      <c r="R318" s="468"/>
      <c r="S318" s="468"/>
      <c r="T318" s="468"/>
      <c r="U318" s="468"/>
      <c r="V318" s="468"/>
      <c r="W318" s="468"/>
      <c r="X318" s="468"/>
      <c r="Y318" s="468"/>
    </row>
    <row r="319" spans="1:25" ht="12" thickBot="1">
      <c r="A319" s="13"/>
      <c r="B319" s="13"/>
      <c r="C319" s="13"/>
      <c r="D319" s="13"/>
      <c r="E319" s="827"/>
      <c r="F319" s="835"/>
      <c r="G319" s="475" t="s">
        <v>4550</v>
      </c>
      <c r="H319" s="474" t="s">
        <v>4628</v>
      </c>
      <c r="I319" s="471">
        <v>250</v>
      </c>
      <c r="J319" s="471"/>
      <c r="K319" s="468"/>
      <c r="L319" s="468"/>
      <c r="M319" s="468"/>
      <c r="N319" s="468"/>
      <c r="O319" s="468"/>
      <c r="P319" s="468"/>
      <c r="Q319" s="468"/>
      <c r="R319" s="468"/>
      <c r="S319" s="468"/>
      <c r="T319" s="468"/>
      <c r="U319" s="468"/>
      <c r="V319" s="468"/>
      <c r="W319" s="468"/>
      <c r="X319" s="468"/>
      <c r="Y319" s="468"/>
    </row>
    <row r="320" spans="1:25" ht="12" thickBot="1">
      <c r="A320" s="13"/>
      <c r="B320" s="13"/>
      <c r="C320" s="13"/>
      <c r="D320" s="13"/>
      <c r="E320" s="827"/>
      <c r="F320" s="835" t="s">
        <v>4551</v>
      </c>
      <c r="G320" s="475" t="s">
        <v>4425</v>
      </c>
      <c r="H320" s="474" t="s">
        <v>4077</v>
      </c>
      <c r="I320" s="471">
        <v>50</v>
      </c>
      <c r="J320" s="471"/>
      <c r="K320" s="468"/>
      <c r="L320" s="468"/>
      <c r="M320" s="468"/>
      <c r="N320" s="468"/>
      <c r="O320" s="468"/>
      <c r="P320" s="468"/>
      <c r="Q320" s="468"/>
      <c r="R320" s="468"/>
      <c r="S320" s="468"/>
      <c r="T320" s="468"/>
      <c r="U320" s="468"/>
      <c r="V320" s="468"/>
      <c r="W320" s="468"/>
      <c r="X320" s="468"/>
      <c r="Y320" s="468"/>
    </row>
    <row r="321" spans="1:25" ht="12" thickBot="1">
      <c r="A321" s="13"/>
      <c r="B321" s="13"/>
      <c r="C321" s="13"/>
      <c r="D321" s="13"/>
      <c r="E321" s="827"/>
      <c r="F321" s="835"/>
      <c r="G321" s="475" t="s">
        <v>4552</v>
      </c>
      <c r="H321" s="474" t="s">
        <v>4077</v>
      </c>
      <c r="I321" s="471">
        <v>100</v>
      </c>
      <c r="J321" s="471"/>
      <c r="K321" s="468"/>
      <c r="L321" s="468"/>
      <c r="M321" s="468"/>
      <c r="N321" s="468"/>
      <c r="O321" s="468"/>
      <c r="P321" s="468"/>
      <c r="Q321" s="468"/>
      <c r="R321" s="468"/>
      <c r="S321" s="468"/>
      <c r="T321" s="468"/>
      <c r="U321" s="468"/>
      <c r="V321" s="468"/>
      <c r="W321" s="468"/>
      <c r="X321" s="468"/>
      <c r="Y321" s="468"/>
    </row>
    <row r="322" spans="1:25" ht="12" thickBot="1">
      <c r="A322" s="13"/>
      <c r="B322" s="13"/>
      <c r="C322" s="13"/>
      <c r="D322" s="13"/>
      <c r="E322" s="827"/>
      <c r="F322" s="835"/>
      <c r="G322" s="475" t="s">
        <v>4494</v>
      </c>
      <c r="H322" s="474" t="s">
        <v>4077</v>
      </c>
      <c r="I322" s="471">
        <v>150</v>
      </c>
      <c r="J322" s="471"/>
      <c r="K322" s="468"/>
      <c r="L322" s="468"/>
      <c r="M322" s="468"/>
      <c r="N322" s="468"/>
      <c r="O322" s="468"/>
      <c r="P322" s="468"/>
      <c r="Q322" s="468"/>
      <c r="R322" s="468"/>
      <c r="S322" s="468"/>
      <c r="T322" s="468"/>
      <c r="U322" s="468"/>
      <c r="V322" s="468"/>
      <c r="W322" s="468"/>
      <c r="X322" s="468"/>
      <c r="Y322" s="468"/>
    </row>
    <row r="323" spans="1:25" ht="12" thickBot="1">
      <c r="A323" s="13"/>
      <c r="B323" s="13"/>
      <c r="C323" s="13"/>
      <c r="D323" s="13"/>
      <c r="E323" s="827"/>
      <c r="F323" s="835"/>
      <c r="G323" s="475" t="s">
        <v>4553</v>
      </c>
      <c r="H323" s="474" t="s">
        <v>4077</v>
      </c>
      <c r="I323" s="471">
        <v>200</v>
      </c>
      <c r="J323" s="471"/>
      <c r="K323" s="468"/>
      <c r="L323" s="468"/>
      <c r="M323" s="468"/>
      <c r="N323" s="468"/>
      <c r="O323" s="468"/>
      <c r="P323" s="468"/>
      <c r="Q323" s="468"/>
      <c r="R323" s="468"/>
      <c r="S323" s="468"/>
      <c r="T323" s="468"/>
      <c r="U323" s="468"/>
      <c r="V323" s="468"/>
      <c r="W323" s="468"/>
      <c r="X323" s="468"/>
      <c r="Y323" s="468"/>
    </row>
    <row r="324" spans="1:25" ht="12" thickBot="1">
      <c r="A324" s="13"/>
      <c r="B324" s="13"/>
      <c r="C324" s="13"/>
      <c r="D324" s="13"/>
      <c r="E324" s="827"/>
      <c r="F324" s="835"/>
      <c r="G324" s="475" t="s">
        <v>4554</v>
      </c>
      <c r="H324" s="474" t="s">
        <v>4077</v>
      </c>
      <c r="I324" s="471">
        <v>250</v>
      </c>
      <c r="J324" s="471"/>
      <c r="K324" s="468"/>
      <c r="L324" s="468"/>
      <c r="M324" s="468"/>
      <c r="N324" s="468"/>
      <c r="O324" s="468"/>
      <c r="P324" s="468"/>
      <c r="Q324" s="468"/>
      <c r="R324" s="468"/>
      <c r="S324" s="468"/>
      <c r="T324" s="468"/>
      <c r="U324" s="468"/>
      <c r="V324" s="468"/>
      <c r="W324" s="468"/>
      <c r="X324" s="468"/>
      <c r="Y324" s="468"/>
    </row>
    <row r="325" spans="1:25" ht="12" thickBot="1">
      <c r="A325" s="13"/>
      <c r="B325" s="13"/>
      <c r="C325" s="13"/>
      <c r="D325" s="13"/>
      <c r="E325" s="827"/>
      <c r="F325" s="835" t="s">
        <v>4720</v>
      </c>
      <c r="G325" s="475" t="s">
        <v>4417</v>
      </c>
      <c r="H325" s="474" t="s">
        <v>4077</v>
      </c>
      <c r="I325" s="471">
        <v>298</v>
      </c>
      <c r="J325" s="471"/>
      <c r="K325" s="468"/>
      <c r="L325" s="468"/>
      <c r="M325" s="468"/>
      <c r="N325" s="468"/>
      <c r="O325" s="468"/>
      <c r="P325" s="468"/>
      <c r="Q325" s="468"/>
      <c r="R325" s="468"/>
      <c r="S325" s="468"/>
      <c r="T325" s="468"/>
      <c r="U325" s="468"/>
      <c r="V325" s="468"/>
      <c r="W325" s="468"/>
      <c r="X325" s="468"/>
      <c r="Y325" s="468"/>
    </row>
    <row r="326" spans="1:25" s="298" customFormat="1" ht="12" thickBot="1">
      <c r="A326" s="13"/>
      <c r="B326" s="13"/>
      <c r="C326" s="13"/>
      <c r="D326" s="13"/>
      <c r="E326" s="827"/>
      <c r="F326" s="835"/>
      <c r="G326" s="475" t="s">
        <v>4555</v>
      </c>
      <c r="H326" s="474" t="s">
        <v>4077</v>
      </c>
      <c r="I326" s="471">
        <v>500</v>
      </c>
      <c r="J326" s="471"/>
      <c r="K326" s="468"/>
      <c r="L326" s="468"/>
      <c r="M326" s="468"/>
      <c r="N326" s="468"/>
      <c r="O326" s="468"/>
      <c r="P326" s="468"/>
      <c r="Q326" s="468"/>
      <c r="R326" s="468"/>
      <c r="S326" s="468"/>
      <c r="T326" s="468"/>
      <c r="U326" s="468"/>
      <c r="V326" s="468"/>
      <c r="W326" s="468"/>
      <c r="X326" s="468"/>
      <c r="Y326" s="468"/>
    </row>
    <row r="327" spans="1:25" ht="12" thickBot="1">
      <c r="A327" s="13"/>
      <c r="B327" s="13"/>
      <c r="C327" s="13"/>
      <c r="D327" s="13"/>
      <c r="E327" s="827"/>
      <c r="F327" s="835"/>
      <c r="G327" s="475" t="s">
        <v>4556</v>
      </c>
      <c r="H327" s="474" t="s">
        <v>4077</v>
      </c>
      <c r="I327" s="471">
        <v>80</v>
      </c>
      <c r="J327" s="471"/>
      <c r="K327" s="468"/>
      <c r="L327" s="468"/>
      <c r="M327" s="468"/>
      <c r="N327" s="468"/>
      <c r="O327" s="468"/>
      <c r="P327" s="468"/>
      <c r="Q327" s="468"/>
      <c r="R327" s="468"/>
      <c r="S327" s="468"/>
      <c r="T327" s="468"/>
      <c r="U327" s="468"/>
      <c r="V327" s="468"/>
      <c r="W327" s="468"/>
      <c r="X327" s="468"/>
      <c r="Y327" s="468"/>
    </row>
    <row r="328" spans="1:25" ht="12" thickBot="1">
      <c r="A328" s="13"/>
      <c r="B328" s="13"/>
      <c r="C328" s="13"/>
      <c r="D328" s="13"/>
      <c r="E328" s="827"/>
      <c r="F328" s="835"/>
      <c r="G328" s="475" t="s">
        <v>4557</v>
      </c>
      <c r="H328" s="474" t="s">
        <v>4077</v>
      </c>
      <c r="I328" s="471">
        <v>80</v>
      </c>
      <c r="J328" s="471"/>
      <c r="K328" s="468"/>
      <c r="L328" s="468"/>
      <c r="M328" s="468"/>
      <c r="N328" s="468"/>
      <c r="O328" s="468"/>
      <c r="P328" s="468"/>
      <c r="Q328" s="468"/>
      <c r="R328" s="468"/>
      <c r="S328" s="468"/>
      <c r="T328" s="468"/>
      <c r="U328" s="468"/>
      <c r="V328" s="468"/>
      <c r="W328" s="468"/>
      <c r="X328" s="468"/>
      <c r="Y328" s="468"/>
    </row>
    <row r="329" spans="1:25" ht="12" thickBot="1">
      <c r="A329" s="13"/>
      <c r="B329" s="13"/>
      <c r="C329" s="13"/>
      <c r="D329" s="13"/>
      <c r="E329" s="827"/>
      <c r="F329" s="835"/>
      <c r="G329" s="475" t="s">
        <v>4558</v>
      </c>
      <c r="H329" s="474" t="s">
        <v>4077</v>
      </c>
      <c r="I329" s="471">
        <v>3000</v>
      </c>
      <c r="J329" s="471"/>
      <c r="K329" s="468"/>
      <c r="L329" s="468"/>
      <c r="M329" s="468"/>
      <c r="N329" s="468"/>
      <c r="O329" s="468"/>
      <c r="P329" s="468"/>
      <c r="Q329" s="468"/>
      <c r="R329" s="468"/>
      <c r="S329" s="468"/>
      <c r="T329" s="468"/>
      <c r="U329" s="468"/>
      <c r="V329" s="468"/>
      <c r="W329" s="468"/>
      <c r="X329" s="468"/>
      <c r="Y329" s="468"/>
    </row>
    <row r="330" spans="1:25" ht="12" thickBot="1">
      <c r="A330" s="13"/>
      <c r="B330" s="13"/>
      <c r="C330" s="13"/>
      <c r="D330" s="13"/>
      <c r="E330" s="827"/>
      <c r="F330" s="835" t="s">
        <v>4559</v>
      </c>
      <c r="G330" s="475" t="s">
        <v>4560</v>
      </c>
      <c r="H330" s="474" t="s">
        <v>4431</v>
      </c>
      <c r="I330" s="471">
        <v>1050</v>
      </c>
      <c r="J330" s="471"/>
      <c r="K330" s="468"/>
      <c r="L330" s="468"/>
      <c r="M330" s="468"/>
      <c r="N330" s="468"/>
      <c r="O330" s="468"/>
      <c r="P330" s="468"/>
      <c r="Q330" s="468"/>
      <c r="R330" s="468"/>
      <c r="S330" s="468"/>
      <c r="T330" s="468"/>
      <c r="U330" s="468"/>
      <c r="V330" s="468"/>
      <c r="W330" s="468"/>
      <c r="X330" s="468"/>
      <c r="Y330" s="468"/>
    </row>
    <row r="331" spans="1:25" ht="12" thickBot="1">
      <c r="A331" s="13"/>
      <c r="B331" s="13"/>
      <c r="C331" s="13"/>
      <c r="D331" s="13"/>
      <c r="E331" s="827"/>
      <c r="F331" s="835"/>
      <c r="G331" s="475" t="s">
        <v>4561</v>
      </c>
      <c r="H331" s="474" t="s">
        <v>4431</v>
      </c>
      <c r="I331" s="471">
        <v>1300</v>
      </c>
      <c r="J331" s="471"/>
      <c r="K331" s="468"/>
      <c r="L331" s="468"/>
      <c r="M331" s="468"/>
      <c r="N331" s="468"/>
      <c r="O331" s="468"/>
      <c r="P331" s="468"/>
      <c r="Q331" s="468"/>
      <c r="R331" s="468"/>
      <c r="S331" s="468"/>
      <c r="T331" s="468"/>
      <c r="U331" s="468"/>
      <c r="V331" s="468"/>
      <c r="W331" s="468"/>
      <c r="X331" s="468"/>
      <c r="Y331" s="468"/>
    </row>
    <row r="332" spans="1:25" ht="12" thickBot="1">
      <c r="A332" s="13"/>
      <c r="B332" s="13"/>
      <c r="C332" s="13"/>
      <c r="D332" s="13"/>
      <c r="E332" s="827"/>
      <c r="F332" s="835"/>
      <c r="G332" s="475" t="s">
        <v>4562</v>
      </c>
      <c r="H332" s="474" t="s">
        <v>4431</v>
      </c>
      <c r="I332" s="471">
        <v>1500</v>
      </c>
      <c r="J332" s="471"/>
      <c r="K332" s="468"/>
      <c r="L332" s="468"/>
      <c r="M332" s="468"/>
      <c r="N332" s="468"/>
      <c r="O332" s="468"/>
      <c r="P332" s="468"/>
      <c r="Q332" s="468"/>
      <c r="R332" s="468"/>
      <c r="S332" s="468"/>
      <c r="T332" s="468"/>
      <c r="U332" s="468"/>
      <c r="V332" s="468"/>
      <c r="W332" s="468"/>
      <c r="X332" s="468"/>
      <c r="Y332" s="468"/>
    </row>
    <row r="333" spans="1:25" ht="12" thickBot="1">
      <c r="A333" s="13"/>
      <c r="B333" s="13"/>
      <c r="C333" s="13"/>
      <c r="D333" s="13"/>
      <c r="E333" s="827"/>
      <c r="F333" s="835"/>
      <c r="G333" s="475" t="s">
        <v>4563</v>
      </c>
      <c r="H333" s="474" t="s">
        <v>4431</v>
      </c>
      <c r="I333" s="471">
        <v>2250</v>
      </c>
      <c r="J333" s="471"/>
      <c r="K333" s="468"/>
      <c r="L333" s="468"/>
      <c r="M333" s="468"/>
      <c r="N333" s="468"/>
      <c r="O333" s="468"/>
      <c r="P333" s="468"/>
      <c r="Q333" s="468"/>
      <c r="R333" s="468"/>
      <c r="S333" s="468"/>
      <c r="T333" s="468"/>
      <c r="U333" s="468"/>
      <c r="V333" s="468"/>
      <c r="W333" s="468"/>
      <c r="X333" s="468"/>
      <c r="Y333" s="468"/>
    </row>
    <row r="334" spans="1:25" ht="12" thickBot="1">
      <c r="A334" s="13"/>
      <c r="B334" s="13"/>
      <c r="C334" s="13"/>
      <c r="D334" s="13"/>
      <c r="E334" s="827"/>
      <c r="F334" s="835"/>
      <c r="G334" s="475" t="s">
        <v>4564</v>
      </c>
      <c r="H334" s="474" t="s">
        <v>4431</v>
      </c>
      <c r="I334" s="471">
        <v>2300</v>
      </c>
      <c r="J334" s="471"/>
      <c r="K334" s="468"/>
      <c r="L334" s="468"/>
      <c r="M334" s="468"/>
      <c r="N334" s="468"/>
      <c r="O334" s="468"/>
      <c r="P334" s="468"/>
      <c r="Q334" s="468"/>
      <c r="R334" s="468"/>
      <c r="S334" s="468"/>
      <c r="T334" s="468"/>
      <c r="U334" s="468"/>
      <c r="V334" s="468"/>
      <c r="W334" s="468"/>
      <c r="X334" s="468"/>
      <c r="Y334" s="468"/>
    </row>
    <row r="335" spans="1:25" ht="12" thickBot="1">
      <c r="A335" s="13"/>
      <c r="B335" s="13"/>
      <c r="C335" s="13"/>
      <c r="D335" s="13"/>
      <c r="E335" s="827"/>
      <c r="F335" s="835"/>
      <c r="G335" s="475" t="s">
        <v>4429</v>
      </c>
      <c r="H335" s="474" t="s">
        <v>4431</v>
      </c>
      <c r="I335" s="471">
        <v>2450</v>
      </c>
      <c r="J335" s="471"/>
      <c r="K335" s="468"/>
      <c r="L335" s="468"/>
      <c r="M335" s="468"/>
      <c r="N335" s="468"/>
      <c r="O335" s="468"/>
      <c r="P335" s="468"/>
      <c r="Q335" s="468"/>
      <c r="R335" s="468"/>
      <c r="S335" s="468"/>
      <c r="T335" s="468"/>
      <c r="U335" s="468"/>
      <c r="V335" s="468"/>
      <c r="W335" s="468"/>
      <c r="X335" s="468"/>
      <c r="Y335" s="468"/>
    </row>
    <row r="336" spans="1:25" ht="12" thickBot="1">
      <c r="A336" s="13"/>
      <c r="B336" s="13"/>
      <c r="C336" s="13"/>
      <c r="D336" s="13"/>
      <c r="E336" s="827"/>
      <c r="F336" s="835"/>
      <c r="G336" s="475" t="s">
        <v>4565</v>
      </c>
      <c r="H336" s="474" t="s">
        <v>4431</v>
      </c>
      <c r="I336" s="471">
        <v>2600</v>
      </c>
      <c r="J336" s="471"/>
      <c r="K336" s="468"/>
      <c r="L336" s="468"/>
      <c r="M336" s="468"/>
      <c r="N336" s="468"/>
      <c r="O336" s="468"/>
      <c r="P336" s="468"/>
      <c r="Q336" s="468"/>
      <c r="R336" s="468"/>
      <c r="S336" s="468"/>
      <c r="T336" s="468"/>
      <c r="U336" s="468"/>
      <c r="V336" s="468"/>
      <c r="W336" s="468"/>
      <c r="X336" s="468"/>
      <c r="Y336" s="468"/>
    </row>
    <row r="337" spans="1:25" ht="12" thickBot="1">
      <c r="A337" s="13"/>
      <c r="B337" s="13"/>
      <c r="C337" s="13"/>
      <c r="D337" s="13"/>
      <c r="E337" s="827"/>
      <c r="F337" s="835"/>
      <c r="G337" s="475" t="s">
        <v>3107</v>
      </c>
      <c r="H337" s="474" t="s">
        <v>4431</v>
      </c>
      <c r="I337" s="471">
        <v>2850</v>
      </c>
      <c r="J337" s="471"/>
      <c r="K337" s="468"/>
      <c r="L337" s="468"/>
      <c r="M337" s="468"/>
      <c r="N337" s="468"/>
      <c r="O337" s="468"/>
      <c r="P337" s="468"/>
      <c r="Q337" s="468"/>
      <c r="R337" s="468"/>
      <c r="S337" s="468"/>
      <c r="T337" s="468"/>
      <c r="U337" s="468"/>
      <c r="V337" s="468"/>
      <c r="W337" s="468"/>
      <c r="X337" s="468"/>
      <c r="Y337" s="468"/>
    </row>
    <row r="338" spans="1:25" ht="12" thickBot="1">
      <c r="A338" s="13"/>
      <c r="B338" s="13"/>
      <c r="C338" s="13"/>
      <c r="D338" s="13"/>
      <c r="E338" s="827"/>
      <c r="F338" s="835"/>
      <c r="G338" s="475" t="s">
        <v>4505</v>
      </c>
      <c r="H338" s="474" t="s">
        <v>4431</v>
      </c>
      <c r="I338" s="471">
        <v>3550</v>
      </c>
      <c r="J338" s="471"/>
      <c r="K338" s="468"/>
      <c r="L338" s="468"/>
      <c r="M338" s="468"/>
      <c r="N338" s="468"/>
      <c r="O338" s="468"/>
      <c r="P338" s="468"/>
      <c r="Q338" s="468"/>
      <c r="R338" s="468"/>
      <c r="S338" s="468"/>
      <c r="T338" s="468"/>
      <c r="U338" s="468"/>
      <c r="V338" s="468"/>
      <c r="W338" s="468"/>
      <c r="X338" s="468"/>
      <c r="Y338" s="468"/>
    </row>
    <row r="339" spans="1:25" ht="12" thickBot="1">
      <c r="A339" s="13"/>
      <c r="B339" s="13"/>
      <c r="C339" s="13"/>
      <c r="D339" s="13"/>
      <c r="E339" s="827"/>
      <c r="F339" s="835"/>
      <c r="G339" s="475" t="s">
        <v>4566</v>
      </c>
      <c r="H339" s="474" t="s">
        <v>4431</v>
      </c>
      <c r="I339" s="471">
        <v>3700</v>
      </c>
      <c r="J339" s="471"/>
      <c r="K339" s="468"/>
      <c r="L339" s="468"/>
      <c r="M339" s="468"/>
      <c r="N339" s="468"/>
      <c r="O339" s="468"/>
      <c r="P339" s="468"/>
      <c r="Q339" s="468"/>
      <c r="R339" s="468"/>
      <c r="S339" s="468"/>
      <c r="T339" s="468"/>
      <c r="U339" s="468"/>
      <c r="V339" s="468"/>
      <c r="W339" s="468"/>
      <c r="X339" s="468"/>
      <c r="Y339" s="468"/>
    </row>
    <row r="340" spans="1:25" ht="12" thickBot="1">
      <c r="A340" s="13"/>
      <c r="B340" s="13"/>
      <c r="C340" s="13"/>
      <c r="D340" s="13"/>
      <c r="E340" s="827"/>
      <c r="F340" s="835"/>
      <c r="G340" s="475" t="s">
        <v>4567</v>
      </c>
      <c r="H340" s="474" t="s">
        <v>4431</v>
      </c>
      <c r="I340" s="471">
        <v>4000</v>
      </c>
      <c r="J340" s="471"/>
      <c r="K340" s="468"/>
      <c r="L340" s="468"/>
      <c r="M340" s="468"/>
      <c r="N340" s="468"/>
      <c r="O340" s="468"/>
      <c r="P340" s="468"/>
      <c r="Q340" s="468"/>
      <c r="R340" s="468"/>
      <c r="S340" s="468"/>
      <c r="T340" s="468"/>
      <c r="U340" s="468"/>
      <c r="V340" s="468"/>
      <c r="W340" s="468"/>
      <c r="X340" s="468"/>
      <c r="Y340" s="468"/>
    </row>
    <row r="341" spans="1:25" ht="12" thickBot="1">
      <c r="A341" s="13"/>
      <c r="B341" s="13"/>
      <c r="C341" s="13"/>
      <c r="D341" s="13"/>
      <c r="E341" s="827"/>
      <c r="F341" s="835"/>
      <c r="G341" s="475" t="s">
        <v>3085</v>
      </c>
      <c r="H341" s="474" t="s">
        <v>4431</v>
      </c>
      <c r="I341" s="471">
        <v>4000</v>
      </c>
      <c r="J341" s="471"/>
      <c r="K341" s="468"/>
      <c r="L341" s="468"/>
      <c r="M341" s="468"/>
      <c r="N341" s="468"/>
      <c r="O341" s="468"/>
      <c r="P341" s="468"/>
      <c r="Q341" s="468"/>
      <c r="R341" s="468"/>
      <c r="S341" s="468"/>
      <c r="T341" s="468"/>
      <c r="U341" s="468"/>
      <c r="V341" s="468"/>
      <c r="W341" s="468"/>
      <c r="X341" s="468"/>
      <c r="Y341" s="468"/>
    </row>
    <row r="342" spans="1:25" ht="12" thickBot="1">
      <c r="A342" s="13"/>
      <c r="B342" s="13"/>
      <c r="C342" s="13"/>
      <c r="D342" s="13"/>
      <c r="E342" s="827"/>
      <c r="F342" s="835"/>
      <c r="G342" s="475" t="s">
        <v>4568</v>
      </c>
      <c r="H342" s="474" t="s">
        <v>4431</v>
      </c>
      <c r="I342" s="471">
        <v>5000</v>
      </c>
      <c r="J342" s="471"/>
      <c r="K342" s="468"/>
      <c r="L342" s="468"/>
      <c r="M342" s="468"/>
      <c r="N342" s="468"/>
      <c r="O342" s="468"/>
      <c r="P342" s="468"/>
      <c r="Q342" s="468"/>
      <c r="R342" s="468"/>
      <c r="S342" s="468"/>
      <c r="T342" s="468"/>
      <c r="U342" s="468"/>
      <c r="V342" s="468"/>
      <c r="W342" s="468"/>
      <c r="X342" s="468"/>
      <c r="Y342" s="468"/>
    </row>
    <row r="343" spans="1:25" ht="12" thickBot="1">
      <c r="A343" s="13"/>
      <c r="B343" s="13"/>
      <c r="C343" s="13"/>
      <c r="D343" s="13"/>
      <c r="E343" s="827"/>
      <c r="F343" s="835"/>
      <c r="G343" s="475" t="s">
        <v>4569</v>
      </c>
      <c r="H343" s="474" t="s">
        <v>4431</v>
      </c>
      <c r="I343" s="471">
        <v>6000</v>
      </c>
      <c r="J343" s="471"/>
      <c r="K343" s="468"/>
      <c r="L343" s="468"/>
      <c r="M343" s="468"/>
      <c r="N343" s="468"/>
      <c r="O343" s="468"/>
      <c r="P343" s="468"/>
      <c r="Q343" s="468"/>
      <c r="R343" s="468"/>
      <c r="S343" s="468"/>
      <c r="T343" s="468"/>
      <c r="U343" s="468"/>
      <c r="V343" s="468"/>
      <c r="W343" s="468"/>
      <c r="X343" s="468"/>
      <c r="Y343" s="468"/>
    </row>
    <row r="344" spans="1:25" ht="12" thickBot="1">
      <c r="A344" s="13"/>
      <c r="B344" s="13"/>
      <c r="C344" s="13"/>
      <c r="D344" s="13"/>
      <c r="E344" s="827"/>
      <c r="F344" s="835"/>
      <c r="G344" s="475" t="s">
        <v>4570</v>
      </c>
      <c r="H344" s="474" t="s">
        <v>4431</v>
      </c>
      <c r="I344" s="471">
        <v>6500</v>
      </c>
      <c r="J344" s="471"/>
      <c r="K344" s="468"/>
      <c r="L344" s="468"/>
      <c r="M344" s="468"/>
      <c r="N344" s="468"/>
      <c r="O344" s="468"/>
      <c r="P344" s="468"/>
      <c r="Q344" s="468"/>
      <c r="R344" s="468"/>
      <c r="S344" s="468"/>
      <c r="T344" s="468"/>
      <c r="U344" s="468"/>
      <c r="V344" s="468"/>
      <c r="W344" s="468"/>
      <c r="X344" s="468"/>
      <c r="Y344" s="468"/>
    </row>
    <row r="345" spans="1:25" ht="12" thickBot="1">
      <c r="A345" s="13"/>
      <c r="B345" s="13"/>
      <c r="C345" s="13"/>
      <c r="D345" s="13"/>
      <c r="E345" s="827"/>
      <c r="F345" s="835"/>
      <c r="G345" s="475" t="s">
        <v>4571</v>
      </c>
      <c r="H345" s="474" t="s">
        <v>4431</v>
      </c>
      <c r="I345" s="471">
        <v>8000</v>
      </c>
      <c r="J345" s="471"/>
      <c r="K345" s="468"/>
      <c r="L345" s="468"/>
      <c r="M345" s="468"/>
      <c r="N345" s="468"/>
      <c r="O345" s="468"/>
      <c r="P345" s="468"/>
      <c r="Q345" s="468"/>
      <c r="R345" s="468"/>
      <c r="S345" s="468"/>
      <c r="T345" s="468"/>
      <c r="U345" s="468"/>
      <c r="V345" s="468"/>
      <c r="W345" s="468"/>
      <c r="X345" s="468"/>
      <c r="Y345" s="468"/>
    </row>
    <row r="346" spans="1:25" s="298" customFormat="1" ht="12" thickBot="1">
      <c r="A346" s="13"/>
      <c r="B346" s="13"/>
      <c r="C346" s="13"/>
      <c r="D346" s="13"/>
      <c r="E346" s="827"/>
      <c r="F346" s="835"/>
      <c r="G346" s="475" t="s">
        <v>4572</v>
      </c>
      <c r="H346" s="474" t="s">
        <v>4431</v>
      </c>
      <c r="I346" s="471">
        <v>9500</v>
      </c>
      <c r="J346" s="471"/>
      <c r="K346" s="468"/>
      <c r="L346" s="468"/>
      <c r="M346" s="468"/>
      <c r="N346" s="468"/>
      <c r="O346" s="468"/>
      <c r="P346" s="468"/>
      <c r="Q346" s="468"/>
      <c r="R346" s="468"/>
      <c r="S346" s="468"/>
      <c r="T346" s="468"/>
      <c r="U346" s="468"/>
      <c r="V346" s="468"/>
      <c r="W346" s="468"/>
      <c r="X346" s="468"/>
      <c r="Y346" s="468"/>
    </row>
    <row r="347" spans="1:25" ht="12" thickBot="1">
      <c r="A347" s="13"/>
      <c r="B347" s="13"/>
      <c r="C347" s="13"/>
      <c r="D347" s="13"/>
      <c r="E347" s="827"/>
      <c r="F347" s="835"/>
      <c r="G347" s="479" t="s">
        <v>4573</v>
      </c>
      <c r="H347" s="474" t="s">
        <v>4431</v>
      </c>
      <c r="I347" s="471">
        <v>14000</v>
      </c>
      <c r="J347" s="471"/>
      <c r="K347" s="468"/>
      <c r="L347" s="468"/>
      <c r="M347" s="468"/>
      <c r="N347" s="468"/>
      <c r="O347" s="468"/>
      <c r="P347" s="468"/>
      <c r="Q347" s="468"/>
      <c r="R347" s="468"/>
      <c r="S347" s="468"/>
      <c r="T347" s="468"/>
      <c r="U347" s="468"/>
      <c r="V347" s="468"/>
      <c r="W347" s="468"/>
      <c r="X347" s="468"/>
      <c r="Y347" s="468"/>
    </row>
    <row r="348" spans="1:25" ht="12" thickBot="1">
      <c r="A348" s="13"/>
      <c r="B348" s="13"/>
      <c r="C348" s="13"/>
      <c r="D348" s="13"/>
      <c r="E348" s="827"/>
      <c r="F348" s="835"/>
      <c r="G348" s="479" t="s">
        <v>4574</v>
      </c>
      <c r="H348" s="474" t="s">
        <v>4431</v>
      </c>
      <c r="I348" s="471">
        <v>22000</v>
      </c>
      <c r="J348" s="471"/>
      <c r="K348" s="468"/>
      <c r="L348" s="468"/>
      <c r="M348" s="468"/>
      <c r="N348" s="468"/>
      <c r="O348" s="468"/>
      <c r="P348" s="468"/>
      <c r="Q348" s="468"/>
      <c r="R348" s="468"/>
      <c r="S348" s="468"/>
      <c r="T348" s="468"/>
      <c r="U348" s="468"/>
      <c r="V348" s="468"/>
      <c r="W348" s="468"/>
      <c r="X348" s="468"/>
      <c r="Y348" s="468"/>
    </row>
    <row r="349" spans="1:25" ht="12" thickBot="1">
      <c r="A349" s="13"/>
      <c r="B349" s="13"/>
      <c r="C349" s="13"/>
      <c r="D349" s="13"/>
      <c r="E349" s="827"/>
      <c r="F349" s="835"/>
      <c r="G349" s="479" t="s">
        <v>4575</v>
      </c>
      <c r="H349" s="474" t="s">
        <v>4431</v>
      </c>
      <c r="I349" s="471">
        <v>27500</v>
      </c>
      <c r="J349" s="471"/>
      <c r="K349" s="468"/>
      <c r="L349" s="468"/>
      <c r="M349" s="468"/>
      <c r="N349" s="468"/>
      <c r="O349" s="468"/>
      <c r="P349" s="468"/>
      <c r="Q349" s="468"/>
      <c r="R349" s="468"/>
      <c r="S349" s="468"/>
      <c r="T349" s="468"/>
      <c r="U349" s="468"/>
      <c r="V349" s="468"/>
      <c r="W349" s="468"/>
      <c r="X349" s="468"/>
      <c r="Y349" s="468"/>
    </row>
    <row r="350" spans="1:25" ht="12" thickBot="1">
      <c r="A350" s="13"/>
      <c r="B350" s="13"/>
      <c r="C350" s="13"/>
      <c r="D350" s="13"/>
      <c r="E350" s="827"/>
      <c r="F350" s="835"/>
      <c r="G350" s="475"/>
      <c r="H350" s="474"/>
      <c r="I350" s="471"/>
      <c r="J350" s="471" t="s">
        <v>5152</v>
      </c>
      <c r="K350" s="468"/>
      <c r="L350" s="468"/>
      <c r="M350" s="468"/>
      <c r="N350" s="468"/>
      <c r="O350" s="468"/>
      <c r="P350" s="468"/>
      <c r="Q350" s="468"/>
      <c r="R350" s="468"/>
      <c r="S350" s="468"/>
      <c r="T350" s="468"/>
      <c r="U350" s="468"/>
      <c r="V350" s="468"/>
      <c r="W350" s="468"/>
      <c r="X350" s="468"/>
      <c r="Y350" s="468"/>
    </row>
    <row r="351" spans="1:25" ht="12" thickBot="1">
      <c r="A351" s="13"/>
      <c r="B351" s="13"/>
      <c r="C351" s="13"/>
      <c r="D351" s="13"/>
      <c r="E351" s="827"/>
      <c r="F351" s="835"/>
      <c r="G351" s="475"/>
      <c r="H351" s="474"/>
      <c r="I351" s="471"/>
      <c r="J351" s="471" t="s">
        <v>5159</v>
      </c>
      <c r="K351" s="468"/>
      <c r="L351" s="468"/>
      <c r="M351" s="468"/>
      <c r="N351" s="468"/>
      <c r="O351" s="468"/>
      <c r="P351" s="468"/>
      <c r="Q351" s="468"/>
      <c r="R351" s="468"/>
      <c r="S351" s="468"/>
      <c r="T351" s="468"/>
      <c r="U351" s="468"/>
      <c r="V351" s="468"/>
      <c r="W351" s="468"/>
      <c r="X351" s="468"/>
      <c r="Y351" s="468"/>
    </row>
    <row r="352" spans="1:25" ht="12" thickBot="1">
      <c r="A352" s="13"/>
      <c r="B352" s="13"/>
      <c r="C352" s="13"/>
      <c r="D352" s="13"/>
      <c r="E352" s="827"/>
      <c r="F352" s="835"/>
      <c r="G352" s="475" t="s">
        <v>5157</v>
      </c>
      <c r="H352" s="474" t="s">
        <v>47</v>
      </c>
      <c r="I352" s="471">
        <v>27500</v>
      </c>
      <c r="J352" s="471" t="s">
        <v>5158</v>
      </c>
      <c r="K352" s="468"/>
      <c r="L352" s="468"/>
      <c r="M352" s="468"/>
      <c r="N352" s="468"/>
      <c r="O352" s="468"/>
      <c r="P352" s="468"/>
      <c r="Q352" s="468"/>
      <c r="R352" s="468"/>
      <c r="S352" s="468"/>
      <c r="T352" s="468"/>
      <c r="U352" s="468"/>
      <c r="V352" s="468"/>
      <c r="W352" s="468"/>
      <c r="X352" s="468"/>
      <c r="Y352" s="468"/>
    </row>
    <row r="353" spans="1:25" ht="12" thickBot="1">
      <c r="A353" s="13"/>
      <c r="B353" s="13"/>
      <c r="C353" s="13"/>
      <c r="D353" s="13"/>
      <c r="E353" s="827"/>
      <c r="F353" s="835" t="s">
        <v>4576</v>
      </c>
      <c r="G353" s="475" t="s">
        <v>4577</v>
      </c>
      <c r="H353" s="474" t="s">
        <v>81</v>
      </c>
      <c r="I353" s="471">
        <v>500</v>
      </c>
      <c r="J353" s="471"/>
      <c r="K353" s="468"/>
      <c r="L353" s="468"/>
      <c r="M353" s="468"/>
      <c r="N353" s="468"/>
      <c r="O353" s="468"/>
      <c r="P353" s="468"/>
      <c r="Q353" s="468"/>
      <c r="R353" s="468"/>
      <c r="S353" s="468"/>
      <c r="T353" s="468"/>
      <c r="U353" s="468"/>
      <c r="V353" s="468"/>
      <c r="W353" s="468"/>
      <c r="X353" s="468"/>
      <c r="Y353" s="468"/>
    </row>
    <row r="354" spans="1:25" ht="12" thickBot="1">
      <c r="A354" s="13"/>
      <c r="B354" s="13"/>
      <c r="C354" s="13"/>
      <c r="D354" s="13"/>
      <c r="E354" s="827"/>
      <c r="F354" s="835"/>
      <c r="G354" s="475" t="s">
        <v>4578</v>
      </c>
      <c r="H354" s="474" t="s">
        <v>81</v>
      </c>
      <c r="I354" s="471">
        <v>650</v>
      </c>
      <c r="J354" s="471"/>
      <c r="K354" s="468"/>
      <c r="L354" s="468"/>
      <c r="M354" s="468"/>
      <c r="N354" s="468"/>
      <c r="O354" s="468"/>
      <c r="P354" s="468"/>
      <c r="Q354" s="468"/>
      <c r="R354" s="468"/>
      <c r="S354" s="468"/>
      <c r="T354" s="468"/>
      <c r="U354" s="468"/>
      <c r="V354" s="468"/>
      <c r="W354" s="468"/>
      <c r="X354" s="468"/>
      <c r="Y354" s="468"/>
    </row>
    <row r="355" spans="1:25" ht="12" thickBot="1">
      <c r="A355" s="13"/>
      <c r="B355" s="13"/>
      <c r="C355" s="13"/>
      <c r="D355" s="13"/>
      <c r="E355" s="827"/>
      <c r="F355" s="835"/>
      <c r="G355" s="475" t="s">
        <v>4579</v>
      </c>
      <c r="H355" s="474" t="s">
        <v>81</v>
      </c>
      <c r="I355" s="471">
        <v>800</v>
      </c>
      <c r="J355" s="471"/>
      <c r="K355" s="468"/>
      <c r="L355" s="468"/>
      <c r="M355" s="468"/>
      <c r="N355" s="468"/>
      <c r="O355" s="468"/>
      <c r="P355" s="468"/>
      <c r="Q355" s="468"/>
      <c r="R355" s="468"/>
      <c r="S355" s="468"/>
      <c r="T355" s="468"/>
      <c r="U355" s="468"/>
      <c r="V355" s="468"/>
      <c r="W355" s="468"/>
      <c r="X355" s="468"/>
      <c r="Y355" s="468"/>
    </row>
    <row r="356" spans="1:25" ht="12" thickBot="1">
      <c r="A356" s="13"/>
      <c r="B356" s="13"/>
      <c r="C356" s="13"/>
      <c r="D356" s="13"/>
      <c r="E356" s="827"/>
      <c r="F356" s="835"/>
      <c r="G356" s="475" t="s">
        <v>4580</v>
      </c>
      <c r="H356" s="474" t="s">
        <v>81</v>
      </c>
      <c r="I356" s="471">
        <v>1150</v>
      </c>
      <c r="J356" s="471"/>
      <c r="K356" s="468"/>
      <c r="L356" s="468"/>
      <c r="M356" s="468"/>
      <c r="N356" s="468"/>
      <c r="O356" s="468"/>
      <c r="P356" s="468"/>
      <c r="Q356" s="468"/>
      <c r="R356" s="468"/>
      <c r="S356" s="468"/>
      <c r="T356" s="468"/>
      <c r="U356" s="468"/>
      <c r="V356" s="468"/>
      <c r="W356" s="468"/>
      <c r="X356" s="468"/>
      <c r="Y356" s="468"/>
    </row>
    <row r="357" spans="1:25" ht="12" thickBot="1">
      <c r="A357" s="13"/>
      <c r="B357" s="13"/>
      <c r="C357" s="13"/>
      <c r="D357" s="13"/>
      <c r="E357" s="827"/>
      <c r="F357" s="835"/>
      <c r="G357" s="475" t="s">
        <v>4581</v>
      </c>
      <c r="H357" s="474" t="s">
        <v>81</v>
      </c>
      <c r="I357" s="471">
        <v>1250</v>
      </c>
      <c r="J357" s="471"/>
      <c r="K357" s="468"/>
      <c r="L357" s="468"/>
      <c r="M357" s="468"/>
      <c r="N357" s="468"/>
      <c r="O357" s="468"/>
      <c r="P357" s="468"/>
      <c r="Q357" s="468"/>
      <c r="R357" s="468"/>
      <c r="S357" s="468"/>
      <c r="T357" s="468"/>
      <c r="U357" s="468"/>
      <c r="V357" s="468"/>
      <c r="W357" s="468"/>
      <c r="X357" s="468"/>
      <c r="Y357" s="468"/>
    </row>
    <row r="358" spans="1:25" ht="12" thickBot="1">
      <c r="A358" s="13"/>
      <c r="B358" s="13"/>
      <c r="C358" s="13"/>
      <c r="D358" s="13"/>
      <c r="E358" s="827"/>
      <c r="F358" s="835"/>
      <c r="G358" s="475" t="s">
        <v>4582</v>
      </c>
      <c r="H358" s="474" t="s">
        <v>81</v>
      </c>
      <c r="I358" s="471">
        <v>1000</v>
      </c>
      <c r="J358" s="471"/>
      <c r="K358" s="468"/>
      <c r="L358" s="468"/>
      <c r="M358" s="468"/>
      <c r="N358" s="468"/>
      <c r="O358" s="468"/>
      <c r="P358" s="468"/>
      <c r="Q358" s="468"/>
      <c r="R358" s="468"/>
      <c r="S358" s="468"/>
      <c r="T358" s="468"/>
      <c r="U358" s="468"/>
      <c r="V358" s="468"/>
      <c r="W358" s="468"/>
      <c r="X358" s="468"/>
      <c r="Y358" s="468"/>
    </row>
    <row r="359" spans="1:25" ht="12" thickBot="1">
      <c r="A359" s="13"/>
      <c r="B359" s="13"/>
      <c r="C359" s="13"/>
      <c r="D359" s="13"/>
      <c r="E359" s="827"/>
      <c r="F359" s="835"/>
      <c r="G359" s="475" t="s">
        <v>4583</v>
      </c>
      <c r="H359" s="474" t="s">
        <v>81</v>
      </c>
      <c r="I359" s="471">
        <v>2250</v>
      </c>
      <c r="J359" s="471"/>
      <c r="K359" s="468"/>
      <c r="L359" s="468"/>
      <c r="M359" s="468"/>
      <c r="N359" s="468"/>
      <c r="O359" s="468"/>
      <c r="P359" s="468"/>
      <c r="Q359" s="468"/>
      <c r="R359" s="468"/>
      <c r="S359" s="468"/>
      <c r="T359" s="468"/>
      <c r="U359" s="468"/>
      <c r="V359" s="468"/>
      <c r="W359" s="468"/>
      <c r="X359" s="468"/>
      <c r="Y359" s="468"/>
    </row>
    <row r="360" spans="1:25" ht="12" thickBot="1">
      <c r="A360" s="13"/>
      <c r="B360" s="13"/>
      <c r="C360" s="13"/>
      <c r="D360" s="13"/>
      <c r="E360" s="827"/>
      <c r="F360" s="835"/>
      <c r="G360" s="475" t="s">
        <v>4507</v>
      </c>
      <c r="H360" s="474" t="s">
        <v>81</v>
      </c>
      <c r="I360" s="471">
        <v>2500</v>
      </c>
      <c r="J360" s="471"/>
      <c r="K360" s="468"/>
      <c r="L360" s="468"/>
      <c r="M360" s="468"/>
      <c r="N360" s="468"/>
      <c r="O360" s="468"/>
      <c r="P360" s="468"/>
      <c r="Q360" s="468"/>
      <c r="R360" s="468"/>
      <c r="S360" s="468"/>
      <c r="T360" s="468"/>
      <c r="U360" s="468"/>
      <c r="V360" s="468"/>
      <c r="W360" s="468"/>
      <c r="X360" s="468"/>
      <c r="Y360" s="468"/>
    </row>
    <row r="361" spans="1:25" ht="12" thickBot="1">
      <c r="A361" s="13"/>
      <c r="B361" s="13"/>
      <c r="C361" s="13"/>
      <c r="D361" s="13"/>
      <c r="E361" s="827"/>
      <c r="F361" s="835"/>
      <c r="G361" s="475" t="s">
        <v>4584</v>
      </c>
      <c r="H361" s="474" t="s">
        <v>81</v>
      </c>
      <c r="I361" s="471">
        <v>3000</v>
      </c>
      <c r="J361" s="471"/>
      <c r="K361" s="468"/>
      <c r="L361" s="468"/>
      <c r="M361" s="468"/>
      <c r="N361" s="468"/>
      <c r="O361" s="468"/>
      <c r="P361" s="468"/>
      <c r="Q361" s="468"/>
      <c r="R361" s="468"/>
      <c r="S361" s="468"/>
      <c r="T361" s="468"/>
      <c r="U361" s="468"/>
      <c r="V361" s="468"/>
      <c r="W361" s="468"/>
      <c r="X361" s="468"/>
      <c r="Y361" s="468"/>
    </row>
    <row r="362" spans="1:25" ht="12" thickBot="1">
      <c r="A362" s="13"/>
      <c r="B362" s="13"/>
      <c r="C362" s="13"/>
      <c r="D362" s="13"/>
      <c r="E362" s="827"/>
      <c r="F362" s="835"/>
      <c r="G362" s="475" t="s">
        <v>3094</v>
      </c>
      <c r="H362" s="474" t="s">
        <v>81</v>
      </c>
      <c r="I362" s="471">
        <v>3500</v>
      </c>
      <c r="J362" s="471"/>
      <c r="K362" s="468"/>
      <c r="L362" s="468"/>
      <c r="M362" s="468"/>
      <c r="N362" s="468"/>
      <c r="O362" s="468"/>
      <c r="P362" s="468"/>
      <c r="Q362" s="468"/>
      <c r="R362" s="468"/>
      <c r="S362" s="468"/>
      <c r="T362" s="468"/>
      <c r="U362" s="468"/>
      <c r="V362" s="468"/>
      <c r="W362" s="468"/>
      <c r="X362" s="468"/>
      <c r="Y362" s="468"/>
    </row>
    <row r="363" spans="1:25" ht="12" thickBot="1">
      <c r="A363" s="13"/>
      <c r="B363" s="13"/>
      <c r="C363" s="13"/>
      <c r="D363" s="13"/>
      <c r="E363" s="827"/>
      <c r="F363" s="835"/>
      <c r="G363" s="475" t="s">
        <v>4585</v>
      </c>
      <c r="H363" s="474" t="s">
        <v>81</v>
      </c>
      <c r="I363" s="471">
        <v>3700</v>
      </c>
      <c r="J363" s="471"/>
      <c r="K363" s="468"/>
      <c r="L363" s="468"/>
      <c r="M363" s="468"/>
      <c r="N363" s="468"/>
      <c r="O363" s="468"/>
      <c r="P363" s="468"/>
      <c r="Q363" s="468"/>
      <c r="R363" s="468"/>
      <c r="S363" s="468"/>
      <c r="T363" s="468"/>
      <c r="U363" s="468"/>
      <c r="V363" s="468"/>
      <c r="W363" s="468"/>
      <c r="X363" s="468"/>
      <c r="Y363" s="468"/>
    </row>
    <row r="364" spans="1:25" ht="12" thickBot="1">
      <c r="A364" s="13"/>
      <c r="B364" s="13"/>
      <c r="C364" s="13"/>
      <c r="D364" s="13"/>
      <c r="E364" s="827"/>
      <c r="F364" s="835"/>
      <c r="G364" s="475" t="s">
        <v>3076</v>
      </c>
      <c r="H364" s="474" t="s">
        <v>81</v>
      </c>
      <c r="I364" s="471">
        <v>4000</v>
      </c>
      <c r="J364" s="471"/>
      <c r="K364" s="468"/>
      <c r="L364" s="468"/>
      <c r="M364" s="468"/>
      <c r="N364" s="468"/>
      <c r="O364" s="468"/>
      <c r="P364" s="468"/>
      <c r="Q364" s="468"/>
      <c r="R364" s="468"/>
      <c r="S364" s="468"/>
      <c r="T364" s="468"/>
      <c r="U364" s="468"/>
      <c r="V364" s="468"/>
      <c r="W364" s="468"/>
      <c r="X364" s="468"/>
      <c r="Y364" s="468"/>
    </row>
    <row r="365" spans="1:25" ht="12" thickBot="1">
      <c r="A365" s="13"/>
      <c r="B365" s="13"/>
      <c r="C365" s="13"/>
      <c r="D365" s="13"/>
      <c r="E365" s="827"/>
      <c r="F365" s="835"/>
      <c r="G365" s="475" t="s">
        <v>4586</v>
      </c>
      <c r="H365" s="474" t="s">
        <v>81</v>
      </c>
      <c r="I365" s="471">
        <v>5000</v>
      </c>
      <c r="J365" s="471"/>
      <c r="K365" s="468"/>
      <c r="L365" s="468"/>
      <c r="M365" s="468"/>
      <c r="N365" s="468"/>
      <c r="O365" s="468"/>
      <c r="P365" s="468"/>
      <c r="Q365" s="468"/>
      <c r="R365" s="468"/>
      <c r="S365" s="468"/>
      <c r="T365" s="468"/>
      <c r="U365" s="468"/>
      <c r="V365" s="468"/>
      <c r="W365" s="468"/>
      <c r="X365" s="468"/>
      <c r="Y365" s="468"/>
    </row>
    <row r="366" spans="1:25" ht="12" thickBot="1">
      <c r="A366" s="13"/>
      <c r="B366" s="13"/>
      <c r="C366" s="13"/>
      <c r="D366" s="13"/>
      <c r="E366" s="827"/>
      <c r="F366" s="835"/>
      <c r="G366" s="475" t="s">
        <v>4587</v>
      </c>
      <c r="H366" s="474" t="s">
        <v>81</v>
      </c>
      <c r="I366" s="471">
        <v>5500</v>
      </c>
      <c r="J366" s="471"/>
      <c r="K366" s="468"/>
      <c r="L366" s="468"/>
      <c r="M366" s="468"/>
      <c r="N366" s="468"/>
      <c r="O366" s="468"/>
      <c r="P366" s="468"/>
      <c r="Q366" s="468"/>
      <c r="R366" s="468"/>
      <c r="S366" s="468"/>
      <c r="T366" s="468"/>
      <c r="U366" s="468"/>
      <c r="V366" s="468"/>
      <c r="W366" s="468"/>
      <c r="X366" s="468"/>
      <c r="Y366" s="468"/>
    </row>
    <row r="367" spans="1:25" ht="12" thickBot="1">
      <c r="A367" s="13"/>
      <c r="B367" s="13"/>
      <c r="C367" s="13"/>
      <c r="D367" s="13"/>
      <c r="E367" s="827"/>
      <c r="F367" s="835"/>
      <c r="G367" s="475" t="s">
        <v>4588</v>
      </c>
      <c r="H367" s="474" t="s">
        <v>81</v>
      </c>
      <c r="I367" s="471">
        <v>6500</v>
      </c>
      <c r="J367" s="471"/>
      <c r="K367" s="468"/>
      <c r="L367" s="468"/>
      <c r="M367" s="468"/>
      <c r="N367" s="468"/>
      <c r="O367" s="468"/>
      <c r="P367" s="468"/>
      <c r="Q367" s="468"/>
      <c r="R367" s="468"/>
      <c r="S367" s="468"/>
      <c r="T367" s="468"/>
      <c r="U367" s="468"/>
      <c r="V367" s="468"/>
      <c r="W367" s="468"/>
      <c r="X367" s="468"/>
      <c r="Y367" s="468"/>
    </row>
    <row r="368" spans="1:25" ht="12" thickBot="1">
      <c r="A368" s="13"/>
      <c r="B368" s="13"/>
      <c r="C368" s="13"/>
      <c r="D368" s="13"/>
      <c r="E368" s="827"/>
      <c r="F368" s="835"/>
      <c r="G368" s="475" t="s">
        <v>4589</v>
      </c>
      <c r="H368" s="474" t="s">
        <v>81</v>
      </c>
      <c r="I368" s="471">
        <v>7000</v>
      </c>
      <c r="J368" s="471"/>
      <c r="K368" s="468"/>
      <c r="L368" s="468"/>
      <c r="M368" s="468"/>
      <c r="N368" s="468"/>
      <c r="O368" s="468"/>
      <c r="P368" s="468"/>
      <c r="Q368" s="468"/>
      <c r="R368" s="468"/>
      <c r="S368" s="468"/>
      <c r="T368" s="468"/>
      <c r="U368" s="468"/>
      <c r="V368" s="468"/>
      <c r="W368" s="468"/>
      <c r="X368" s="468"/>
      <c r="Y368" s="468"/>
    </row>
    <row r="369" spans="1:25" ht="12" thickBot="1">
      <c r="A369" s="13"/>
      <c r="B369" s="13"/>
      <c r="C369" s="13"/>
      <c r="D369" s="13"/>
      <c r="E369" s="827"/>
      <c r="F369" s="835"/>
      <c r="G369" s="475" t="s">
        <v>4590</v>
      </c>
      <c r="H369" s="474" t="s">
        <v>81</v>
      </c>
      <c r="I369" s="471">
        <v>7500</v>
      </c>
      <c r="J369" s="471"/>
      <c r="K369" s="468"/>
      <c r="L369" s="468"/>
      <c r="M369" s="468"/>
      <c r="N369" s="468"/>
      <c r="O369" s="468"/>
      <c r="P369" s="468"/>
      <c r="Q369" s="468"/>
      <c r="R369" s="468"/>
      <c r="S369" s="468"/>
      <c r="T369" s="468"/>
      <c r="U369" s="468"/>
      <c r="V369" s="468"/>
      <c r="W369" s="468"/>
      <c r="X369" s="468"/>
      <c r="Y369" s="468"/>
    </row>
    <row r="370" spans="1:25" ht="12" thickBot="1">
      <c r="A370" s="13"/>
      <c r="B370" s="13"/>
      <c r="C370" s="13"/>
      <c r="D370" s="13"/>
      <c r="E370" s="827"/>
      <c r="F370" s="835"/>
      <c r="G370" s="475" t="s">
        <v>4591</v>
      </c>
      <c r="H370" s="474" t="s">
        <v>81</v>
      </c>
      <c r="I370" s="471">
        <v>8000</v>
      </c>
      <c r="J370" s="471"/>
      <c r="K370" s="468"/>
      <c r="L370" s="468"/>
      <c r="M370" s="468"/>
      <c r="N370" s="468"/>
      <c r="O370" s="468"/>
      <c r="P370" s="468"/>
      <c r="Q370" s="468"/>
      <c r="R370" s="468"/>
      <c r="S370" s="468"/>
      <c r="T370" s="468"/>
      <c r="U370" s="468"/>
      <c r="V370" s="468"/>
      <c r="W370" s="468"/>
      <c r="X370" s="468"/>
      <c r="Y370" s="468"/>
    </row>
    <row r="371" spans="1:25" ht="12" thickBot="1">
      <c r="A371" s="13"/>
      <c r="B371" s="13"/>
      <c r="C371" s="13"/>
      <c r="D371" s="13"/>
      <c r="E371" s="827"/>
      <c r="F371" s="835"/>
      <c r="G371" s="475" t="s">
        <v>4592</v>
      </c>
      <c r="H371" s="474" t="s">
        <v>81</v>
      </c>
      <c r="I371" s="471">
        <v>9800</v>
      </c>
      <c r="J371" s="471"/>
      <c r="K371" s="468"/>
      <c r="L371" s="468"/>
      <c r="M371" s="468"/>
      <c r="N371" s="468"/>
      <c r="O371" s="468"/>
      <c r="P371" s="468"/>
      <c r="Q371" s="468"/>
      <c r="R371" s="468"/>
      <c r="S371" s="468"/>
      <c r="T371" s="468"/>
      <c r="U371" s="468"/>
      <c r="V371" s="468"/>
      <c r="W371" s="468"/>
      <c r="X371" s="468"/>
      <c r="Y371" s="468"/>
    </row>
    <row r="372" spans="1:25" ht="12" thickBot="1">
      <c r="A372" s="13"/>
      <c r="B372" s="13"/>
      <c r="C372" s="13"/>
      <c r="D372" s="13"/>
      <c r="E372" s="827"/>
      <c r="F372" s="835"/>
      <c r="G372" s="479" t="s">
        <v>4593</v>
      </c>
      <c r="H372" s="474" t="s">
        <v>81</v>
      </c>
      <c r="I372" s="471">
        <v>11000</v>
      </c>
      <c r="J372" s="471"/>
      <c r="K372" s="468"/>
      <c r="L372" s="468"/>
      <c r="M372" s="468"/>
      <c r="N372" s="468"/>
      <c r="O372" s="468"/>
      <c r="P372" s="468"/>
      <c r="Q372" s="468"/>
      <c r="R372" s="468"/>
      <c r="S372" s="468"/>
      <c r="T372" s="468"/>
      <c r="U372" s="468"/>
      <c r="V372" s="468"/>
      <c r="W372" s="468"/>
      <c r="X372" s="468"/>
      <c r="Y372" s="468"/>
    </row>
    <row r="373" spans="1:25" ht="12" thickBot="1">
      <c r="A373" s="13"/>
      <c r="B373" s="13"/>
      <c r="C373" s="13"/>
      <c r="D373" s="13"/>
      <c r="E373" s="827"/>
      <c r="F373" s="835"/>
      <c r="G373" s="479" t="s">
        <v>4594</v>
      </c>
      <c r="H373" s="474" t="s">
        <v>81</v>
      </c>
      <c r="I373" s="471">
        <v>18000</v>
      </c>
      <c r="J373" s="471"/>
      <c r="K373" s="468"/>
      <c r="L373" s="468"/>
      <c r="M373" s="468"/>
      <c r="N373" s="468"/>
      <c r="O373" s="468"/>
      <c r="P373" s="468"/>
      <c r="Q373" s="468"/>
      <c r="R373" s="468"/>
      <c r="S373" s="468"/>
      <c r="T373" s="468"/>
      <c r="U373" s="468"/>
      <c r="V373" s="468"/>
      <c r="W373" s="468"/>
      <c r="X373" s="468"/>
      <c r="Y373" s="468"/>
    </row>
    <row r="374" spans="1:25" ht="12" thickBot="1">
      <c r="A374" s="13"/>
      <c r="B374" s="13"/>
      <c r="C374" s="13"/>
      <c r="D374" s="13"/>
      <c r="E374" s="827"/>
      <c r="F374" s="835"/>
      <c r="G374" s="475" t="s">
        <v>5151</v>
      </c>
      <c r="H374" s="474" t="s">
        <v>81</v>
      </c>
      <c r="I374" s="471">
        <v>10000</v>
      </c>
      <c r="J374" s="471" t="s">
        <v>5154</v>
      </c>
      <c r="K374" s="468"/>
      <c r="L374" s="468"/>
      <c r="M374" s="468"/>
      <c r="N374" s="468"/>
      <c r="O374" s="468"/>
      <c r="P374" s="468"/>
      <c r="Q374" s="468"/>
      <c r="R374" s="468"/>
      <c r="S374" s="468"/>
      <c r="T374" s="468"/>
      <c r="U374" s="468"/>
      <c r="V374" s="468"/>
      <c r="W374" s="468"/>
      <c r="X374" s="468"/>
      <c r="Y374" s="468"/>
    </row>
    <row r="375" spans="1:25" ht="12" thickBot="1">
      <c r="A375" s="13"/>
      <c r="B375" s="13"/>
      <c r="C375" s="13"/>
      <c r="D375" s="13"/>
      <c r="E375" s="827"/>
      <c r="F375" s="835"/>
      <c r="G375" s="479"/>
      <c r="H375" s="474"/>
      <c r="I375" s="471"/>
      <c r="J375" s="471" t="s">
        <v>5155</v>
      </c>
      <c r="K375" s="468"/>
      <c r="L375" s="468"/>
      <c r="M375" s="468"/>
      <c r="N375" s="468"/>
      <c r="O375" s="468"/>
      <c r="P375" s="468"/>
      <c r="Q375" s="468"/>
      <c r="R375" s="468"/>
      <c r="S375" s="468"/>
      <c r="T375" s="468"/>
      <c r="U375" s="468"/>
      <c r="V375" s="468"/>
      <c r="W375" s="468"/>
      <c r="X375" s="468"/>
      <c r="Y375" s="468"/>
    </row>
    <row r="376" spans="1:25" ht="12" thickBot="1">
      <c r="A376" s="13"/>
      <c r="B376" s="13"/>
      <c r="C376" s="13"/>
      <c r="D376" s="13"/>
      <c r="E376" s="827"/>
      <c r="F376" s="835"/>
      <c r="G376" s="479" t="s">
        <v>3098</v>
      </c>
      <c r="H376" s="474" t="s">
        <v>81</v>
      </c>
      <c r="I376" s="471">
        <v>16500</v>
      </c>
      <c r="J376" s="471" t="s">
        <v>5153</v>
      </c>
      <c r="K376" s="468"/>
      <c r="L376" s="468"/>
      <c r="M376" s="468"/>
      <c r="N376" s="468"/>
      <c r="O376" s="468"/>
      <c r="P376" s="468"/>
      <c r="Q376" s="468"/>
      <c r="R376" s="468"/>
      <c r="S376" s="468"/>
      <c r="T376" s="468"/>
      <c r="U376" s="468"/>
      <c r="V376" s="468"/>
      <c r="W376" s="468"/>
      <c r="X376" s="468"/>
      <c r="Y376" s="468"/>
    </row>
    <row r="377" spans="1:25" ht="12" thickBot="1">
      <c r="A377" s="13"/>
      <c r="B377" s="13"/>
      <c r="C377" s="13"/>
      <c r="D377" s="13"/>
      <c r="E377" s="827"/>
      <c r="F377" s="835" t="s">
        <v>4595</v>
      </c>
      <c r="G377" s="475" t="s">
        <v>4302</v>
      </c>
      <c r="H377" s="474" t="s">
        <v>762</v>
      </c>
      <c r="I377" s="471">
        <v>1000</v>
      </c>
      <c r="J377" s="471"/>
      <c r="K377" s="468"/>
      <c r="L377" s="468"/>
      <c r="M377" s="468"/>
      <c r="N377" s="468"/>
      <c r="O377" s="468"/>
      <c r="P377" s="468"/>
      <c r="Q377" s="468"/>
      <c r="R377" s="468"/>
      <c r="S377" s="468"/>
      <c r="T377" s="468"/>
      <c r="U377" s="468"/>
      <c r="V377" s="468"/>
      <c r="W377" s="468"/>
      <c r="X377" s="468"/>
      <c r="Y377" s="468"/>
    </row>
    <row r="378" spans="1:25" ht="12" thickBot="1">
      <c r="A378" s="13"/>
      <c r="B378" s="13"/>
      <c r="C378" s="13"/>
      <c r="D378" s="13"/>
      <c r="E378" s="827"/>
      <c r="F378" s="835"/>
      <c r="G378" s="475" t="s">
        <v>4304</v>
      </c>
      <c r="H378" s="474" t="s">
        <v>762</v>
      </c>
      <c r="I378" s="471">
        <v>1550</v>
      </c>
      <c r="J378" s="471"/>
      <c r="K378" s="468"/>
      <c r="L378" s="468"/>
      <c r="M378" s="468"/>
      <c r="N378" s="468"/>
      <c r="O378" s="468"/>
      <c r="P378" s="468"/>
      <c r="Q378" s="468"/>
      <c r="R378" s="468"/>
      <c r="S378" s="468"/>
      <c r="T378" s="468"/>
      <c r="U378" s="468"/>
      <c r="V378" s="468"/>
      <c r="W378" s="468"/>
      <c r="X378" s="468"/>
      <c r="Y378" s="468"/>
    </row>
    <row r="379" spans="1:25" ht="12" thickBot="1">
      <c r="A379" s="13"/>
      <c r="B379" s="13"/>
      <c r="C379" s="13"/>
      <c r="D379" s="13"/>
      <c r="E379" s="827"/>
      <c r="F379" s="835"/>
      <c r="G379" s="475" t="s">
        <v>4430</v>
      </c>
      <c r="H379" s="474" t="s">
        <v>762</v>
      </c>
      <c r="I379" s="471">
        <v>1950</v>
      </c>
      <c r="J379" s="471"/>
      <c r="K379" s="468"/>
      <c r="L379" s="468"/>
      <c r="M379" s="468"/>
      <c r="N379" s="468"/>
      <c r="O379" s="468"/>
      <c r="P379" s="468"/>
      <c r="Q379" s="468"/>
      <c r="R379" s="468"/>
      <c r="S379" s="468"/>
      <c r="T379" s="468"/>
      <c r="U379" s="468"/>
      <c r="V379" s="468"/>
      <c r="W379" s="468"/>
      <c r="X379" s="468"/>
      <c r="Y379" s="468"/>
    </row>
    <row r="380" spans="1:25" ht="12" thickBot="1">
      <c r="A380" s="13"/>
      <c r="B380" s="13"/>
      <c r="C380" s="13"/>
      <c r="D380" s="13"/>
      <c r="E380" s="827"/>
      <c r="F380" s="835"/>
      <c r="G380" s="475" t="s">
        <v>4441</v>
      </c>
      <c r="H380" s="474" t="s">
        <v>762</v>
      </c>
      <c r="I380" s="471">
        <v>2250</v>
      </c>
      <c r="J380" s="471"/>
      <c r="K380" s="468"/>
      <c r="L380" s="468"/>
      <c r="M380" s="468"/>
      <c r="N380" s="468"/>
      <c r="O380" s="468"/>
      <c r="P380" s="468"/>
      <c r="Q380" s="468"/>
      <c r="R380" s="468"/>
      <c r="S380" s="468"/>
      <c r="T380" s="468"/>
      <c r="U380" s="468"/>
      <c r="V380" s="468"/>
      <c r="W380" s="468"/>
      <c r="X380" s="468"/>
      <c r="Y380" s="468"/>
    </row>
    <row r="381" spans="1:25" ht="12" thickBot="1">
      <c r="A381" s="13"/>
      <c r="B381" s="13"/>
      <c r="C381" s="13"/>
      <c r="D381" s="13"/>
      <c r="E381" s="827"/>
      <c r="F381" s="835"/>
      <c r="G381" s="475" t="s">
        <v>3083</v>
      </c>
      <c r="H381" s="474" t="s">
        <v>762</v>
      </c>
      <c r="I381" s="471">
        <v>2750</v>
      </c>
      <c r="J381" s="471"/>
      <c r="K381" s="468"/>
      <c r="L381" s="468"/>
      <c r="M381" s="468"/>
      <c r="N381" s="468"/>
      <c r="O381" s="468"/>
      <c r="P381" s="468"/>
      <c r="Q381" s="468"/>
      <c r="R381" s="468"/>
      <c r="S381" s="468"/>
      <c r="T381" s="468"/>
      <c r="U381" s="468"/>
      <c r="V381" s="468"/>
      <c r="W381" s="468"/>
      <c r="X381" s="468"/>
      <c r="Y381" s="468"/>
    </row>
    <row r="382" spans="1:25" ht="12" thickBot="1">
      <c r="A382" s="13"/>
      <c r="B382" s="13"/>
      <c r="C382" s="13"/>
      <c r="D382" s="13"/>
      <c r="E382" s="827"/>
      <c r="F382" s="835"/>
      <c r="G382" s="475" t="s">
        <v>4510</v>
      </c>
      <c r="H382" s="474" t="s">
        <v>762</v>
      </c>
      <c r="I382" s="471">
        <v>3000</v>
      </c>
      <c r="J382" s="471"/>
      <c r="K382" s="468"/>
      <c r="L382" s="468"/>
      <c r="M382" s="468"/>
      <c r="N382" s="468"/>
      <c r="O382" s="468"/>
      <c r="P382" s="468"/>
      <c r="Q382" s="468"/>
      <c r="R382" s="468"/>
      <c r="S382" s="468"/>
      <c r="T382" s="468"/>
      <c r="U382" s="468"/>
      <c r="V382" s="468"/>
      <c r="W382" s="468"/>
      <c r="X382" s="468"/>
      <c r="Y382" s="468"/>
    </row>
    <row r="383" spans="1:25" ht="12" thickBot="1">
      <c r="A383" s="13"/>
      <c r="B383" s="13"/>
      <c r="C383" s="13"/>
      <c r="D383" s="13"/>
      <c r="E383" s="827"/>
      <c r="F383" s="835"/>
      <c r="G383" s="475" t="s">
        <v>4511</v>
      </c>
      <c r="H383" s="474" t="s">
        <v>762</v>
      </c>
      <c r="I383" s="471">
        <v>3500</v>
      </c>
      <c r="J383" s="471"/>
      <c r="K383" s="468"/>
      <c r="L383" s="468"/>
      <c r="M383" s="468"/>
      <c r="N383" s="468"/>
      <c r="O383" s="468"/>
      <c r="P383" s="468"/>
      <c r="Q383" s="468"/>
      <c r="R383" s="468"/>
      <c r="S383" s="468"/>
      <c r="T383" s="468"/>
      <c r="U383" s="468"/>
      <c r="V383" s="468"/>
      <c r="W383" s="468"/>
      <c r="X383" s="468"/>
      <c r="Y383" s="468"/>
    </row>
    <row r="384" spans="1:25" ht="12" thickBot="1">
      <c r="A384" s="13"/>
      <c r="B384" s="13"/>
      <c r="C384" s="13"/>
      <c r="D384" s="13"/>
      <c r="E384" s="827"/>
      <c r="F384" s="835"/>
      <c r="G384" s="475" t="s">
        <v>4596</v>
      </c>
      <c r="H384" s="474" t="s">
        <v>762</v>
      </c>
      <c r="I384" s="471">
        <v>5500</v>
      </c>
      <c r="J384" s="471"/>
      <c r="K384" s="468"/>
      <c r="L384" s="468"/>
      <c r="M384" s="468"/>
      <c r="N384" s="468"/>
      <c r="O384" s="468"/>
      <c r="P384" s="468"/>
      <c r="Q384" s="468"/>
      <c r="R384" s="468"/>
      <c r="S384" s="468"/>
      <c r="T384" s="468"/>
      <c r="U384" s="468"/>
      <c r="V384" s="468"/>
      <c r="W384" s="468"/>
      <c r="X384" s="468"/>
      <c r="Y384" s="468"/>
    </row>
    <row r="385" spans="1:25" ht="12" thickBot="1">
      <c r="A385" s="13"/>
      <c r="B385" s="13"/>
      <c r="C385" s="13"/>
      <c r="D385" s="13"/>
      <c r="E385" s="827"/>
      <c r="F385" s="835"/>
      <c r="G385" s="475" t="s">
        <v>3073</v>
      </c>
      <c r="H385" s="474" t="s">
        <v>762</v>
      </c>
      <c r="I385" s="471">
        <v>7000</v>
      </c>
      <c r="J385" s="471"/>
      <c r="K385" s="468"/>
      <c r="L385" s="468"/>
      <c r="M385" s="468"/>
      <c r="N385" s="468"/>
      <c r="O385" s="468"/>
      <c r="P385" s="468"/>
      <c r="Q385" s="468"/>
      <c r="R385" s="468"/>
      <c r="S385" s="468"/>
      <c r="T385" s="468"/>
      <c r="U385" s="468"/>
      <c r="V385" s="468"/>
      <c r="W385" s="468"/>
      <c r="X385" s="468"/>
      <c r="Y385" s="468"/>
    </row>
    <row r="386" spans="1:25" ht="12" thickBot="1">
      <c r="A386" s="13"/>
      <c r="B386" s="13"/>
      <c r="C386" s="13"/>
      <c r="D386" s="13"/>
      <c r="E386" s="827"/>
      <c r="F386" s="835"/>
      <c r="G386" s="475" t="s">
        <v>4597</v>
      </c>
      <c r="H386" s="474" t="s">
        <v>762</v>
      </c>
      <c r="I386" s="471">
        <v>8500</v>
      </c>
      <c r="J386" s="471"/>
      <c r="K386" s="468"/>
      <c r="L386" s="468"/>
      <c r="M386" s="468"/>
      <c r="N386" s="468"/>
      <c r="O386" s="468"/>
      <c r="P386" s="468"/>
      <c r="Q386" s="468"/>
      <c r="R386" s="468"/>
      <c r="S386" s="468"/>
      <c r="T386" s="468"/>
      <c r="U386" s="468"/>
      <c r="V386" s="468"/>
      <c r="W386" s="468"/>
      <c r="X386" s="468"/>
      <c r="Y386" s="468"/>
    </row>
    <row r="387" spans="1:25" ht="12" thickBot="1">
      <c r="A387" s="13"/>
      <c r="B387" s="13"/>
      <c r="C387" s="13"/>
      <c r="D387" s="13"/>
      <c r="E387" s="827"/>
      <c r="F387" s="835"/>
      <c r="G387" s="475" t="s">
        <v>4598</v>
      </c>
      <c r="H387" s="474" t="s">
        <v>762</v>
      </c>
      <c r="I387" s="471">
        <v>10000</v>
      </c>
      <c r="J387" s="471"/>
      <c r="K387" s="468"/>
      <c r="L387" s="468"/>
      <c r="M387" s="468"/>
      <c r="N387" s="468"/>
      <c r="O387" s="468"/>
      <c r="P387" s="468"/>
      <c r="Q387" s="468"/>
      <c r="R387" s="468"/>
      <c r="S387" s="468"/>
      <c r="T387" s="468"/>
      <c r="U387" s="468"/>
      <c r="V387" s="468"/>
      <c r="W387" s="468"/>
      <c r="X387" s="468"/>
      <c r="Y387" s="468"/>
    </row>
    <row r="388" spans="1:25" ht="12" thickBot="1">
      <c r="A388" s="13"/>
      <c r="B388" s="13"/>
      <c r="C388" s="13"/>
      <c r="D388" s="13"/>
      <c r="E388" s="827"/>
      <c r="F388" s="835"/>
      <c r="G388" s="475" t="s">
        <v>4599</v>
      </c>
      <c r="H388" s="474" t="s">
        <v>762</v>
      </c>
      <c r="I388" s="471">
        <v>12000</v>
      </c>
      <c r="J388" s="471"/>
      <c r="K388" s="468"/>
      <c r="L388" s="468"/>
      <c r="M388" s="468"/>
      <c r="N388" s="468"/>
      <c r="O388" s="468"/>
      <c r="P388" s="468"/>
      <c r="Q388" s="468"/>
      <c r="R388" s="468"/>
      <c r="S388" s="468"/>
      <c r="T388" s="468"/>
      <c r="U388" s="468"/>
      <c r="V388" s="468"/>
      <c r="W388" s="468"/>
      <c r="X388" s="468"/>
      <c r="Y388" s="468"/>
    </row>
    <row r="389" spans="1:25" ht="12" thickBot="1">
      <c r="A389" s="13"/>
      <c r="B389" s="13"/>
      <c r="C389" s="13"/>
      <c r="D389" s="13"/>
      <c r="E389" s="827"/>
      <c r="F389" s="835"/>
      <c r="G389" s="475" t="s">
        <v>4600</v>
      </c>
      <c r="H389" s="474" t="s">
        <v>762</v>
      </c>
      <c r="I389" s="471">
        <v>15000</v>
      </c>
      <c r="J389" s="471"/>
      <c r="K389" s="468"/>
      <c r="L389" s="468"/>
      <c r="M389" s="468"/>
      <c r="N389" s="468"/>
      <c r="O389" s="468"/>
      <c r="P389" s="468"/>
      <c r="Q389" s="468"/>
      <c r="R389" s="468"/>
      <c r="S389" s="468"/>
      <c r="T389" s="468"/>
      <c r="U389" s="468"/>
      <c r="V389" s="468"/>
      <c r="W389" s="468"/>
      <c r="X389" s="468"/>
      <c r="Y389" s="468"/>
    </row>
    <row r="390" spans="1:25" ht="12" thickBot="1">
      <c r="A390" s="13"/>
      <c r="B390" s="13"/>
      <c r="C390" s="13"/>
      <c r="D390" s="13"/>
      <c r="E390" s="827"/>
      <c r="F390" s="835"/>
      <c r="G390" s="475" t="s">
        <v>4601</v>
      </c>
      <c r="H390" s="474" t="s">
        <v>762</v>
      </c>
      <c r="I390" s="471">
        <v>17500</v>
      </c>
      <c r="J390" s="471"/>
      <c r="K390" s="468"/>
      <c r="L390" s="468"/>
      <c r="M390" s="468"/>
      <c r="N390" s="468"/>
      <c r="O390" s="468"/>
      <c r="P390" s="468"/>
      <c r="Q390" s="468"/>
      <c r="R390" s="468"/>
      <c r="S390" s="468"/>
      <c r="T390" s="468"/>
      <c r="U390" s="468"/>
      <c r="V390" s="468"/>
      <c r="W390" s="468"/>
      <c r="X390" s="468"/>
      <c r="Y390" s="468"/>
    </row>
    <row r="391" spans="1:25" ht="12" thickBot="1">
      <c r="A391" s="13"/>
      <c r="B391" s="13"/>
      <c r="C391" s="13"/>
      <c r="D391" s="13"/>
      <c r="E391" s="827"/>
      <c r="F391" s="835"/>
      <c r="G391" s="475" t="s">
        <v>4602</v>
      </c>
      <c r="H391" s="474" t="s">
        <v>762</v>
      </c>
      <c r="I391" s="471">
        <v>18000</v>
      </c>
      <c r="J391" s="471"/>
      <c r="K391" s="468"/>
      <c r="L391" s="468"/>
      <c r="M391" s="468"/>
      <c r="N391" s="468"/>
      <c r="O391" s="468"/>
      <c r="P391" s="468"/>
      <c r="Q391" s="468"/>
      <c r="R391" s="468"/>
      <c r="S391" s="468"/>
      <c r="T391" s="468"/>
      <c r="U391" s="468"/>
      <c r="V391" s="468"/>
      <c r="W391" s="468"/>
      <c r="X391" s="468"/>
      <c r="Y391" s="468"/>
    </row>
    <row r="392" spans="1:25" ht="12" thickBot="1">
      <c r="A392" s="13"/>
      <c r="B392" s="13"/>
      <c r="C392" s="13"/>
      <c r="D392" s="13"/>
      <c r="E392" s="827"/>
      <c r="F392" s="835"/>
      <c r="G392" s="479" t="s">
        <v>4603</v>
      </c>
      <c r="H392" s="474" t="s">
        <v>762</v>
      </c>
      <c r="I392" s="471">
        <v>25000</v>
      </c>
      <c r="J392" s="471"/>
      <c r="K392" s="468"/>
      <c r="L392" s="468"/>
      <c r="M392" s="468"/>
      <c r="N392" s="468"/>
      <c r="O392" s="468"/>
      <c r="P392" s="468"/>
      <c r="Q392" s="468"/>
      <c r="R392" s="468"/>
      <c r="S392" s="468"/>
      <c r="T392" s="468"/>
      <c r="U392" s="468"/>
      <c r="V392" s="468"/>
      <c r="W392" s="468"/>
      <c r="X392" s="468"/>
      <c r="Y392" s="468"/>
    </row>
    <row r="393" spans="1:25" ht="12" thickBot="1">
      <c r="A393" s="13"/>
      <c r="B393" s="13"/>
      <c r="C393" s="13"/>
      <c r="D393" s="13"/>
      <c r="E393" s="827"/>
      <c r="F393" s="835"/>
      <c r="G393" s="479" t="s">
        <v>4604</v>
      </c>
      <c r="H393" s="474" t="s">
        <v>762</v>
      </c>
      <c r="I393" s="471">
        <v>48000</v>
      </c>
      <c r="J393" s="471"/>
      <c r="K393" s="468"/>
      <c r="L393" s="468"/>
      <c r="M393" s="468"/>
      <c r="N393" s="468"/>
      <c r="O393" s="468"/>
      <c r="P393" s="468"/>
      <c r="Q393" s="468"/>
      <c r="R393" s="468"/>
      <c r="S393" s="468"/>
      <c r="T393" s="468"/>
      <c r="U393" s="468"/>
      <c r="V393" s="468"/>
      <c r="W393" s="468"/>
      <c r="X393" s="468"/>
      <c r="Y393" s="468"/>
    </row>
    <row r="394" spans="1:25" ht="12" thickBot="1">
      <c r="A394" s="13"/>
      <c r="B394" s="13"/>
      <c r="C394" s="13"/>
      <c r="D394" s="13"/>
      <c r="E394" s="827"/>
      <c r="F394" s="835"/>
      <c r="G394" s="479" t="s">
        <v>4605</v>
      </c>
      <c r="H394" s="474" t="s">
        <v>762</v>
      </c>
      <c r="I394" s="471">
        <v>25000</v>
      </c>
      <c r="J394" s="471"/>
      <c r="K394" s="468"/>
      <c r="L394" s="468"/>
      <c r="M394" s="468"/>
      <c r="N394" s="468"/>
      <c r="O394" s="468"/>
      <c r="P394" s="468"/>
      <c r="Q394" s="468"/>
      <c r="R394" s="468"/>
      <c r="S394" s="468"/>
      <c r="T394" s="468"/>
      <c r="U394" s="468"/>
      <c r="V394" s="468"/>
      <c r="W394" s="468"/>
      <c r="X394" s="468"/>
      <c r="Y394" s="468"/>
    </row>
    <row r="395" spans="1:25" ht="12" thickBot="1">
      <c r="A395" s="13"/>
      <c r="B395" s="13"/>
      <c r="C395" s="13"/>
      <c r="D395" s="13"/>
      <c r="E395" s="827"/>
      <c r="F395" s="835"/>
      <c r="G395" s="479" t="s">
        <v>4606</v>
      </c>
      <c r="H395" s="474" t="s">
        <v>762</v>
      </c>
      <c r="I395" s="471">
        <v>30000</v>
      </c>
      <c r="J395" s="471"/>
      <c r="K395" s="468"/>
      <c r="L395" s="468"/>
      <c r="M395" s="468"/>
      <c r="N395" s="468"/>
      <c r="O395" s="468"/>
      <c r="P395" s="468"/>
      <c r="Q395" s="468"/>
      <c r="R395" s="468"/>
      <c r="S395" s="468"/>
      <c r="T395" s="468"/>
      <c r="U395" s="468"/>
      <c r="V395" s="468"/>
      <c r="W395" s="468"/>
      <c r="X395" s="468"/>
      <c r="Y395" s="468"/>
    </row>
    <row r="396" spans="1:25" ht="12" thickBot="1">
      <c r="A396" s="13"/>
      <c r="B396" s="13"/>
      <c r="C396" s="13"/>
      <c r="D396" s="13"/>
      <c r="E396" s="827"/>
      <c r="F396" s="835"/>
      <c r="G396" s="479" t="s">
        <v>3078</v>
      </c>
      <c r="H396" s="474" t="s">
        <v>762</v>
      </c>
      <c r="I396" s="471">
        <v>3000</v>
      </c>
      <c r="J396" s="471"/>
      <c r="K396" s="468"/>
      <c r="L396" s="468"/>
      <c r="M396" s="468"/>
      <c r="N396" s="468"/>
      <c r="O396" s="468"/>
      <c r="P396" s="468"/>
      <c r="Q396" s="468"/>
      <c r="R396" s="468"/>
      <c r="S396" s="468"/>
      <c r="T396" s="468"/>
      <c r="U396" s="468"/>
      <c r="V396" s="468"/>
      <c r="W396" s="468"/>
      <c r="X396" s="468"/>
      <c r="Y396" s="468"/>
    </row>
    <row r="397" spans="1:25" ht="12" thickBot="1">
      <c r="A397" s="13"/>
      <c r="B397" s="13"/>
      <c r="C397" s="13"/>
      <c r="D397" s="13"/>
      <c r="E397" s="827"/>
      <c r="F397" s="835" t="s">
        <v>4607</v>
      </c>
      <c r="G397" s="475" t="s">
        <v>4057</v>
      </c>
      <c r="H397" s="474" t="s">
        <v>145</v>
      </c>
      <c r="I397" s="471">
        <v>750</v>
      </c>
      <c r="J397" s="471"/>
      <c r="K397" s="468"/>
      <c r="L397" s="468"/>
      <c r="M397" s="468"/>
      <c r="N397" s="468"/>
      <c r="O397" s="468"/>
      <c r="P397" s="468"/>
      <c r="Q397" s="468"/>
      <c r="R397" s="468"/>
      <c r="S397" s="468"/>
      <c r="T397" s="468"/>
      <c r="U397" s="468"/>
      <c r="V397" s="468"/>
      <c r="W397" s="468"/>
      <c r="X397" s="468"/>
      <c r="Y397" s="468"/>
    </row>
    <row r="398" spans="1:25" ht="12" thickBot="1">
      <c r="A398" s="13"/>
      <c r="B398" s="13"/>
      <c r="C398" s="13"/>
      <c r="D398" s="13"/>
      <c r="E398" s="827"/>
      <c r="F398" s="835"/>
      <c r="G398" s="475" t="s">
        <v>4422</v>
      </c>
      <c r="H398" s="474" t="s">
        <v>145</v>
      </c>
      <c r="I398" s="471">
        <v>1500</v>
      </c>
      <c r="J398" s="471"/>
      <c r="K398" s="468"/>
      <c r="L398" s="468"/>
      <c r="M398" s="468"/>
      <c r="N398" s="468"/>
      <c r="O398" s="468"/>
      <c r="P398" s="468"/>
      <c r="Q398" s="468"/>
      <c r="R398" s="468"/>
      <c r="S398" s="468"/>
      <c r="T398" s="468"/>
      <c r="U398" s="468"/>
      <c r="V398" s="468"/>
      <c r="W398" s="468"/>
      <c r="X398" s="468"/>
      <c r="Y398" s="468"/>
    </row>
    <row r="399" spans="1:25" ht="12" thickBot="1">
      <c r="A399" s="13"/>
      <c r="B399" s="13"/>
      <c r="C399" s="13"/>
      <c r="D399" s="13"/>
      <c r="E399" s="827"/>
      <c r="F399" s="835"/>
      <c r="G399" s="475" t="s">
        <v>4499</v>
      </c>
      <c r="H399" s="474" t="s">
        <v>145</v>
      </c>
      <c r="I399" s="471">
        <v>3000</v>
      </c>
      <c r="J399" s="471"/>
      <c r="K399" s="468"/>
      <c r="L399" s="468"/>
      <c r="M399" s="468"/>
      <c r="N399" s="468"/>
      <c r="O399" s="468"/>
      <c r="P399" s="468"/>
      <c r="Q399" s="468"/>
      <c r="R399" s="468"/>
      <c r="S399" s="468"/>
      <c r="T399" s="468"/>
      <c r="U399" s="468"/>
      <c r="V399" s="468"/>
      <c r="W399" s="468"/>
      <c r="X399" s="468"/>
      <c r="Y399" s="468"/>
    </row>
    <row r="400" spans="1:25" ht="12" thickBot="1">
      <c r="A400" s="13"/>
      <c r="B400" s="13"/>
      <c r="C400" s="13"/>
      <c r="D400" s="13"/>
      <c r="E400" s="827"/>
      <c r="F400" s="835"/>
      <c r="G400" s="475" t="s">
        <v>4608</v>
      </c>
      <c r="H400" s="474" t="s">
        <v>145</v>
      </c>
      <c r="I400" s="471">
        <v>2000</v>
      </c>
      <c r="J400" s="471"/>
      <c r="K400" s="468"/>
      <c r="L400" s="468"/>
      <c r="M400" s="468"/>
      <c r="N400" s="468"/>
      <c r="O400" s="468"/>
      <c r="P400" s="468"/>
      <c r="Q400" s="468"/>
      <c r="R400" s="468"/>
      <c r="S400" s="468"/>
      <c r="T400" s="468"/>
      <c r="U400" s="468"/>
      <c r="V400" s="468"/>
      <c r="W400" s="468"/>
      <c r="X400" s="468"/>
      <c r="Y400" s="468"/>
    </row>
    <row r="401" spans="1:25" ht="12" thickBot="1">
      <c r="A401" s="13"/>
      <c r="B401" s="13"/>
      <c r="C401" s="13"/>
      <c r="D401" s="13"/>
      <c r="E401" s="827"/>
      <c r="F401" s="835"/>
      <c r="G401" s="475" t="s">
        <v>4609</v>
      </c>
      <c r="H401" s="474" t="s">
        <v>145</v>
      </c>
      <c r="I401" s="471">
        <v>5000</v>
      </c>
      <c r="J401" s="471"/>
      <c r="K401" s="468"/>
      <c r="L401" s="468"/>
      <c r="M401" s="468"/>
      <c r="N401" s="468"/>
      <c r="O401" s="468"/>
      <c r="P401" s="468"/>
      <c r="Q401" s="468"/>
      <c r="R401" s="468"/>
      <c r="S401" s="468"/>
      <c r="T401" s="468"/>
      <c r="U401" s="468"/>
      <c r="V401" s="468"/>
      <c r="W401" s="468"/>
      <c r="X401" s="468"/>
      <c r="Y401" s="468"/>
    </row>
    <row r="402" spans="1:25" ht="12" thickBot="1">
      <c r="A402" s="13"/>
      <c r="B402" s="13"/>
      <c r="C402" s="13"/>
      <c r="D402" s="13"/>
      <c r="E402" s="827"/>
      <c r="F402" s="835"/>
      <c r="G402" s="475" t="s">
        <v>4610</v>
      </c>
      <c r="H402" s="474" t="s">
        <v>145</v>
      </c>
      <c r="I402" s="471">
        <v>7000</v>
      </c>
      <c r="J402" s="471"/>
      <c r="K402" s="468"/>
      <c r="L402" s="468"/>
      <c r="M402" s="468"/>
      <c r="N402" s="468"/>
      <c r="O402" s="468"/>
      <c r="P402" s="468"/>
      <c r="Q402" s="468"/>
      <c r="R402" s="468"/>
      <c r="S402" s="468"/>
      <c r="T402" s="468"/>
      <c r="U402" s="468"/>
      <c r="V402" s="468"/>
      <c r="W402" s="468"/>
      <c r="X402" s="468"/>
      <c r="Y402" s="468"/>
    </row>
    <row r="403" spans="1:25" ht="12" thickBot="1">
      <c r="A403" s="13"/>
      <c r="B403" s="13"/>
      <c r="C403" s="13"/>
      <c r="D403" s="13"/>
      <c r="E403" s="827"/>
      <c r="F403" s="835"/>
      <c r="G403" s="479" t="s">
        <v>4611</v>
      </c>
      <c r="H403" s="474" t="s">
        <v>145</v>
      </c>
      <c r="I403" s="471">
        <v>8000</v>
      </c>
      <c r="J403" s="471"/>
      <c r="K403" s="468"/>
      <c r="L403" s="468"/>
      <c r="M403" s="468"/>
      <c r="N403" s="468"/>
      <c r="O403" s="468"/>
      <c r="P403" s="468"/>
      <c r="Q403" s="468"/>
      <c r="R403" s="468"/>
      <c r="S403" s="468"/>
      <c r="T403" s="468"/>
      <c r="U403" s="468"/>
      <c r="V403" s="468"/>
      <c r="W403" s="468"/>
      <c r="X403" s="468"/>
      <c r="Y403" s="468"/>
    </row>
    <row r="404" spans="1:25" ht="12" thickBot="1">
      <c r="A404" s="13"/>
      <c r="B404" s="13"/>
      <c r="C404" s="13"/>
      <c r="D404" s="13"/>
      <c r="E404" s="827"/>
      <c r="F404" s="835" t="s">
        <v>4612</v>
      </c>
      <c r="G404" s="475" t="s">
        <v>4055</v>
      </c>
      <c r="H404" s="474" t="s">
        <v>144</v>
      </c>
      <c r="I404" s="471">
        <v>100</v>
      </c>
      <c r="J404" s="471"/>
      <c r="K404" s="468"/>
      <c r="L404" s="468"/>
      <c r="M404" s="468"/>
      <c r="N404" s="468"/>
      <c r="O404" s="468"/>
      <c r="P404" s="468"/>
      <c r="Q404" s="468"/>
      <c r="R404" s="468"/>
      <c r="S404" s="468"/>
      <c r="T404" s="468"/>
      <c r="U404" s="468"/>
      <c r="V404" s="468"/>
      <c r="W404" s="468"/>
      <c r="X404" s="468"/>
      <c r="Y404" s="468"/>
    </row>
    <row r="405" spans="1:25" ht="12" thickBot="1">
      <c r="A405" s="13"/>
      <c r="B405" s="13"/>
      <c r="C405" s="13"/>
      <c r="D405" s="13"/>
      <c r="E405" s="827"/>
      <c r="F405" s="835"/>
      <c r="G405" s="475" t="s">
        <v>4613</v>
      </c>
      <c r="H405" s="474" t="s">
        <v>144</v>
      </c>
      <c r="I405" s="471">
        <v>200</v>
      </c>
      <c r="J405" s="471"/>
      <c r="K405" s="468"/>
      <c r="L405" s="468"/>
      <c r="M405" s="468"/>
      <c r="N405" s="468"/>
      <c r="O405" s="468"/>
      <c r="P405" s="468"/>
      <c r="Q405" s="468"/>
      <c r="R405" s="468"/>
      <c r="S405" s="468"/>
      <c r="T405" s="468"/>
      <c r="U405" s="468"/>
      <c r="V405" s="468"/>
      <c r="W405" s="468"/>
      <c r="X405" s="468"/>
      <c r="Y405" s="468"/>
    </row>
    <row r="406" spans="1:25" ht="12" thickBot="1">
      <c r="A406" s="13"/>
      <c r="B406" s="13"/>
      <c r="C406" s="13"/>
      <c r="D406" s="13"/>
      <c r="E406" s="827"/>
      <c r="F406" s="835"/>
      <c r="G406" s="475" t="s">
        <v>4289</v>
      </c>
      <c r="H406" s="474" t="s">
        <v>144</v>
      </c>
      <c r="I406" s="471">
        <v>300</v>
      </c>
      <c r="J406" s="471"/>
      <c r="K406" s="468"/>
      <c r="L406" s="468"/>
      <c r="M406" s="468"/>
      <c r="N406" s="468"/>
      <c r="O406" s="468"/>
      <c r="P406" s="468"/>
      <c r="Q406" s="468"/>
      <c r="R406" s="468"/>
      <c r="S406" s="468"/>
      <c r="T406" s="468"/>
      <c r="U406" s="468"/>
      <c r="V406" s="468"/>
      <c r="W406" s="468"/>
      <c r="X406" s="468"/>
      <c r="Y406" s="468"/>
    </row>
    <row r="407" spans="1:25" ht="12" thickBot="1">
      <c r="A407" s="13"/>
      <c r="B407" s="13"/>
      <c r="C407" s="13"/>
      <c r="D407" s="13"/>
      <c r="E407" s="827"/>
      <c r="F407" s="835"/>
      <c r="G407" s="475" t="s">
        <v>4291</v>
      </c>
      <c r="H407" s="474" t="s">
        <v>144</v>
      </c>
      <c r="I407" s="471">
        <v>800</v>
      </c>
      <c r="J407" s="471"/>
      <c r="K407" s="468"/>
      <c r="L407" s="468"/>
      <c r="M407" s="468"/>
      <c r="N407" s="468"/>
      <c r="O407" s="468"/>
      <c r="P407" s="468"/>
      <c r="Q407" s="468"/>
      <c r="R407" s="468"/>
      <c r="S407" s="468"/>
      <c r="T407" s="468"/>
      <c r="U407" s="468"/>
      <c r="V407" s="468"/>
      <c r="W407" s="468"/>
      <c r="X407" s="468"/>
      <c r="Y407" s="468"/>
    </row>
    <row r="408" spans="1:25" ht="12" thickBot="1">
      <c r="A408" s="13"/>
      <c r="B408" s="13"/>
      <c r="C408" s="13"/>
      <c r="D408" s="13"/>
      <c r="E408" s="827"/>
      <c r="F408" s="835"/>
      <c r="G408" s="475" t="s">
        <v>4420</v>
      </c>
      <c r="H408" s="474" t="s">
        <v>144</v>
      </c>
      <c r="I408" s="471">
        <v>2680</v>
      </c>
      <c r="J408" s="471"/>
      <c r="K408" s="468"/>
      <c r="L408" s="468"/>
      <c r="M408" s="468"/>
      <c r="N408" s="468"/>
      <c r="O408" s="468"/>
      <c r="P408" s="468"/>
      <c r="Q408" s="468"/>
      <c r="R408" s="468"/>
      <c r="S408" s="468"/>
      <c r="T408" s="468"/>
      <c r="U408" s="468"/>
      <c r="V408" s="468"/>
      <c r="W408" s="468"/>
      <c r="X408" s="468"/>
      <c r="Y408" s="468"/>
    </row>
    <row r="409" spans="1:25" ht="12" thickBot="1">
      <c r="A409" s="13"/>
      <c r="B409" s="13"/>
      <c r="C409" s="13"/>
      <c r="D409" s="13"/>
      <c r="E409" s="827"/>
      <c r="F409" s="835"/>
      <c r="G409" s="475" t="s">
        <v>4497</v>
      </c>
      <c r="H409" s="474" t="s">
        <v>144</v>
      </c>
      <c r="I409" s="471">
        <v>5800</v>
      </c>
      <c r="J409" s="471"/>
      <c r="K409" s="468"/>
      <c r="L409" s="468"/>
      <c r="M409" s="468"/>
      <c r="N409" s="468"/>
      <c r="O409" s="468"/>
      <c r="P409" s="468"/>
      <c r="Q409" s="468"/>
      <c r="R409" s="468"/>
      <c r="S409" s="468"/>
      <c r="T409" s="468"/>
      <c r="U409" s="468"/>
      <c r="V409" s="468"/>
      <c r="W409" s="468"/>
      <c r="X409" s="468"/>
      <c r="Y409" s="468"/>
    </row>
    <row r="410" spans="1:25" ht="12" thickBot="1">
      <c r="A410" s="13"/>
      <c r="B410" s="13"/>
      <c r="C410" s="13"/>
      <c r="D410" s="13"/>
      <c r="E410" s="827"/>
      <c r="F410" s="835"/>
      <c r="G410" s="475" t="s">
        <v>4614</v>
      </c>
      <c r="H410" s="474" t="s">
        <v>144</v>
      </c>
      <c r="I410" s="471">
        <v>8000</v>
      </c>
      <c r="J410" s="471"/>
      <c r="K410" s="468"/>
      <c r="L410" s="468"/>
      <c r="M410" s="468"/>
      <c r="N410" s="468"/>
      <c r="O410" s="468"/>
      <c r="P410" s="468"/>
      <c r="Q410" s="468"/>
      <c r="R410" s="468"/>
      <c r="S410" s="468"/>
      <c r="T410" s="468"/>
      <c r="U410" s="468"/>
      <c r="V410" s="468"/>
      <c r="W410" s="468"/>
      <c r="X410" s="468"/>
      <c r="Y410" s="468"/>
    </row>
    <row r="411" spans="1:25" ht="12" thickBot="1">
      <c r="A411" s="13"/>
      <c r="B411" s="13"/>
      <c r="C411" s="13"/>
      <c r="D411" s="13"/>
      <c r="E411" s="827"/>
      <c r="F411" s="835"/>
      <c r="G411" s="475" t="s">
        <v>4615</v>
      </c>
      <c r="H411" s="474" t="s">
        <v>144</v>
      </c>
      <c r="I411" s="471">
        <v>12800</v>
      </c>
      <c r="J411" s="471"/>
      <c r="K411" s="468"/>
      <c r="L411" s="468"/>
      <c r="M411" s="468"/>
      <c r="N411" s="468"/>
      <c r="O411" s="468"/>
      <c r="P411" s="468"/>
      <c r="Q411" s="468"/>
      <c r="R411" s="468"/>
      <c r="S411" s="468"/>
      <c r="T411" s="468"/>
      <c r="U411" s="468"/>
      <c r="V411" s="468"/>
      <c r="W411" s="468"/>
      <c r="X411" s="468"/>
      <c r="Y411" s="468"/>
    </row>
    <row r="412" spans="1:25" ht="12" thickBot="1">
      <c r="A412" s="13"/>
      <c r="B412" s="13"/>
      <c r="C412" s="13"/>
      <c r="D412" s="13"/>
      <c r="E412" s="827"/>
      <c r="F412" s="835"/>
      <c r="G412" s="475" t="s">
        <v>4616</v>
      </c>
      <c r="H412" s="474" t="s">
        <v>144</v>
      </c>
      <c r="I412" s="471">
        <v>30000</v>
      </c>
      <c r="J412" s="471"/>
      <c r="K412" s="468"/>
      <c r="L412" s="468"/>
      <c r="M412" s="468"/>
      <c r="N412" s="468"/>
      <c r="O412" s="468"/>
      <c r="P412" s="468"/>
      <c r="Q412" s="468"/>
      <c r="R412" s="468"/>
      <c r="S412" s="468"/>
      <c r="T412" s="468"/>
      <c r="U412" s="468"/>
      <c r="V412" s="468"/>
      <c r="W412" s="468"/>
      <c r="X412" s="468"/>
      <c r="Y412" s="468"/>
    </row>
    <row r="413" spans="1:25" ht="12" thickBot="1">
      <c r="A413" s="13"/>
      <c r="B413" s="13"/>
      <c r="C413" s="13"/>
      <c r="D413" s="13"/>
      <c r="E413" s="827"/>
      <c r="F413" s="835"/>
      <c r="G413" s="479" t="s">
        <v>4617</v>
      </c>
      <c r="H413" s="474" t="s">
        <v>144</v>
      </c>
      <c r="I413" s="471">
        <v>38000</v>
      </c>
      <c r="J413" s="471"/>
      <c r="K413" s="468"/>
      <c r="L413" s="468"/>
      <c r="M413" s="468"/>
      <c r="N413" s="468"/>
      <c r="O413" s="468"/>
      <c r="P413" s="468"/>
      <c r="Q413" s="468"/>
      <c r="R413" s="468"/>
      <c r="S413" s="468"/>
      <c r="T413" s="468"/>
      <c r="U413" s="468"/>
      <c r="V413" s="468"/>
      <c r="W413" s="468"/>
      <c r="X413" s="468"/>
      <c r="Y413" s="468"/>
    </row>
    <row r="414" spans="1:25" ht="12" thickBot="1">
      <c r="A414" s="13"/>
      <c r="B414" s="13"/>
      <c r="C414" s="13"/>
      <c r="D414" s="13"/>
      <c r="E414" s="827"/>
      <c r="F414" s="835" t="s">
        <v>4673</v>
      </c>
      <c r="G414" s="475" t="s">
        <v>4618</v>
      </c>
      <c r="H414" s="474" t="s">
        <v>4479</v>
      </c>
      <c r="I414" s="471">
        <v>2980</v>
      </c>
      <c r="J414" s="471"/>
      <c r="K414" s="468"/>
      <c r="L414" s="468"/>
      <c r="M414" s="468"/>
      <c r="N414" s="468"/>
      <c r="O414" s="468"/>
      <c r="P414" s="468"/>
      <c r="Q414" s="468"/>
      <c r="R414" s="468"/>
      <c r="S414" s="468"/>
      <c r="T414" s="468"/>
      <c r="U414" s="468"/>
      <c r="V414" s="468"/>
      <c r="W414" s="468"/>
      <c r="X414" s="468"/>
      <c r="Y414" s="468"/>
    </row>
    <row r="415" spans="1:25" ht="12" thickBot="1">
      <c r="A415" s="13"/>
      <c r="B415" s="13"/>
      <c r="C415" s="13"/>
      <c r="D415" s="13"/>
      <c r="E415" s="827"/>
      <c r="F415" s="835"/>
      <c r="G415" s="475" t="s">
        <v>4619</v>
      </c>
      <c r="H415" s="474" t="s">
        <v>4479</v>
      </c>
      <c r="I415" s="471">
        <v>1200</v>
      </c>
      <c r="J415" s="471"/>
      <c r="K415" s="468"/>
      <c r="L415" s="468"/>
      <c r="M415" s="468"/>
      <c r="N415" s="468"/>
      <c r="O415" s="468"/>
      <c r="P415" s="468"/>
      <c r="Q415" s="468"/>
      <c r="R415" s="468"/>
      <c r="S415" s="468"/>
      <c r="T415" s="468"/>
      <c r="U415" s="468"/>
      <c r="V415" s="468"/>
      <c r="W415" s="468"/>
      <c r="X415" s="468"/>
      <c r="Y415" s="468"/>
    </row>
    <row r="416" spans="1:25" ht="12" thickBot="1">
      <c r="A416" s="13"/>
      <c r="B416" s="13"/>
      <c r="C416" s="13"/>
      <c r="D416" s="13"/>
      <c r="E416" s="827"/>
      <c r="F416" s="835"/>
      <c r="G416" s="475" t="s">
        <v>4620</v>
      </c>
      <c r="H416" s="474" t="s">
        <v>4479</v>
      </c>
      <c r="I416" s="471">
        <v>24000</v>
      </c>
      <c r="J416" s="471"/>
      <c r="K416" s="468"/>
      <c r="L416" s="468"/>
      <c r="M416" s="468"/>
      <c r="N416" s="468"/>
      <c r="O416" s="468"/>
      <c r="P416" s="468"/>
      <c r="Q416" s="468"/>
      <c r="R416" s="468"/>
      <c r="S416" s="468"/>
      <c r="T416" s="468"/>
      <c r="U416" s="468"/>
      <c r="V416" s="468"/>
      <c r="W416" s="468"/>
      <c r="X416" s="468"/>
      <c r="Y416" s="468"/>
    </row>
    <row r="417" spans="1:25" ht="12" thickBot="1">
      <c r="A417" s="13"/>
      <c r="B417" s="13"/>
      <c r="C417" s="13"/>
      <c r="D417" s="13"/>
      <c r="E417" s="827"/>
      <c r="F417" s="835"/>
      <c r="G417" s="475" t="s">
        <v>4621</v>
      </c>
      <c r="H417" s="474" t="s">
        <v>4479</v>
      </c>
      <c r="I417" s="471">
        <v>28000</v>
      </c>
      <c r="J417" s="471"/>
      <c r="K417" s="468"/>
      <c r="L417" s="468"/>
      <c r="M417" s="468"/>
      <c r="N417" s="468"/>
      <c r="O417" s="468"/>
      <c r="P417" s="468"/>
      <c r="Q417" s="468"/>
      <c r="R417" s="468"/>
      <c r="S417" s="468"/>
      <c r="T417" s="468"/>
      <c r="U417" s="468"/>
      <c r="V417" s="468"/>
      <c r="W417" s="468"/>
      <c r="X417" s="468"/>
      <c r="Y417" s="468"/>
    </row>
    <row r="418" spans="1:25" ht="12" thickBot="1">
      <c r="A418" s="13"/>
      <c r="B418" s="13"/>
      <c r="C418" s="13"/>
      <c r="D418" s="13"/>
      <c r="E418" s="827"/>
      <c r="F418" s="835"/>
      <c r="G418" s="475" t="s">
        <v>4622</v>
      </c>
      <c r="H418" s="474" t="s">
        <v>4479</v>
      </c>
      <c r="I418" s="471">
        <v>12800</v>
      </c>
      <c r="J418" s="471"/>
      <c r="K418" s="468"/>
      <c r="L418" s="468"/>
      <c r="M418" s="468"/>
      <c r="N418" s="468"/>
      <c r="O418" s="468"/>
      <c r="P418" s="468"/>
      <c r="Q418" s="468"/>
      <c r="R418" s="468"/>
      <c r="S418" s="468"/>
      <c r="T418" s="468"/>
      <c r="U418" s="468"/>
      <c r="V418" s="468"/>
      <c r="W418" s="468"/>
      <c r="X418" s="468"/>
      <c r="Y418" s="468"/>
    </row>
    <row r="419" spans="1:25" ht="12" thickBot="1">
      <c r="A419" s="13"/>
      <c r="B419" s="13"/>
      <c r="C419" s="13"/>
      <c r="D419" s="13"/>
      <c r="E419" s="827"/>
      <c r="F419" s="835"/>
      <c r="G419" s="475" t="s">
        <v>4623</v>
      </c>
      <c r="H419" s="474" t="s">
        <v>4479</v>
      </c>
      <c r="I419" s="471">
        <v>24000</v>
      </c>
      <c r="J419" s="471"/>
      <c r="K419" s="468"/>
      <c r="L419" s="468"/>
      <c r="M419" s="468"/>
      <c r="N419" s="468"/>
      <c r="O419" s="468"/>
      <c r="P419" s="468"/>
      <c r="Q419" s="468"/>
      <c r="R419" s="468"/>
      <c r="S419" s="468"/>
      <c r="T419" s="468"/>
      <c r="U419" s="468"/>
      <c r="V419" s="468"/>
      <c r="W419" s="468"/>
      <c r="X419" s="468"/>
      <c r="Y419" s="468"/>
    </row>
    <row r="420" spans="1:25" ht="12" thickBot="1">
      <c r="A420" s="13"/>
      <c r="B420" s="13"/>
      <c r="C420" s="13"/>
      <c r="D420" s="13"/>
      <c r="E420" s="828" t="s">
        <v>4952</v>
      </c>
      <c r="F420" s="835" t="s">
        <v>4973</v>
      </c>
      <c r="G420" s="475" t="s">
        <v>4974</v>
      </c>
      <c r="H420" s="474" t="s">
        <v>5060</v>
      </c>
      <c r="I420" s="471">
        <v>4000</v>
      </c>
      <c r="J420" s="471"/>
      <c r="K420" s="468"/>
      <c r="L420" s="468"/>
      <c r="M420" s="468"/>
      <c r="N420" s="468"/>
      <c r="O420" s="468"/>
      <c r="P420" s="468"/>
      <c r="Q420" s="468"/>
      <c r="R420" s="468"/>
      <c r="S420" s="468"/>
      <c r="T420" s="468"/>
      <c r="U420" s="468"/>
      <c r="V420" s="468"/>
      <c r="W420" s="468"/>
      <c r="X420" s="468"/>
      <c r="Y420" s="468"/>
    </row>
    <row r="421" spans="1:25" ht="12" thickBot="1">
      <c r="A421" s="13"/>
      <c r="B421" s="13"/>
      <c r="C421" s="13"/>
      <c r="D421" s="13"/>
      <c r="E421" s="828"/>
      <c r="F421" s="835"/>
      <c r="G421" s="475" t="s">
        <v>4975</v>
      </c>
      <c r="H421" s="474" t="s">
        <v>5060</v>
      </c>
      <c r="I421" s="471">
        <v>5000</v>
      </c>
      <c r="J421" s="471"/>
      <c r="K421" s="468"/>
      <c r="L421" s="468"/>
      <c r="M421" s="468"/>
      <c r="N421" s="468"/>
      <c r="O421" s="468"/>
      <c r="P421" s="468"/>
      <c r="Q421" s="468"/>
      <c r="R421" s="468"/>
      <c r="S421" s="468"/>
      <c r="T421" s="468"/>
      <c r="U421" s="468"/>
      <c r="V421" s="468"/>
      <c r="W421" s="468"/>
      <c r="X421" s="468"/>
      <c r="Y421" s="468"/>
    </row>
    <row r="422" spans="1:25" ht="12" thickBot="1">
      <c r="A422" s="13"/>
      <c r="B422" s="13"/>
      <c r="C422" s="13"/>
      <c r="D422" s="13"/>
      <c r="E422" s="828"/>
      <c r="F422" s="835"/>
      <c r="G422" s="475" t="s">
        <v>4976</v>
      </c>
      <c r="H422" s="474" t="s">
        <v>5060</v>
      </c>
      <c r="I422" s="471">
        <v>6000</v>
      </c>
      <c r="J422" s="471"/>
      <c r="K422" s="468"/>
      <c r="L422" s="468"/>
      <c r="M422" s="468"/>
      <c r="N422" s="468"/>
      <c r="O422" s="468"/>
      <c r="P422" s="468"/>
      <c r="Q422" s="468"/>
      <c r="R422" s="468"/>
      <c r="S422" s="468"/>
      <c r="T422" s="468"/>
      <c r="U422" s="468"/>
      <c r="V422" s="468"/>
      <c r="W422" s="468"/>
      <c r="X422" s="468"/>
      <c r="Y422" s="468"/>
    </row>
    <row r="423" spans="1:25" ht="12" thickBot="1">
      <c r="A423" s="13"/>
      <c r="B423" s="13"/>
      <c r="C423" s="13"/>
      <c r="D423" s="13"/>
      <c r="E423" s="828"/>
      <c r="F423" s="835"/>
      <c r="G423" s="475" t="s">
        <v>4977</v>
      </c>
      <c r="H423" s="474" t="s">
        <v>5060</v>
      </c>
      <c r="I423" s="471">
        <v>6500</v>
      </c>
      <c r="J423" s="471"/>
      <c r="K423" s="468"/>
      <c r="L423" s="468"/>
      <c r="M423" s="468"/>
      <c r="N423" s="468"/>
      <c r="O423" s="468"/>
      <c r="P423" s="468"/>
      <c r="Q423" s="468"/>
      <c r="R423" s="468"/>
      <c r="S423" s="468"/>
      <c r="T423" s="468"/>
      <c r="U423" s="468"/>
      <c r="V423" s="468"/>
      <c r="W423" s="468"/>
      <c r="X423" s="468"/>
      <c r="Y423" s="468"/>
    </row>
    <row r="424" spans="1:25" ht="12" thickBot="1">
      <c r="A424" s="13"/>
      <c r="B424" s="13"/>
      <c r="C424" s="13"/>
      <c r="D424" s="13"/>
      <c r="E424" s="828"/>
      <c r="F424" s="835"/>
      <c r="G424" s="475" t="s">
        <v>4978</v>
      </c>
      <c r="H424" s="474" t="s">
        <v>5060</v>
      </c>
      <c r="I424" s="471">
        <v>8000</v>
      </c>
      <c r="J424" s="471"/>
      <c r="K424" s="468"/>
      <c r="L424" s="468"/>
      <c r="M424" s="468"/>
      <c r="N424" s="468"/>
      <c r="O424" s="468"/>
      <c r="P424" s="468"/>
      <c r="Q424" s="468"/>
      <c r="R424" s="468"/>
      <c r="S424" s="468"/>
      <c r="T424" s="468"/>
      <c r="U424" s="468"/>
      <c r="V424" s="468"/>
      <c r="W424" s="468"/>
      <c r="X424" s="468"/>
      <c r="Y424" s="468"/>
    </row>
    <row r="425" spans="1:25" ht="12" thickBot="1">
      <c r="A425" s="13"/>
      <c r="B425" s="13"/>
      <c r="C425" s="13"/>
      <c r="D425" s="13"/>
      <c r="E425" s="828"/>
      <c r="F425" s="835"/>
      <c r="G425" s="475" t="s">
        <v>4979</v>
      </c>
      <c r="H425" s="474" t="s">
        <v>5060</v>
      </c>
      <c r="I425" s="471">
        <v>9500</v>
      </c>
      <c r="J425" s="471"/>
      <c r="K425" s="468"/>
      <c r="L425" s="468"/>
      <c r="M425" s="468"/>
      <c r="N425" s="468"/>
      <c r="O425" s="468"/>
      <c r="P425" s="468"/>
      <c r="Q425" s="468"/>
      <c r="R425" s="468"/>
      <c r="S425" s="468"/>
      <c r="T425" s="468"/>
      <c r="U425" s="468"/>
      <c r="V425" s="468"/>
      <c r="W425" s="468"/>
      <c r="X425" s="468"/>
      <c r="Y425" s="468"/>
    </row>
    <row r="426" spans="1:25" ht="12" thickBot="1">
      <c r="A426" s="13"/>
      <c r="B426" s="13"/>
      <c r="C426" s="13"/>
      <c r="D426" s="13"/>
      <c r="E426" s="828"/>
      <c r="F426" s="835"/>
      <c r="G426" s="475" t="s">
        <v>4980</v>
      </c>
      <c r="H426" s="474" t="s">
        <v>5060</v>
      </c>
      <c r="I426" s="471">
        <v>14000</v>
      </c>
      <c r="J426" s="471"/>
      <c r="K426" s="468"/>
      <c r="L426" s="468"/>
      <c r="M426" s="468"/>
      <c r="N426" s="468"/>
      <c r="O426" s="468"/>
      <c r="P426" s="468"/>
      <c r="Q426" s="468"/>
      <c r="R426" s="468"/>
      <c r="S426" s="468"/>
      <c r="T426" s="468"/>
      <c r="U426" s="468"/>
      <c r="V426" s="468"/>
      <c r="W426" s="468"/>
      <c r="X426" s="468"/>
      <c r="Y426" s="468"/>
    </row>
    <row r="427" spans="1:25" ht="12" thickBot="1">
      <c r="A427" s="13"/>
      <c r="B427" s="13"/>
      <c r="C427" s="13"/>
      <c r="D427" s="13"/>
      <c r="E427" s="828"/>
      <c r="F427" s="835"/>
      <c r="G427" s="475" t="s">
        <v>4574</v>
      </c>
      <c r="H427" s="474" t="s">
        <v>5060</v>
      </c>
      <c r="I427" s="471">
        <v>22000</v>
      </c>
      <c r="J427" s="471"/>
      <c r="K427" s="468"/>
      <c r="L427" s="468"/>
      <c r="M427" s="468"/>
      <c r="N427" s="468"/>
      <c r="O427" s="468"/>
      <c r="P427" s="468"/>
      <c r="Q427" s="468"/>
      <c r="R427" s="468"/>
      <c r="S427" s="468"/>
      <c r="T427" s="468"/>
      <c r="U427" s="468"/>
      <c r="V427" s="468"/>
      <c r="W427" s="468"/>
      <c r="X427" s="468"/>
      <c r="Y427" s="468"/>
    </row>
    <row r="428" spans="1:25" ht="12" thickBot="1">
      <c r="A428" s="13"/>
      <c r="B428" s="13"/>
      <c r="C428" s="13"/>
      <c r="D428" s="13"/>
      <c r="E428" s="828"/>
      <c r="F428" s="835"/>
      <c r="G428" s="475" t="s">
        <v>4981</v>
      </c>
      <c r="H428" s="474" t="s">
        <v>5060</v>
      </c>
      <c r="I428" s="471">
        <v>27500</v>
      </c>
      <c r="J428" s="471"/>
      <c r="K428" s="468"/>
      <c r="L428" s="468"/>
      <c r="M428" s="468"/>
      <c r="N428" s="468"/>
      <c r="O428" s="468"/>
      <c r="P428" s="468"/>
      <c r="Q428" s="468"/>
      <c r="R428" s="468"/>
      <c r="S428" s="468"/>
      <c r="T428" s="468"/>
      <c r="U428" s="468"/>
      <c r="V428" s="468"/>
      <c r="W428" s="468"/>
      <c r="X428" s="468"/>
      <c r="Y428" s="468"/>
    </row>
    <row r="429" spans="1:25" ht="12" thickBot="1">
      <c r="A429" s="13"/>
      <c r="B429" s="13"/>
      <c r="C429" s="13"/>
      <c r="D429" s="13"/>
      <c r="E429" s="828"/>
      <c r="F429" s="835"/>
      <c r="G429" s="475" t="s">
        <v>4984</v>
      </c>
      <c r="H429" s="474" t="s">
        <v>5056</v>
      </c>
      <c r="I429" s="471">
        <v>2500</v>
      </c>
      <c r="J429" s="471"/>
      <c r="K429" s="468"/>
      <c r="L429" s="468"/>
      <c r="M429" s="468"/>
      <c r="N429" s="468"/>
      <c r="O429" s="468"/>
      <c r="P429" s="468"/>
      <c r="Q429" s="468"/>
      <c r="R429" s="468"/>
      <c r="S429" s="468"/>
      <c r="T429" s="468"/>
      <c r="U429" s="468"/>
      <c r="V429" s="468"/>
      <c r="W429" s="468"/>
      <c r="X429" s="468"/>
      <c r="Y429" s="468"/>
    </row>
    <row r="430" spans="1:25" ht="12" thickBot="1">
      <c r="A430" s="13"/>
      <c r="B430" s="13"/>
      <c r="C430" s="13"/>
      <c r="D430" s="13"/>
      <c r="E430" s="828"/>
      <c r="F430" s="835"/>
      <c r="G430" s="475" t="s">
        <v>4982</v>
      </c>
      <c r="H430" s="474" t="s">
        <v>5056</v>
      </c>
      <c r="I430" s="471">
        <v>5000</v>
      </c>
      <c r="J430" s="471"/>
      <c r="K430" s="468"/>
      <c r="L430" s="468"/>
      <c r="M430" s="468"/>
      <c r="N430" s="468"/>
      <c r="O430" s="468"/>
      <c r="P430" s="468"/>
      <c r="Q430" s="468"/>
      <c r="R430" s="468"/>
      <c r="S430" s="468"/>
      <c r="T430" s="468"/>
      <c r="U430" s="468"/>
      <c r="V430" s="468"/>
      <c r="W430" s="468"/>
      <c r="X430" s="468"/>
      <c r="Y430" s="468"/>
    </row>
    <row r="431" spans="1:25" ht="12" thickBot="1">
      <c r="A431" s="13"/>
      <c r="B431" s="13"/>
      <c r="C431" s="13"/>
      <c r="D431" s="13"/>
      <c r="E431" s="828"/>
      <c r="F431" s="835"/>
      <c r="G431" s="475" t="s">
        <v>4983</v>
      </c>
      <c r="H431" s="474" t="s">
        <v>5056</v>
      </c>
      <c r="I431" s="471">
        <v>5500</v>
      </c>
      <c r="J431" s="471"/>
      <c r="K431" s="468"/>
      <c r="L431" s="468"/>
      <c r="M431" s="468"/>
      <c r="N431" s="468"/>
      <c r="O431" s="468"/>
      <c r="P431" s="468"/>
      <c r="Q431" s="468"/>
      <c r="R431" s="468"/>
      <c r="S431" s="468"/>
      <c r="T431" s="468"/>
      <c r="U431" s="468"/>
      <c r="V431" s="468"/>
      <c r="W431" s="468"/>
      <c r="X431" s="468"/>
      <c r="Y431" s="468"/>
    </row>
    <row r="432" spans="1:25" ht="12" thickBot="1">
      <c r="A432" s="13"/>
      <c r="B432" s="13"/>
      <c r="C432" s="13"/>
      <c r="D432" s="13"/>
      <c r="E432" s="828"/>
      <c r="F432" s="835"/>
      <c r="G432" s="475" t="s">
        <v>4985</v>
      </c>
      <c r="H432" s="474" t="s">
        <v>5056</v>
      </c>
      <c r="I432" s="471">
        <v>6500</v>
      </c>
      <c r="J432" s="471"/>
      <c r="K432" s="468"/>
      <c r="L432" s="468"/>
      <c r="M432" s="468"/>
      <c r="N432" s="468"/>
      <c r="O432" s="468"/>
      <c r="P432" s="468"/>
      <c r="Q432" s="468"/>
      <c r="R432" s="468"/>
      <c r="S432" s="468"/>
      <c r="T432" s="468"/>
      <c r="U432" s="468"/>
      <c r="V432" s="468"/>
      <c r="W432" s="468"/>
      <c r="X432" s="468"/>
      <c r="Y432" s="468"/>
    </row>
    <row r="433" spans="1:25" ht="12" thickBot="1">
      <c r="A433" s="13"/>
      <c r="B433" s="13"/>
      <c r="C433" s="13"/>
      <c r="D433" s="13"/>
      <c r="E433" s="828"/>
      <c r="F433" s="835"/>
      <c r="G433" s="475" t="s">
        <v>4986</v>
      </c>
      <c r="H433" s="474" t="s">
        <v>5056</v>
      </c>
      <c r="I433" s="471">
        <v>7000</v>
      </c>
      <c r="J433" s="471"/>
      <c r="K433" s="468"/>
      <c r="L433" s="468"/>
      <c r="M433" s="468"/>
      <c r="N433" s="468"/>
      <c r="O433" s="468"/>
      <c r="P433" s="468"/>
      <c r="Q433" s="468"/>
      <c r="R433" s="468"/>
      <c r="S433" s="468"/>
      <c r="T433" s="468"/>
      <c r="U433" s="468"/>
      <c r="V433" s="468"/>
      <c r="W433" s="468"/>
      <c r="X433" s="468"/>
      <c r="Y433" s="468"/>
    </row>
    <row r="434" spans="1:25" ht="12" thickBot="1">
      <c r="A434" s="13"/>
      <c r="B434" s="13"/>
      <c r="C434" s="13"/>
      <c r="D434" s="13"/>
      <c r="E434" s="828"/>
      <c r="F434" s="835"/>
      <c r="G434" s="475" t="s">
        <v>4987</v>
      </c>
      <c r="H434" s="474" t="s">
        <v>5056</v>
      </c>
      <c r="I434" s="471">
        <v>7500</v>
      </c>
      <c r="J434" s="471"/>
      <c r="K434" s="468"/>
      <c r="L434" s="468"/>
      <c r="M434" s="468"/>
      <c r="N434" s="468"/>
      <c r="O434" s="468"/>
      <c r="P434" s="468"/>
      <c r="Q434" s="468"/>
      <c r="R434" s="468"/>
      <c r="S434" s="468"/>
      <c r="T434" s="468"/>
      <c r="U434" s="468"/>
      <c r="V434" s="468"/>
      <c r="W434" s="468"/>
      <c r="X434" s="468"/>
      <c r="Y434" s="468"/>
    </row>
    <row r="435" spans="1:25" ht="12" thickBot="1">
      <c r="A435" s="13"/>
      <c r="B435" s="13"/>
      <c r="C435" s="13"/>
      <c r="D435" s="13"/>
      <c r="E435" s="828"/>
      <c r="F435" s="835"/>
      <c r="G435" s="475" t="s">
        <v>4988</v>
      </c>
      <c r="H435" s="474" t="s">
        <v>5056</v>
      </c>
      <c r="I435" s="471">
        <v>8000</v>
      </c>
      <c r="J435" s="471"/>
      <c r="K435" s="468"/>
      <c r="L435" s="468"/>
      <c r="M435" s="468"/>
      <c r="N435" s="468"/>
      <c r="O435" s="468"/>
      <c r="P435" s="468"/>
      <c r="Q435" s="468"/>
      <c r="R435" s="468"/>
      <c r="S435" s="468"/>
      <c r="T435" s="468"/>
      <c r="U435" s="468"/>
      <c r="V435" s="468"/>
      <c r="W435" s="468"/>
      <c r="X435" s="468"/>
      <c r="Y435" s="468"/>
    </row>
    <row r="436" spans="1:25" ht="12" thickBot="1">
      <c r="A436" s="13"/>
      <c r="B436" s="13"/>
      <c r="C436" s="13"/>
      <c r="D436" s="13"/>
      <c r="E436" s="828"/>
      <c r="F436" s="835"/>
      <c r="G436" s="475" t="s">
        <v>4989</v>
      </c>
      <c r="H436" s="474" t="s">
        <v>5056</v>
      </c>
      <c r="I436" s="471">
        <v>9800</v>
      </c>
      <c r="J436" s="471"/>
      <c r="K436" s="468"/>
      <c r="L436" s="468"/>
      <c r="M436" s="468"/>
      <c r="N436" s="468"/>
      <c r="O436" s="468"/>
      <c r="P436" s="468"/>
      <c r="Q436" s="468"/>
      <c r="R436" s="468"/>
      <c r="S436" s="468"/>
      <c r="T436" s="468"/>
      <c r="U436" s="468"/>
      <c r="V436" s="468"/>
      <c r="W436" s="468"/>
      <c r="X436" s="468"/>
      <c r="Y436" s="468"/>
    </row>
    <row r="437" spans="1:25" ht="12" thickBot="1">
      <c r="A437" s="13"/>
      <c r="B437" s="13"/>
      <c r="C437" s="13"/>
      <c r="D437" s="13"/>
      <c r="E437" s="828"/>
      <c r="F437" s="835"/>
      <c r="G437" s="475" t="s">
        <v>4990</v>
      </c>
      <c r="H437" s="474" t="s">
        <v>5056</v>
      </c>
      <c r="I437" s="471">
        <v>11000</v>
      </c>
      <c r="J437" s="471"/>
      <c r="K437" s="468"/>
      <c r="L437" s="468"/>
      <c r="M437" s="468"/>
      <c r="N437" s="468"/>
      <c r="O437" s="468"/>
      <c r="P437" s="468"/>
      <c r="Q437" s="468"/>
      <c r="R437" s="468"/>
      <c r="S437" s="468"/>
      <c r="T437" s="468"/>
      <c r="U437" s="468"/>
      <c r="V437" s="468"/>
      <c r="W437" s="468"/>
      <c r="X437" s="468"/>
      <c r="Y437" s="468"/>
    </row>
    <row r="438" spans="1:25" ht="12" thickBot="1">
      <c r="A438" s="13"/>
      <c r="B438" s="13"/>
      <c r="C438" s="13"/>
      <c r="D438" s="13"/>
      <c r="E438" s="828"/>
      <c r="F438" s="835"/>
      <c r="G438" s="475" t="s">
        <v>4991</v>
      </c>
      <c r="H438" s="474" t="s">
        <v>5056</v>
      </c>
      <c r="I438" s="471">
        <v>18000</v>
      </c>
      <c r="J438" s="471"/>
      <c r="K438" s="468"/>
      <c r="L438" s="468"/>
      <c r="M438" s="468"/>
      <c r="N438" s="468"/>
      <c r="O438" s="468"/>
      <c r="P438" s="468"/>
      <c r="Q438" s="468"/>
      <c r="R438" s="468"/>
      <c r="S438" s="468"/>
      <c r="T438" s="468"/>
      <c r="U438" s="468"/>
      <c r="V438" s="468"/>
      <c r="W438" s="468"/>
      <c r="X438" s="468"/>
      <c r="Y438" s="468"/>
    </row>
    <row r="439" spans="1:25" ht="12" thickBot="1">
      <c r="A439" s="13"/>
      <c r="B439" s="13"/>
      <c r="C439" s="13"/>
      <c r="D439" s="13"/>
      <c r="E439" s="828"/>
      <c r="F439" s="835"/>
      <c r="G439" s="475" t="s">
        <v>4992</v>
      </c>
      <c r="H439" s="474" t="s">
        <v>5059</v>
      </c>
      <c r="I439" s="471">
        <v>7000</v>
      </c>
      <c r="J439" s="471"/>
      <c r="K439" s="468"/>
      <c r="L439" s="468"/>
      <c r="M439" s="468"/>
      <c r="N439" s="468"/>
      <c r="O439" s="468"/>
      <c r="P439" s="468"/>
      <c r="Q439" s="468"/>
      <c r="R439" s="468"/>
      <c r="S439" s="468"/>
      <c r="T439" s="468"/>
      <c r="U439" s="468"/>
      <c r="V439" s="468"/>
      <c r="W439" s="468"/>
      <c r="X439" s="468"/>
      <c r="Y439" s="468"/>
    </row>
    <row r="440" spans="1:25" ht="12" thickBot="1">
      <c r="A440" s="13"/>
      <c r="B440" s="13"/>
      <c r="C440" s="13"/>
      <c r="D440" s="13"/>
      <c r="E440" s="828"/>
      <c r="F440" s="835"/>
      <c r="G440" s="475" t="s">
        <v>4993</v>
      </c>
      <c r="H440" s="474" t="s">
        <v>5059</v>
      </c>
      <c r="I440" s="471">
        <v>8500</v>
      </c>
      <c r="J440" s="471"/>
      <c r="K440" s="468"/>
      <c r="L440" s="468"/>
      <c r="M440" s="468"/>
      <c r="N440" s="468"/>
      <c r="O440" s="468"/>
      <c r="P440" s="468"/>
      <c r="Q440" s="468"/>
      <c r="R440" s="468"/>
      <c r="S440" s="468"/>
      <c r="T440" s="468"/>
      <c r="U440" s="468"/>
      <c r="V440" s="468"/>
      <c r="W440" s="468"/>
      <c r="X440" s="468"/>
      <c r="Y440" s="468"/>
    </row>
    <row r="441" spans="1:25" ht="12" thickBot="1">
      <c r="A441" s="13"/>
      <c r="B441" s="13"/>
      <c r="C441" s="13"/>
      <c r="D441" s="13"/>
      <c r="E441" s="828"/>
      <c r="F441" s="835"/>
      <c r="G441" s="475" t="s">
        <v>4994</v>
      </c>
      <c r="H441" s="474" t="s">
        <v>5059</v>
      </c>
      <c r="I441" s="471">
        <v>10000</v>
      </c>
      <c r="J441" s="471"/>
      <c r="K441" s="468"/>
      <c r="L441" s="468"/>
      <c r="M441" s="468"/>
      <c r="N441" s="468"/>
      <c r="O441" s="468"/>
      <c r="P441" s="468"/>
      <c r="Q441" s="468"/>
      <c r="R441" s="468"/>
      <c r="S441" s="468"/>
      <c r="T441" s="468"/>
      <c r="U441" s="468"/>
      <c r="V441" s="468"/>
      <c r="W441" s="468"/>
      <c r="X441" s="468"/>
      <c r="Y441" s="468"/>
    </row>
    <row r="442" spans="1:25" ht="12" thickBot="1">
      <c r="A442" s="13"/>
      <c r="B442" s="13"/>
      <c r="C442" s="13"/>
      <c r="D442" s="13"/>
      <c r="E442" s="828"/>
      <c r="F442" s="835"/>
      <c r="G442" s="475" t="s">
        <v>4995</v>
      </c>
      <c r="H442" s="474" t="s">
        <v>5059</v>
      </c>
      <c r="I442" s="471">
        <v>12000</v>
      </c>
      <c r="J442" s="471"/>
      <c r="K442" s="468"/>
      <c r="L442" s="468"/>
      <c r="M442" s="468"/>
      <c r="N442" s="468"/>
      <c r="O442" s="468"/>
      <c r="P442" s="468"/>
      <c r="Q442" s="468"/>
      <c r="R442" s="468"/>
      <c r="S442" s="468"/>
      <c r="T442" s="468"/>
      <c r="U442" s="468"/>
      <c r="V442" s="468"/>
      <c r="W442" s="468"/>
      <c r="X442" s="468"/>
      <c r="Y442" s="468"/>
    </row>
    <row r="443" spans="1:25" ht="12" thickBot="1">
      <c r="A443" s="13"/>
      <c r="B443" s="13"/>
      <c r="C443" s="13"/>
      <c r="D443" s="13"/>
      <c r="E443" s="828"/>
      <c r="F443" s="835"/>
      <c r="G443" s="475" t="s">
        <v>4996</v>
      </c>
      <c r="H443" s="474" t="s">
        <v>5059</v>
      </c>
      <c r="I443" s="471">
        <v>15000</v>
      </c>
      <c r="J443" s="471"/>
      <c r="K443" s="468"/>
      <c r="L443" s="468"/>
      <c r="M443" s="468"/>
      <c r="N443" s="468"/>
      <c r="O443" s="468"/>
      <c r="P443" s="468"/>
      <c r="Q443" s="468"/>
      <c r="R443" s="468"/>
      <c r="S443" s="468"/>
      <c r="T443" s="468"/>
      <c r="U443" s="468"/>
      <c r="V443" s="468"/>
      <c r="W443" s="468"/>
      <c r="X443" s="468"/>
      <c r="Y443" s="468"/>
    </row>
    <row r="444" spans="1:25" ht="12" thickBot="1">
      <c r="A444" s="13"/>
      <c r="B444" s="13"/>
      <c r="C444" s="13"/>
      <c r="D444" s="13"/>
      <c r="E444" s="828"/>
      <c r="F444" s="835"/>
      <c r="G444" s="475" t="s">
        <v>4997</v>
      </c>
      <c r="H444" s="474" t="s">
        <v>5059</v>
      </c>
      <c r="I444" s="471">
        <v>17500</v>
      </c>
      <c r="J444" s="471"/>
      <c r="K444" s="468"/>
      <c r="L444" s="468"/>
      <c r="M444" s="468"/>
      <c r="N444" s="468"/>
      <c r="O444" s="468"/>
      <c r="P444" s="468"/>
      <c r="Q444" s="468"/>
      <c r="R444" s="468"/>
      <c r="S444" s="468"/>
      <c r="T444" s="468"/>
      <c r="U444" s="468"/>
      <c r="V444" s="468"/>
      <c r="W444" s="468"/>
      <c r="X444" s="468"/>
      <c r="Y444" s="468"/>
    </row>
    <row r="445" spans="1:25" ht="12" thickBot="1">
      <c r="A445" s="13"/>
      <c r="B445" s="13"/>
      <c r="C445" s="13"/>
      <c r="D445" s="13"/>
      <c r="E445" s="828"/>
      <c r="F445" s="835"/>
      <c r="G445" s="475" t="s">
        <v>4998</v>
      </c>
      <c r="H445" s="474" t="s">
        <v>5059</v>
      </c>
      <c r="I445" s="471">
        <v>18000</v>
      </c>
      <c r="J445" s="471"/>
      <c r="K445" s="468"/>
      <c r="L445" s="468"/>
      <c r="M445" s="468"/>
      <c r="N445" s="468"/>
      <c r="O445" s="468"/>
      <c r="P445" s="468"/>
      <c r="Q445" s="468"/>
      <c r="R445" s="468"/>
      <c r="S445" s="468"/>
      <c r="T445" s="468"/>
      <c r="U445" s="468"/>
      <c r="V445" s="468"/>
      <c r="W445" s="468"/>
      <c r="X445" s="468"/>
      <c r="Y445" s="468"/>
    </row>
    <row r="446" spans="1:25" ht="12" thickBot="1">
      <c r="A446" s="13"/>
      <c r="B446" s="13"/>
      <c r="C446" s="13"/>
      <c r="D446" s="13"/>
      <c r="E446" s="828"/>
      <c r="F446" s="835"/>
      <c r="G446" s="475" t="s">
        <v>4999</v>
      </c>
      <c r="H446" s="474" t="s">
        <v>5059</v>
      </c>
      <c r="I446" s="471">
        <v>25000</v>
      </c>
      <c r="J446" s="471"/>
      <c r="K446" s="468"/>
      <c r="L446" s="468"/>
      <c r="M446" s="468"/>
      <c r="N446" s="468"/>
      <c r="O446" s="468"/>
      <c r="P446" s="468"/>
      <c r="Q446" s="468"/>
      <c r="R446" s="468"/>
      <c r="S446" s="468"/>
      <c r="T446" s="468"/>
      <c r="U446" s="468"/>
      <c r="V446" s="468"/>
      <c r="W446" s="468"/>
      <c r="X446" s="468"/>
      <c r="Y446" s="468"/>
    </row>
    <row r="447" spans="1:25" ht="12" thickBot="1">
      <c r="A447" s="13"/>
      <c r="B447" s="13"/>
      <c r="C447" s="13"/>
      <c r="D447" s="13"/>
      <c r="E447" s="828"/>
      <c r="F447" s="835"/>
      <c r="G447" s="475" t="s">
        <v>5000</v>
      </c>
      <c r="H447" s="474" t="s">
        <v>5059</v>
      </c>
      <c r="I447" s="471">
        <v>48000</v>
      </c>
      <c r="J447" s="471"/>
      <c r="K447" s="468"/>
      <c r="L447" s="468"/>
      <c r="M447" s="468"/>
      <c r="N447" s="468"/>
      <c r="O447" s="468"/>
      <c r="P447" s="468"/>
      <c r="Q447" s="468"/>
      <c r="R447" s="468"/>
      <c r="S447" s="468"/>
      <c r="T447" s="468"/>
      <c r="U447" s="468"/>
      <c r="V447" s="468"/>
      <c r="W447" s="468"/>
      <c r="X447" s="468"/>
      <c r="Y447" s="468"/>
    </row>
    <row r="448" spans="1:25" ht="12" thickBot="1">
      <c r="A448" s="13"/>
      <c r="B448" s="13"/>
      <c r="C448" s="13"/>
      <c r="D448" s="13"/>
      <c r="E448" s="828"/>
      <c r="F448" s="835"/>
      <c r="G448" s="475" t="s">
        <v>5001</v>
      </c>
      <c r="H448" s="474" t="s">
        <v>5059</v>
      </c>
      <c r="I448" s="471">
        <v>25000</v>
      </c>
      <c r="J448" s="471"/>
      <c r="K448" s="468"/>
      <c r="L448" s="468"/>
      <c r="M448" s="468"/>
      <c r="N448" s="468"/>
      <c r="O448" s="468"/>
      <c r="P448" s="468"/>
      <c r="Q448" s="468"/>
      <c r="R448" s="468"/>
      <c r="S448" s="468"/>
      <c r="T448" s="468"/>
      <c r="U448" s="468"/>
      <c r="V448" s="468"/>
      <c r="W448" s="468"/>
      <c r="X448" s="468"/>
      <c r="Y448" s="468"/>
    </row>
    <row r="449" spans="1:25" ht="12" thickBot="1">
      <c r="A449" s="13"/>
      <c r="B449" s="13"/>
      <c r="C449" s="13"/>
      <c r="D449" s="13"/>
      <c r="E449" s="828"/>
      <c r="F449" s="835"/>
      <c r="G449" s="475" t="s">
        <v>5002</v>
      </c>
      <c r="H449" s="474" t="s">
        <v>5059</v>
      </c>
      <c r="I449" s="471">
        <v>30000</v>
      </c>
      <c r="J449" s="471"/>
      <c r="K449" s="468"/>
      <c r="L449" s="468"/>
      <c r="M449" s="468"/>
      <c r="N449" s="468"/>
      <c r="O449" s="468"/>
      <c r="P449" s="468"/>
      <c r="Q449" s="468"/>
      <c r="R449" s="468"/>
      <c r="S449" s="468"/>
      <c r="T449" s="468"/>
      <c r="U449" s="468"/>
      <c r="V449" s="468"/>
      <c r="W449" s="468"/>
      <c r="X449" s="468"/>
      <c r="Y449" s="468"/>
    </row>
    <row r="450" spans="1:25" ht="12" thickBot="1">
      <c r="A450" s="13"/>
      <c r="B450" s="13"/>
      <c r="C450" s="13"/>
      <c r="D450" s="13"/>
      <c r="E450" s="828"/>
      <c r="F450" s="835"/>
      <c r="G450" s="475" t="s">
        <v>5003</v>
      </c>
      <c r="H450" s="474" t="s">
        <v>5059</v>
      </c>
      <c r="I450" s="471">
        <v>30000</v>
      </c>
      <c r="J450" s="471"/>
      <c r="K450" s="468"/>
      <c r="L450" s="468"/>
      <c r="M450" s="468"/>
      <c r="N450" s="468"/>
      <c r="O450" s="468"/>
      <c r="P450" s="468"/>
      <c r="Q450" s="468"/>
      <c r="R450" s="468"/>
      <c r="S450" s="468"/>
      <c r="T450" s="468"/>
      <c r="U450" s="468"/>
      <c r="V450" s="468"/>
      <c r="W450" s="468"/>
      <c r="X450" s="468"/>
      <c r="Y450" s="468"/>
    </row>
    <row r="451" spans="1:25" ht="12" thickBot="1">
      <c r="A451" s="13"/>
      <c r="B451" s="13"/>
      <c r="C451" s="13"/>
      <c r="D451" s="13"/>
      <c r="E451" s="828"/>
      <c r="F451" s="835"/>
      <c r="G451" s="475" t="s">
        <v>5004</v>
      </c>
      <c r="H451" s="474" t="s">
        <v>5058</v>
      </c>
      <c r="I451" s="471">
        <v>750</v>
      </c>
      <c r="J451" s="471"/>
      <c r="K451" s="468"/>
      <c r="L451" s="468"/>
      <c r="M451" s="468"/>
      <c r="N451" s="468"/>
      <c r="O451" s="468"/>
      <c r="P451" s="468"/>
      <c r="Q451" s="468"/>
      <c r="R451" s="468"/>
      <c r="S451" s="468"/>
      <c r="T451" s="468"/>
      <c r="U451" s="468"/>
      <c r="V451" s="468"/>
      <c r="W451" s="468"/>
      <c r="X451" s="468"/>
      <c r="Y451" s="468"/>
    </row>
    <row r="452" spans="1:25" ht="12" thickBot="1">
      <c r="A452" s="13"/>
      <c r="B452" s="13"/>
      <c r="C452" s="13"/>
      <c r="D452" s="13"/>
      <c r="E452" s="828"/>
      <c r="F452" s="835"/>
      <c r="G452" s="475" t="s">
        <v>5005</v>
      </c>
      <c r="H452" s="474" t="s">
        <v>5058</v>
      </c>
      <c r="I452" s="471">
        <v>5000</v>
      </c>
      <c r="J452" s="471"/>
      <c r="K452" s="468"/>
      <c r="L452" s="468"/>
      <c r="M452" s="468"/>
      <c r="N452" s="468"/>
      <c r="O452" s="468"/>
      <c r="P452" s="468"/>
      <c r="Q452" s="468"/>
      <c r="R452" s="468"/>
      <c r="S452" s="468"/>
      <c r="T452" s="468"/>
      <c r="U452" s="468"/>
      <c r="V452" s="468"/>
      <c r="W452" s="468"/>
      <c r="X452" s="468"/>
      <c r="Y452" s="468"/>
    </row>
    <row r="453" spans="1:25" ht="12" thickBot="1">
      <c r="A453" s="13"/>
      <c r="B453" s="13"/>
      <c r="C453" s="13"/>
      <c r="D453" s="13"/>
      <c r="E453" s="828"/>
      <c r="F453" s="835"/>
      <c r="G453" s="475" t="s">
        <v>5006</v>
      </c>
      <c r="H453" s="474" t="s">
        <v>5058</v>
      </c>
      <c r="I453" s="471">
        <v>7000</v>
      </c>
      <c r="J453" s="471"/>
      <c r="K453" s="468"/>
      <c r="L453" s="468"/>
      <c r="M453" s="468"/>
      <c r="N453" s="468"/>
      <c r="O453" s="468"/>
      <c r="P453" s="468"/>
      <c r="Q453" s="468"/>
      <c r="R453" s="468"/>
      <c r="S453" s="468"/>
      <c r="T453" s="468"/>
      <c r="U453" s="468"/>
      <c r="V453" s="468"/>
      <c r="W453" s="468"/>
      <c r="X453" s="468"/>
      <c r="Y453" s="468"/>
    </row>
    <row r="454" spans="1:25" ht="12" thickBot="1">
      <c r="A454" s="13"/>
      <c r="B454" s="13"/>
      <c r="C454" s="13"/>
      <c r="D454" s="13"/>
      <c r="E454" s="828"/>
      <c r="F454" s="835"/>
      <c r="G454" s="475" t="s">
        <v>5007</v>
      </c>
      <c r="H454" s="474" t="s">
        <v>5058</v>
      </c>
      <c r="I454" s="471">
        <v>8000</v>
      </c>
      <c r="J454" s="471"/>
      <c r="K454" s="468"/>
      <c r="L454" s="468"/>
      <c r="M454" s="468"/>
      <c r="N454" s="468"/>
      <c r="O454" s="468"/>
      <c r="P454" s="468"/>
      <c r="Q454" s="468"/>
      <c r="R454" s="468"/>
      <c r="S454" s="468"/>
      <c r="T454" s="468"/>
      <c r="U454" s="468"/>
      <c r="V454" s="468"/>
      <c r="W454" s="468"/>
      <c r="X454" s="468"/>
      <c r="Y454" s="468"/>
    </row>
    <row r="455" spans="1:25" ht="12" thickBot="1">
      <c r="A455" s="13"/>
      <c r="B455" s="13"/>
      <c r="C455" s="13"/>
      <c r="D455" s="13"/>
      <c r="E455" s="828"/>
      <c r="F455" s="835"/>
      <c r="G455" s="475" t="s">
        <v>5008</v>
      </c>
      <c r="H455" s="474" t="s">
        <v>5057</v>
      </c>
      <c r="I455" s="471">
        <v>8000</v>
      </c>
      <c r="J455" s="471"/>
      <c r="K455" s="468"/>
      <c r="L455" s="468"/>
      <c r="M455" s="468"/>
      <c r="N455" s="468"/>
      <c r="O455" s="468"/>
      <c r="P455" s="468"/>
      <c r="Q455" s="468"/>
      <c r="R455" s="468"/>
      <c r="S455" s="468"/>
      <c r="T455" s="468"/>
      <c r="U455" s="468"/>
      <c r="V455" s="468"/>
      <c r="W455" s="468"/>
      <c r="X455" s="468"/>
      <c r="Y455" s="468"/>
    </row>
    <row r="456" spans="1:25" ht="12" thickBot="1">
      <c r="A456" s="13"/>
      <c r="B456" s="13"/>
      <c r="C456" s="13"/>
      <c r="D456" s="13"/>
      <c r="E456" s="828"/>
      <c r="F456" s="835"/>
      <c r="G456" s="475" t="s">
        <v>5009</v>
      </c>
      <c r="H456" s="474" t="s">
        <v>5057</v>
      </c>
      <c r="I456" s="471">
        <v>12800</v>
      </c>
      <c r="J456" s="471"/>
      <c r="K456" s="468"/>
      <c r="L456" s="468"/>
      <c r="M456" s="468"/>
      <c r="N456" s="468"/>
      <c r="O456" s="468"/>
      <c r="P456" s="468"/>
      <c r="Q456" s="468"/>
      <c r="R456" s="468"/>
      <c r="S456" s="468"/>
      <c r="T456" s="468"/>
      <c r="U456" s="468"/>
      <c r="V456" s="468"/>
      <c r="W456" s="468"/>
      <c r="X456" s="468"/>
      <c r="Y456" s="468"/>
    </row>
    <row r="457" spans="1:25" ht="12" thickBot="1">
      <c r="A457" s="13"/>
      <c r="B457" s="13"/>
      <c r="C457" s="13"/>
      <c r="D457" s="13"/>
      <c r="E457" s="828"/>
      <c r="F457" s="835"/>
      <c r="G457" s="475" t="s">
        <v>5010</v>
      </c>
      <c r="H457" s="474" t="s">
        <v>5057</v>
      </c>
      <c r="I457" s="471">
        <v>30000</v>
      </c>
      <c r="J457" s="471"/>
      <c r="K457" s="468"/>
      <c r="L457" s="468"/>
      <c r="M457" s="468"/>
      <c r="N457" s="468"/>
      <c r="O457" s="468"/>
      <c r="P457" s="468"/>
      <c r="Q457" s="468"/>
      <c r="R457" s="468"/>
      <c r="S457" s="468"/>
      <c r="T457" s="468"/>
      <c r="U457" s="468"/>
      <c r="V457" s="468"/>
      <c r="W457" s="468"/>
      <c r="X457" s="468"/>
      <c r="Y457" s="468"/>
    </row>
    <row r="458" spans="1:25" ht="12" thickBot="1">
      <c r="A458" s="13"/>
      <c r="B458" s="13"/>
      <c r="C458" s="13"/>
      <c r="D458" s="13"/>
      <c r="E458" s="828"/>
      <c r="F458" s="835"/>
      <c r="G458" s="475" t="s">
        <v>5011</v>
      </c>
      <c r="H458" s="474" t="s">
        <v>5057</v>
      </c>
      <c r="I458" s="471">
        <v>38000</v>
      </c>
      <c r="J458" s="471"/>
      <c r="K458" s="468"/>
      <c r="L458" s="468"/>
      <c r="M458" s="468"/>
      <c r="N458" s="468"/>
      <c r="O458" s="468"/>
      <c r="P458" s="468"/>
      <c r="Q458" s="468"/>
      <c r="R458" s="468"/>
      <c r="S458" s="468"/>
      <c r="T458" s="468"/>
      <c r="U458" s="468"/>
      <c r="V458" s="468"/>
      <c r="W458" s="468"/>
      <c r="X458" s="468"/>
      <c r="Y458" s="468"/>
    </row>
    <row r="459" spans="1:25" ht="12" thickBot="1">
      <c r="A459" s="13"/>
      <c r="B459" s="13"/>
      <c r="C459" s="13"/>
      <c r="D459" s="13"/>
      <c r="E459" s="828"/>
      <c r="F459" s="835"/>
      <c r="G459" s="480" t="s">
        <v>5148</v>
      </c>
      <c r="H459" s="474"/>
      <c r="I459" s="471"/>
      <c r="J459" s="471" t="s">
        <v>5150</v>
      </c>
      <c r="K459" s="468"/>
      <c r="L459" s="468"/>
      <c r="M459" s="468"/>
      <c r="N459" s="468"/>
      <c r="O459" s="468"/>
      <c r="P459" s="468"/>
      <c r="Q459" s="468"/>
      <c r="R459" s="468"/>
      <c r="S459" s="468"/>
      <c r="T459" s="468"/>
      <c r="U459" s="468"/>
      <c r="V459" s="468"/>
      <c r="W459" s="468"/>
      <c r="X459" s="468"/>
      <c r="Y459" s="468"/>
    </row>
    <row r="460" spans="1:25" ht="12" thickBot="1">
      <c r="A460" s="13"/>
      <c r="B460" s="13"/>
      <c r="C460" s="13"/>
      <c r="D460" s="13"/>
      <c r="E460" s="828"/>
      <c r="F460" s="835"/>
      <c r="G460" s="480" t="s">
        <v>5149</v>
      </c>
      <c r="H460" s="474"/>
      <c r="I460" s="471"/>
      <c r="J460" s="471" t="s">
        <v>5147</v>
      </c>
      <c r="K460" s="468"/>
      <c r="L460" s="468"/>
      <c r="M460" s="468"/>
      <c r="N460" s="468"/>
      <c r="O460" s="468"/>
      <c r="P460" s="468"/>
      <c r="Q460" s="468"/>
      <c r="R460" s="468"/>
      <c r="S460" s="468"/>
      <c r="T460" s="468"/>
      <c r="U460" s="468"/>
      <c r="V460" s="468"/>
      <c r="W460" s="468"/>
      <c r="X460" s="468"/>
      <c r="Y460" s="468"/>
    </row>
    <row r="461" spans="1:25" ht="12" thickBot="1">
      <c r="A461" s="13"/>
      <c r="B461" s="13"/>
      <c r="C461" s="13"/>
      <c r="D461" s="13"/>
      <c r="E461" s="828"/>
      <c r="F461" s="835"/>
      <c r="G461" s="475" t="s">
        <v>5012</v>
      </c>
      <c r="H461" s="474" t="s">
        <v>5056</v>
      </c>
      <c r="I461" s="471">
        <v>16500</v>
      </c>
      <c r="J461" s="471" t="s">
        <v>5013</v>
      </c>
      <c r="K461" s="468"/>
      <c r="L461" s="468"/>
      <c r="M461" s="468"/>
      <c r="N461" s="468"/>
      <c r="O461" s="468"/>
      <c r="P461" s="468"/>
      <c r="Q461" s="468"/>
      <c r="R461" s="468"/>
      <c r="S461" s="468"/>
      <c r="T461" s="468"/>
      <c r="U461" s="468"/>
      <c r="V461" s="468"/>
      <c r="W461" s="468"/>
      <c r="X461" s="468"/>
      <c r="Y461" s="468"/>
    </row>
    <row r="462" spans="1:25" ht="12" thickBot="1">
      <c r="A462" s="13"/>
      <c r="B462" s="13"/>
      <c r="C462" s="13"/>
      <c r="D462" s="13"/>
      <c r="E462" s="828"/>
      <c r="F462" s="835" t="s">
        <v>5061</v>
      </c>
      <c r="G462" s="475" t="s">
        <v>5014</v>
      </c>
      <c r="H462" s="474" t="s">
        <v>5042</v>
      </c>
      <c r="I462" s="471">
        <v>2200</v>
      </c>
      <c r="J462" s="471"/>
      <c r="K462" s="468"/>
      <c r="L462" s="468"/>
      <c r="M462" s="468"/>
      <c r="N462" s="468"/>
      <c r="O462" s="468"/>
      <c r="P462" s="468"/>
      <c r="Q462" s="468"/>
      <c r="R462" s="468"/>
      <c r="S462" s="468"/>
      <c r="T462" s="468"/>
      <c r="U462" s="468"/>
      <c r="V462" s="468"/>
      <c r="W462" s="468"/>
      <c r="X462" s="468"/>
      <c r="Y462" s="468"/>
    </row>
    <row r="463" spans="1:25" ht="12" thickBot="1">
      <c r="A463" s="13"/>
      <c r="B463" s="13"/>
      <c r="C463" s="13"/>
      <c r="D463" s="13"/>
      <c r="E463" s="828"/>
      <c r="F463" s="835"/>
      <c r="G463" s="475" t="s">
        <v>5015</v>
      </c>
      <c r="H463" s="474" t="s">
        <v>5042</v>
      </c>
      <c r="I463" s="471">
        <v>2250</v>
      </c>
      <c r="J463" s="471"/>
      <c r="K463" s="468"/>
      <c r="L463" s="468"/>
      <c r="M463" s="468"/>
      <c r="N463" s="468"/>
      <c r="O463" s="468"/>
      <c r="P463" s="468"/>
      <c r="Q463" s="468"/>
      <c r="R463" s="468"/>
      <c r="S463" s="468"/>
      <c r="T463" s="468"/>
      <c r="U463" s="468"/>
      <c r="V463" s="468"/>
      <c r="W463" s="468"/>
      <c r="X463" s="468"/>
      <c r="Y463" s="468"/>
    </row>
    <row r="464" spans="1:25" ht="12" thickBot="1">
      <c r="A464" s="13"/>
      <c r="B464" s="13"/>
      <c r="C464" s="13"/>
      <c r="D464" s="13"/>
      <c r="E464" s="828"/>
      <c r="F464" s="835"/>
      <c r="G464" s="475" t="s">
        <v>5016</v>
      </c>
      <c r="H464" s="474" t="s">
        <v>5042</v>
      </c>
      <c r="I464" s="471">
        <v>2500</v>
      </c>
      <c r="J464" s="471"/>
      <c r="K464" s="468"/>
      <c r="L464" s="468"/>
      <c r="M464" s="468"/>
      <c r="N464" s="468"/>
      <c r="O464" s="468"/>
      <c r="P464" s="468"/>
      <c r="Q464" s="468"/>
      <c r="R464" s="468"/>
      <c r="S464" s="468"/>
      <c r="T464" s="468"/>
      <c r="U464" s="468"/>
      <c r="V464" s="468"/>
      <c r="W464" s="468"/>
      <c r="X464" s="468"/>
      <c r="Y464" s="468"/>
    </row>
    <row r="465" spans="1:25" ht="12" thickBot="1">
      <c r="A465" s="13"/>
      <c r="B465" s="13"/>
      <c r="C465" s="13"/>
      <c r="D465" s="13"/>
      <c r="E465" s="828"/>
      <c r="F465" s="835"/>
      <c r="G465" s="475" t="s">
        <v>5017</v>
      </c>
      <c r="H465" s="474" t="s">
        <v>5042</v>
      </c>
      <c r="I465" s="471">
        <v>2800</v>
      </c>
      <c r="J465" s="471"/>
      <c r="K465" s="468"/>
      <c r="L465" s="468"/>
      <c r="M465" s="468"/>
      <c r="N465" s="468"/>
      <c r="O465" s="468"/>
      <c r="P465" s="468"/>
      <c r="Q465" s="468"/>
      <c r="R465" s="468"/>
      <c r="S465" s="468"/>
      <c r="T465" s="468"/>
      <c r="U465" s="468"/>
      <c r="V465" s="468"/>
      <c r="W465" s="468"/>
      <c r="X465" s="468"/>
      <c r="Y465" s="468"/>
    </row>
    <row r="466" spans="1:25" ht="12" thickBot="1">
      <c r="A466" s="13"/>
      <c r="B466" s="13"/>
      <c r="C466" s="13"/>
      <c r="D466" s="13"/>
      <c r="E466" s="828"/>
      <c r="F466" s="835"/>
      <c r="G466" s="475" t="s">
        <v>5018</v>
      </c>
      <c r="H466" s="474" t="s">
        <v>5042</v>
      </c>
      <c r="I466" s="471">
        <v>1700</v>
      </c>
      <c r="J466" s="471"/>
      <c r="K466" s="468"/>
      <c r="L466" s="468"/>
      <c r="M466" s="468"/>
      <c r="N466" s="468"/>
      <c r="O466" s="468"/>
      <c r="P466" s="468"/>
      <c r="Q466" s="468"/>
      <c r="R466" s="468"/>
      <c r="S466" s="468"/>
      <c r="T466" s="468"/>
      <c r="U466" s="468"/>
      <c r="V466" s="468"/>
      <c r="W466" s="468"/>
      <c r="X466" s="468"/>
      <c r="Y466" s="468"/>
    </row>
    <row r="467" spans="1:25" ht="12" thickBot="1">
      <c r="A467" s="13"/>
      <c r="B467" s="13"/>
      <c r="C467" s="13"/>
      <c r="D467" s="13"/>
      <c r="E467" s="828"/>
      <c r="F467" s="835"/>
      <c r="G467" s="475" t="s">
        <v>5019</v>
      </c>
      <c r="H467" s="474" t="s">
        <v>5055</v>
      </c>
      <c r="I467" s="471">
        <v>1600</v>
      </c>
      <c r="J467" s="471"/>
      <c r="K467" s="468"/>
      <c r="L467" s="468"/>
      <c r="M467" s="468"/>
      <c r="N467" s="468"/>
      <c r="O467" s="468"/>
      <c r="P467" s="468"/>
      <c r="Q467" s="468"/>
      <c r="R467" s="468"/>
      <c r="S467" s="468"/>
      <c r="T467" s="468"/>
      <c r="U467" s="468"/>
      <c r="V467" s="468"/>
      <c r="W467" s="468"/>
      <c r="X467" s="468"/>
      <c r="Y467" s="468"/>
    </row>
    <row r="468" spans="1:25" ht="12" thickBot="1">
      <c r="A468" s="13"/>
      <c r="B468" s="13"/>
      <c r="C468" s="13"/>
      <c r="D468" s="13"/>
      <c r="E468" s="828"/>
      <c r="F468" s="835"/>
      <c r="G468" s="475" t="s">
        <v>5020</v>
      </c>
      <c r="H468" s="474" t="s">
        <v>5054</v>
      </c>
      <c r="I468" s="471">
        <v>5600</v>
      </c>
      <c r="J468" s="471"/>
      <c r="K468" s="468"/>
      <c r="L468" s="468"/>
      <c r="M468" s="468"/>
      <c r="N468" s="468"/>
      <c r="O468" s="468"/>
      <c r="P468" s="468"/>
      <c r="Q468" s="468"/>
      <c r="R468" s="468"/>
      <c r="S468" s="468"/>
      <c r="T468" s="468"/>
      <c r="U468" s="468"/>
      <c r="V468" s="468"/>
      <c r="W468" s="468"/>
      <c r="X468" s="468"/>
      <c r="Y468" s="468"/>
    </row>
    <row r="469" spans="1:25" ht="12" thickBot="1">
      <c r="A469" s="13"/>
      <c r="B469" s="13"/>
      <c r="C469" s="13"/>
      <c r="D469" s="13"/>
      <c r="E469" s="828"/>
      <c r="F469" s="835"/>
      <c r="G469" s="475" t="s">
        <v>5021</v>
      </c>
      <c r="H469" s="474" t="s">
        <v>5053</v>
      </c>
      <c r="I469" s="471">
        <v>6240</v>
      </c>
      <c r="J469" s="471"/>
      <c r="K469" s="468"/>
      <c r="L469" s="468"/>
      <c r="M469" s="468"/>
      <c r="N469" s="468"/>
      <c r="O469" s="468"/>
      <c r="P469" s="468"/>
      <c r="Q469" s="468"/>
      <c r="R469" s="468"/>
      <c r="S469" s="468"/>
      <c r="T469" s="468"/>
      <c r="U469" s="468"/>
      <c r="V469" s="468"/>
      <c r="W469" s="468"/>
      <c r="X469" s="468"/>
      <c r="Y469" s="468"/>
    </row>
    <row r="470" spans="1:25" ht="12" thickBot="1">
      <c r="A470" s="13"/>
      <c r="B470" s="13"/>
      <c r="C470" s="13"/>
      <c r="D470" s="13"/>
      <c r="E470" s="828"/>
      <c r="F470" s="835"/>
      <c r="G470" s="475" t="s">
        <v>5022</v>
      </c>
      <c r="H470" s="474" t="s">
        <v>5052</v>
      </c>
      <c r="I470" s="471">
        <v>1200</v>
      </c>
      <c r="J470" s="471"/>
      <c r="K470" s="468"/>
      <c r="L470" s="468"/>
      <c r="M470" s="468"/>
      <c r="N470" s="468"/>
      <c r="O470" s="468"/>
      <c r="P470" s="468"/>
      <c r="Q470" s="468"/>
      <c r="R470" s="468"/>
      <c r="S470" s="468"/>
      <c r="T470" s="468"/>
      <c r="U470" s="468"/>
      <c r="V470" s="468"/>
      <c r="W470" s="468"/>
      <c r="X470" s="468"/>
      <c r="Y470" s="468"/>
    </row>
    <row r="471" spans="1:25" ht="12" thickBot="1">
      <c r="A471" s="13"/>
      <c r="B471" s="13"/>
      <c r="C471" s="13"/>
      <c r="D471" s="13"/>
      <c r="E471" s="828"/>
      <c r="F471" s="835"/>
      <c r="G471" s="475" t="s">
        <v>5023</v>
      </c>
      <c r="H471" s="474" t="s">
        <v>5051</v>
      </c>
      <c r="I471" s="471">
        <v>1200</v>
      </c>
      <c r="J471" s="471"/>
      <c r="K471" s="468"/>
      <c r="L471" s="468"/>
      <c r="M471" s="468"/>
      <c r="N471" s="468"/>
      <c r="O471" s="468"/>
      <c r="P471" s="468"/>
      <c r="Q471" s="468"/>
      <c r="R471" s="468"/>
      <c r="S471" s="468"/>
      <c r="T471" s="468"/>
      <c r="U471" s="468"/>
      <c r="V471" s="468"/>
      <c r="W471" s="468"/>
      <c r="X471" s="468"/>
      <c r="Y471" s="468"/>
    </row>
    <row r="472" spans="1:25" ht="12" thickBot="1">
      <c r="A472" s="13"/>
      <c r="B472" s="13"/>
      <c r="C472" s="13"/>
      <c r="D472" s="13"/>
      <c r="E472" s="828"/>
      <c r="F472" s="835"/>
      <c r="G472" s="475" t="s">
        <v>5024</v>
      </c>
      <c r="H472" s="474" t="s">
        <v>5049</v>
      </c>
      <c r="I472" s="471">
        <v>1680</v>
      </c>
      <c r="J472" s="471"/>
      <c r="K472" s="468"/>
      <c r="L472" s="468"/>
      <c r="M472" s="468"/>
      <c r="N472" s="468"/>
      <c r="O472" s="468"/>
      <c r="P472" s="468"/>
      <c r="Q472" s="468"/>
      <c r="R472" s="468"/>
      <c r="S472" s="468"/>
      <c r="T472" s="468"/>
      <c r="U472" s="468"/>
      <c r="V472" s="468"/>
      <c r="W472" s="468"/>
      <c r="X472" s="468"/>
      <c r="Y472" s="468"/>
    </row>
    <row r="473" spans="1:25" ht="12" thickBot="1">
      <c r="A473" s="13"/>
      <c r="B473" s="13"/>
      <c r="C473" s="13"/>
      <c r="D473" s="13"/>
      <c r="E473" s="828"/>
      <c r="F473" s="835"/>
      <c r="G473" s="475" t="s">
        <v>5025</v>
      </c>
      <c r="H473" s="474" t="s">
        <v>5050</v>
      </c>
      <c r="I473" s="471">
        <v>7500</v>
      </c>
      <c r="J473" s="471"/>
      <c r="K473" s="468"/>
      <c r="L473" s="468"/>
      <c r="M473" s="468"/>
      <c r="N473" s="468"/>
      <c r="O473" s="468"/>
      <c r="P473" s="468"/>
      <c r="Q473" s="468"/>
      <c r="R473" s="468"/>
      <c r="S473" s="468"/>
      <c r="T473" s="468"/>
      <c r="U473" s="468"/>
      <c r="V473" s="468"/>
      <c r="W473" s="468"/>
      <c r="X473" s="468"/>
      <c r="Y473" s="468"/>
    </row>
    <row r="474" spans="1:25" ht="12" thickBot="1">
      <c r="A474" s="13"/>
      <c r="B474" s="13"/>
      <c r="C474" s="13"/>
      <c r="D474" s="13"/>
      <c r="E474" s="828"/>
      <c r="F474" s="835"/>
      <c r="G474" s="475" t="s">
        <v>5026</v>
      </c>
      <c r="H474" s="474" t="s">
        <v>5050</v>
      </c>
      <c r="I474" s="471">
        <v>8000</v>
      </c>
      <c r="J474" s="471"/>
      <c r="K474" s="468"/>
      <c r="L474" s="468"/>
      <c r="M474" s="468"/>
      <c r="N474" s="468"/>
      <c r="O474" s="468"/>
      <c r="P474" s="468"/>
      <c r="Q474" s="468"/>
      <c r="R474" s="468"/>
      <c r="S474" s="468"/>
      <c r="T474" s="468"/>
      <c r="U474" s="468"/>
      <c r="V474" s="468"/>
      <c r="W474" s="468"/>
      <c r="X474" s="468"/>
      <c r="Y474" s="468"/>
    </row>
    <row r="475" spans="1:25" ht="12" thickBot="1">
      <c r="A475" s="13"/>
      <c r="B475" s="13"/>
      <c r="C475" s="13"/>
      <c r="D475" s="13"/>
      <c r="E475" s="828"/>
      <c r="F475" s="835"/>
      <c r="G475" s="475" t="s">
        <v>5027</v>
      </c>
      <c r="H475" s="474" t="s">
        <v>5050</v>
      </c>
      <c r="I475" s="471">
        <v>20000</v>
      </c>
      <c r="J475" s="471"/>
      <c r="K475" s="468"/>
      <c r="L475" s="468"/>
      <c r="M475" s="468"/>
      <c r="N475" s="468"/>
      <c r="O475" s="468"/>
      <c r="P475" s="468"/>
      <c r="Q475" s="468"/>
      <c r="R475" s="468"/>
      <c r="S475" s="468"/>
      <c r="T475" s="468"/>
      <c r="U475" s="468"/>
      <c r="V475" s="468"/>
      <c r="W475" s="468"/>
      <c r="X475" s="468"/>
      <c r="Y475" s="468"/>
    </row>
    <row r="476" spans="1:25" ht="12" thickBot="1">
      <c r="A476" s="13"/>
      <c r="B476" s="13"/>
      <c r="C476" s="13"/>
      <c r="D476" s="13"/>
      <c r="E476" s="828"/>
      <c r="F476" s="835"/>
      <c r="G476" s="475" t="s">
        <v>5028</v>
      </c>
      <c r="H476" s="474" t="s">
        <v>5050</v>
      </c>
      <c r="I476" s="471">
        <v>12500</v>
      </c>
      <c r="J476" s="471"/>
      <c r="K476" s="468"/>
      <c r="L476" s="468"/>
      <c r="M476" s="468"/>
      <c r="N476" s="468"/>
      <c r="O476" s="468"/>
      <c r="P476" s="468"/>
      <c r="Q476" s="468"/>
      <c r="R476" s="468"/>
      <c r="S476" s="468"/>
      <c r="T476" s="468"/>
      <c r="U476" s="468"/>
      <c r="V476" s="468"/>
      <c r="W476" s="468"/>
      <c r="X476" s="468"/>
      <c r="Y476" s="468"/>
    </row>
    <row r="477" spans="1:25" ht="12" thickBot="1">
      <c r="A477" s="13"/>
      <c r="B477" s="13"/>
      <c r="C477" s="13"/>
      <c r="D477" s="13"/>
      <c r="E477" s="828"/>
      <c r="F477" s="835"/>
      <c r="G477" s="475" t="s">
        <v>5029</v>
      </c>
      <c r="H477" s="474" t="s">
        <v>5050</v>
      </c>
      <c r="I477" s="471">
        <v>15000</v>
      </c>
      <c r="J477" s="471"/>
      <c r="K477" s="468"/>
      <c r="L477" s="468"/>
      <c r="M477" s="468"/>
      <c r="N477" s="468"/>
      <c r="O477" s="468"/>
      <c r="P477" s="468"/>
      <c r="Q477" s="468"/>
      <c r="R477" s="468"/>
      <c r="S477" s="468"/>
      <c r="T477" s="468"/>
      <c r="U477" s="468"/>
      <c r="V477" s="468"/>
      <c r="W477" s="468"/>
      <c r="X477" s="468"/>
      <c r="Y477" s="468"/>
    </row>
    <row r="478" spans="1:25" ht="12" thickBot="1">
      <c r="A478" s="13"/>
      <c r="B478" s="13"/>
      <c r="C478" s="13"/>
      <c r="D478" s="13"/>
      <c r="E478" s="828"/>
      <c r="F478" s="835"/>
      <c r="G478" s="475" t="s">
        <v>5030</v>
      </c>
      <c r="H478" s="474" t="s">
        <v>5049</v>
      </c>
      <c r="I478" s="471">
        <v>3200</v>
      </c>
      <c r="J478" s="471"/>
      <c r="K478" s="468"/>
      <c r="L478" s="468"/>
      <c r="M478" s="468"/>
      <c r="N478" s="468"/>
      <c r="O478" s="468"/>
      <c r="P478" s="468"/>
      <c r="Q478" s="468"/>
      <c r="R478" s="468"/>
      <c r="S478" s="468"/>
      <c r="T478" s="468"/>
      <c r="U478" s="468"/>
      <c r="V478" s="468"/>
      <c r="W478" s="468"/>
      <c r="X478" s="468"/>
      <c r="Y478" s="468"/>
    </row>
    <row r="479" spans="1:25" ht="12" thickBot="1">
      <c r="A479" s="13"/>
      <c r="B479" s="13"/>
      <c r="C479" s="13"/>
      <c r="D479" s="13"/>
      <c r="E479" s="828"/>
      <c r="F479" s="835"/>
      <c r="G479" s="475" t="s">
        <v>5031</v>
      </c>
      <c r="H479" s="474" t="s">
        <v>5048</v>
      </c>
      <c r="I479" s="471">
        <v>10000</v>
      </c>
      <c r="J479" s="471"/>
      <c r="K479" s="468"/>
      <c r="L479" s="468"/>
      <c r="M479" s="468"/>
      <c r="N479" s="468"/>
      <c r="O479" s="468"/>
      <c r="P479" s="468"/>
      <c r="Q479" s="468"/>
      <c r="R479" s="468"/>
      <c r="S479" s="468"/>
      <c r="T479" s="468"/>
      <c r="U479" s="468"/>
      <c r="V479" s="468"/>
      <c r="W479" s="468"/>
      <c r="X479" s="468"/>
      <c r="Y479" s="468"/>
    </row>
    <row r="480" spans="1:25" ht="12" thickBot="1">
      <c r="A480" s="13"/>
      <c r="B480" s="13"/>
      <c r="C480" s="13"/>
      <c r="D480" s="13"/>
      <c r="E480" s="828"/>
      <c r="F480" s="835"/>
      <c r="G480" s="475" t="s">
        <v>5032</v>
      </c>
      <c r="H480" s="474" t="s">
        <v>5047</v>
      </c>
      <c r="I480" s="471">
        <v>12000</v>
      </c>
      <c r="J480" s="471"/>
      <c r="K480" s="468"/>
      <c r="L480" s="468"/>
      <c r="M480" s="468"/>
      <c r="N480" s="468"/>
      <c r="O480" s="468"/>
      <c r="P480" s="468"/>
      <c r="Q480" s="468"/>
      <c r="R480" s="468"/>
      <c r="S480" s="468"/>
      <c r="T480" s="468"/>
      <c r="U480" s="468"/>
      <c r="V480" s="468"/>
      <c r="W480" s="468"/>
      <c r="X480" s="468"/>
      <c r="Y480" s="468"/>
    </row>
    <row r="481" spans="1:25" ht="12" thickBot="1">
      <c r="A481" s="13"/>
      <c r="B481" s="13"/>
      <c r="C481" s="13"/>
      <c r="D481" s="13"/>
      <c r="E481" s="828"/>
      <c r="F481" s="835"/>
      <c r="G481" s="475" t="s">
        <v>5033</v>
      </c>
      <c r="H481" s="474" t="s">
        <v>5046</v>
      </c>
      <c r="I481" s="471">
        <v>2000</v>
      </c>
      <c r="J481" s="471"/>
      <c r="K481" s="468"/>
      <c r="L481" s="468"/>
      <c r="M481" s="468"/>
      <c r="N481" s="468"/>
      <c r="O481" s="468"/>
      <c r="P481" s="468"/>
      <c r="Q481" s="468"/>
      <c r="R481" s="468"/>
      <c r="S481" s="468"/>
      <c r="T481" s="468"/>
      <c r="U481" s="468"/>
      <c r="V481" s="468"/>
      <c r="W481" s="468"/>
      <c r="X481" s="468"/>
      <c r="Y481" s="468"/>
    </row>
    <row r="482" spans="1:25" ht="12" thickBot="1">
      <c r="A482" s="13"/>
      <c r="B482" s="13"/>
      <c r="C482" s="13"/>
      <c r="D482" s="13"/>
      <c r="E482" s="828"/>
      <c r="F482" s="835"/>
      <c r="G482" s="475" t="s">
        <v>5034</v>
      </c>
      <c r="H482" s="474" t="s">
        <v>5045</v>
      </c>
      <c r="I482" s="471">
        <v>2400</v>
      </c>
      <c r="J482" s="471"/>
      <c r="K482" s="468"/>
      <c r="L482" s="468"/>
      <c r="M482" s="468"/>
      <c r="N482" s="468"/>
      <c r="O482" s="468"/>
      <c r="P482" s="468"/>
      <c r="Q482" s="468"/>
      <c r="R482" s="468"/>
      <c r="S482" s="468"/>
      <c r="T482" s="468"/>
      <c r="U482" s="468"/>
      <c r="V482" s="468"/>
      <c r="W482" s="468"/>
      <c r="X482" s="468"/>
      <c r="Y482" s="468"/>
    </row>
    <row r="483" spans="1:25" ht="12" thickBot="1">
      <c r="A483" s="13"/>
      <c r="B483" s="13"/>
      <c r="C483" s="13"/>
      <c r="D483" s="13"/>
      <c r="E483" s="828"/>
      <c r="F483" s="835"/>
      <c r="G483" s="475" t="s">
        <v>5035</v>
      </c>
      <c r="H483" s="474" t="s">
        <v>5044</v>
      </c>
      <c r="I483" s="471">
        <v>19800</v>
      </c>
      <c r="J483" s="471"/>
      <c r="K483" s="468"/>
      <c r="L483" s="468"/>
      <c r="M483" s="468"/>
      <c r="N483" s="468"/>
      <c r="O483" s="468"/>
      <c r="P483" s="468"/>
      <c r="Q483" s="468"/>
      <c r="R483" s="468"/>
      <c r="S483" s="468"/>
      <c r="T483" s="468"/>
      <c r="U483" s="468"/>
      <c r="V483" s="468"/>
      <c r="W483" s="468"/>
      <c r="X483" s="468"/>
      <c r="Y483" s="468"/>
    </row>
    <row r="484" spans="1:25" ht="12" thickBot="1">
      <c r="A484" s="13"/>
      <c r="B484" s="13"/>
      <c r="C484" s="13"/>
      <c r="D484" s="13"/>
      <c r="E484" s="828"/>
      <c r="F484" s="835"/>
      <c r="G484" s="475" t="s">
        <v>5036</v>
      </c>
      <c r="H484" s="474" t="s">
        <v>5043</v>
      </c>
      <c r="I484" s="471">
        <v>39800</v>
      </c>
      <c r="J484" s="471"/>
      <c r="K484" s="468"/>
      <c r="L484" s="468"/>
      <c r="M484" s="468"/>
      <c r="N484" s="468"/>
      <c r="O484" s="468"/>
      <c r="P484" s="468"/>
      <c r="Q484" s="468"/>
      <c r="R484" s="468"/>
      <c r="S484" s="468"/>
      <c r="T484" s="468"/>
      <c r="U484" s="468"/>
      <c r="V484" s="468"/>
      <c r="W484" s="468"/>
      <c r="X484" s="468"/>
      <c r="Y484" s="468"/>
    </row>
    <row r="485" spans="1:25" ht="12" thickBot="1">
      <c r="A485" s="13"/>
      <c r="B485" s="13"/>
      <c r="C485" s="13"/>
      <c r="D485" s="13"/>
      <c r="E485" s="828"/>
      <c r="F485" s="835"/>
      <c r="G485" s="475" t="s">
        <v>5037</v>
      </c>
      <c r="H485" s="474" t="s">
        <v>5042</v>
      </c>
      <c r="I485" s="471">
        <v>13000</v>
      </c>
      <c r="J485" s="471"/>
      <c r="K485" s="468"/>
      <c r="L485" s="468"/>
      <c r="M485" s="468"/>
      <c r="N485" s="468"/>
      <c r="O485" s="468"/>
      <c r="P485" s="468"/>
      <c r="Q485" s="468"/>
      <c r="R485" s="468"/>
      <c r="S485" s="468"/>
      <c r="T485" s="468"/>
      <c r="U485" s="468"/>
      <c r="V485" s="468"/>
      <c r="W485" s="468"/>
      <c r="X485" s="468"/>
      <c r="Y485" s="468"/>
    </row>
    <row r="486" spans="1:25" ht="12" thickBot="1">
      <c r="A486" s="13"/>
      <c r="B486" s="13"/>
      <c r="C486" s="13"/>
      <c r="D486" s="13"/>
      <c r="E486" s="828"/>
      <c r="F486" s="835"/>
      <c r="G486" s="475" t="s">
        <v>5038</v>
      </c>
      <c r="H486" s="474" t="s">
        <v>5041</v>
      </c>
      <c r="I486" s="471">
        <v>13000</v>
      </c>
      <c r="J486" s="471"/>
      <c r="K486" s="468"/>
      <c r="L486" s="468"/>
      <c r="M486" s="468"/>
      <c r="N486" s="468"/>
      <c r="O486" s="468"/>
      <c r="P486" s="468"/>
      <c r="Q486" s="468"/>
      <c r="R486" s="468"/>
      <c r="S486" s="468"/>
      <c r="T486" s="468"/>
      <c r="U486" s="468"/>
      <c r="V486" s="468"/>
      <c r="W486" s="468"/>
      <c r="X486" s="468"/>
      <c r="Y486" s="468"/>
    </row>
    <row r="487" spans="1:25" ht="12" thickBot="1">
      <c r="A487" s="13"/>
      <c r="B487" s="13"/>
      <c r="C487" s="13"/>
      <c r="D487" s="13"/>
      <c r="E487" s="828"/>
      <c r="F487" s="835"/>
      <c r="G487" s="475" t="s">
        <v>5039</v>
      </c>
      <c r="H487" s="474" t="s">
        <v>5040</v>
      </c>
      <c r="I487" s="471">
        <v>2400</v>
      </c>
      <c r="J487" s="471"/>
      <c r="K487" s="468"/>
      <c r="L487" s="468"/>
      <c r="M487" s="468"/>
      <c r="N487" s="468"/>
      <c r="O487" s="468"/>
      <c r="P487" s="468"/>
      <c r="Q487" s="468"/>
      <c r="R487" s="468"/>
      <c r="S487" s="468"/>
      <c r="T487" s="468"/>
      <c r="U487" s="468"/>
      <c r="V487" s="468"/>
      <c r="W487" s="468"/>
      <c r="X487" s="468"/>
      <c r="Y487" s="468"/>
    </row>
    <row r="488" spans="1:25" ht="12" thickBot="1">
      <c r="A488" s="13"/>
      <c r="B488" s="13"/>
      <c r="C488" s="13"/>
      <c r="D488" s="13"/>
      <c r="E488" s="828"/>
      <c r="F488" s="835" t="s">
        <v>5062</v>
      </c>
      <c r="G488" s="475" t="s">
        <v>5063</v>
      </c>
      <c r="H488" s="474" t="s">
        <v>5084</v>
      </c>
      <c r="I488" s="471">
        <v>150</v>
      </c>
      <c r="J488" s="471"/>
      <c r="K488" s="468"/>
      <c r="L488" s="468"/>
      <c r="M488" s="468"/>
      <c r="N488" s="468"/>
      <c r="O488" s="468"/>
      <c r="P488" s="468"/>
      <c r="Q488" s="468"/>
      <c r="R488" s="468"/>
      <c r="S488" s="468"/>
      <c r="T488" s="468"/>
      <c r="U488" s="468"/>
      <c r="V488" s="468"/>
      <c r="W488" s="468"/>
      <c r="X488" s="468"/>
      <c r="Y488" s="468"/>
    </row>
    <row r="489" spans="1:25" ht="12" thickBot="1">
      <c r="A489" s="13"/>
      <c r="B489" s="13"/>
      <c r="C489" s="13"/>
      <c r="D489" s="13"/>
      <c r="E489" s="828"/>
      <c r="F489" s="835"/>
      <c r="G489" s="475" t="s">
        <v>5064</v>
      </c>
      <c r="H489" s="474" t="s">
        <v>5084</v>
      </c>
      <c r="I489" s="471">
        <v>120</v>
      </c>
      <c r="J489" s="471"/>
      <c r="K489" s="468"/>
      <c r="L489" s="468"/>
      <c r="M489" s="468"/>
      <c r="N489" s="468"/>
      <c r="O489" s="468"/>
      <c r="P489" s="468"/>
      <c r="Q489" s="468"/>
      <c r="R489" s="468"/>
      <c r="S489" s="468"/>
      <c r="T489" s="468"/>
      <c r="U489" s="468"/>
      <c r="V489" s="468"/>
      <c r="W489" s="468"/>
      <c r="X489" s="468"/>
      <c r="Y489" s="468"/>
    </row>
    <row r="490" spans="1:25" ht="12" thickBot="1">
      <c r="A490" s="13"/>
      <c r="B490" s="13"/>
      <c r="C490" s="13"/>
      <c r="D490" s="13"/>
      <c r="E490" s="828"/>
      <c r="F490" s="835"/>
      <c r="G490" s="475" t="s">
        <v>5065</v>
      </c>
      <c r="H490" s="474" t="s">
        <v>5084</v>
      </c>
      <c r="I490" s="471">
        <v>40</v>
      </c>
      <c r="J490" s="471"/>
      <c r="K490" s="468"/>
      <c r="L490" s="468"/>
      <c r="M490" s="468"/>
      <c r="N490" s="468"/>
      <c r="O490" s="468"/>
      <c r="P490" s="468"/>
      <c r="Q490" s="468"/>
      <c r="R490" s="468"/>
      <c r="S490" s="468"/>
      <c r="T490" s="468"/>
      <c r="U490" s="468"/>
      <c r="V490" s="468"/>
      <c r="W490" s="468"/>
      <c r="X490" s="468"/>
      <c r="Y490" s="468"/>
    </row>
    <row r="491" spans="1:25" ht="12" thickBot="1">
      <c r="A491" s="13"/>
      <c r="B491" s="13"/>
      <c r="C491" s="13"/>
      <c r="D491" s="13"/>
      <c r="E491" s="828"/>
      <c r="F491" s="835"/>
      <c r="G491" s="475" t="s">
        <v>5066</v>
      </c>
      <c r="H491" s="474" t="s">
        <v>5084</v>
      </c>
      <c r="I491" s="471">
        <v>40</v>
      </c>
      <c r="J491" s="471"/>
      <c r="K491" s="468"/>
      <c r="L491" s="468"/>
      <c r="M491" s="468"/>
      <c r="N491" s="468"/>
      <c r="O491" s="468"/>
      <c r="P491" s="468"/>
      <c r="Q491" s="468"/>
      <c r="R491" s="468"/>
      <c r="S491" s="468"/>
      <c r="T491" s="468"/>
      <c r="U491" s="468"/>
      <c r="V491" s="468"/>
      <c r="W491" s="468"/>
      <c r="X491" s="468"/>
      <c r="Y491" s="468"/>
    </row>
    <row r="492" spans="1:25" ht="12" thickBot="1">
      <c r="A492" s="13"/>
      <c r="B492" s="13"/>
      <c r="C492" s="13"/>
      <c r="D492" s="13"/>
      <c r="E492" s="828"/>
      <c r="F492" s="835"/>
      <c r="G492" s="475" t="s">
        <v>5067</v>
      </c>
      <c r="H492" s="474" t="s">
        <v>5084</v>
      </c>
      <c r="I492" s="471">
        <v>25</v>
      </c>
      <c r="J492" s="471"/>
      <c r="K492" s="468"/>
      <c r="L492" s="468"/>
      <c r="M492" s="468"/>
      <c r="N492" s="468"/>
      <c r="O492" s="468"/>
      <c r="P492" s="468"/>
      <c r="Q492" s="468"/>
      <c r="R492" s="468"/>
      <c r="S492" s="468"/>
      <c r="T492" s="468"/>
      <c r="U492" s="468"/>
      <c r="V492" s="468"/>
      <c r="W492" s="468"/>
      <c r="X492" s="468"/>
      <c r="Y492" s="468"/>
    </row>
    <row r="493" spans="1:25" ht="12" thickBot="1">
      <c r="A493" s="13"/>
      <c r="B493" s="13"/>
      <c r="C493" s="13"/>
      <c r="D493" s="13"/>
      <c r="E493" s="828"/>
      <c r="F493" s="835"/>
      <c r="G493" s="475" t="s">
        <v>5068</v>
      </c>
      <c r="H493" s="474" t="s">
        <v>5084</v>
      </c>
      <c r="I493" s="471">
        <v>25</v>
      </c>
      <c r="J493" s="471"/>
      <c r="K493" s="468"/>
      <c r="L493" s="468"/>
      <c r="M493" s="468"/>
      <c r="N493" s="468"/>
      <c r="O493" s="468"/>
      <c r="P493" s="468"/>
      <c r="Q493" s="468"/>
      <c r="R493" s="468"/>
      <c r="S493" s="468"/>
      <c r="T493" s="468"/>
      <c r="U493" s="468"/>
      <c r="V493" s="468"/>
      <c r="W493" s="468"/>
      <c r="X493" s="468"/>
      <c r="Y493" s="468"/>
    </row>
    <row r="494" spans="1:25" ht="12" thickBot="1">
      <c r="A494" s="13"/>
      <c r="B494" s="13"/>
      <c r="C494" s="13"/>
      <c r="D494" s="13"/>
      <c r="E494" s="828"/>
      <c r="F494" s="835"/>
      <c r="G494" s="475" t="s">
        <v>5069</v>
      </c>
      <c r="H494" s="474" t="s">
        <v>5085</v>
      </c>
      <c r="I494" s="471">
        <v>10</v>
      </c>
      <c r="J494" s="471"/>
      <c r="K494" s="468"/>
      <c r="L494" s="468"/>
      <c r="M494" s="468"/>
      <c r="N494" s="468"/>
      <c r="O494" s="468"/>
      <c r="P494" s="468"/>
      <c r="Q494" s="468"/>
      <c r="R494" s="468"/>
      <c r="S494" s="468"/>
      <c r="T494" s="468"/>
      <c r="U494" s="468"/>
      <c r="V494" s="468"/>
      <c r="W494" s="468"/>
      <c r="X494" s="468"/>
      <c r="Y494" s="468"/>
    </row>
    <row r="495" spans="1:25" ht="12" thickBot="1">
      <c r="A495" s="13"/>
      <c r="B495" s="13"/>
      <c r="C495" s="13"/>
      <c r="D495" s="13"/>
      <c r="E495" s="828"/>
      <c r="F495" s="835"/>
      <c r="G495" s="475" t="s">
        <v>5070</v>
      </c>
      <c r="H495" s="474" t="s">
        <v>5085</v>
      </c>
      <c r="I495" s="471">
        <v>50</v>
      </c>
      <c r="J495" s="471"/>
      <c r="K495" s="468"/>
      <c r="L495" s="468"/>
      <c r="M495" s="468"/>
      <c r="N495" s="468"/>
      <c r="O495" s="468"/>
      <c r="P495" s="468"/>
      <c r="Q495" s="468"/>
      <c r="R495" s="468"/>
      <c r="S495" s="468"/>
      <c r="T495" s="468"/>
      <c r="U495" s="468"/>
      <c r="V495" s="468"/>
      <c r="W495" s="468"/>
      <c r="X495" s="468"/>
      <c r="Y495" s="468"/>
    </row>
    <row r="496" spans="1:25" ht="12" thickBot="1">
      <c r="A496" s="13"/>
      <c r="B496" s="13"/>
      <c r="C496" s="13"/>
      <c r="D496" s="13"/>
      <c r="E496" s="828"/>
      <c r="F496" s="835"/>
      <c r="G496" s="475" t="s">
        <v>5071</v>
      </c>
      <c r="H496" s="474" t="s">
        <v>5085</v>
      </c>
      <c r="I496" s="471">
        <v>40</v>
      </c>
      <c r="J496" s="471"/>
      <c r="K496" s="468"/>
      <c r="L496" s="468"/>
      <c r="M496" s="468"/>
      <c r="N496" s="468"/>
      <c r="O496" s="468"/>
      <c r="P496" s="468"/>
      <c r="Q496" s="468"/>
      <c r="R496" s="468"/>
      <c r="S496" s="468"/>
      <c r="T496" s="468"/>
      <c r="U496" s="468"/>
      <c r="V496" s="468"/>
      <c r="W496" s="468"/>
      <c r="X496" s="468"/>
      <c r="Y496" s="468"/>
    </row>
    <row r="497" spans="1:25" ht="12" thickBot="1">
      <c r="A497" s="13"/>
      <c r="B497" s="13"/>
      <c r="C497" s="13"/>
      <c r="D497" s="13"/>
      <c r="E497" s="828"/>
      <c r="F497" s="835"/>
      <c r="G497" s="475" t="s">
        <v>5072</v>
      </c>
      <c r="H497" s="474" t="s">
        <v>5085</v>
      </c>
      <c r="I497" s="471">
        <v>5</v>
      </c>
      <c r="J497" s="471"/>
      <c r="K497" s="468"/>
      <c r="L497" s="468"/>
      <c r="M497" s="468"/>
      <c r="N497" s="468"/>
      <c r="O497" s="468"/>
      <c r="P497" s="468"/>
      <c r="Q497" s="468"/>
      <c r="R497" s="468"/>
      <c r="S497" s="468"/>
      <c r="T497" s="468"/>
      <c r="U497" s="468"/>
      <c r="V497" s="468"/>
      <c r="W497" s="468"/>
      <c r="X497" s="468"/>
      <c r="Y497" s="468"/>
    </row>
    <row r="498" spans="1:25" ht="12" thickBot="1">
      <c r="A498" s="13"/>
      <c r="B498" s="13"/>
      <c r="C498" s="13"/>
      <c r="D498" s="13"/>
      <c r="E498" s="828"/>
      <c r="F498" s="835"/>
      <c r="G498" s="475" t="s">
        <v>5073</v>
      </c>
      <c r="H498" s="474" t="s">
        <v>5085</v>
      </c>
      <c r="I498" s="471">
        <v>20</v>
      </c>
      <c r="J498" s="471"/>
      <c r="K498" s="468"/>
      <c r="L498" s="468"/>
      <c r="M498" s="468"/>
      <c r="N498" s="468"/>
      <c r="O498" s="468"/>
      <c r="P498" s="468"/>
      <c r="Q498" s="468"/>
      <c r="R498" s="468"/>
      <c r="S498" s="468"/>
      <c r="T498" s="468"/>
      <c r="U498" s="468"/>
      <c r="V498" s="468"/>
      <c r="W498" s="468"/>
      <c r="X498" s="468"/>
      <c r="Y498" s="468"/>
    </row>
    <row r="499" spans="1:25" ht="12" thickBot="1">
      <c r="A499" s="13"/>
      <c r="B499" s="13"/>
      <c r="C499" s="13"/>
      <c r="D499" s="13"/>
      <c r="E499" s="828"/>
      <c r="F499" s="835"/>
      <c r="G499" s="475" t="s">
        <v>5074</v>
      </c>
      <c r="H499" s="474" t="s">
        <v>5085</v>
      </c>
      <c r="I499" s="471">
        <v>20</v>
      </c>
      <c r="J499" s="471"/>
      <c r="K499" s="468"/>
      <c r="L499" s="468"/>
      <c r="M499" s="468"/>
      <c r="N499" s="468"/>
      <c r="O499" s="468"/>
      <c r="P499" s="468"/>
      <c r="Q499" s="468"/>
      <c r="R499" s="468"/>
      <c r="S499" s="468"/>
      <c r="T499" s="468"/>
      <c r="U499" s="468"/>
      <c r="V499" s="468"/>
      <c r="W499" s="468"/>
      <c r="X499" s="468"/>
      <c r="Y499" s="468"/>
    </row>
    <row r="500" spans="1:25" ht="12" thickBot="1">
      <c r="A500" s="13"/>
      <c r="B500" s="13"/>
      <c r="C500" s="13"/>
      <c r="D500" s="13"/>
      <c r="E500" s="828"/>
      <c r="F500" s="835"/>
      <c r="G500" s="475" t="s">
        <v>5075</v>
      </c>
      <c r="H500" s="474" t="s">
        <v>5085</v>
      </c>
      <c r="I500" s="471">
        <v>10</v>
      </c>
      <c r="J500" s="471"/>
      <c r="K500" s="468"/>
      <c r="L500" s="468"/>
      <c r="M500" s="468"/>
      <c r="N500" s="468"/>
      <c r="O500" s="468"/>
      <c r="P500" s="468"/>
      <c r="Q500" s="468"/>
      <c r="R500" s="468"/>
      <c r="S500" s="468"/>
      <c r="T500" s="468"/>
      <c r="U500" s="468"/>
      <c r="V500" s="468"/>
      <c r="W500" s="468"/>
      <c r="X500" s="468"/>
      <c r="Y500" s="468"/>
    </row>
    <row r="501" spans="1:25" ht="12" thickBot="1">
      <c r="A501" s="13"/>
      <c r="B501" s="13"/>
      <c r="C501" s="13"/>
      <c r="D501" s="13"/>
      <c r="E501" s="828"/>
      <c r="F501" s="835"/>
      <c r="G501" s="475" t="s">
        <v>5076</v>
      </c>
      <c r="H501" s="474" t="s">
        <v>5085</v>
      </c>
      <c r="I501" s="471">
        <v>10</v>
      </c>
      <c r="J501" s="471"/>
      <c r="K501" s="468"/>
      <c r="L501" s="468"/>
      <c r="M501" s="468"/>
      <c r="N501" s="468"/>
      <c r="O501" s="468"/>
      <c r="P501" s="468"/>
      <c r="Q501" s="468"/>
      <c r="R501" s="468"/>
      <c r="S501" s="468"/>
      <c r="T501" s="468"/>
      <c r="U501" s="468"/>
      <c r="V501" s="468"/>
      <c r="W501" s="468"/>
      <c r="X501" s="468"/>
      <c r="Y501" s="468"/>
    </row>
    <row r="502" spans="1:25" ht="12" thickBot="1">
      <c r="A502" s="13"/>
      <c r="B502" s="13"/>
      <c r="C502" s="13"/>
      <c r="D502" s="13"/>
      <c r="E502" s="828"/>
      <c r="F502" s="835"/>
      <c r="G502" s="475" t="s">
        <v>5077</v>
      </c>
      <c r="H502" s="474" t="s">
        <v>5085</v>
      </c>
      <c r="I502" s="471">
        <v>30</v>
      </c>
      <c r="J502" s="471"/>
      <c r="K502" s="468"/>
      <c r="L502" s="468"/>
      <c r="M502" s="468"/>
      <c r="N502" s="468"/>
      <c r="O502" s="468"/>
      <c r="P502" s="468"/>
      <c r="Q502" s="468"/>
      <c r="R502" s="468"/>
      <c r="S502" s="468"/>
      <c r="T502" s="468"/>
      <c r="U502" s="468"/>
      <c r="V502" s="468"/>
      <c r="W502" s="468"/>
      <c r="X502" s="468"/>
      <c r="Y502" s="468"/>
    </row>
    <row r="503" spans="1:25" ht="12" thickBot="1">
      <c r="A503" s="13"/>
      <c r="B503" s="13"/>
      <c r="C503" s="13"/>
      <c r="D503" s="13"/>
      <c r="E503" s="828"/>
      <c r="F503" s="835"/>
      <c r="G503" s="475" t="s">
        <v>5078</v>
      </c>
      <c r="H503" s="474" t="s">
        <v>5085</v>
      </c>
      <c r="I503" s="471">
        <v>25</v>
      </c>
      <c r="J503" s="471"/>
      <c r="K503" s="468"/>
      <c r="L503" s="468"/>
      <c r="M503" s="468"/>
      <c r="N503" s="468"/>
      <c r="O503" s="468"/>
      <c r="P503" s="468"/>
      <c r="Q503" s="468"/>
      <c r="R503" s="468"/>
      <c r="S503" s="468"/>
      <c r="T503" s="468"/>
      <c r="U503" s="468"/>
      <c r="V503" s="468"/>
      <c r="W503" s="468"/>
      <c r="X503" s="468"/>
      <c r="Y503" s="468"/>
    </row>
    <row r="504" spans="1:25" ht="12" thickBot="1">
      <c r="A504" s="13"/>
      <c r="B504" s="13"/>
      <c r="C504" s="13"/>
      <c r="D504" s="13"/>
      <c r="E504" s="828"/>
      <c r="F504" s="835"/>
      <c r="G504" s="475" t="s">
        <v>5079</v>
      </c>
      <c r="H504" s="474" t="s">
        <v>5085</v>
      </c>
      <c r="I504" s="471">
        <v>30</v>
      </c>
      <c r="J504" s="471"/>
      <c r="K504" s="468"/>
      <c r="L504" s="468"/>
      <c r="M504" s="468"/>
      <c r="N504" s="468"/>
      <c r="O504" s="468"/>
      <c r="P504" s="468"/>
      <c r="Q504" s="468"/>
      <c r="R504" s="468"/>
      <c r="S504" s="468"/>
      <c r="T504" s="468"/>
      <c r="U504" s="468"/>
      <c r="V504" s="468"/>
      <c r="W504" s="468"/>
      <c r="X504" s="468"/>
      <c r="Y504" s="468"/>
    </row>
    <row r="505" spans="1:25" ht="12" thickBot="1">
      <c r="A505" s="13"/>
      <c r="B505" s="13"/>
      <c r="C505" s="13"/>
      <c r="D505" s="13"/>
      <c r="E505" s="828"/>
      <c r="F505" s="835"/>
      <c r="G505" s="475" t="s">
        <v>5080</v>
      </c>
      <c r="H505" s="474" t="s">
        <v>5085</v>
      </c>
      <c r="I505" s="471">
        <v>10</v>
      </c>
      <c r="J505" s="471"/>
      <c r="K505" s="468"/>
      <c r="L505" s="468"/>
      <c r="M505" s="468"/>
      <c r="N505" s="468"/>
      <c r="O505" s="468"/>
      <c r="P505" s="468"/>
      <c r="Q505" s="468"/>
      <c r="R505" s="468"/>
      <c r="S505" s="468"/>
      <c r="T505" s="468"/>
      <c r="U505" s="468"/>
      <c r="V505" s="468"/>
      <c r="W505" s="468"/>
      <c r="X505" s="468"/>
      <c r="Y505" s="468"/>
    </row>
    <row r="506" spans="1:25" ht="12" thickBot="1">
      <c r="A506" s="13"/>
      <c r="B506" s="13"/>
      <c r="C506" s="13"/>
      <c r="D506" s="13"/>
      <c r="E506" s="828"/>
      <c r="F506" s="835"/>
      <c r="G506" s="475" t="s">
        <v>5081</v>
      </c>
      <c r="H506" s="474" t="s">
        <v>5085</v>
      </c>
      <c r="I506" s="471">
        <v>5</v>
      </c>
      <c r="J506" s="471"/>
      <c r="K506" s="468"/>
      <c r="L506" s="468"/>
      <c r="M506" s="468"/>
      <c r="N506" s="468"/>
      <c r="O506" s="468"/>
      <c r="P506" s="468"/>
      <c r="Q506" s="468"/>
      <c r="R506" s="468"/>
      <c r="S506" s="468"/>
      <c r="T506" s="468"/>
      <c r="U506" s="468"/>
      <c r="V506" s="468"/>
      <c r="W506" s="468"/>
      <c r="X506" s="468"/>
      <c r="Y506" s="468"/>
    </row>
    <row r="507" spans="1:25" ht="12" thickBot="1">
      <c r="A507" s="13"/>
      <c r="B507" s="13"/>
      <c r="C507" s="13"/>
      <c r="D507" s="13"/>
      <c r="E507" s="828"/>
      <c r="F507" s="835"/>
      <c r="G507" s="475" t="s">
        <v>5082</v>
      </c>
      <c r="H507" s="474" t="s">
        <v>5085</v>
      </c>
      <c r="I507" s="471">
        <v>40</v>
      </c>
      <c r="J507" s="471"/>
      <c r="K507" s="468"/>
      <c r="L507" s="468"/>
      <c r="M507" s="468"/>
      <c r="N507" s="468"/>
      <c r="O507" s="468"/>
      <c r="P507" s="468"/>
      <c r="Q507" s="468"/>
      <c r="R507" s="468"/>
      <c r="S507" s="468"/>
      <c r="T507" s="468"/>
      <c r="U507" s="468"/>
      <c r="V507" s="468"/>
      <c r="W507" s="468"/>
      <c r="X507" s="468"/>
      <c r="Y507" s="468"/>
    </row>
    <row r="508" spans="1:25" ht="12" thickBot="1">
      <c r="A508" s="13"/>
      <c r="B508" s="13"/>
      <c r="C508" s="13"/>
      <c r="D508" s="13"/>
      <c r="E508" s="828"/>
      <c r="F508" s="835"/>
      <c r="G508" s="475" t="s">
        <v>5083</v>
      </c>
      <c r="H508" s="474" t="s">
        <v>5085</v>
      </c>
      <c r="I508" s="471">
        <v>20</v>
      </c>
      <c r="J508" s="471"/>
      <c r="K508" s="468"/>
      <c r="L508" s="468"/>
      <c r="M508" s="468"/>
      <c r="N508" s="468"/>
      <c r="O508" s="468"/>
      <c r="P508" s="468"/>
      <c r="Q508" s="468"/>
      <c r="R508" s="468"/>
      <c r="S508" s="468"/>
      <c r="T508" s="468"/>
      <c r="U508" s="468"/>
      <c r="V508" s="468"/>
      <c r="W508" s="468"/>
      <c r="X508" s="468"/>
      <c r="Y508" s="468"/>
    </row>
    <row r="509" spans="1:25" ht="12" thickBot="1">
      <c r="A509" s="13"/>
      <c r="B509" s="13"/>
      <c r="C509" s="13"/>
      <c r="D509" s="13"/>
      <c r="E509" s="828"/>
      <c r="F509" s="835" t="s">
        <v>4542</v>
      </c>
      <c r="G509" s="475" t="s">
        <v>677</v>
      </c>
      <c r="H509" s="474" t="s">
        <v>4627</v>
      </c>
      <c r="I509" s="471">
        <v>20</v>
      </c>
      <c r="J509" s="471"/>
      <c r="K509" s="468"/>
      <c r="L509" s="468"/>
      <c r="M509" s="468"/>
      <c r="N509" s="468"/>
      <c r="O509" s="468"/>
      <c r="P509" s="468"/>
      <c r="Q509" s="468"/>
      <c r="R509" s="468"/>
      <c r="S509" s="468"/>
      <c r="T509" s="468"/>
      <c r="U509" s="468"/>
      <c r="V509" s="468"/>
      <c r="W509" s="468"/>
      <c r="X509" s="468"/>
      <c r="Y509" s="468"/>
    </row>
    <row r="510" spans="1:25" ht="12" thickBot="1">
      <c r="A510" s="13"/>
      <c r="B510" s="13"/>
      <c r="C510" s="13"/>
      <c r="D510" s="13"/>
      <c r="E510" s="828"/>
      <c r="F510" s="835"/>
      <c r="G510" s="475" t="s">
        <v>686</v>
      </c>
      <c r="H510" s="474" t="s">
        <v>4627</v>
      </c>
      <c r="I510" s="471">
        <v>50</v>
      </c>
      <c r="J510" s="471"/>
      <c r="K510" s="468"/>
      <c r="L510" s="468"/>
      <c r="M510" s="468"/>
      <c r="N510" s="468"/>
      <c r="O510" s="468"/>
      <c r="P510" s="468"/>
      <c r="Q510" s="468"/>
      <c r="R510" s="468"/>
      <c r="S510" s="468"/>
      <c r="T510" s="468"/>
      <c r="U510" s="468"/>
      <c r="V510" s="468"/>
      <c r="W510" s="468"/>
      <c r="X510" s="468"/>
      <c r="Y510" s="468"/>
    </row>
    <row r="511" spans="1:25" ht="12" thickBot="1">
      <c r="A511" s="13"/>
      <c r="B511" s="13"/>
      <c r="C511" s="13"/>
      <c r="D511" s="13"/>
      <c r="E511" s="828"/>
      <c r="F511" s="835"/>
      <c r="G511" s="475" t="s">
        <v>685</v>
      </c>
      <c r="H511" s="474" t="s">
        <v>4627</v>
      </c>
      <c r="I511" s="471">
        <v>50</v>
      </c>
      <c r="J511" s="471"/>
      <c r="K511" s="468"/>
      <c r="L511" s="468"/>
      <c r="M511" s="468"/>
      <c r="N511" s="468"/>
      <c r="O511" s="468"/>
      <c r="P511" s="468"/>
      <c r="Q511" s="468"/>
      <c r="R511" s="468"/>
      <c r="S511" s="468"/>
      <c r="T511" s="468"/>
      <c r="U511" s="468"/>
      <c r="V511" s="468"/>
      <c r="W511" s="468"/>
      <c r="X511" s="468"/>
      <c r="Y511" s="468"/>
    </row>
    <row r="512" spans="1:25" ht="12" thickBot="1">
      <c r="A512" s="13"/>
      <c r="B512" s="13"/>
      <c r="C512" s="13"/>
      <c r="D512" s="13"/>
      <c r="E512" s="828"/>
      <c r="F512" s="835"/>
      <c r="G512" s="475" t="s">
        <v>684</v>
      </c>
      <c r="H512" s="474" t="s">
        <v>4627</v>
      </c>
      <c r="I512" s="471">
        <v>25</v>
      </c>
      <c r="J512" s="471"/>
      <c r="K512" s="468"/>
      <c r="L512" s="468"/>
      <c r="M512" s="468"/>
      <c r="N512" s="468"/>
      <c r="O512" s="468"/>
      <c r="P512" s="468"/>
      <c r="Q512" s="468"/>
      <c r="R512" s="468"/>
      <c r="S512" s="468"/>
      <c r="T512" s="468"/>
      <c r="U512" s="468"/>
      <c r="V512" s="468"/>
      <c r="W512" s="468"/>
      <c r="X512" s="468"/>
      <c r="Y512" s="468"/>
    </row>
    <row r="513" spans="1:25" ht="12" thickBot="1">
      <c r="A513" s="13"/>
      <c r="B513" s="13"/>
      <c r="C513" s="13"/>
      <c r="D513" s="13"/>
      <c r="E513" s="828"/>
      <c r="F513" s="835"/>
      <c r="G513" s="475" t="s">
        <v>683</v>
      </c>
      <c r="H513" s="474" t="s">
        <v>4627</v>
      </c>
      <c r="I513" s="471">
        <v>50</v>
      </c>
      <c r="J513" s="471"/>
      <c r="K513" s="468"/>
      <c r="L513" s="468"/>
      <c r="M513" s="468"/>
      <c r="N513" s="468"/>
      <c r="O513" s="468"/>
      <c r="P513" s="468"/>
      <c r="Q513" s="468"/>
      <c r="R513" s="468"/>
      <c r="S513" s="468"/>
      <c r="T513" s="468"/>
      <c r="U513" s="468"/>
      <c r="V513" s="468"/>
      <c r="W513" s="468"/>
      <c r="X513" s="468"/>
      <c r="Y513" s="468"/>
    </row>
    <row r="514" spans="1:25" ht="12" thickBot="1">
      <c r="A514" s="13"/>
      <c r="B514" s="13"/>
      <c r="C514" s="13"/>
      <c r="D514" s="13"/>
      <c r="E514" s="828"/>
      <c r="F514" s="835"/>
      <c r="G514" s="475" t="s">
        <v>687</v>
      </c>
      <c r="H514" s="474" t="s">
        <v>4627</v>
      </c>
      <c r="I514" s="471">
        <v>100</v>
      </c>
      <c r="J514" s="471"/>
      <c r="K514" s="468"/>
      <c r="L514" s="468"/>
      <c r="M514" s="468"/>
      <c r="N514" s="468"/>
      <c r="O514" s="468"/>
      <c r="P514" s="468"/>
      <c r="Q514" s="468"/>
      <c r="R514" s="468"/>
      <c r="S514" s="468"/>
      <c r="T514" s="468"/>
      <c r="U514" s="468"/>
      <c r="V514" s="468"/>
      <c r="W514" s="468"/>
      <c r="X514" s="468"/>
      <c r="Y514" s="468"/>
    </row>
    <row r="515" spans="1:25" ht="12" thickBot="1">
      <c r="A515" s="13"/>
      <c r="B515" s="13"/>
      <c r="C515" s="13"/>
      <c r="D515" s="13"/>
      <c r="E515" s="828"/>
      <c r="F515" s="835"/>
      <c r="G515" s="475" t="s">
        <v>5146</v>
      </c>
      <c r="H515" s="474" t="s">
        <v>4627</v>
      </c>
      <c r="I515" s="471">
        <v>100</v>
      </c>
      <c r="J515" s="471"/>
      <c r="K515" s="468"/>
      <c r="L515" s="468"/>
      <c r="M515" s="468"/>
      <c r="N515" s="468"/>
      <c r="O515" s="468"/>
      <c r="P515" s="468"/>
      <c r="Q515" s="468"/>
      <c r="R515" s="468"/>
      <c r="S515" s="468"/>
      <c r="T515" s="468"/>
      <c r="U515" s="468"/>
      <c r="V515" s="468"/>
      <c r="W515" s="468"/>
      <c r="X515" s="468"/>
      <c r="Y515" s="468"/>
    </row>
    <row r="516" spans="1:25" s="308" customFormat="1" ht="12" thickBot="1">
      <c r="A516" s="13"/>
      <c r="B516" s="13"/>
      <c r="C516" s="13"/>
      <c r="D516" s="13"/>
      <c r="E516" s="828"/>
      <c r="F516" s="835" t="s">
        <v>6001</v>
      </c>
      <c r="G516" s="475" t="s">
        <v>6002</v>
      </c>
      <c r="H516" s="474" t="s">
        <v>4479</v>
      </c>
      <c r="I516" s="471">
        <v>980</v>
      </c>
      <c r="J516" s="471"/>
      <c r="K516" s="468"/>
      <c r="L516" s="468"/>
      <c r="M516" s="468"/>
      <c r="N516" s="468"/>
      <c r="O516" s="468"/>
      <c r="P516" s="468"/>
      <c r="Q516" s="468"/>
      <c r="R516" s="468"/>
      <c r="S516" s="468"/>
      <c r="T516" s="468"/>
      <c r="U516" s="468"/>
      <c r="V516" s="468"/>
      <c r="W516" s="468"/>
      <c r="X516" s="468"/>
      <c r="Y516" s="468"/>
    </row>
    <row r="517" spans="1:25" s="308" customFormat="1" ht="12" thickBot="1">
      <c r="A517" s="13"/>
      <c r="B517" s="13"/>
      <c r="C517" s="13"/>
      <c r="D517" s="13"/>
      <c r="E517" s="828"/>
      <c r="F517" s="835"/>
      <c r="G517" s="475" t="s">
        <v>6003</v>
      </c>
      <c r="H517" s="474" t="s">
        <v>4479</v>
      </c>
      <c r="I517" s="471">
        <v>1500</v>
      </c>
      <c r="J517" s="471"/>
      <c r="K517" s="468"/>
      <c r="L517" s="468"/>
      <c r="M517" s="468"/>
      <c r="N517" s="468"/>
      <c r="O517" s="468"/>
      <c r="P517" s="468"/>
      <c r="Q517" s="468"/>
      <c r="R517" s="468"/>
      <c r="S517" s="468"/>
      <c r="T517" s="468"/>
      <c r="U517" s="468"/>
      <c r="V517" s="468"/>
      <c r="W517" s="468"/>
      <c r="X517" s="468"/>
      <c r="Y517" s="468"/>
    </row>
    <row r="518" spans="1:25" s="308" customFormat="1" ht="12" thickBot="1">
      <c r="A518" s="13"/>
      <c r="B518" s="13"/>
      <c r="C518" s="13"/>
      <c r="D518" s="13"/>
      <c r="E518" s="828"/>
      <c r="F518" s="835"/>
      <c r="G518" s="475" t="s">
        <v>6004</v>
      </c>
      <c r="H518" s="474" t="s">
        <v>4479</v>
      </c>
      <c r="I518" s="471">
        <v>1980</v>
      </c>
      <c r="J518" s="471"/>
      <c r="K518" s="468"/>
      <c r="L518" s="468"/>
      <c r="M518" s="468"/>
      <c r="N518" s="468"/>
      <c r="O518" s="468"/>
      <c r="P518" s="468"/>
      <c r="Q518" s="468"/>
      <c r="R518" s="468"/>
      <c r="S518" s="468"/>
      <c r="T518" s="468"/>
      <c r="U518" s="468"/>
      <c r="V518" s="468"/>
      <c r="W518" s="468"/>
      <c r="X518" s="468"/>
      <c r="Y518" s="468"/>
    </row>
    <row r="519" spans="1:25" s="308" customFormat="1" ht="12" thickBot="1">
      <c r="A519" s="13"/>
      <c r="B519" s="13"/>
      <c r="C519" s="13"/>
      <c r="D519" s="13"/>
      <c r="E519" s="828"/>
      <c r="F519" s="835"/>
      <c r="G519" s="475" t="s">
        <v>6005</v>
      </c>
      <c r="H519" s="474" t="s">
        <v>4479</v>
      </c>
      <c r="I519" s="471">
        <v>2980</v>
      </c>
      <c r="J519" s="471"/>
      <c r="K519" s="468"/>
      <c r="L519" s="468"/>
      <c r="M519" s="468"/>
      <c r="N519" s="468"/>
      <c r="O519" s="468"/>
      <c r="P519" s="468"/>
      <c r="Q519" s="468"/>
      <c r="R519" s="468"/>
      <c r="S519" s="468"/>
      <c r="T519" s="468"/>
      <c r="U519" s="468"/>
      <c r="V519" s="468"/>
      <c r="W519" s="468"/>
      <c r="X519" s="468"/>
      <c r="Y519" s="468"/>
    </row>
    <row r="520" spans="1:25" s="308" customFormat="1" ht="12" thickBot="1">
      <c r="A520" s="13"/>
      <c r="B520" s="13"/>
      <c r="C520" s="13"/>
      <c r="D520" s="13"/>
      <c r="E520" s="828"/>
      <c r="F520" s="835"/>
      <c r="G520" s="475" t="s">
        <v>6006</v>
      </c>
      <c r="H520" s="474" t="s">
        <v>4479</v>
      </c>
      <c r="I520" s="471">
        <v>1800</v>
      </c>
      <c r="J520" s="471"/>
      <c r="K520" s="468"/>
      <c r="L520" s="468"/>
      <c r="M520" s="468"/>
      <c r="N520" s="468"/>
      <c r="O520" s="468"/>
      <c r="P520" s="468"/>
      <c r="Q520" s="468"/>
      <c r="R520" s="468"/>
      <c r="S520" s="468"/>
      <c r="T520" s="468"/>
      <c r="U520" s="468"/>
      <c r="V520" s="468"/>
      <c r="W520" s="468"/>
      <c r="X520" s="468"/>
      <c r="Y520" s="468"/>
    </row>
    <row r="521" spans="1:25" s="308" customFormat="1" ht="12" thickBot="1">
      <c r="A521" s="13"/>
      <c r="B521" s="13"/>
      <c r="C521" s="13"/>
      <c r="D521" s="13"/>
      <c r="E521" s="828"/>
      <c r="F521" s="835"/>
      <c r="G521" s="475" t="s">
        <v>6007</v>
      </c>
      <c r="H521" s="474" t="s">
        <v>4479</v>
      </c>
      <c r="I521" s="471">
        <v>19800</v>
      </c>
      <c r="J521" s="471"/>
      <c r="K521" s="468"/>
      <c r="L521" s="468"/>
      <c r="M521" s="468"/>
      <c r="N521" s="468"/>
      <c r="O521" s="468"/>
      <c r="P521" s="468"/>
      <c r="Q521" s="468"/>
      <c r="R521" s="468"/>
      <c r="S521" s="468"/>
      <c r="T521" s="468"/>
      <c r="U521" s="468"/>
      <c r="V521" s="468"/>
      <c r="W521" s="468"/>
      <c r="X521" s="468"/>
      <c r="Y521" s="468"/>
    </row>
    <row r="522" spans="1:25" s="308" customFormat="1" ht="12" thickBot="1">
      <c r="A522" s="13"/>
      <c r="B522" s="13"/>
      <c r="C522" s="13"/>
      <c r="D522" s="13"/>
      <c r="E522" s="828"/>
      <c r="F522" s="835"/>
      <c r="G522" s="475" t="s">
        <v>6008</v>
      </c>
      <c r="H522" s="474" t="s">
        <v>4479</v>
      </c>
      <c r="I522" s="471">
        <v>8800</v>
      </c>
      <c r="J522" s="471"/>
      <c r="K522" s="468"/>
      <c r="L522" s="468"/>
      <c r="M522" s="468"/>
      <c r="N522" s="468"/>
      <c r="O522" s="468"/>
      <c r="P522" s="468"/>
      <c r="Q522" s="468"/>
      <c r="R522" s="468"/>
      <c r="S522" s="468"/>
      <c r="T522" s="468"/>
      <c r="U522" s="468"/>
      <c r="V522" s="468"/>
      <c r="W522" s="468"/>
      <c r="X522" s="468"/>
      <c r="Y522" s="468"/>
    </row>
    <row r="523" spans="1:25" s="308" customFormat="1" ht="12" thickBot="1">
      <c r="A523" s="13"/>
      <c r="B523" s="13"/>
      <c r="C523" s="13"/>
      <c r="D523" s="13"/>
      <c r="E523" s="828"/>
      <c r="F523" s="835"/>
      <c r="G523" s="475" t="s">
        <v>6009</v>
      </c>
      <c r="H523" s="474" t="s">
        <v>4479</v>
      </c>
      <c r="I523" s="471">
        <v>5600</v>
      </c>
      <c r="J523" s="471"/>
      <c r="K523" s="468"/>
      <c r="L523" s="468"/>
      <c r="M523" s="468"/>
      <c r="N523" s="468"/>
      <c r="O523" s="468"/>
      <c r="P523" s="468"/>
      <c r="Q523" s="468"/>
      <c r="R523" s="468"/>
      <c r="S523" s="468"/>
      <c r="T523" s="468"/>
      <c r="U523" s="468"/>
      <c r="V523" s="468"/>
      <c r="W523" s="468"/>
      <c r="X523" s="468"/>
      <c r="Y523" s="468"/>
    </row>
    <row r="524" spans="1:25" s="308" customFormat="1" ht="12" thickBot="1">
      <c r="A524" s="13"/>
      <c r="B524" s="13"/>
      <c r="C524" s="13"/>
      <c r="D524" s="13"/>
      <c r="E524" s="828"/>
      <c r="F524" s="835"/>
      <c r="G524" s="475" t="s">
        <v>6010</v>
      </c>
      <c r="H524" s="474" t="s">
        <v>4479</v>
      </c>
      <c r="I524" s="471">
        <v>12800</v>
      </c>
      <c r="J524" s="471"/>
      <c r="K524" s="468"/>
      <c r="L524" s="468"/>
      <c r="M524" s="468"/>
      <c r="N524" s="468"/>
      <c r="O524" s="468"/>
      <c r="P524" s="468"/>
      <c r="Q524" s="468"/>
      <c r="R524" s="468"/>
      <c r="S524" s="468"/>
      <c r="T524" s="468"/>
      <c r="U524" s="468"/>
      <c r="V524" s="468"/>
      <c r="W524" s="468"/>
      <c r="X524" s="468"/>
      <c r="Y524" s="468"/>
    </row>
    <row r="525" spans="1:25" s="308" customFormat="1" ht="12" thickBot="1">
      <c r="A525" s="13"/>
      <c r="B525" s="13"/>
      <c r="C525" s="13"/>
      <c r="D525" s="13"/>
      <c r="E525" s="828"/>
      <c r="F525" s="835"/>
      <c r="G525" s="475" t="s">
        <v>6011</v>
      </c>
      <c r="H525" s="474" t="s">
        <v>4479</v>
      </c>
      <c r="I525" s="471">
        <v>1200</v>
      </c>
      <c r="J525" s="471"/>
      <c r="K525" s="468"/>
      <c r="L525" s="468"/>
      <c r="M525" s="468"/>
      <c r="N525" s="468"/>
      <c r="O525" s="468"/>
      <c r="P525" s="468"/>
      <c r="Q525" s="468"/>
      <c r="R525" s="468"/>
      <c r="S525" s="468"/>
      <c r="T525" s="468"/>
      <c r="U525" s="468"/>
      <c r="V525" s="468"/>
      <c r="W525" s="468"/>
      <c r="X525" s="468"/>
      <c r="Y525" s="468"/>
    </row>
    <row r="526" spans="1:25" s="308" customFormat="1" ht="12" thickBot="1">
      <c r="A526" s="13"/>
      <c r="B526" s="13"/>
      <c r="C526" s="13"/>
      <c r="D526" s="13"/>
      <c r="E526" s="828"/>
      <c r="F526" s="835"/>
      <c r="G526" s="475" t="s">
        <v>4911</v>
      </c>
      <c r="H526" s="474" t="s">
        <v>4479</v>
      </c>
      <c r="I526" s="471">
        <v>7800</v>
      </c>
      <c r="J526" s="471"/>
      <c r="K526" s="468"/>
      <c r="L526" s="468"/>
      <c r="M526" s="468"/>
      <c r="N526" s="468"/>
      <c r="O526" s="468"/>
      <c r="P526" s="468"/>
      <c r="Q526" s="468"/>
      <c r="R526" s="468"/>
      <c r="S526" s="468"/>
      <c r="T526" s="468"/>
      <c r="U526" s="468"/>
      <c r="V526" s="468"/>
      <c r="W526" s="468"/>
      <c r="X526" s="468"/>
      <c r="Y526" s="468"/>
    </row>
    <row r="527" spans="1:25" s="308" customFormat="1" ht="12" thickBot="1">
      <c r="A527" s="13"/>
      <c r="B527" s="13"/>
      <c r="C527" s="13"/>
      <c r="D527" s="13"/>
      <c r="E527" s="828"/>
      <c r="F527" s="835"/>
      <c r="G527" s="475" t="s">
        <v>6012</v>
      </c>
      <c r="H527" s="474" t="s">
        <v>4479</v>
      </c>
      <c r="I527" s="471">
        <v>24000</v>
      </c>
      <c r="J527" s="471"/>
      <c r="K527" s="468"/>
      <c r="L527" s="468"/>
      <c r="M527" s="468"/>
      <c r="N527" s="468"/>
      <c r="O527" s="468"/>
      <c r="P527" s="468"/>
      <c r="Q527" s="468"/>
      <c r="R527" s="468"/>
      <c r="S527" s="468"/>
      <c r="T527" s="468"/>
      <c r="U527" s="468"/>
      <c r="V527" s="468"/>
      <c r="W527" s="468"/>
      <c r="X527" s="468"/>
      <c r="Y527" s="468"/>
    </row>
    <row r="528" spans="1:25" s="308" customFormat="1" ht="12" thickBot="1">
      <c r="A528" s="13"/>
      <c r="B528" s="13"/>
      <c r="C528" s="13"/>
      <c r="D528" s="13"/>
      <c r="E528" s="828"/>
      <c r="F528" s="835"/>
      <c r="G528" s="475" t="s">
        <v>4680</v>
      </c>
      <c r="H528" s="474" t="s">
        <v>4479</v>
      </c>
      <c r="I528" s="471">
        <v>10500</v>
      </c>
      <c r="J528" s="471"/>
      <c r="K528" s="468"/>
      <c r="L528" s="468"/>
      <c r="M528" s="468"/>
      <c r="N528" s="468"/>
      <c r="O528" s="468"/>
      <c r="P528" s="468"/>
      <c r="Q528" s="468"/>
      <c r="R528" s="468"/>
      <c r="S528" s="468"/>
      <c r="T528" s="468"/>
      <c r="U528" s="468"/>
      <c r="V528" s="468"/>
      <c r="W528" s="468"/>
      <c r="X528" s="468"/>
      <c r="Y528" s="468"/>
    </row>
    <row r="529" spans="1:25" s="308" customFormat="1" ht="12" thickBot="1">
      <c r="A529" s="13"/>
      <c r="B529" s="13"/>
      <c r="C529" s="13"/>
      <c r="D529" s="13"/>
      <c r="E529" s="828"/>
      <c r="F529" s="835"/>
      <c r="G529" s="475" t="s">
        <v>6013</v>
      </c>
      <c r="H529" s="474" t="s">
        <v>4479</v>
      </c>
      <c r="I529" s="471">
        <v>28000</v>
      </c>
      <c r="J529" s="471"/>
      <c r="K529" s="468"/>
      <c r="L529" s="468"/>
      <c r="M529" s="468"/>
      <c r="N529" s="468"/>
      <c r="O529" s="468"/>
      <c r="P529" s="468"/>
      <c r="Q529" s="468"/>
      <c r="R529" s="468"/>
      <c r="S529" s="468"/>
      <c r="T529" s="468"/>
      <c r="U529" s="468"/>
      <c r="V529" s="468"/>
      <c r="W529" s="468"/>
      <c r="X529" s="468"/>
      <c r="Y529" s="468"/>
    </row>
    <row r="530" spans="1:25" s="308" customFormat="1" ht="12" thickBot="1">
      <c r="A530" s="13"/>
      <c r="B530" s="13"/>
      <c r="C530" s="13"/>
      <c r="D530" s="13"/>
      <c r="E530" s="828"/>
      <c r="F530" s="835"/>
      <c r="G530" s="475" t="s">
        <v>6014</v>
      </c>
      <c r="H530" s="474" t="s">
        <v>4479</v>
      </c>
      <c r="I530" s="471">
        <v>18000</v>
      </c>
      <c r="J530" s="471"/>
      <c r="K530" s="468"/>
      <c r="L530" s="468"/>
      <c r="M530" s="468"/>
      <c r="N530" s="468"/>
      <c r="O530" s="468"/>
      <c r="P530" s="468"/>
      <c r="Q530" s="468"/>
      <c r="R530" s="468"/>
      <c r="S530" s="468"/>
      <c r="T530" s="468"/>
      <c r="U530" s="468"/>
      <c r="V530" s="468"/>
      <c r="W530" s="468"/>
      <c r="X530" s="468"/>
      <c r="Y530" s="468"/>
    </row>
    <row r="531" spans="1:25" s="308" customFormat="1" ht="12" thickBot="1">
      <c r="A531" s="13"/>
      <c r="B531" s="13"/>
      <c r="C531" s="13"/>
      <c r="D531" s="13"/>
      <c r="E531" s="828"/>
      <c r="F531" s="835"/>
      <c r="G531" s="475" t="s">
        <v>6015</v>
      </c>
      <c r="H531" s="474" t="s">
        <v>4479</v>
      </c>
      <c r="I531" s="471">
        <v>34600</v>
      </c>
      <c r="J531" s="471"/>
      <c r="K531" s="468"/>
      <c r="L531" s="468"/>
      <c r="M531" s="468"/>
      <c r="N531" s="468"/>
      <c r="O531" s="468"/>
      <c r="P531" s="468"/>
      <c r="Q531" s="468"/>
      <c r="R531" s="468"/>
      <c r="S531" s="468"/>
      <c r="T531" s="468"/>
      <c r="U531" s="468"/>
      <c r="V531" s="468"/>
      <c r="W531" s="468"/>
      <c r="X531" s="468"/>
      <c r="Y531" s="468"/>
    </row>
    <row r="532" spans="1:25" s="308" customFormat="1" ht="12" thickBot="1">
      <c r="A532" s="13"/>
      <c r="B532" s="13"/>
      <c r="C532" s="13"/>
      <c r="D532" s="13"/>
      <c r="E532" s="828"/>
      <c r="F532" s="835"/>
      <c r="G532" s="475" t="s">
        <v>6016</v>
      </c>
      <c r="H532" s="474" t="s">
        <v>4479</v>
      </c>
      <c r="I532" s="471">
        <v>24000</v>
      </c>
      <c r="J532" s="471"/>
      <c r="K532" s="468"/>
      <c r="L532" s="468"/>
      <c r="M532" s="468"/>
      <c r="N532" s="468"/>
      <c r="O532" s="468"/>
      <c r="P532" s="468"/>
      <c r="Q532" s="468"/>
      <c r="R532" s="468"/>
      <c r="S532" s="468"/>
      <c r="T532" s="468"/>
      <c r="U532" s="468"/>
      <c r="V532" s="468"/>
      <c r="W532" s="468"/>
      <c r="X532" s="468"/>
      <c r="Y532" s="468"/>
    </row>
    <row r="533" spans="1:25" s="308" customFormat="1" ht="12" thickBot="1">
      <c r="A533" s="13"/>
      <c r="B533" s="13"/>
      <c r="C533" s="13"/>
      <c r="D533" s="13"/>
      <c r="E533" s="828"/>
      <c r="F533" s="835"/>
      <c r="G533" s="475" t="s">
        <v>6017</v>
      </c>
      <c r="H533" s="474" t="s">
        <v>4479</v>
      </c>
      <c r="I533" s="471">
        <v>2800</v>
      </c>
      <c r="J533" s="471"/>
      <c r="K533" s="468"/>
      <c r="L533" s="468"/>
      <c r="M533" s="468"/>
      <c r="N533" s="468"/>
      <c r="O533" s="468"/>
      <c r="P533" s="468"/>
      <c r="Q533" s="468"/>
      <c r="R533" s="468"/>
      <c r="S533" s="468"/>
      <c r="T533" s="468"/>
      <c r="U533" s="468"/>
      <c r="V533" s="468"/>
      <c r="W533" s="468"/>
      <c r="X533" s="468"/>
      <c r="Y533" s="468"/>
    </row>
    <row r="534" spans="1:25" s="308" customFormat="1" ht="12" thickBot="1">
      <c r="A534" s="13"/>
      <c r="B534" s="13"/>
      <c r="C534" s="13"/>
      <c r="D534" s="13"/>
      <c r="E534" s="828"/>
      <c r="F534" s="835"/>
      <c r="G534" s="475" t="s">
        <v>6018</v>
      </c>
      <c r="H534" s="474" t="s">
        <v>4479</v>
      </c>
      <c r="I534" s="471">
        <v>39800</v>
      </c>
      <c r="J534" s="471"/>
      <c r="K534" s="468"/>
      <c r="L534" s="468"/>
      <c r="M534" s="468"/>
      <c r="N534" s="468"/>
      <c r="O534" s="468"/>
      <c r="P534" s="468"/>
      <c r="Q534" s="468"/>
      <c r="R534" s="468"/>
      <c r="S534" s="468"/>
      <c r="T534" s="468"/>
      <c r="U534" s="468"/>
      <c r="V534" s="468"/>
      <c r="W534" s="468"/>
      <c r="X534" s="468"/>
      <c r="Y534" s="468"/>
    </row>
    <row r="535" spans="1:25" s="308" customFormat="1" ht="12" thickBot="1">
      <c r="A535" s="13"/>
      <c r="B535" s="13"/>
      <c r="C535" s="13"/>
      <c r="D535" s="13"/>
      <c r="E535" s="828"/>
      <c r="F535" s="835"/>
      <c r="G535" s="475" t="s">
        <v>6019</v>
      </c>
      <c r="H535" s="474" t="s">
        <v>4479</v>
      </c>
      <c r="I535" s="471">
        <v>49800</v>
      </c>
      <c r="J535" s="471"/>
      <c r="K535" s="468"/>
      <c r="L535" s="468"/>
      <c r="M535" s="468"/>
      <c r="N535" s="468"/>
      <c r="O535" s="468"/>
      <c r="P535" s="468"/>
      <c r="Q535" s="468"/>
      <c r="R535" s="468"/>
      <c r="S535" s="468"/>
      <c r="T535" s="468"/>
      <c r="U535" s="468"/>
      <c r="V535" s="468"/>
      <c r="W535" s="468"/>
      <c r="X535" s="468"/>
      <c r="Y535" s="468"/>
    </row>
    <row r="536" spans="1:25" s="308" customFormat="1" ht="12" thickBot="1">
      <c r="A536" s="13"/>
      <c r="B536" s="13"/>
      <c r="C536" s="13"/>
      <c r="D536" s="13"/>
      <c r="E536" s="828"/>
      <c r="F536" s="835"/>
      <c r="G536" s="475" t="s">
        <v>6020</v>
      </c>
      <c r="H536" s="474" t="s">
        <v>4479</v>
      </c>
      <c r="I536" s="471">
        <v>34500</v>
      </c>
      <c r="J536" s="471"/>
      <c r="K536" s="468"/>
      <c r="L536" s="468"/>
      <c r="M536" s="468"/>
      <c r="N536" s="468"/>
      <c r="O536" s="468"/>
      <c r="P536" s="468"/>
      <c r="Q536" s="468"/>
      <c r="R536" s="468"/>
      <c r="S536" s="468"/>
      <c r="T536" s="468"/>
      <c r="U536" s="468"/>
      <c r="V536" s="468"/>
      <c r="W536" s="468"/>
      <c r="X536" s="468"/>
      <c r="Y536" s="468"/>
    </row>
    <row r="537" spans="1:25" s="308" customFormat="1" ht="12" thickBot="1">
      <c r="A537" s="13"/>
      <c r="B537" s="13"/>
      <c r="C537" s="13"/>
      <c r="D537" s="13"/>
      <c r="E537" s="828"/>
      <c r="F537" s="835"/>
      <c r="G537" s="475" t="s">
        <v>6021</v>
      </c>
      <c r="H537" s="474" t="s">
        <v>4479</v>
      </c>
      <c r="I537" s="471">
        <v>5600</v>
      </c>
      <c r="J537" s="471"/>
      <c r="K537" s="468"/>
      <c r="L537" s="468"/>
      <c r="M537" s="468"/>
      <c r="N537" s="468"/>
      <c r="O537" s="468"/>
      <c r="P537" s="468"/>
      <c r="Q537" s="468"/>
      <c r="R537" s="468"/>
      <c r="S537" s="468"/>
      <c r="T537" s="468"/>
      <c r="U537" s="468"/>
      <c r="V537" s="468"/>
      <c r="W537" s="468"/>
      <c r="X537" s="468"/>
      <c r="Y537" s="468"/>
    </row>
    <row r="538" spans="1:25" s="308" customFormat="1" ht="12" thickBot="1">
      <c r="A538" s="13"/>
      <c r="B538" s="13"/>
      <c r="C538" s="13"/>
      <c r="D538" s="13"/>
      <c r="E538" s="828"/>
      <c r="F538" s="835"/>
      <c r="G538" s="475" t="s">
        <v>6022</v>
      </c>
      <c r="H538" s="474" t="s">
        <v>4479</v>
      </c>
      <c r="I538" s="471">
        <v>68000</v>
      </c>
      <c r="J538" s="471"/>
      <c r="K538" s="468"/>
      <c r="L538" s="468"/>
      <c r="M538" s="468"/>
      <c r="N538" s="468"/>
      <c r="O538" s="468"/>
      <c r="P538" s="468"/>
      <c r="Q538" s="468"/>
      <c r="R538" s="468"/>
      <c r="S538" s="468"/>
      <c r="T538" s="468"/>
      <c r="U538" s="468"/>
      <c r="V538" s="468"/>
      <c r="W538" s="468"/>
      <c r="X538" s="468"/>
      <c r="Y538" s="468"/>
    </row>
    <row r="539" spans="1:25" s="308" customFormat="1" ht="12" thickBot="1">
      <c r="A539" s="13"/>
      <c r="B539" s="13"/>
      <c r="C539" s="13"/>
      <c r="D539" s="13"/>
      <c r="E539" s="828"/>
      <c r="F539" s="835"/>
      <c r="G539" s="475" t="s">
        <v>6023</v>
      </c>
      <c r="H539" s="474" t="s">
        <v>4479</v>
      </c>
      <c r="I539" s="471">
        <v>21000</v>
      </c>
      <c r="J539" s="471"/>
      <c r="K539" s="468"/>
      <c r="L539" s="468"/>
      <c r="M539" s="468"/>
      <c r="N539" s="468"/>
      <c r="O539" s="468"/>
      <c r="P539" s="468"/>
      <c r="Q539" s="468"/>
      <c r="R539" s="468"/>
      <c r="S539" s="468"/>
      <c r="T539" s="468"/>
      <c r="U539" s="468"/>
      <c r="V539" s="468"/>
      <c r="W539" s="468"/>
      <c r="X539" s="468"/>
      <c r="Y539" s="468"/>
    </row>
    <row r="540" spans="1:25" s="308" customFormat="1" ht="12" thickBot="1">
      <c r="A540" s="13"/>
      <c r="B540" s="13"/>
      <c r="C540" s="13"/>
      <c r="D540" s="13"/>
      <c r="E540" s="828"/>
      <c r="F540" s="835"/>
      <c r="G540" s="475" t="s">
        <v>6024</v>
      </c>
      <c r="H540" s="474" t="s">
        <v>4479</v>
      </c>
      <c r="I540" s="471">
        <v>77700</v>
      </c>
      <c r="J540" s="471"/>
      <c r="K540" s="468"/>
      <c r="L540" s="468"/>
      <c r="M540" s="468"/>
      <c r="N540" s="468"/>
      <c r="O540" s="468"/>
      <c r="P540" s="468"/>
      <c r="Q540" s="468"/>
      <c r="R540" s="468"/>
      <c r="S540" s="468"/>
      <c r="T540" s="468"/>
      <c r="U540" s="468"/>
      <c r="V540" s="468"/>
      <c r="W540" s="468"/>
      <c r="X540" s="468"/>
      <c r="Y540" s="468"/>
    </row>
    <row r="541" spans="1:25" s="308" customFormat="1" ht="12" thickBot="1">
      <c r="A541" s="13"/>
      <c r="B541" s="13"/>
      <c r="C541" s="13"/>
      <c r="D541" s="13"/>
      <c r="E541" s="828"/>
      <c r="F541" s="835"/>
      <c r="G541" s="475" t="s">
        <v>4918</v>
      </c>
      <c r="H541" s="474" t="s">
        <v>4479</v>
      </c>
      <c r="I541" s="471">
        <v>90000</v>
      </c>
      <c r="J541" s="471"/>
      <c r="K541" s="468"/>
      <c r="L541" s="468"/>
      <c r="M541" s="468"/>
      <c r="N541" s="468"/>
      <c r="O541" s="468"/>
      <c r="P541" s="468"/>
      <c r="Q541" s="468"/>
      <c r="R541" s="468"/>
      <c r="S541" s="468"/>
      <c r="T541" s="468"/>
      <c r="U541" s="468"/>
      <c r="V541" s="468"/>
      <c r="W541" s="468"/>
      <c r="X541" s="468"/>
      <c r="Y541" s="468"/>
    </row>
    <row r="542" spans="1:25" s="308" customFormat="1" ht="12" thickBot="1">
      <c r="A542" s="13"/>
      <c r="B542" s="13"/>
      <c r="C542" s="13"/>
      <c r="D542" s="13"/>
      <c r="E542" s="828"/>
      <c r="F542" s="835"/>
      <c r="G542" s="475" t="s">
        <v>6025</v>
      </c>
      <c r="H542" s="474" t="s">
        <v>4479</v>
      </c>
      <c r="I542" s="471">
        <v>125000</v>
      </c>
      <c r="J542" s="471"/>
      <c r="K542" s="468"/>
      <c r="L542" s="468"/>
      <c r="M542" s="468"/>
      <c r="N542" s="468"/>
      <c r="O542" s="468"/>
      <c r="P542" s="468"/>
      <c r="Q542" s="468"/>
      <c r="R542" s="468"/>
      <c r="S542" s="468"/>
      <c r="T542" s="468"/>
      <c r="U542" s="468"/>
      <c r="V542" s="468"/>
      <c r="W542" s="468"/>
      <c r="X542" s="468"/>
      <c r="Y542" s="468"/>
    </row>
    <row r="543" spans="1:25" s="308" customFormat="1" ht="12" thickBot="1">
      <c r="A543" s="13"/>
      <c r="B543" s="13"/>
      <c r="C543" s="13"/>
      <c r="D543" s="13"/>
      <c r="E543" s="828"/>
      <c r="F543" s="835"/>
      <c r="G543" s="475" t="s">
        <v>6026</v>
      </c>
      <c r="H543" s="474" t="s">
        <v>4479</v>
      </c>
      <c r="I543" s="471">
        <v>198000</v>
      </c>
      <c r="J543" s="471"/>
      <c r="K543" s="468"/>
      <c r="L543" s="468"/>
      <c r="M543" s="468"/>
      <c r="N543" s="468"/>
      <c r="O543" s="468"/>
      <c r="P543" s="468"/>
      <c r="Q543" s="468"/>
      <c r="R543" s="468"/>
      <c r="S543" s="468"/>
      <c r="T543" s="468"/>
      <c r="U543" s="468"/>
      <c r="V543" s="468"/>
      <c r="W543" s="468"/>
      <c r="X543" s="468"/>
      <c r="Y543" s="468"/>
    </row>
    <row r="544" spans="1:25" s="308" customFormat="1" ht="12" thickBot="1">
      <c r="A544" s="13"/>
      <c r="B544" s="13"/>
      <c r="C544" s="13"/>
      <c r="D544" s="13"/>
      <c r="E544" s="828"/>
      <c r="F544" s="835"/>
      <c r="G544" s="475" t="s">
        <v>4921</v>
      </c>
      <c r="H544" s="474" t="s">
        <v>4479</v>
      </c>
      <c r="I544" s="471">
        <v>250000</v>
      </c>
      <c r="J544" s="471"/>
      <c r="K544" s="468"/>
      <c r="L544" s="468"/>
      <c r="M544" s="468"/>
      <c r="N544" s="468"/>
      <c r="O544" s="468"/>
      <c r="P544" s="468"/>
      <c r="Q544" s="468"/>
      <c r="R544" s="468"/>
      <c r="S544" s="468"/>
      <c r="T544" s="468"/>
      <c r="U544" s="468"/>
      <c r="V544" s="468"/>
      <c r="W544" s="468"/>
      <c r="X544" s="468"/>
      <c r="Y544" s="468"/>
    </row>
    <row r="545" spans="1:25" s="308" customFormat="1" ht="12" thickBot="1">
      <c r="A545" s="13"/>
      <c r="B545" s="13"/>
      <c r="C545" s="13"/>
      <c r="D545" s="13"/>
      <c r="E545" s="828"/>
      <c r="F545" s="835"/>
      <c r="G545" s="475" t="s">
        <v>6027</v>
      </c>
      <c r="H545" s="474" t="s">
        <v>4479</v>
      </c>
      <c r="I545" s="471">
        <v>300000</v>
      </c>
      <c r="J545" s="471"/>
      <c r="K545" s="468"/>
      <c r="L545" s="468"/>
      <c r="M545" s="468"/>
      <c r="N545" s="468"/>
      <c r="O545" s="468"/>
      <c r="P545" s="468"/>
      <c r="Q545" s="468"/>
      <c r="R545" s="468"/>
      <c r="S545" s="468"/>
      <c r="T545" s="468"/>
      <c r="U545" s="468"/>
      <c r="V545" s="468"/>
      <c r="W545" s="468"/>
      <c r="X545" s="468"/>
      <c r="Y545" s="468"/>
    </row>
    <row r="546" spans="1:25" ht="12" thickBot="1">
      <c r="A546" s="13"/>
      <c r="B546" s="13"/>
      <c r="C546" s="13"/>
      <c r="D546" s="13"/>
      <c r="E546" s="828" t="s">
        <v>4629</v>
      </c>
      <c r="F546" s="829" t="s">
        <v>4721</v>
      </c>
      <c r="G546" s="475" t="s">
        <v>4633</v>
      </c>
      <c r="H546" s="474" t="s">
        <v>4423</v>
      </c>
      <c r="I546" s="471">
        <v>10000</v>
      </c>
      <c r="J546" s="471"/>
      <c r="K546" s="468"/>
      <c r="L546" s="468"/>
      <c r="M546" s="468"/>
      <c r="N546" s="468"/>
      <c r="O546" s="468"/>
      <c r="P546" s="468"/>
      <c r="Q546" s="468"/>
      <c r="R546" s="468"/>
      <c r="S546" s="468"/>
      <c r="T546" s="468"/>
      <c r="U546" s="468"/>
      <c r="V546" s="468"/>
      <c r="W546" s="468"/>
      <c r="X546" s="468"/>
      <c r="Y546" s="468"/>
    </row>
    <row r="547" spans="1:25" ht="12" thickBot="1">
      <c r="A547" s="13"/>
      <c r="B547" s="13"/>
      <c r="C547" s="13"/>
      <c r="D547" s="13"/>
      <c r="E547" s="828"/>
      <c r="F547" s="835"/>
      <c r="G547" s="475" t="s">
        <v>4634</v>
      </c>
      <c r="H547" s="474" t="s">
        <v>3320</v>
      </c>
      <c r="I547" s="471">
        <v>12800</v>
      </c>
      <c r="J547" s="471"/>
      <c r="K547" s="468"/>
      <c r="L547" s="468"/>
      <c r="M547" s="468"/>
      <c r="N547" s="468"/>
      <c r="O547" s="468"/>
      <c r="P547" s="468"/>
      <c r="Q547" s="468"/>
      <c r="R547" s="468"/>
      <c r="S547" s="468"/>
      <c r="T547" s="468"/>
      <c r="U547" s="468"/>
      <c r="V547" s="468"/>
      <c r="W547" s="468"/>
      <c r="X547" s="468"/>
      <c r="Y547" s="468"/>
    </row>
    <row r="548" spans="1:25" ht="12" thickBot="1">
      <c r="A548" s="13"/>
      <c r="B548" s="13"/>
      <c r="C548" s="13"/>
      <c r="D548" s="13"/>
      <c r="E548" s="828"/>
      <c r="F548" s="835"/>
      <c r="G548" s="475" t="s">
        <v>4635</v>
      </c>
      <c r="H548" s="474" t="s">
        <v>4424</v>
      </c>
      <c r="I548" s="471">
        <v>5000</v>
      </c>
      <c r="J548" s="471"/>
      <c r="K548" s="468"/>
      <c r="L548" s="468"/>
      <c r="M548" s="468"/>
      <c r="N548" s="468"/>
      <c r="O548" s="468"/>
      <c r="P548" s="468"/>
      <c r="Q548" s="468"/>
      <c r="R548" s="468"/>
      <c r="S548" s="468"/>
      <c r="T548" s="468"/>
      <c r="U548" s="468"/>
      <c r="V548" s="468"/>
      <c r="W548" s="468"/>
      <c r="X548" s="468"/>
      <c r="Y548" s="468"/>
    </row>
    <row r="549" spans="1:25" ht="12" thickBot="1">
      <c r="A549" s="13"/>
      <c r="B549" s="13"/>
      <c r="C549" s="13"/>
      <c r="D549" s="13"/>
      <c r="E549" s="828"/>
      <c r="F549" s="835"/>
      <c r="G549" s="475" t="s">
        <v>4630</v>
      </c>
      <c r="H549" s="474" t="s">
        <v>4646</v>
      </c>
      <c r="I549" s="471">
        <v>5000</v>
      </c>
      <c r="J549" s="471"/>
      <c r="K549" s="468"/>
      <c r="L549" s="468"/>
      <c r="M549" s="468"/>
      <c r="N549" s="468"/>
      <c r="O549" s="468"/>
      <c r="P549" s="468"/>
      <c r="Q549" s="468"/>
      <c r="R549" s="468"/>
      <c r="S549" s="468"/>
      <c r="T549" s="468"/>
      <c r="U549" s="468"/>
      <c r="V549" s="468"/>
      <c r="W549" s="468"/>
      <c r="X549" s="468"/>
      <c r="Y549" s="468"/>
    </row>
    <row r="550" spans="1:25" ht="12" thickBot="1">
      <c r="A550" s="13"/>
      <c r="B550" s="13"/>
      <c r="C550" s="13"/>
      <c r="D550" s="13"/>
      <c r="E550" s="828"/>
      <c r="F550" s="835"/>
      <c r="G550" s="475" t="s">
        <v>4636</v>
      </c>
      <c r="H550" s="474" t="s">
        <v>47</v>
      </c>
      <c r="I550" s="471">
        <v>6000</v>
      </c>
      <c r="J550" s="471"/>
      <c r="K550" s="468"/>
      <c r="L550" s="468"/>
      <c r="M550" s="468"/>
      <c r="N550" s="468"/>
      <c r="O550" s="468"/>
      <c r="P550" s="468"/>
      <c r="Q550" s="468"/>
      <c r="R550" s="468"/>
      <c r="S550" s="468"/>
      <c r="T550" s="468"/>
      <c r="U550" s="468"/>
      <c r="V550" s="468"/>
      <c r="W550" s="468"/>
      <c r="X550" s="468"/>
      <c r="Y550" s="468"/>
    </row>
    <row r="551" spans="1:25" ht="12" thickBot="1">
      <c r="A551" s="13"/>
      <c r="B551" s="13"/>
      <c r="C551" s="13"/>
      <c r="D551" s="13"/>
      <c r="E551" s="828"/>
      <c r="F551" s="835"/>
      <c r="G551" s="475" t="s">
        <v>4637</v>
      </c>
      <c r="H551" s="474" t="s">
        <v>47</v>
      </c>
      <c r="I551" s="471">
        <v>6500</v>
      </c>
      <c r="J551" s="471"/>
      <c r="K551" s="468"/>
      <c r="L551" s="468"/>
      <c r="M551" s="468"/>
      <c r="N551" s="468"/>
      <c r="O551" s="468"/>
      <c r="P551" s="468"/>
      <c r="Q551" s="468"/>
      <c r="R551" s="468"/>
      <c r="S551" s="468"/>
      <c r="T551" s="468"/>
      <c r="U551" s="468"/>
      <c r="V551" s="468"/>
      <c r="W551" s="468"/>
      <c r="X551" s="468"/>
      <c r="Y551" s="468"/>
    </row>
    <row r="552" spans="1:25" ht="12" thickBot="1">
      <c r="A552" s="13"/>
      <c r="B552" s="13"/>
      <c r="C552" s="13"/>
      <c r="D552" s="13"/>
      <c r="E552" s="828"/>
      <c r="F552" s="835"/>
      <c r="G552" s="475" t="s">
        <v>4586</v>
      </c>
      <c r="H552" s="474" t="s">
        <v>4692</v>
      </c>
      <c r="I552" s="471">
        <v>5000</v>
      </c>
      <c r="J552" s="471"/>
      <c r="K552" s="468"/>
      <c r="L552" s="468"/>
      <c r="M552" s="468"/>
      <c r="N552" s="468"/>
      <c r="O552" s="468"/>
      <c r="P552" s="468"/>
      <c r="Q552" s="468"/>
      <c r="R552" s="468"/>
      <c r="S552" s="468"/>
      <c r="T552" s="468"/>
      <c r="U552" s="468"/>
      <c r="V552" s="468"/>
      <c r="W552" s="468"/>
      <c r="X552" s="468"/>
      <c r="Y552" s="468"/>
    </row>
    <row r="553" spans="1:25" ht="12" thickBot="1">
      <c r="A553" s="13"/>
      <c r="B553" s="13"/>
      <c r="C553" s="13"/>
      <c r="D553" s="13"/>
      <c r="E553" s="828"/>
      <c r="F553" s="835"/>
      <c r="G553" s="475" t="s">
        <v>3100</v>
      </c>
      <c r="H553" s="474" t="s">
        <v>4692</v>
      </c>
      <c r="I553" s="471">
        <v>5500</v>
      </c>
      <c r="J553" s="471"/>
      <c r="K553" s="468"/>
      <c r="L553" s="468"/>
      <c r="M553" s="468"/>
      <c r="N553" s="468"/>
      <c r="O553" s="468"/>
      <c r="P553" s="468"/>
      <c r="Q553" s="468"/>
      <c r="R553" s="468"/>
      <c r="S553" s="468"/>
      <c r="T553" s="468"/>
      <c r="U553" s="468"/>
      <c r="V553" s="468"/>
      <c r="W553" s="468"/>
      <c r="X553" s="468"/>
      <c r="Y553" s="468"/>
    </row>
    <row r="554" spans="1:25" ht="12" thickBot="1">
      <c r="A554" s="13"/>
      <c r="B554" s="13"/>
      <c r="C554" s="13"/>
      <c r="D554" s="13"/>
      <c r="E554" s="828"/>
      <c r="F554" s="835"/>
      <c r="G554" s="475" t="s">
        <v>4638</v>
      </c>
      <c r="H554" s="474" t="s">
        <v>4692</v>
      </c>
      <c r="I554" s="471">
        <v>6500</v>
      </c>
      <c r="J554" s="471"/>
      <c r="K554" s="468"/>
      <c r="L554" s="468"/>
      <c r="M554" s="468"/>
      <c r="N554" s="468"/>
      <c r="O554" s="468"/>
      <c r="P554" s="468"/>
      <c r="Q554" s="468"/>
      <c r="R554" s="468"/>
      <c r="S554" s="468"/>
      <c r="T554" s="468"/>
      <c r="U554" s="468"/>
      <c r="V554" s="468"/>
      <c r="W554" s="468"/>
      <c r="X554" s="468"/>
      <c r="Y554" s="468"/>
    </row>
    <row r="555" spans="1:25" ht="12" thickBot="1">
      <c r="A555" s="13"/>
      <c r="B555" s="13"/>
      <c r="C555" s="13"/>
      <c r="D555" s="13"/>
      <c r="E555" s="828"/>
      <c r="F555" s="835"/>
      <c r="G555" s="475" t="s">
        <v>4639</v>
      </c>
      <c r="H555" s="474" t="s">
        <v>4693</v>
      </c>
      <c r="I555" s="471">
        <v>8500</v>
      </c>
      <c r="J555" s="471"/>
      <c r="K555" s="468"/>
      <c r="L555" s="468"/>
      <c r="M555" s="468"/>
      <c r="N555" s="468"/>
      <c r="O555" s="468"/>
      <c r="P555" s="468"/>
      <c r="Q555" s="468"/>
      <c r="R555" s="468"/>
      <c r="S555" s="468"/>
      <c r="T555" s="468"/>
      <c r="U555" s="468"/>
      <c r="V555" s="468"/>
      <c r="W555" s="468"/>
      <c r="X555" s="468"/>
      <c r="Y555" s="468"/>
    </row>
    <row r="556" spans="1:25" ht="12" thickBot="1">
      <c r="A556" s="13"/>
      <c r="B556" s="13"/>
      <c r="C556" s="13"/>
      <c r="D556" s="13"/>
      <c r="E556" s="828"/>
      <c r="F556" s="835"/>
      <c r="G556" s="475" t="s">
        <v>4640</v>
      </c>
      <c r="H556" s="474" t="s">
        <v>4693</v>
      </c>
      <c r="I556" s="471">
        <v>10000</v>
      </c>
      <c r="J556" s="471"/>
      <c r="K556" s="468"/>
      <c r="L556" s="468"/>
      <c r="M556" s="468"/>
      <c r="N556" s="468"/>
      <c r="O556" s="468"/>
      <c r="P556" s="468"/>
      <c r="Q556" s="468"/>
      <c r="R556" s="468"/>
      <c r="S556" s="468"/>
      <c r="T556" s="468"/>
      <c r="U556" s="468"/>
      <c r="V556" s="468"/>
      <c r="W556" s="468"/>
      <c r="X556" s="468"/>
      <c r="Y556" s="468"/>
    </row>
    <row r="557" spans="1:25" ht="12" thickBot="1">
      <c r="A557" s="13"/>
      <c r="B557" s="13"/>
      <c r="C557" s="13"/>
      <c r="D557" s="13"/>
      <c r="E557" s="828"/>
      <c r="F557" s="835"/>
      <c r="G557" s="475" t="s">
        <v>4631</v>
      </c>
      <c r="H557" s="474" t="s">
        <v>4693</v>
      </c>
      <c r="I557" s="471">
        <v>12000</v>
      </c>
      <c r="J557" s="471"/>
      <c r="K557" s="468"/>
      <c r="L557" s="468"/>
      <c r="M557" s="468"/>
      <c r="N557" s="468"/>
      <c r="O557" s="468"/>
      <c r="P557" s="468"/>
      <c r="Q557" s="468"/>
      <c r="R557" s="468"/>
      <c r="S557" s="468"/>
      <c r="T557" s="468"/>
      <c r="U557" s="468"/>
      <c r="V557" s="468"/>
      <c r="W557" s="468"/>
      <c r="X557" s="468"/>
      <c r="Y557" s="468"/>
    </row>
    <row r="558" spans="1:25" ht="12" thickBot="1">
      <c r="A558" s="13"/>
      <c r="B558" s="13"/>
      <c r="C558" s="13"/>
      <c r="D558" s="13"/>
      <c r="E558" s="828"/>
      <c r="F558" s="835"/>
      <c r="G558" s="475" t="s">
        <v>4632</v>
      </c>
      <c r="H558" s="474" t="s">
        <v>4693</v>
      </c>
      <c r="I558" s="471">
        <v>20000</v>
      </c>
      <c r="J558" s="471" t="s">
        <v>710</v>
      </c>
      <c r="K558" s="468"/>
      <c r="L558" s="468"/>
      <c r="M558" s="468"/>
      <c r="N558" s="468"/>
      <c r="O558" s="468"/>
      <c r="P558" s="468"/>
      <c r="Q558" s="468"/>
      <c r="R558" s="468"/>
      <c r="S558" s="468"/>
      <c r="T558" s="468"/>
      <c r="U558" s="468"/>
      <c r="V558" s="468"/>
      <c r="W558" s="468"/>
      <c r="X558" s="468"/>
      <c r="Y558" s="468"/>
    </row>
    <row r="559" spans="1:25" ht="12" thickBot="1">
      <c r="A559" s="13"/>
      <c r="B559" s="13"/>
      <c r="C559" s="13"/>
      <c r="D559" s="13"/>
      <c r="E559" s="828"/>
      <c r="F559" s="835"/>
      <c r="G559" s="475" t="s">
        <v>4642</v>
      </c>
      <c r="H559" s="474" t="s">
        <v>144</v>
      </c>
      <c r="I559" s="471">
        <v>50000</v>
      </c>
      <c r="J559" s="471" t="s">
        <v>4641</v>
      </c>
      <c r="K559" s="468"/>
      <c r="L559" s="468"/>
      <c r="M559" s="468"/>
      <c r="N559" s="468"/>
      <c r="O559" s="468"/>
      <c r="P559" s="468"/>
      <c r="Q559" s="468"/>
      <c r="R559" s="468"/>
      <c r="S559" s="468"/>
      <c r="T559" s="468"/>
      <c r="U559" s="468"/>
      <c r="V559" s="468"/>
      <c r="W559" s="468"/>
      <c r="X559" s="468"/>
      <c r="Y559" s="468"/>
    </row>
    <row r="560" spans="1:25" ht="12" thickBot="1">
      <c r="A560" s="13"/>
      <c r="B560" s="13"/>
      <c r="C560" s="13"/>
      <c r="D560" s="13"/>
      <c r="E560" s="828"/>
      <c r="F560" s="835"/>
      <c r="G560" s="475" t="s">
        <v>4643</v>
      </c>
      <c r="H560" s="474" t="s">
        <v>4424</v>
      </c>
      <c r="I560" s="471">
        <v>20000</v>
      </c>
      <c r="J560" s="471" t="s">
        <v>4395</v>
      </c>
      <c r="K560" s="468"/>
      <c r="L560" s="468"/>
      <c r="M560" s="468"/>
      <c r="N560" s="468"/>
      <c r="O560" s="468"/>
      <c r="P560" s="468"/>
      <c r="Q560" s="468"/>
      <c r="R560" s="468"/>
      <c r="S560" s="468"/>
      <c r="T560" s="468"/>
      <c r="U560" s="468"/>
      <c r="V560" s="468"/>
      <c r="W560" s="468"/>
      <c r="X560" s="468"/>
      <c r="Y560" s="468"/>
    </row>
    <row r="561" spans="1:25" ht="12" thickBot="1">
      <c r="A561" s="13"/>
      <c r="B561" s="13"/>
      <c r="C561" s="13"/>
      <c r="D561" s="13"/>
      <c r="E561" s="828"/>
      <c r="F561" s="829" t="s">
        <v>4722</v>
      </c>
      <c r="G561" s="475" t="s">
        <v>4644</v>
      </c>
      <c r="H561" s="474" t="s">
        <v>4077</v>
      </c>
      <c r="I561" s="471">
        <v>1000</v>
      </c>
      <c r="J561" s="471"/>
      <c r="K561" s="468"/>
      <c r="L561" s="468"/>
      <c r="M561" s="468"/>
      <c r="N561" s="468"/>
      <c r="O561" s="468"/>
      <c r="P561" s="468"/>
      <c r="Q561" s="468"/>
      <c r="R561" s="468"/>
      <c r="S561" s="468"/>
      <c r="T561" s="468"/>
      <c r="U561" s="468"/>
      <c r="V561" s="468"/>
      <c r="W561" s="468"/>
      <c r="X561" s="468"/>
      <c r="Y561" s="468"/>
    </row>
    <row r="562" spans="1:25" ht="12" thickBot="1">
      <c r="A562" s="13"/>
      <c r="B562" s="13"/>
      <c r="C562" s="13"/>
      <c r="D562" s="13"/>
      <c r="E562" s="828"/>
      <c r="F562" s="835"/>
      <c r="G562" s="475" t="s">
        <v>4645</v>
      </c>
      <c r="H562" s="474" t="s">
        <v>4077</v>
      </c>
      <c r="I562" s="471">
        <v>3000</v>
      </c>
      <c r="J562" s="471"/>
      <c r="K562" s="468"/>
      <c r="L562" s="468"/>
      <c r="M562" s="468"/>
      <c r="N562" s="468"/>
      <c r="O562" s="468"/>
      <c r="P562" s="468"/>
      <c r="Q562" s="468"/>
      <c r="R562" s="468"/>
      <c r="S562" s="468"/>
      <c r="T562" s="468"/>
      <c r="U562" s="468"/>
      <c r="V562" s="468"/>
      <c r="W562" s="468"/>
      <c r="X562" s="468"/>
      <c r="Y562" s="468"/>
    </row>
    <row r="563" spans="1:25" ht="12" thickBot="1">
      <c r="A563" s="13"/>
      <c r="B563" s="13"/>
      <c r="C563" s="13"/>
      <c r="D563" s="13"/>
      <c r="E563" s="828"/>
      <c r="F563" s="835"/>
      <c r="G563" s="475" t="s">
        <v>4556</v>
      </c>
      <c r="H563" s="474" t="s">
        <v>4077</v>
      </c>
      <c r="I563" s="471">
        <v>80</v>
      </c>
      <c r="J563" s="471"/>
      <c r="K563" s="468"/>
      <c r="L563" s="468"/>
      <c r="M563" s="468"/>
      <c r="N563" s="468"/>
      <c r="O563" s="468"/>
      <c r="P563" s="468"/>
      <c r="Q563" s="468"/>
      <c r="R563" s="468"/>
      <c r="S563" s="468"/>
      <c r="T563" s="468"/>
      <c r="U563" s="468"/>
      <c r="V563" s="468"/>
      <c r="W563" s="468"/>
      <c r="X563" s="468"/>
      <c r="Y563" s="468"/>
    </row>
    <row r="564" spans="1:25" ht="12" thickBot="1">
      <c r="A564" s="13"/>
      <c r="B564" s="13"/>
      <c r="C564" s="13"/>
      <c r="D564" s="13"/>
      <c r="E564" s="828"/>
      <c r="F564" s="835"/>
      <c r="G564" s="475" t="s">
        <v>3425</v>
      </c>
      <c r="H564" s="474" t="s">
        <v>4077</v>
      </c>
      <c r="I564" s="471">
        <v>80</v>
      </c>
      <c r="J564" s="471"/>
      <c r="K564" s="468"/>
      <c r="L564" s="468"/>
      <c r="M564" s="468"/>
      <c r="N564" s="468"/>
      <c r="O564" s="468"/>
      <c r="P564" s="468"/>
      <c r="Q564" s="468"/>
      <c r="R564" s="468"/>
      <c r="S564" s="468"/>
      <c r="T564" s="468"/>
      <c r="U564" s="468"/>
      <c r="V564" s="468"/>
      <c r="W564" s="468"/>
      <c r="X564" s="468"/>
      <c r="Y564" s="468"/>
    </row>
    <row r="565" spans="1:25" ht="12" thickBot="1">
      <c r="A565" s="13"/>
      <c r="B565" s="13"/>
      <c r="C565" s="13"/>
      <c r="D565" s="13"/>
      <c r="E565" s="828"/>
      <c r="F565" s="460" t="s">
        <v>4647</v>
      </c>
      <c r="G565" s="475" t="s">
        <v>4649</v>
      </c>
      <c r="H565" s="474" t="s">
        <v>4648</v>
      </c>
      <c r="I565" s="471">
        <v>50</v>
      </c>
      <c r="J565" s="471"/>
      <c r="K565" s="468"/>
      <c r="L565" s="468"/>
      <c r="M565" s="468"/>
      <c r="N565" s="468"/>
      <c r="O565" s="468"/>
      <c r="P565" s="468"/>
      <c r="Q565" s="468"/>
      <c r="R565" s="468"/>
      <c r="S565" s="468"/>
      <c r="T565" s="468"/>
      <c r="U565" s="468"/>
      <c r="V565" s="468"/>
      <c r="W565" s="468"/>
      <c r="X565" s="468"/>
      <c r="Y565" s="468"/>
    </row>
    <row r="566" spans="1:25" ht="12" thickBot="1">
      <c r="A566" s="13"/>
      <c r="B566" s="13"/>
      <c r="C566" s="13"/>
      <c r="D566" s="13"/>
      <c r="E566" s="828"/>
      <c r="F566" s="835" t="s">
        <v>4650</v>
      </c>
      <c r="G566" s="475" t="s">
        <v>4651</v>
      </c>
      <c r="H566" s="474" t="s">
        <v>4652</v>
      </c>
      <c r="I566" s="471">
        <v>3200</v>
      </c>
      <c r="J566" s="471"/>
      <c r="K566" s="468"/>
      <c r="L566" s="468"/>
      <c r="M566" s="468"/>
      <c r="N566" s="468"/>
      <c r="O566" s="468"/>
      <c r="P566" s="468"/>
      <c r="Q566" s="468"/>
      <c r="R566" s="468"/>
      <c r="S566" s="468"/>
      <c r="T566" s="468"/>
      <c r="U566" s="468"/>
      <c r="V566" s="468"/>
      <c r="W566" s="468"/>
      <c r="X566" s="468"/>
      <c r="Y566" s="468"/>
    </row>
    <row r="567" spans="1:25" ht="12" thickBot="1">
      <c r="A567" s="13"/>
      <c r="B567" s="13"/>
      <c r="C567" s="13"/>
      <c r="D567" s="13"/>
      <c r="E567" s="828"/>
      <c r="F567" s="835"/>
      <c r="G567" s="475" t="s">
        <v>4653</v>
      </c>
      <c r="H567" s="474" t="s">
        <v>4652</v>
      </c>
      <c r="I567" s="471">
        <v>3400</v>
      </c>
      <c r="J567" s="471"/>
      <c r="K567" s="468"/>
      <c r="L567" s="468"/>
      <c r="M567" s="468"/>
      <c r="N567" s="468"/>
      <c r="O567" s="468"/>
      <c r="P567" s="468"/>
      <c r="Q567" s="468"/>
      <c r="R567" s="468"/>
      <c r="S567" s="468"/>
      <c r="T567" s="468"/>
      <c r="U567" s="468"/>
      <c r="V567" s="468"/>
      <c r="W567" s="468"/>
      <c r="X567" s="468"/>
      <c r="Y567" s="468"/>
    </row>
    <row r="568" spans="1:25" ht="12" thickBot="1">
      <c r="A568" s="13"/>
      <c r="B568" s="13"/>
      <c r="C568" s="13"/>
      <c r="D568" s="13"/>
      <c r="E568" s="828"/>
      <c r="F568" s="835"/>
      <c r="G568" s="475" t="s">
        <v>4654</v>
      </c>
      <c r="H568" s="474" t="s">
        <v>4652</v>
      </c>
      <c r="I568" s="471">
        <v>3500</v>
      </c>
      <c r="J568" s="471"/>
      <c r="K568" s="468"/>
      <c r="L568" s="468"/>
      <c r="M568" s="468"/>
      <c r="N568" s="468"/>
      <c r="O568" s="468"/>
      <c r="P568" s="468"/>
      <c r="Q568" s="468"/>
      <c r="R568" s="468"/>
      <c r="S568" s="468"/>
      <c r="T568" s="468"/>
      <c r="U568" s="468"/>
      <c r="V568" s="468"/>
      <c r="W568" s="468"/>
      <c r="X568" s="468"/>
      <c r="Y568" s="468"/>
    </row>
    <row r="569" spans="1:25" ht="12" thickBot="1">
      <c r="A569" s="13"/>
      <c r="B569" s="13"/>
      <c r="C569" s="13"/>
      <c r="D569" s="13"/>
      <c r="E569" s="828"/>
      <c r="F569" s="835"/>
      <c r="G569" s="475" t="s">
        <v>4655</v>
      </c>
      <c r="H569" s="474" t="s">
        <v>4652</v>
      </c>
      <c r="I569" s="471">
        <v>3800</v>
      </c>
      <c r="J569" s="471"/>
      <c r="K569" s="468"/>
      <c r="L569" s="468"/>
      <c r="M569" s="468"/>
      <c r="N569" s="468"/>
      <c r="O569" s="468"/>
      <c r="P569" s="468"/>
      <c r="Q569" s="468"/>
      <c r="R569" s="468"/>
      <c r="S569" s="468"/>
      <c r="T569" s="468"/>
      <c r="U569" s="468"/>
      <c r="V569" s="468"/>
      <c r="W569" s="468"/>
      <c r="X569" s="468"/>
      <c r="Y569" s="468"/>
    </row>
    <row r="570" spans="1:25" ht="12" thickBot="1">
      <c r="A570" s="13"/>
      <c r="B570" s="13"/>
      <c r="C570" s="13"/>
      <c r="D570" s="13"/>
      <c r="E570" s="828"/>
      <c r="F570" s="835"/>
      <c r="G570" s="475" t="s">
        <v>4656</v>
      </c>
      <c r="H570" s="474" t="s">
        <v>4652</v>
      </c>
      <c r="I570" s="471">
        <v>4100</v>
      </c>
      <c r="J570" s="471"/>
      <c r="K570" s="468"/>
      <c r="L570" s="468"/>
      <c r="M570" s="468"/>
      <c r="N570" s="468"/>
      <c r="O570" s="468"/>
      <c r="P570" s="468"/>
      <c r="Q570" s="468"/>
      <c r="R570" s="468"/>
      <c r="S570" s="468"/>
      <c r="T570" s="468"/>
      <c r="U570" s="468"/>
      <c r="V570" s="468"/>
      <c r="W570" s="468"/>
      <c r="X570" s="468"/>
      <c r="Y570" s="468"/>
    </row>
    <row r="571" spans="1:25" ht="12" thickBot="1">
      <c r="A571" s="13"/>
      <c r="B571" s="13"/>
      <c r="C571" s="13"/>
      <c r="D571" s="13"/>
      <c r="E571" s="828"/>
      <c r="F571" s="835"/>
      <c r="G571" s="475" t="s">
        <v>4657</v>
      </c>
      <c r="H571" s="474" t="s">
        <v>4652</v>
      </c>
      <c r="I571" s="471">
        <v>2013</v>
      </c>
      <c r="J571" s="471"/>
      <c r="K571" s="468"/>
      <c r="L571" s="468"/>
      <c r="M571" s="468"/>
      <c r="N571" s="468"/>
      <c r="O571" s="468"/>
      <c r="P571" s="468"/>
      <c r="Q571" s="468"/>
      <c r="R571" s="468"/>
      <c r="S571" s="468"/>
      <c r="T571" s="468"/>
      <c r="U571" s="468"/>
      <c r="V571" s="468"/>
      <c r="W571" s="468"/>
      <c r="X571" s="468"/>
      <c r="Y571" s="468"/>
    </row>
    <row r="572" spans="1:25" ht="12" thickBot="1">
      <c r="A572" s="13"/>
      <c r="B572" s="13"/>
      <c r="C572" s="13"/>
      <c r="D572" s="13"/>
      <c r="E572" s="828"/>
      <c r="F572" s="835"/>
      <c r="G572" s="475" t="s">
        <v>4658</v>
      </c>
      <c r="H572" s="474" t="s">
        <v>4652</v>
      </c>
      <c r="I572" s="471">
        <v>4000</v>
      </c>
      <c r="J572" s="471"/>
      <c r="K572" s="468"/>
      <c r="L572" s="468"/>
      <c r="M572" s="468"/>
      <c r="N572" s="468"/>
      <c r="O572" s="468"/>
      <c r="P572" s="468"/>
      <c r="Q572" s="468"/>
      <c r="R572" s="468"/>
      <c r="S572" s="468"/>
      <c r="T572" s="468"/>
      <c r="U572" s="468"/>
      <c r="V572" s="468"/>
      <c r="W572" s="468"/>
      <c r="X572" s="468"/>
      <c r="Y572" s="468"/>
    </row>
    <row r="573" spans="1:25" ht="12" thickBot="1">
      <c r="A573" s="13"/>
      <c r="B573" s="13"/>
      <c r="C573" s="13"/>
      <c r="D573" s="13"/>
      <c r="E573" s="828"/>
      <c r="F573" s="835"/>
      <c r="G573" s="475" t="s">
        <v>4659</v>
      </c>
      <c r="H573" s="474" t="s">
        <v>4689</v>
      </c>
      <c r="I573" s="471">
        <v>1920</v>
      </c>
      <c r="J573" s="471"/>
      <c r="K573" s="468"/>
      <c r="L573" s="468"/>
      <c r="M573" s="468"/>
      <c r="N573" s="468"/>
      <c r="O573" s="468"/>
      <c r="P573" s="468"/>
      <c r="Q573" s="468"/>
      <c r="R573" s="468"/>
      <c r="S573" s="468"/>
      <c r="T573" s="468"/>
      <c r="U573" s="468"/>
      <c r="V573" s="468"/>
      <c r="W573" s="468"/>
      <c r="X573" s="468"/>
      <c r="Y573" s="468"/>
    </row>
    <row r="574" spans="1:25" ht="12" thickBot="1">
      <c r="A574" s="13"/>
      <c r="B574" s="13"/>
      <c r="C574" s="13"/>
      <c r="D574" s="13"/>
      <c r="E574" s="828"/>
      <c r="F574" s="835"/>
      <c r="G574" s="475" t="s">
        <v>4660</v>
      </c>
      <c r="H574" s="474" t="s">
        <v>4687</v>
      </c>
      <c r="I574" s="471">
        <v>6600</v>
      </c>
      <c r="J574" s="471"/>
      <c r="K574" s="468"/>
      <c r="L574" s="468"/>
      <c r="M574" s="468"/>
      <c r="N574" s="468"/>
      <c r="O574" s="468"/>
      <c r="P574" s="468"/>
      <c r="Q574" s="468"/>
      <c r="R574" s="468"/>
      <c r="S574" s="468"/>
      <c r="T574" s="468"/>
      <c r="U574" s="468"/>
      <c r="V574" s="468"/>
      <c r="W574" s="468"/>
      <c r="X574" s="468"/>
      <c r="Y574" s="468"/>
    </row>
    <row r="575" spans="1:25" ht="12" thickBot="1">
      <c r="A575" s="13"/>
      <c r="B575" s="13"/>
      <c r="C575" s="13"/>
      <c r="D575" s="13"/>
      <c r="E575" s="828"/>
      <c r="F575" s="835"/>
      <c r="G575" s="475" t="s">
        <v>5390</v>
      </c>
      <c r="H575" s="474" t="s">
        <v>4691</v>
      </c>
      <c r="I575" s="471">
        <v>1280</v>
      </c>
      <c r="J575" s="471"/>
      <c r="K575" s="468"/>
      <c r="L575" s="468"/>
      <c r="M575" s="468"/>
      <c r="N575" s="468"/>
      <c r="O575" s="468"/>
      <c r="P575" s="468"/>
      <c r="Q575" s="468"/>
      <c r="R575" s="468"/>
      <c r="S575" s="468"/>
      <c r="T575" s="468"/>
      <c r="U575" s="468"/>
      <c r="V575" s="468"/>
      <c r="W575" s="468"/>
      <c r="X575" s="468"/>
      <c r="Y575" s="468"/>
    </row>
    <row r="576" spans="1:25" ht="12" thickBot="1">
      <c r="A576" s="13"/>
      <c r="B576" s="13"/>
      <c r="C576" s="13"/>
      <c r="D576" s="13"/>
      <c r="E576" s="828"/>
      <c r="F576" s="835"/>
      <c r="G576" s="475" t="s">
        <v>4661</v>
      </c>
      <c r="H576" s="474" t="s">
        <v>4688</v>
      </c>
      <c r="I576" s="471">
        <v>1480</v>
      </c>
      <c r="J576" s="471"/>
      <c r="K576" s="468"/>
      <c r="L576" s="468"/>
      <c r="M576" s="468"/>
      <c r="N576" s="468"/>
      <c r="O576" s="468"/>
      <c r="P576" s="468"/>
      <c r="Q576" s="468"/>
      <c r="R576" s="468"/>
      <c r="S576" s="468"/>
      <c r="T576" s="468"/>
      <c r="U576" s="468"/>
      <c r="V576" s="468"/>
      <c r="W576" s="468"/>
      <c r="X576" s="468"/>
      <c r="Y576" s="468"/>
    </row>
    <row r="577" spans="1:25" ht="12" thickBot="1">
      <c r="A577" s="13"/>
      <c r="B577" s="13"/>
      <c r="C577" s="13"/>
      <c r="D577" s="13"/>
      <c r="E577" s="828"/>
      <c r="F577" s="835"/>
      <c r="G577" s="475" t="s">
        <v>4662</v>
      </c>
      <c r="H577" s="474" t="s">
        <v>4701</v>
      </c>
      <c r="I577" s="471">
        <v>6800</v>
      </c>
      <c r="J577" s="471"/>
      <c r="K577" s="468"/>
      <c r="L577" s="468"/>
      <c r="M577" s="468"/>
      <c r="N577" s="468"/>
      <c r="O577" s="468"/>
      <c r="P577" s="468"/>
      <c r="Q577" s="468"/>
      <c r="R577" s="468"/>
      <c r="S577" s="468"/>
      <c r="T577" s="468"/>
      <c r="U577" s="468"/>
      <c r="V577" s="468"/>
      <c r="W577" s="468"/>
      <c r="X577" s="468"/>
      <c r="Y577" s="468"/>
    </row>
    <row r="578" spans="1:25" ht="12" thickBot="1">
      <c r="A578" s="13"/>
      <c r="B578" s="13"/>
      <c r="C578" s="13"/>
      <c r="D578" s="13"/>
      <c r="E578" s="828"/>
      <c r="F578" s="835"/>
      <c r="G578" s="475" t="s">
        <v>4032</v>
      </c>
      <c r="H578" s="474" t="s">
        <v>4702</v>
      </c>
      <c r="I578" s="471">
        <v>9800</v>
      </c>
      <c r="J578" s="471"/>
      <c r="K578" s="468"/>
      <c r="L578" s="468"/>
      <c r="M578" s="468"/>
      <c r="N578" s="468"/>
      <c r="O578" s="468"/>
      <c r="P578" s="468"/>
      <c r="Q578" s="468"/>
      <c r="R578" s="468"/>
      <c r="S578" s="468"/>
      <c r="T578" s="468"/>
      <c r="U578" s="468"/>
      <c r="V578" s="468"/>
      <c r="W578" s="468"/>
      <c r="X578" s="468"/>
      <c r="Y578" s="468"/>
    </row>
    <row r="579" spans="1:25" ht="12" thickBot="1">
      <c r="A579" s="13"/>
      <c r="B579" s="13"/>
      <c r="C579" s="13"/>
      <c r="D579" s="13"/>
      <c r="E579" s="828"/>
      <c r="F579" s="835" t="s">
        <v>4663</v>
      </c>
      <c r="G579" s="475" t="s">
        <v>4664</v>
      </c>
      <c r="H579" s="474" t="s">
        <v>3989</v>
      </c>
      <c r="I579" s="471">
        <v>40</v>
      </c>
      <c r="J579" s="471"/>
      <c r="K579" s="468"/>
      <c r="L579" s="468"/>
      <c r="M579" s="468"/>
      <c r="N579" s="468"/>
      <c r="O579" s="468"/>
      <c r="P579" s="468"/>
      <c r="Q579" s="468"/>
      <c r="R579" s="468"/>
      <c r="S579" s="468"/>
      <c r="T579" s="468"/>
      <c r="U579" s="468"/>
      <c r="V579" s="468"/>
      <c r="W579" s="468"/>
      <c r="X579" s="468"/>
      <c r="Y579" s="468"/>
    </row>
    <row r="580" spans="1:25" ht="12" thickBot="1">
      <c r="A580" s="13"/>
      <c r="B580" s="13"/>
      <c r="C580" s="13"/>
      <c r="D580" s="13"/>
      <c r="E580" s="828"/>
      <c r="F580" s="835"/>
      <c r="G580" s="475" t="s">
        <v>4665</v>
      </c>
      <c r="H580" s="474" t="s">
        <v>3989</v>
      </c>
      <c r="I580" s="471">
        <v>120</v>
      </c>
      <c r="J580" s="471"/>
      <c r="K580" s="468"/>
      <c r="L580" s="468"/>
      <c r="M580" s="468"/>
      <c r="N580" s="468"/>
      <c r="O580" s="468"/>
      <c r="P580" s="468"/>
      <c r="Q580" s="468"/>
      <c r="R580" s="468"/>
      <c r="S580" s="468"/>
      <c r="T580" s="468"/>
      <c r="U580" s="468"/>
      <c r="V580" s="468"/>
      <c r="W580" s="468"/>
      <c r="X580" s="468"/>
      <c r="Y580" s="468"/>
    </row>
    <row r="581" spans="1:25" ht="12" thickBot="1">
      <c r="A581" s="13"/>
      <c r="B581" s="13"/>
      <c r="C581" s="13"/>
      <c r="D581" s="13"/>
      <c r="E581" s="828"/>
      <c r="F581" s="835"/>
      <c r="G581" s="475" t="s">
        <v>4525</v>
      </c>
      <c r="H581" s="474" t="s">
        <v>3989</v>
      </c>
      <c r="I581" s="471">
        <v>40</v>
      </c>
      <c r="J581" s="471"/>
      <c r="K581" s="468"/>
      <c r="L581" s="468"/>
      <c r="M581" s="468"/>
      <c r="N581" s="468"/>
      <c r="O581" s="468"/>
      <c r="P581" s="468"/>
      <c r="Q581" s="468"/>
      <c r="R581" s="468"/>
      <c r="S581" s="468"/>
      <c r="T581" s="468"/>
      <c r="U581" s="468"/>
      <c r="V581" s="468"/>
      <c r="W581" s="468"/>
      <c r="X581" s="468"/>
      <c r="Y581" s="468"/>
    </row>
    <row r="582" spans="1:25" ht="12" thickBot="1">
      <c r="A582" s="13"/>
      <c r="B582" s="13"/>
      <c r="C582" s="13"/>
      <c r="D582" s="13"/>
      <c r="E582" s="828"/>
      <c r="F582" s="835"/>
      <c r="G582" s="475" t="s">
        <v>3092</v>
      </c>
      <c r="H582" s="474" t="s">
        <v>3989</v>
      </c>
      <c r="I582" s="471">
        <v>100</v>
      </c>
      <c r="J582" s="471"/>
      <c r="K582" s="468"/>
      <c r="L582" s="468"/>
      <c r="M582" s="468"/>
      <c r="N582" s="468"/>
      <c r="O582" s="468"/>
      <c r="P582" s="468"/>
      <c r="Q582" s="468"/>
      <c r="R582" s="468"/>
      <c r="S582" s="468"/>
      <c r="T582" s="468"/>
      <c r="U582" s="468"/>
      <c r="V582" s="468"/>
      <c r="W582" s="468"/>
      <c r="X582" s="468"/>
      <c r="Y582" s="468"/>
    </row>
    <row r="583" spans="1:25" ht="12" thickBot="1">
      <c r="A583" s="13"/>
      <c r="B583" s="13"/>
      <c r="C583" s="13"/>
      <c r="D583" s="13"/>
      <c r="E583" s="828"/>
      <c r="F583" s="835"/>
      <c r="G583" s="475" t="s">
        <v>4666</v>
      </c>
      <c r="H583" s="474" t="s">
        <v>3989</v>
      </c>
      <c r="I583" s="471">
        <v>25</v>
      </c>
      <c r="J583" s="471"/>
      <c r="K583" s="468"/>
      <c r="L583" s="468"/>
      <c r="M583" s="468"/>
      <c r="N583" s="468"/>
      <c r="O583" s="468"/>
      <c r="P583" s="468"/>
      <c r="Q583" s="468"/>
      <c r="R583" s="468"/>
      <c r="S583" s="468"/>
      <c r="T583" s="468"/>
      <c r="U583" s="468"/>
      <c r="V583" s="468"/>
      <c r="W583" s="468"/>
      <c r="X583" s="468"/>
      <c r="Y583" s="468"/>
    </row>
    <row r="584" spans="1:25" ht="12" thickBot="1">
      <c r="A584" s="13"/>
      <c r="B584" s="13"/>
      <c r="C584" s="13"/>
      <c r="D584" s="13"/>
      <c r="E584" s="828"/>
      <c r="F584" s="835"/>
      <c r="G584" s="475" t="s">
        <v>4667</v>
      </c>
      <c r="H584" s="474" t="s">
        <v>3989</v>
      </c>
      <c r="I584" s="471">
        <v>50</v>
      </c>
      <c r="J584" s="471"/>
      <c r="K584" s="468"/>
      <c r="L584" s="468"/>
      <c r="M584" s="468"/>
      <c r="N584" s="468"/>
      <c r="O584" s="468"/>
      <c r="P584" s="468"/>
      <c r="Q584" s="468"/>
      <c r="R584" s="468"/>
      <c r="S584" s="468"/>
      <c r="T584" s="468"/>
      <c r="U584" s="468"/>
      <c r="V584" s="468"/>
      <c r="W584" s="468"/>
      <c r="X584" s="468"/>
      <c r="Y584" s="468"/>
    </row>
    <row r="585" spans="1:25" ht="12" thickBot="1">
      <c r="A585" s="13"/>
      <c r="B585" s="13"/>
      <c r="C585" s="13"/>
      <c r="D585" s="13"/>
      <c r="E585" s="828"/>
      <c r="F585" s="835"/>
      <c r="G585" s="475" t="s">
        <v>4668</v>
      </c>
      <c r="H585" s="474" t="s">
        <v>3989</v>
      </c>
      <c r="I585" s="471">
        <v>45</v>
      </c>
      <c r="J585" s="471"/>
      <c r="K585" s="468"/>
      <c r="L585" s="468"/>
      <c r="M585" s="468"/>
      <c r="N585" s="468"/>
      <c r="O585" s="468"/>
      <c r="P585" s="468"/>
      <c r="Q585" s="468"/>
      <c r="R585" s="468"/>
      <c r="S585" s="468"/>
      <c r="T585" s="468"/>
      <c r="U585" s="468"/>
      <c r="V585" s="468"/>
      <c r="W585" s="468"/>
      <c r="X585" s="468"/>
      <c r="Y585" s="468"/>
    </row>
    <row r="586" spans="1:25" ht="12" thickBot="1">
      <c r="A586" s="13"/>
      <c r="B586" s="13"/>
      <c r="C586" s="13"/>
      <c r="D586" s="13"/>
      <c r="E586" s="828"/>
      <c r="F586" s="835"/>
      <c r="G586" s="475" t="s">
        <v>4669</v>
      </c>
      <c r="H586" s="474" t="s">
        <v>3989</v>
      </c>
      <c r="I586" s="471">
        <v>2000</v>
      </c>
      <c r="J586" s="471"/>
      <c r="K586" s="468"/>
      <c r="L586" s="468"/>
      <c r="M586" s="468"/>
      <c r="N586" s="468"/>
      <c r="O586" s="468"/>
      <c r="P586" s="468"/>
      <c r="Q586" s="468"/>
      <c r="R586" s="468"/>
      <c r="S586" s="468"/>
      <c r="T586" s="468"/>
      <c r="U586" s="468"/>
      <c r="V586" s="468"/>
      <c r="W586" s="468"/>
      <c r="X586" s="468"/>
      <c r="Y586" s="468"/>
    </row>
    <row r="587" spans="1:25" ht="12" thickBot="1">
      <c r="A587" s="13"/>
      <c r="B587" s="13"/>
      <c r="C587" s="13"/>
      <c r="D587" s="13"/>
      <c r="E587" s="828"/>
      <c r="F587" s="835"/>
      <c r="G587" s="475" t="s">
        <v>4670</v>
      </c>
      <c r="H587" s="474" t="s">
        <v>3989</v>
      </c>
      <c r="I587" s="471">
        <v>1100</v>
      </c>
      <c r="J587" s="471"/>
      <c r="K587" s="468"/>
      <c r="L587" s="468"/>
      <c r="M587" s="468"/>
      <c r="N587" s="468"/>
      <c r="O587" s="468"/>
      <c r="P587" s="468"/>
      <c r="Q587" s="468"/>
      <c r="R587" s="468"/>
      <c r="S587" s="468"/>
      <c r="T587" s="468"/>
      <c r="U587" s="468"/>
      <c r="V587" s="468"/>
      <c r="W587" s="468"/>
      <c r="X587" s="468"/>
      <c r="Y587" s="468"/>
    </row>
    <row r="588" spans="1:25" ht="12" thickBot="1">
      <c r="A588" s="13"/>
      <c r="B588" s="13"/>
      <c r="C588" s="13"/>
      <c r="D588" s="13"/>
      <c r="E588" s="828"/>
      <c r="F588" s="835"/>
      <c r="G588" s="475" t="s">
        <v>4671</v>
      </c>
      <c r="H588" s="474" t="s">
        <v>3989</v>
      </c>
      <c r="I588" s="471">
        <v>250</v>
      </c>
      <c r="J588" s="471"/>
      <c r="K588" s="468"/>
      <c r="L588" s="468"/>
      <c r="M588" s="468"/>
      <c r="N588" s="468"/>
      <c r="O588" s="468"/>
      <c r="P588" s="468"/>
      <c r="Q588" s="468"/>
      <c r="R588" s="468"/>
      <c r="S588" s="468"/>
      <c r="T588" s="468"/>
      <c r="U588" s="468"/>
      <c r="V588" s="468"/>
      <c r="W588" s="468"/>
      <c r="X588" s="468"/>
      <c r="Y588" s="468"/>
    </row>
    <row r="589" spans="1:25" ht="12" thickBot="1">
      <c r="A589" s="13"/>
      <c r="B589" s="13"/>
      <c r="C589" s="13"/>
      <c r="D589" s="13"/>
      <c r="E589" s="828"/>
      <c r="F589" s="835"/>
      <c r="G589" s="475" t="s">
        <v>4672</v>
      </c>
      <c r="H589" s="474" t="s">
        <v>3989</v>
      </c>
      <c r="I589" s="471">
        <v>500</v>
      </c>
      <c r="J589" s="471"/>
      <c r="K589" s="468"/>
      <c r="L589" s="468"/>
      <c r="M589" s="468"/>
      <c r="N589" s="468"/>
      <c r="O589" s="468"/>
      <c r="P589" s="468"/>
      <c r="Q589" s="468"/>
      <c r="R589" s="468"/>
      <c r="S589" s="468"/>
      <c r="T589" s="468"/>
      <c r="U589" s="468"/>
      <c r="V589" s="468"/>
      <c r="W589" s="468"/>
      <c r="X589" s="468"/>
      <c r="Y589" s="468"/>
    </row>
    <row r="590" spans="1:25" ht="12" thickBot="1">
      <c r="A590" s="13"/>
      <c r="B590" s="13"/>
      <c r="C590" s="13"/>
      <c r="D590" s="13"/>
      <c r="E590" s="828"/>
      <c r="F590" s="835" t="s">
        <v>6000</v>
      </c>
      <c r="G590" s="475" t="s">
        <v>4675</v>
      </c>
      <c r="H590" s="474" t="s">
        <v>4703</v>
      </c>
      <c r="I590" s="471">
        <v>1980</v>
      </c>
      <c r="J590" s="471"/>
      <c r="K590" s="468"/>
      <c r="L590" s="468"/>
      <c r="M590" s="468"/>
      <c r="N590" s="468"/>
      <c r="O590" s="468"/>
      <c r="P590" s="468"/>
      <c r="Q590" s="468"/>
      <c r="R590" s="468"/>
      <c r="S590" s="468"/>
      <c r="T590" s="468"/>
      <c r="U590" s="468"/>
      <c r="V590" s="468"/>
      <c r="W590" s="468"/>
      <c r="X590" s="468"/>
      <c r="Y590" s="468"/>
    </row>
    <row r="591" spans="1:25" ht="12" thickBot="1">
      <c r="A591" s="13"/>
      <c r="B591" s="13"/>
      <c r="C591" s="13"/>
      <c r="D591" s="13"/>
      <c r="E591" s="828"/>
      <c r="F591" s="835"/>
      <c r="G591" s="475" t="s">
        <v>4676</v>
      </c>
      <c r="H591" s="474" t="s">
        <v>4703</v>
      </c>
      <c r="I591" s="471">
        <v>1800</v>
      </c>
      <c r="J591" s="471"/>
      <c r="K591" s="468"/>
      <c r="L591" s="468"/>
      <c r="M591" s="468"/>
      <c r="N591" s="468"/>
      <c r="O591" s="468"/>
      <c r="P591" s="468"/>
      <c r="Q591" s="468"/>
      <c r="R591" s="468"/>
      <c r="S591" s="468"/>
      <c r="T591" s="468"/>
      <c r="U591" s="468"/>
      <c r="V591" s="468"/>
      <c r="W591" s="468"/>
      <c r="X591" s="468"/>
      <c r="Y591" s="468"/>
    </row>
    <row r="592" spans="1:25" ht="12" thickBot="1">
      <c r="A592" s="13"/>
      <c r="B592" s="13"/>
      <c r="C592" s="13"/>
      <c r="D592" s="13"/>
      <c r="E592" s="828"/>
      <c r="F592" s="835"/>
      <c r="G592" s="475" t="s">
        <v>4677</v>
      </c>
      <c r="H592" s="474" t="s">
        <v>4703</v>
      </c>
      <c r="I592" s="471">
        <v>8800</v>
      </c>
      <c r="J592" s="471"/>
      <c r="K592" s="468"/>
      <c r="L592" s="468"/>
      <c r="M592" s="468"/>
      <c r="N592" s="468"/>
      <c r="O592" s="468"/>
      <c r="P592" s="468"/>
      <c r="Q592" s="468"/>
      <c r="R592" s="468"/>
      <c r="S592" s="468"/>
      <c r="T592" s="468"/>
      <c r="U592" s="468"/>
      <c r="V592" s="468"/>
      <c r="W592" s="468"/>
      <c r="X592" s="468"/>
      <c r="Y592" s="468"/>
    </row>
    <row r="593" spans="1:25" ht="12" thickBot="1">
      <c r="A593" s="13"/>
      <c r="B593" s="13"/>
      <c r="C593" s="13"/>
      <c r="D593" s="13"/>
      <c r="E593" s="828"/>
      <c r="F593" s="835"/>
      <c r="G593" s="475" t="s">
        <v>4678</v>
      </c>
      <c r="H593" s="474" t="s">
        <v>4703</v>
      </c>
      <c r="I593" s="471">
        <v>5600</v>
      </c>
      <c r="J593" s="471"/>
      <c r="K593" s="468"/>
      <c r="L593" s="468"/>
      <c r="M593" s="468"/>
      <c r="N593" s="468"/>
      <c r="O593" s="468"/>
      <c r="P593" s="468"/>
      <c r="Q593" s="468"/>
      <c r="R593" s="468"/>
      <c r="S593" s="468"/>
      <c r="T593" s="468"/>
      <c r="U593" s="468"/>
      <c r="V593" s="468"/>
      <c r="W593" s="468"/>
      <c r="X593" s="468"/>
      <c r="Y593" s="468"/>
    </row>
    <row r="594" spans="1:25" ht="12" thickBot="1">
      <c r="A594" s="13"/>
      <c r="B594" s="13"/>
      <c r="C594" s="13"/>
      <c r="D594" s="13"/>
      <c r="E594" s="828"/>
      <c r="F594" s="835"/>
      <c r="G594" s="475" t="s">
        <v>4679</v>
      </c>
      <c r="H594" s="474" t="s">
        <v>4703</v>
      </c>
      <c r="I594" s="471">
        <v>39800</v>
      </c>
      <c r="J594" s="471"/>
      <c r="K594" s="468"/>
      <c r="L594" s="468"/>
      <c r="M594" s="468"/>
      <c r="N594" s="468"/>
      <c r="O594" s="468"/>
      <c r="P594" s="468"/>
      <c r="Q594" s="468"/>
      <c r="R594" s="468"/>
      <c r="S594" s="468"/>
      <c r="T594" s="468"/>
      <c r="U594" s="468"/>
      <c r="V594" s="468"/>
      <c r="W594" s="468"/>
      <c r="X594" s="468"/>
      <c r="Y594" s="468"/>
    </row>
    <row r="595" spans="1:25" ht="12" thickBot="1">
      <c r="A595" s="13"/>
      <c r="B595" s="13"/>
      <c r="C595" s="13"/>
      <c r="D595" s="13"/>
      <c r="E595" s="828"/>
      <c r="F595" s="835"/>
      <c r="G595" s="475" t="s">
        <v>4680</v>
      </c>
      <c r="H595" s="474" t="s">
        <v>4703</v>
      </c>
      <c r="I595" s="471">
        <v>10500</v>
      </c>
      <c r="J595" s="471"/>
      <c r="K595" s="468"/>
      <c r="L595" s="468"/>
      <c r="M595" s="468"/>
      <c r="N595" s="468"/>
      <c r="O595" s="468"/>
      <c r="P595" s="468"/>
      <c r="Q595" s="468"/>
      <c r="R595" s="468"/>
      <c r="S595" s="468"/>
      <c r="T595" s="468"/>
      <c r="U595" s="468"/>
      <c r="V595" s="468"/>
      <c r="W595" s="468"/>
      <c r="X595" s="468"/>
      <c r="Y595" s="468"/>
    </row>
    <row r="596" spans="1:25" ht="12" thickBot="1">
      <c r="A596" s="13"/>
      <c r="B596" s="13"/>
      <c r="C596" s="13"/>
      <c r="D596" s="13"/>
      <c r="E596" s="828" t="s">
        <v>1910</v>
      </c>
      <c r="F596" s="835" t="s">
        <v>4681</v>
      </c>
      <c r="G596" s="475" t="s">
        <v>4682</v>
      </c>
      <c r="H596" s="474" t="s">
        <v>4704</v>
      </c>
      <c r="I596" s="471">
        <v>20</v>
      </c>
      <c r="J596" s="471"/>
      <c r="K596" s="468"/>
      <c r="L596" s="468"/>
      <c r="M596" s="468"/>
      <c r="N596" s="468"/>
      <c r="O596" s="468"/>
      <c r="P596" s="468"/>
      <c r="Q596" s="468"/>
      <c r="R596" s="468"/>
      <c r="S596" s="468"/>
      <c r="T596" s="468"/>
      <c r="U596" s="468"/>
      <c r="V596" s="468"/>
      <c r="W596" s="468"/>
      <c r="X596" s="468"/>
      <c r="Y596" s="468"/>
    </row>
    <row r="597" spans="1:25" ht="12" thickBot="1">
      <c r="A597" s="13"/>
      <c r="B597" s="13"/>
      <c r="C597" s="13"/>
      <c r="D597" s="13"/>
      <c r="E597" s="828"/>
      <c r="F597" s="835"/>
      <c r="G597" s="475" t="s">
        <v>4683</v>
      </c>
      <c r="H597" s="474" t="s">
        <v>4704</v>
      </c>
      <c r="I597" s="471">
        <v>50</v>
      </c>
      <c r="J597" s="471"/>
      <c r="K597" s="468"/>
      <c r="L597" s="468"/>
      <c r="M597" s="468"/>
      <c r="N597" s="468"/>
      <c r="O597" s="468"/>
      <c r="P597" s="468"/>
      <c r="Q597" s="468"/>
      <c r="R597" s="468"/>
      <c r="S597" s="468"/>
      <c r="T597" s="468"/>
      <c r="U597" s="468"/>
      <c r="V597" s="468"/>
      <c r="W597" s="468"/>
      <c r="X597" s="468"/>
      <c r="Y597" s="468"/>
    </row>
    <row r="598" spans="1:25" ht="12" thickBot="1">
      <c r="A598" s="13"/>
      <c r="B598" s="13"/>
      <c r="C598" s="13"/>
      <c r="D598" s="13"/>
      <c r="E598" s="828"/>
      <c r="F598" s="835"/>
      <c r="G598" s="475" t="s">
        <v>4684</v>
      </c>
      <c r="H598" s="474" t="s">
        <v>4704</v>
      </c>
      <c r="I598" s="471">
        <v>50</v>
      </c>
      <c r="J598" s="471"/>
      <c r="K598" s="468"/>
      <c r="L598" s="468"/>
      <c r="M598" s="468"/>
      <c r="N598" s="468"/>
      <c r="O598" s="468"/>
      <c r="P598" s="468"/>
      <c r="Q598" s="468"/>
      <c r="R598" s="468"/>
      <c r="S598" s="468"/>
      <c r="T598" s="468"/>
      <c r="U598" s="468"/>
      <c r="V598" s="468"/>
      <c r="W598" s="468"/>
      <c r="X598" s="468"/>
      <c r="Y598" s="468"/>
    </row>
    <row r="599" spans="1:25" ht="12" thickBot="1">
      <c r="A599" s="13"/>
      <c r="B599" s="13"/>
      <c r="C599" s="13"/>
      <c r="D599" s="13"/>
      <c r="E599" s="828"/>
      <c r="F599" s="835"/>
      <c r="G599" s="475" t="s">
        <v>4685</v>
      </c>
      <c r="H599" s="474" t="s">
        <v>4704</v>
      </c>
      <c r="I599" s="471">
        <v>25</v>
      </c>
      <c r="J599" s="471"/>
      <c r="K599" s="468"/>
      <c r="L599" s="468"/>
      <c r="M599" s="468"/>
      <c r="N599" s="468"/>
      <c r="O599" s="468"/>
      <c r="P599" s="468"/>
      <c r="Q599" s="468"/>
      <c r="R599" s="468"/>
      <c r="S599" s="468"/>
      <c r="T599" s="468"/>
      <c r="U599" s="468"/>
      <c r="V599" s="468"/>
      <c r="W599" s="468"/>
      <c r="X599" s="468"/>
      <c r="Y599" s="468"/>
    </row>
    <row r="600" spans="1:25" ht="12" thickBot="1">
      <c r="A600" s="13"/>
      <c r="B600" s="13"/>
      <c r="C600" s="13"/>
      <c r="D600" s="13"/>
      <c r="E600" s="828"/>
      <c r="F600" s="835"/>
      <c r="G600" s="475" t="s">
        <v>683</v>
      </c>
      <c r="H600" s="474" t="s">
        <v>4704</v>
      </c>
      <c r="I600" s="471">
        <v>50</v>
      </c>
      <c r="J600" s="471"/>
      <c r="K600" s="468"/>
      <c r="L600" s="468"/>
      <c r="M600" s="468"/>
      <c r="N600" s="468"/>
      <c r="O600" s="468"/>
      <c r="P600" s="468"/>
      <c r="Q600" s="468"/>
      <c r="R600" s="468"/>
      <c r="S600" s="468"/>
      <c r="T600" s="468"/>
      <c r="U600" s="468"/>
      <c r="V600" s="468"/>
      <c r="W600" s="468"/>
      <c r="X600" s="468"/>
      <c r="Y600" s="468"/>
    </row>
    <row r="601" spans="1:25" ht="12" thickBot="1">
      <c r="A601" s="13"/>
      <c r="B601" s="13"/>
      <c r="C601" s="13"/>
      <c r="D601" s="13"/>
      <c r="E601" s="828"/>
      <c r="F601" s="835"/>
      <c r="G601" s="475" t="s">
        <v>4686</v>
      </c>
      <c r="H601" s="474" t="s">
        <v>4704</v>
      </c>
      <c r="I601" s="471">
        <v>100</v>
      </c>
      <c r="J601" s="471"/>
      <c r="K601" s="468"/>
      <c r="L601" s="468"/>
      <c r="M601" s="468"/>
      <c r="N601" s="468"/>
      <c r="O601" s="468"/>
      <c r="P601" s="468"/>
      <c r="Q601" s="468"/>
      <c r="R601" s="468"/>
      <c r="S601" s="468"/>
      <c r="T601" s="468"/>
      <c r="U601" s="468"/>
      <c r="V601" s="468"/>
      <c r="W601" s="468"/>
      <c r="X601" s="468"/>
      <c r="Y601" s="468"/>
    </row>
    <row r="602" spans="1:25" ht="12" thickBot="1">
      <c r="A602" s="13"/>
      <c r="B602" s="13"/>
      <c r="C602" s="13"/>
      <c r="D602" s="13"/>
      <c r="E602" s="828"/>
      <c r="F602" s="829" t="s">
        <v>4728</v>
      </c>
      <c r="G602" s="475" t="s">
        <v>4718</v>
      </c>
      <c r="H602" s="474" t="s">
        <v>4719</v>
      </c>
      <c r="I602" s="471">
        <v>298</v>
      </c>
      <c r="J602" s="471"/>
      <c r="K602" s="468"/>
      <c r="L602" s="468"/>
      <c r="M602" s="468"/>
      <c r="N602" s="468"/>
      <c r="O602" s="468"/>
      <c r="P602" s="468"/>
      <c r="Q602" s="468"/>
      <c r="R602" s="468"/>
      <c r="S602" s="468"/>
      <c r="T602" s="468"/>
      <c r="U602" s="468"/>
      <c r="V602" s="468"/>
      <c r="W602" s="468"/>
      <c r="X602" s="468"/>
      <c r="Y602" s="468"/>
    </row>
    <row r="603" spans="1:25" ht="12" thickBot="1">
      <c r="A603" s="13"/>
      <c r="B603" s="13"/>
      <c r="C603" s="13"/>
      <c r="D603" s="13"/>
      <c r="E603" s="828"/>
      <c r="F603" s="835"/>
      <c r="G603" s="475" t="s">
        <v>4723</v>
      </c>
      <c r="H603" s="474" t="s">
        <v>4719</v>
      </c>
      <c r="I603" s="471">
        <v>50</v>
      </c>
      <c r="J603" s="471"/>
      <c r="K603" s="468"/>
      <c r="L603" s="468"/>
      <c r="M603" s="468"/>
      <c r="N603" s="468"/>
      <c r="O603" s="468"/>
      <c r="P603" s="468"/>
      <c r="Q603" s="468"/>
      <c r="R603" s="468"/>
      <c r="S603" s="468"/>
      <c r="T603" s="468"/>
      <c r="U603" s="468"/>
      <c r="V603" s="468"/>
      <c r="W603" s="468"/>
      <c r="X603" s="468"/>
      <c r="Y603" s="468"/>
    </row>
    <row r="604" spans="1:25" ht="12" thickBot="1">
      <c r="A604" s="13"/>
      <c r="B604" s="13"/>
      <c r="C604" s="13"/>
      <c r="D604" s="13"/>
      <c r="E604" s="828"/>
      <c r="F604" s="835"/>
      <c r="G604" s="475" t="s">
        <v>4724</v>
      </c>
      <c r="H604" s="474" t="s">
        <v>4719</v>
      </c>
      <c r="I604" s="471">
        <v>100</v>
      </c>
      <c r="J604" s="471"/>
      <c r="K604" s="468"/>
      <c r="L604" s="468"/>
      <c r="M604" s="468"/>
      <c r="N604" s="468"/>
      <c r="O604" s="468"/>
      <c r="P604" s="468"/>
      <c r="Q604" s="468"/>
      <c r="R604" s="468"/>
      <c r="S604" s="468"/>
      <c r="T604" s="468"/>
      <c r="U604" s="468"/>
      <c r="V604" s="468"/>
      <c r="W604" s="468"/>
      <c r="X604" s="468"/>
      <c r="Y604" s="468"/>
    </row>
    <row r="605" spans="1:25" ht="12" thickBot="1">
      <c r="A605" s="13"/>
      <c r="B605" s="13"/>
      <c r="C605" s="13"/>
      <c r="D605" s="13"/>
      <c r="E605" s="828"/>
      <c r="F605" s="835"/>
      <c r="G605" s="475" t="s">
        <v>4725</v>
      </c>
      <c r="H605" s="474" t="s">
        <v>4719</v>
      </c>
      <c r="I605" s="471">
        <v>150</v>
      </c>
      <c r="J605" s="471"/>
      <c r="K605" s="468"/>
      <c r="L605" s="468"/>
      <c r="M605" s="468"/>
      <c r="N605" s="468"/>
      <c r="O605" s="468"/>
      <c r="P605" s="468"/>
      <c r="Q605" s="468"/>
      <c r="R605" s="468"/>
      <c r="S605" s="468"/>
      <c r="T605" s="468"/>
      <c r="U605" s="468"/>
      <c r="V605" s="468"/>
      <c r="W605" s="468"/>
      <c r="X605" s="468"/>
      <c r="Y605" s="468"/>
    </row>
    <row r="606" spans="1:25" ht="12" thickBot="1">
      <c r="A606" s="13"/>
      <c r="B606" s="13"/>
      <c r="C606" s="13"/>
      <c r="D606" s="13"/>
      <c r="E606" s="828"/>
      <c r="F606" s="835"/>
      <c r="G606" s="475" t="s">
        <v>4726</v>
      </c>
      <c r="H606" s="474" t="s">
        <v>4719</v>
      </c>
      <c r="I606" s="471">
        <v>200</v>
      </c>
      <c r="J606" s="471"/>
      <c r="K606" s="468"/>
      <c r="L606" s="468"/>
      <c r="M606" s="468"/>
      <c r="N606" s="468"/>
      <c r="O606" s="468"/>
      <c r="P606" s="468"/>
      <c r="Q606" s="468"/>
      <c r="R606" s="468"/>
      <c r="S606" s="468"/>
      <c r="T606" s="468"/>
      <c r="U606" s="468"/>
      <c r="V606" s="468"/>
      <c r="W606" s="468"/>
      <c r="X606" s="468"/>
      <c r="Y606" s="468"/>
    </row>
    <row r="607" spans="1:25" ht="12" thickBot="1">
      <c r="A607" s="13"/>
      <c r="B607" s="13"/>
      <c r="C607" s="13"/>
      <c r="D607" s="13"/>
      <c r="E607" s="828"/>
      <c r="F607" s="835"/>
      <c r="G607" s="475" t="s">
        <v>4727</v>
      </c>
      <c r="H607" s="474" t="s">
        <v>4719</v>
      </c>
      <c r="I607" s="471">
        <v>250</v>
      </c>
      <c r="J607" s="471"/>
      <c r="K607" s="468"/>
      <c r="L607" s="468"/>
      <c r="M607" s="468"/>
      <c r="N607" s="468"/>
      <c r="O607" s="468"/>
      <c r="P607" s="468"/>
      <c r="Q607" s="468"/>
      <c r="R607" s="468"/>
      <c r="S607" s="468"/>
      <c r="T607" s="468"/>
      <c r="U607" s="468"/>
      <c r="V607" s="468"/>
      <c r="W607" s="468"/>
      <c r="X607" s="468"/>
      <c r="Y607" s="468"/>
    </row>
    <row r="608" spans="1:25" ht="12" thickBot="1">
      <c r="A608" s="13"/>
      <c r="B608" s="13"/>
      <c r="C608" s="13"/>
      <c r="D608" s="13"/>
      <c r="E608" s="828"/>
      <c r="F608" s="829" t="s">
        <v>4729</v>
      </c>
      <c r="G608" s="475" t="s">
        <v>4730</v>
      </c>
      <c r="H608" s="474" t="s">
        <v>4746</v>
      </c>
      <c r="I608" s="471">
        <v>8000</v>
      </c>
      <c r="J608" s="471"/>
      <c r="K608" s="468"/>
      <c r="L608" s="468"/>
      <c r="M608" s="468"/>
      <c r="N608" s="468"/>
      <c r="O608" s="468"/>
      <c r="P608" s="468"/>
      <c r="Q608" s="468"/>
      <c r="R608" s="468"/>
      <c r="S608" s="468"/>
      <c r="T608" s="468"/>
      <c r="U608" s="468"/>
      <c r="V608" s="468"/>
      <c r="W608" s="468"/>
      <c r="X608" s="468"/>
      <c r="Y608" s="468"/>
    </row>
    <row r="609" spans="1:25" ht="12" thickBot="1">
      <c r="A609" s="13"/>
      <c r="B609" s="13"/>
      <c r="C609" s="13"/>
      <c r="D609" s="13"/>
      <c r="E609" s="828"/>
      <c r="F609" s="829"/>
      <c r="G609" s="475" t="s">
        <v>4731</v>
      </c>
      <c r="H609" s="474" t="s">
        <v>4747</v>
      </c>
      <c r="I609" s="471">
        <v>9500</v>
      </c>
      <c r="J609" s="471"/>
      <c r="K609" s="468"/>
      <c r="L609" s="468"/>
      <c r="M609" s="468"/>
      <c r="N609" s="468"/>
      <c r="O609" s="468"/>
      <c r="P609" s="468"/>
      <c r="Q609" s="468"/>
      <c r="R609" s="468"/>
      <c r="S609" s="468"/>
      <c r="T609" s="468"/>
      <c r="U609" s="468"/>
      <c r="V609" s="468"/>
      <c r="W609" s="468"/>
      <c r="X609" s="468"/>
      <c r="Y609" s="468"/>
    </row>
    <row r="610" spans="1:25" ht="12" thickBot="1">
      <c r="A610" s="13"/>
      <c r="B610" s="13"/>
      <c r="C610" s="13"/>
      <c r="D610" s="13"/>
      <c r="E610" s="828"/>
      <c r="F610" s="829"/>
      <c r="G610" s="475" t="s">
        <v>4733</v>
      </c>
      <c r="H610" s="474" t="s">
        <v>4692</v>
      </c>
      <c r="I610" s="471">
        <v>7000</v>
      </c>
      <c r="J610" s="471"/>
      <c r="K610" s="468"/>
      <c r="L610" s="468"/>
      <c r="M610" s="468"/>
      <c r="N610" s="468"/>
      <c r="O610" s="468"/>
      <c r="P610" s="468"/>
      <c r="Q610" s="468"/>
      <c r="R610" s="468"/>
      <c r="S610" s="468"/>
      <c r="T610" s="468"/>
      <c r="U610" s="468"/>
      <c r="V610" s="468"/>
      <c r="W610" s="468"/>
      <c r="X610" s="468"/>
      <c r="Y610" s="468"/>
    </row>
    <row r="611" spans="1:25" ht="12" thickBot="1">
      <c r="A611" s="13"/>
      <c r="B611" s="13"/>
      <c r="C611" s="13"/>
      <c r="D611" s="13"/>
      <c r="E611" s="828"/>
      <c r="F611" s="829"/>
      <c r="G611" s="475" t="s">
        <v>4734</v>
      </c>
      <c r="H611" s="474" t="s">
        <v>4692</v>
      </c>
      <c r="I611" s="471">
        <v>7500</v>
      </c>
      <c r="J611" s="471"/>
      <c r="K611" s="468"/>
      <c r="L611" s="468"/>
      <c r="M611" s="468"/>
      <c r="N611" s="468"/>
      <c r="O611" s="468"/>
      <c r="P611" s="468"/>
      <c r="Q611" s="468"/>
      <c r="R611" s="468"/>
      <c r="S611" s="468"/>
      <c r="T611" s="468"/>
      <c r="U611" s="468"/>
      <c r="V611" s="468"/>
      <c r="W611" s="468"/>
      <c r="X611" s="468"/>
      <c r="Y611" s="468"/>
    </row>
    <row r="612" spans="1:25" ht="12" thickBot="1">
      <c r="A612" s="13"/>
      <c r="B612" s="13"/>
      <c r="C612" s="13"/>
      <c r="D612" s="13"/>
      <c r="E612" s="828"/>
      <c r="F612" s="829"/>
      <c r="G612" s="475" t="s">
        <v>4735</v>
      </c>
      <c r="H612" s="474" t="s">
        <v>4692</v>
      </c>
      <c r="I612" s="471">
        <v>8000</v>
      </c>
      <c r="J612" s="471"/>
      <c r="K612" s="468"/>
      <c r="L612" s="468"/>
      <c r="M612" s="468"/>
      <c r="N612" s="468"/>
      <c r="O612" s="468"/>
      <c r="P612" s="468"/>
      <c r="Q612" s="468"/>
      <c r="R612" s="468"/>
      <c r="S612" s="468"/>
      <c r="T612" s="468"/>
      <c r="U612" s="468"/>
      <c r="V612" s="468"/>
      <c r="W612" s="468"/>
      <c r="X612" s="468"/>
      <c r="Y612" s="468"/>
    </row>
    <row r="613" spans="1:25" ht="12" thickBot="1">
      <c r="A613" s="13"/>
      <c r="B613" s="13"/>
      <c r="C613" s="13"/>
      <c r="D613" s="13"/>
      <c r="E613" s="828"/>
      <c r="F613" s="829"/>
      <c r="G613" s="475" t="s">
        <v>4736</v>
      </c>
      <c r="H613" s="474" t="s">
        <v>4692</v>
      </c>
      <c r="I613" s="471">
        <v>9800</v>
      </c>
      <c r="J613" s="471"/>
      <c r="K613" s="468"/>
      <c r="L613" s="468"/>
      <c r="M613" s="468"/>
      <c r="N613" s="468"/>
      <c r="O613" s="468"/>
      <c r="P613" s="468"/>
      <c r="Q613" s="468"/>
      <c r="R613" s="468"/>
      <c r="S613" s="468"/>
      <c r="T613" s="468"/>
      <c r="U613" s="468"/>
      <c r="V613" s="468"/>
      <c r="W613" s="468"/>
      <c r="X613" s="468"/>
      <c r="Y613" s="468"/>
    </row>
    <row r="614" spans="1:25" ht="12" thickBot="1">
      <c r="A614" s="13"/>
      <c r="B614" s="13"/>
      <c r="C614" s="13"/>
      <c r="D614" s="13"/>
      <c r="E614" s="828"/>
      <c r="F614" s="829"/>
      <c r="G614" s="475" t="s">
        <v>4737</v>
      </c>
      <c r="H614" s="474" t="s">
        <v>4693</v>
      </c>
      <c r="I614" s="471">
        <v>15000</v>
      </c>
      <c r="J614" s="471"/>
      <c r="K614" s="468"/>
      <c r="L614" s="468"/>
      <c r="M614" s="468"/>
      <c r="N614" s="468"/>
      <c r="O614" s="468"/>
      <c r="P614" s="468"/>
      <c r="Q614" s="468"/>
      <c r="R614" s="468"/>
      <c r="S614" s="468"/>
      <c r="T614" s="468"/>
      <c r="U614" s="468"/>
      <c r="V614" s="468"/>
      <c r="W614" s="468"/>
      <c r="X614" s="468"/>
      <c r="Y614" s="468"/>
    </row>
    <row r="615" spans="1:25" ht="12" thickBot="1">
      <c r="A615" s="13"/>
      <c r="B615" s="13"/>
      <c r="C615" s="13"/>
      <c r="D615" s="13"/>
      <c r="E615" s="828"/>
      <c r="F615" s="829"/>
      <c r="G615" s="475" t="s">
        <v>4738</v>
      </c>
      <c r="H615" s="474" t="s">
        <v>4693</v>
      </c>
      <c r="I615" s="471">
        <v>17500</v>
      </c>
      <c r="J615" s="471"/>
      <c r="K615" s="468"/>
      <c r="L615" s="468"/>
      <c r="M615" s="468"/>
      <c r="N615" s="468"/>
      <c r="O615" s="468"/>
      <c r="P615" s="468"/>
      <c r="Q615" s="468"/>
      <c r="R615" s="468"/>
      <c r="S615" s="468"/>
      <c r="T615" s="468"/>
      <c r="U615" s="468"/>
      <c r="V615" s="468"/>
      <c r="W615" s="468"/>
      <c r="X615" s="468"/>
      <c r="Y615" s="468"/>
    </row>
    <row r="616" spans="1:25" ht="12" thickBot="1">
      <c r="A616" s="13"/>
      <c r="B616" s="13"/>
      <c r="C616" s="13"/>
      <c r="D616" s="13"/>
      <c r="E616" s="828"/>
      <c r="F616" s="829"/>
      <c r="G616" s="475" t="s">
        <v>4739</v>
      </c>
      <c r="H616" s="474" t="s">
        <v>4693</v>
      </c>
      <c r="I616" s="471">
        <v>18000</v>
      </c>
      <c r="J616" s="471"/>
      <c r="K616" s="468"/>
      <c r="L616" s="468"/>
      <c r="M616" s="468"/>
      <c r="N616" s="468"/>
      <c r="O616" s="468"/>
      <c r="P616" s="468"/>
      <c r="Q616" s="468"/>
      <c r="R616" s="468"/>
      <c r="S616" s="468"/>
      <c r="T616" s="468"/>
      <c r="U616" s="468"/>
      <c r="V616" s="468"/>
      <c r="W616" s="468"/>
      <c r="X616" s="468"/>
      <c r="Y616" s="468"/>
    </row>
    <row r="617" spans="1:25" ht="12" thickBot="1">
      <c r="A617" s="13"/>
      <c r="B617" s="13"/>
      <c r="C617" s="13"/>
      <c r="D617" s="13"/>
      <c r="E617" s="828"/>
      <c r="F617" s="829"/>
      <c r="G617" s="475" t="s">
        <v>4740</v>
      </c>
      <c r="H617" s="474" t="s">
        <v>4693</v>
      </c>
      <c r="I617" s="471">
        <v>10000</v>
      </c>
      <c r="J617" s="471"/>
      <c r="K617" s="468"/>
      <c r="L617" s="468"/>
      <c r="M617" s="468"/>
      <c r="N617" s="468"/>
      <c r="O617" s="468"/>
      <c r="P617" s="468"/>
      <c r="Q617" s="468"/>
      <c r="R617" s="468"/>
      <c r="S617" s="468"/>
      <c r="T617" s="468"/>
      <c r="U617" s="468"/>
      <c r="V617" s="468"/>
      <c r="W617" s="468"/>
      <c r="X617" s="468"/>
      <c r="Y617" s="468"/>
    </row>
    <row r="618" spans="1:25" ht="12" thickBot="1">
      <c r="A618" s="13"/>
      <c r="B618" s="13"/>
      <c r="C618" s="13"/>
      <c r="D618" s="13"/>
      <c r="E618" s="828"/>
      <c r="F618" s="829"/>
      <c r="G618" s="475" t="s">
        <v>4741</v>
      </c>
      <c r="H618" s="474" t="s">
        <v>4748</v>
      </c>
      <c r="I618" s="471">
        <v>28000</v>
      </c>
      <c r="J618" s="471"/>
      <c r="K618" s="468"/>
      <c r="L618" s="468"/>
      <c r="M618" s="468"/>
      <c r="N618" s="468"/>
      <c r="O618" s="468"/>
      <c r="P618" s="468"/>
      <c r="Q618" s="468"/>
      <c r="R618" s="468"/>
      <c r="S618" s="468"/>
      <c r="T618" s="468"/>
      <c r="U618" s="468"/>
      <c r="V618" s="468"/>
      <c r="W618" s="468"/>
      <c r="X618" s="468"/>
      <c r="Y618" s="468"/>
    </row>
    <row r="619" spans="1:25" ht="12" thickBot="1">
      <c r="A619" s="13"/>
      <c r="B619" s="13"/>
      <c r="C619" s="13"/>
      <c r="D619" s="13"/>
      <c r="E619" s="828"/>
      <c r="F619" s="829"/>
      <c r="G619" s="475" t="s">
        <v>4742</v>
      </c>
      <c r="H619" s="474" t="s">
        <v>4748</v>
      </c>
      <c r="I619" s="471">
        <v>37800</v>
      </c>
      <c r="J619" s="471"/>
      <c r="K619" s="468"/>
      <c r="L619" s="468"/>
      <c r="M619" s="468"/>
      <c r="N619" s="468"/>
      <c r="O619" s="468"/>
      <c r="P619" s="468"/>
      <c r="Q619" s="468"/>
      <c r="R619" s="468"/>
      <c r="S619" s="468"/>
      <c r="T619" s="468"/>
      <c r="U619" s="468"/>
      <c r="V619" s="468"/>
      <c r="W619" s="468"/>
      <c r="X619" s="468"/>
      <c r="Y619" s="468"/>
    </row>
    <row r="620" spans="1:25" ht="12" thickBot="1">
      <c r="A620" s="13"/>
      <c r="B620" s="13"/>
      <c r="C620" s="13"/>
      <c r="D620" s="13"/>
      <c r="E620" s="828"/>
      <c r="F620" s="829"/>
      <c r="G620" s="475" t="s">
        <v>4608</v>
      </c>
      <c r="H620" s="474" t="s">
        <v>4749</v>
      </c>
      <c r="I620" s="471">
        <v>2000</v>
      </c>
      <c r="J620" s="471"/>
      <c r="K620" s="468"/>
      <c r="L620" s="468"/>
      <c r="M620" s="468"/>
      <c r="N620" s="468"/>
      <c r="O620" s="468"/>
      <c r="P620" s="468"/>
      <c r="Q620" s="468"/>
      <c r="R620" s="468"/>
      <c r="S620" s="468"/>
      <c r="T620" s="468"/>
      <c r="U620" s="468"/>
      <c r="V620" s="468"/>
      <c r="W620" s="468"/>
      <c r="X620" s="468"/>
      <c r="Y620" s="468"/>
    </row>
    <row r="621" spans="1:25" ht="12" thickBot="1">
      <c r="A621" s="13"/>
      <c r="B621" s="13"/>
      <c r="C621" s="13"/>
      <c r="D621" s="13"/>
      <c r="E621" s="828"/>
      <c r="F621" s="829"/>
      <c r="G621" s="475" t="s">
        <v>4743</v>
      </c>
      <c r="H621" s="474" t="s">
        <v>4750</v>
      </c>
      <c r="I621" s="471">
        <v>5000</v>
      </c>
      <c r="J621" s="471"/>
      <c r="K621" s="468"/>
      <c r="L621" s="468"/>
      <c r="M621" s="468"/>
      <c r="N621" s="468"/>
      <c r="O621" s="468"/>
      <c r="P621" s="468"/>
      <c r="Q621" s="468"/>
      <c r="R621" s="468"/>
      <c r="S621" s="468"/>
      <c r="T621" s="468"/>
      <c r="U621" s="468"/>
      <c r="V621" s="468"/>
      <c r="W621" s="468"/>
      <c r="X621" s="468"/>
      <c r="Y621" s="468"/>
    </row>
    <row r="622" spans="1:25" ht="12" thickBot="1">
      <c r="A622" s="13"/>
      <c r="B622" s="13"/>
      <c r="C622" s="13"/>
      <c r="D622" s="13"/>
      <c r="E622" s="828"/>
      <c r="F622" s="829"/>
      <c r="G622" s="475" t="s">
        <v>4744</v>
      </c>
      <c r="H622" s="474" t="s">
        <v>4749</v>
      </c>
      <c r="I622" s="471">
        <v>7000</v>
      </c>
      <c r="J622" s="471"/>
      <c r="K622" s="468"/>
      <c r="L622" s="468"/>
      <c r="M622" s="468"/>
      <c r="N622" s="468"/>
      <c r="O622" s="468"/>
      <c r="P622" s="468"/>
      <c r="Q622" s="468"/>
      <c r="R622" s="468"/>
      <c r="S622" s="468"/>
      <c r="T622" s="468"/>
      <c r="U622" s="468"/>
      <c r="V622" s="468"/>
      <c r="W622" s="468"/>
      <c r="X622" s="468"/>
      <c r="Y622" s="468"/>
    </row>
    <row r="623" spans="1:25" ht="12" thickBot="1">
      <c r="A623" s="13"/>
      <c r="B623" s="13"/>
      <c r="C623" s="13"/>
      <c r="D623" s="13"/>
      <c r="E623" s="828"/>
      <c r="F623" s="829"/>
      <c r="G623" s="475" t="s">
        <v>4753</v>
      </c>
      <c r="H623" s="474" t="s">
        <v>4751</v>
      </c>
      <c r="I623" s="471">
        <v>20000</v>
      </c>
      <c r="J623" s="471" t="s">
        <v>4745</v>
      </c>
      <c r="K623" s="468"/>
      <c r="L623" s="468"/>
      <c r="M623" s="468"/>
      <c r="N623" s="468"/>
      <c r="O623" s="468"/>
      <c r="P623" s="468"/>
      <c r="Q623" s="468"/>
      <c r="R623" s="468"/>
      <c r="S623" s="468"/>
      <c r="T623" s="468"/>
      <c r="U623" s="468"/>
      <c r="V623" s="468"/>
      <c r="W623" s="468"/>
      <c r="X623" s="468"/>
      <c r="Y623" s="468"/>
    </row>
    <row r="624" spans="1:25" ht="12" thickBot="1">
      <c r="A624" s="13"/>
      <c r="B624" s="13"/>
      <c r="C624" s="13"/>
      <c r="D624" s="13"/>
      <c r="E624" s="828"/>
      <c r="F624" s="829"/>
      <c r="G624" s="475" t="s">
        <v>4752</v>
      </c>
      <c r="H624" s="474" t="s">
        <v>4699</v>
      </c>
      <c r="I624" s="471">
        <v>20000</v>
      </c>
      <c r="J624" s="471" t="s">
        <v>4754</v>
      </c>
      <c r="K624" s="468"/>
      <c r="L624" s="468"/>
      <c r="M624" s="468"/>
      <c r="N624" s="468"/>
      <c r="O624" s="468"/>
      <c r="P624" s="468"/>
      <c r="Q624" s="468"/>
      <c r="R624" s="468"/>
      <c r="S624" s="468"/>
      <c r="T624" s="468"/>
      <c r="U624" s="468"/>
      <c r="V624" s="468"/>
      <c r="W624" s="468"/>
      <c r="X624" s="468"/>
      <c r="Y624" s="468"/>
    </row>
    <row r="625" spans="1:25" ht="12" thickBot="1">
      <c r="A625" s="13"/>
      <c r="B625" s="13"/>
      <c r="C625" s="13"/>
      <c r="D625" s="13"/>
      <c r="E625" s="828"/>
      <c r="F625" s="829"/>
      <c r="G625" s="475" t="s">
        <v>4732</v>
      </c>
      <c r="H625" s="474" t="s">
        <v>4751</v>
      </c>
      <c r="I625" s="471">
        <v>40000</v>
      </c>
      <c r="J625" s="471" t="s">
        <v>754</v>
      </c>
      <c r="K625" s="468"/>
      <c r="L625" s="468"/>
      <c r="M625" s="468"/>
      <c r="N625" s="468"/>
      <c r="O625" s="468"/>
      <c r="P625" s="468"/>
      <c r="Q625" s="468"/>
      <c r="R625" s="468"/>
      <c r="S625" s="468"/>
      <c r="T625" s="468"/>
      <c r="U625" s="468"/>
      <c r="V625" s="468"/>
      <c r="W625" s="468"/>
      <c r="X625" s="468"/>
      <c r="Y625" s="468"/>
    </row>
    <row r="626" spans="1:25" ht="12" thickBot="1">
      <c r="A626" s="13"/>
      <c r="B626" s="13"/>
      <c r="C626" s="13"/>
      <c r="D626" s="13"/>
      <c r="E626" s="828"/>
      <c r="F626" s="835" t="s">
        <v>4765</v>
      </c>
      <c r="G626" s="475" t="s">
        <v>4766</v>
      </c>
      <c r="H626" s="474" t="s">
        <v>4767</v>
      </c>
      <c r="I626" s="471">
        <v>4500</v>
      </c>
      <c r="J626" s="471"/>
      <c r="K626" s="468"/>
      <c r="L626" s="468"/>
      <c r="M626" s="468"/>
      <c r="N626" s="468"/>
      <c r="O626" s="468"/>
      <c r="P626" s="468"/>
      <c r="Q626" s="468"/>
      <c r="R626" s="468"/>
      <c r="S626" s="468"/>
      <c r="T626" s="468"/>
      <c r="U626" s="468"/>
      <c r="V626" s="468"/>
      <c r="W626" s="468"/>
      <c r="X626" s="468"/>
      <c r="Y626" s="468"/>
    </row>
    <row r="627" spans="1:25" ht="12" thickBot="1">
      <c r="A627" s="13"/>
      <c r="B627" s="13"/>
      <c r="C627" s="13"/>
      <c r="D627" s="13"/>
      <c r="E627" s="828"/>
      <c r="F627" s="835"/>
      <c r="G627" s="475" t="s">
        <v>4768</v>
      </c>
      <c r="H627" s="474" t="s">
        <v>4767</v>
      </c>
      <c r="I627" s="471">
        <v>4800</v>
      </c>
      <c r="J627" s="471"/>
      <c r="K627" s="468"/>
      <c r="L627" s="468"/>
      <c r="M627" s="468"/>
      <c r="N627" s="468"/>
      <c r="O627" s="468"/>
      <c r="P627" s="468"/>
      <c r="Q627" s="468"/>
      <c r="R627" s="468"/>
      <c r="S627" s="468"/>
      <c r="T627" s="468"/>
      <c r="U627" s="468"/>
      <c r="V627" s="468"/>
      <c r="W627" s="468"/>
      <c r="X627" s="468"/>
      <c r="Y627" s="468"/>
    </row>
    <row r="628" spans="1:25" ht="12" thickBot="1">
      <c r="A628" s="13"/>
      <c r="B628" s="13"/>
      <c r="C628" s="13"/>
      <c r="D628" s="13"/>
      <c r="E628" s="828"/>
      <c r="F628" s="835"/>
      <c r="G628" s="475" t="s">
        <v>4769</v>
      </c>
      <c r="H628" s="474" t="s">
        <v>4767</v>
      </c>
      <c r="I628" s="471">
        <v>5500</v>
      </c>
      <c r="J628" s="471"/>
      <c r="K628" s="468"/>
      <c r="L628" s="468"/>
      <c r="M628" s="468"/>
      <c r="N628" s="468"/>
      <c r="O628" s="468"/>
      <c r="P628" s="468"/>
      <c r="Q628" s="468"/>
      <c r="R628" s="468"/>
      <c r="S628" s="468"/>
      <c r="T628" s="468"/>
      <c r="U628" s="468"/>
      <c r="V628" s="468"/>
      <c r="W628" s="468"/>
      <c r="X628" s="468"/>
      <c r="Y628" s="468"/>
    </row>
    <row r="629" spans="1:25" ht="12" thickBot="1">
      <c r="A629" s="13"/>
      <c r="B629" s="13"/>
      <c r="C629" s="13"/>
      <c r="D629" s="13"/>
      <c r="E629" s="828"/>
      <c r="F629" s="835"/>
      <c r="G629" s="475" t="s">
        <v>4770</v>
      </c>
      <c r="H629" s="474" t="s">
        <v>4767</v>
      </c>
      <c r="I629" s="471">
        <v>6500</v>
      </c>
      <c r="J629" s="471"/>
      <c r="K629" s="468"/>
      <c r="L629" s="468"/>
      <c r="M629" s="468"/>
      <c r="N629" s="468"/>
      <c r="O629" s="468"/>
      <c r="P629" s="468"/>
      <c r="Q629" s="468"/>
      <c r="R629" s="468"/>
      <c r="S629" s="468"/>
      <c r="T629" s="468"/>
      <c r="U629" s="468"/>
      <c r="V629" s="468"/>
      <c r="W629" s="468"/>
      <c r="X629" s="468"/>
      <c r="Y629" s="468"/>
    </row>
    <row r="630" spans="1:25" ht="12" thickBot="1">
      <c r="A630" s="13"/>
      <c r="B630" s="13"/>
      <c r="C630" s="13"/>
      <c r="D630" s="13"/>
      <c r="E630" s="828"/>
      <c r="F630" s="835"/>
      <c r="G630" s="475" t="s">
        <v>4771</v>
      </c>
      <c r="H630" s="474" t="s">
        <v>4767</v>
      </c>
      <c r="I630" s="471">
        <v>6500</v>
      </c>
      <c r="J630" s="471"/>
      <c r="K630" s="468"/>
      <c r="L630" s="468"/>
      <c r="M630" s="468"/>
      <c r="N630" s="468"/>
      <c r="O630" s="468"/>
      <c r="P630" s="468"/>
      <c r="Q630" s="468"/>
      <c r="R630" s="468"/>
      <c r="S630" s="468"/>
      <c r="T630" s="468"/>
      <c r="U630" s="468"/>
      <c r="V630" s="468"/>
      <c r="W630" s="468"/>
      <c r="X630" s="468"/>
      <c r="Y630" s="468"/>
    </row>
    <row r="631" spans="1:25" ht="12" thickBot="1">
      <c r="A631" s="13"/>
      <c r="B631" s="13"/>
      <c r="C631" s="13"/>
      <c r="D631" s="13"/>
      <c r="E631" s="828"/>
      <c r="F631" s="835"/>
      <c r="G631" s="475" t="s">
        <v>4772</v>
      </c>
      <c r="H631" s="474" t="s">
        <v>4767</v>
      </c>
      <c r="I631" s="471">
        <v>8100</v>
      </c>
      <c r="J631" s="471"/>
      <c r="K631" s="468"/>
      <c r="L631" s="468"/>
      <c r="M631" s="468"/>
      <c r="N631" s="468"/>
      <c r="O631" s="468"/>
      <c r="P631" s="468"/>
      <c r="Q631" s="468"/>
      <c r="R631" s="468"/>
      <c r="S631" s="468"/>
      <c r="T631" s="468"/>
      <c r="U631" s="468"/>
      <c r="V631" s="468"/>
      <c r="W631" s="468"/>
      <c r="X631" s="468"/>
      <c r="Y631" s="468"/>
    </row>
    <row r="632" spans="1:25" ht="12" thickBot="1">
      <c r="A632" s="13"/>
      <c r="B632" s="13"/>
      <c r="C632" s="13"/>
      <c r="D632" s="13"/>
      <c r="E632" s="828"/>
      <c r="F632" s="835"/>
      <c r="G632" s="475" t="s">
        <v>4773</v>
      </c>
      <c r="H632" s="474" t="s">
        <v>4781</v>
      </c>
      <c r="I632" s="471">
        <v>2080</v>
      </c>
      <c r="J632" s="471"/>
      <c r="K632" s="468"/>
      <c r="L632" s="468"/>
      <c r="M632" s="468"/>
      <c r="N632" s="468"/>
      <c r="O632" s="468"/>
      <c r="P632" s="468"/>
      <c r="Q632" s="468"/>
      <c r="R632" s="468"/>
      <c r="S632" s="468"/>
      <c r="T632" s="468"/>
      <c r="U632" s="468"/>
      <c r="V632" s="468"/>
      <c r="W632" s="468"/>
      <c r="X632" s="468"/>
      <c r="Y632" s="468"/>
    </row>
    <row r="633" spans="1:25" ht="12" thickBot="1">
      <c r="A633" s="13"/>
      <c r="B633" s="13"/>
      <c r="C633" s="13"/>
      <c r="D633" s="13"/>
      <c r="E633" s="828"/>
      <c r="F633" s="835"/>
      <c r="G633" s="475" t="s">
        <v>4774</v>
      </c>
      <c r="H633" s="474" t="s">
        <v>4780</v>
      </c>
      <c r="I633" s="471">
        <v>8800</v>
      </c>
      <c r="J633" s="471"/>
      <c r="K633" s="468"/>
      <c r="L633" s="468"/>
      <c r="M633" s="468"/>
      <c r="N633" s="468"/>
      <c r="O633" s="468"/>
      <c r="P633" s="468"/>
      <c r="Q633" s="468"/>
      <c r="R633" s="468"/>
      <c r="S633" s="468"/>
      <c r="T633" s="468"/>
      <c r="U633" s="468"/>
      <c r="V633" s="468"/>
      <c r="W633" s="468"/>
      <c r="X633" s="468"/>
      <c r="Y633" s="468"/>
    </row>
    <row r="634" spans="1:25" ht="12" thickBot="1">
      <c r="A634" s="13"/>
      <c r="B634" s="13"/>
      <c r="C634" s="13"/>
      <c r="D634" s="13"/>
      <c r="E634" s="828"/>
      <c r="F634" s="835"/>
      <c r="G634" s="475" t="s">
        <v>4775</v>
      </c>
      <c r="H634" s="474" t="s">
        <v>4713</v>
      </c>
      <c r="I634" s="471">
        <v>1600</v>
      </c>
      <c r="J634" s="471"/>
      <c r="K634" s="468"/>
      <c r="L634" s="468"/>
      <c r="M634" s="468"/>
      <c r="N634" s="468"/>
      <c r="O634" s="468"/>
      <c r="P634" s="468"/>
      <c r="Q634" s="468"/>
      <c r="R634" s="468"/>
      <c r="S634" s="468"/>
      <c r="T634" s="468"/>
      <c r="U634" s="468"/>
      <c r="V634" s="468"/>
      <c r="W634" s="468"/>
      <c r="X634" s="468"/>
      <c r="Y634" s="468"/>
    </row>
    <row r="635" spans="1:25" ht="12" thickBot="1">
      <c r="A635" s="13"/>
      <c r="B635" s="13"/>
      <c r="C635" s="13"/>
      <c r="D635" s="13"/>
      <c r="E635" s="828"/>
      <c r="F635" s="835"/>
      <c r="G635" s="475" t="s">
        <v>4776</v>
      </c>
      <c r="H635" s="474" t="s">
        <v>4782</v>
      </c>
      <c r="I635" s="471">
        <v>1760</v>
      </c>
      <c r="J635" s="471"/>
      <c r="K635" s="468"/>
      <c r="L635" s="468"/>
      <c r="M635" s="468"/>
      <c r="N635" s="468"/>
      <c r="O635" s="468"/>
      <c r="P635" s="468"/>
      <c r="Q635" s="468"/>
      <c r="R635" s="468"/>
      <c r="S635" s="468"/>
      <c r="T635" s="468"/>
      <c r="U635" s="468"/>
      <c r="V635" s="468"/>
      <c r="W635" s="468"/>
      <c r="X635" s="468"/>
      <c r="Y635" s="468"/>
    </row>
    <row r="636" spans="1:25" ht="12" thickBot="1">
      <c r="A636" s="13"/>
      <c r="B636" s="13"/>
      <c r="C636" s="13"/>
      <c r="D636" s="13"/>
      <c r="E636" s="828"/>
      <c r="F636" s="835"/>
      <c r="G636" s="475" t="s">
        <v>4777</v>
      </c>
      <c r="H636" s="474" t="s">
        <v>4783</v>
      </c>
      <c r="I636" s="471">
        <v>1600</v>
      </c>
      <c r="J636" s="471"/>
      <c r="K636" s="468"/>
      <c r="L636" s="468"/>
      <c r="M636" s="468"/>
      <c r="N636" s="468"/>
      <c r="O636" s="468"/>
      <c r="P636" s="468"/>
      <c r="Q636" s="468"/>
      <c r="R636" s="468"/>
      <c r="S636" s="468"/>
      <c r="T636" s="468"/>
      <c r="U636" s="468"/>
      <c r="V636" s="468"/>
      <c r="W636" s="468"/>
      <c r="X636" s="468"/>
      <c r="Y636" s="468"/>
    </row>
    <row r="637" spans="1:25" ht="12" thickBot="1">
      <c r="A637" s="13"/>
      <c r="B637" s="13"/>
      <c r="C637" s="13"/>
      <c r="D637" s="13"/>
      <c r="E637" s="828"/>
      <c r="F637" s="835"/>
      <c r="G637" s="475" t="s">
        <v>4778</v>
      </c>
      <c r="H637" s="474" t="s">
        <v>4780</v>
      </c>
      <c r="I637" s="471">
        <v>8000</v>
      </c>
      <c r="J637" s="471"/>
      <c r="K637" s="468"/>
      <c r="L637" s="468"/>
      <c r="M637" s="468"/>
      <c r="N637" s="468"/>
      <c r="O637" s="468"/>
      <c r="P637" s="468"/>
      <c r="Q637" s="468"/>
      <c r="R637" s="468"/>
      <c r="S637" s="468"/>
      <c r="T637" s="468"/>
      <c r="U637" s="468"/>
      <c r="V637" s="468"/>
      <c r="W637" s="468"/>
      <c r="X637" s="468"/>
      <c r="Y637" s="468"/>
    </row>
    <row r="638" spans="1:25" ht="12" thickBot="1">
      <c r="A638" s="13"/>
      <c r="B638" s="13"/>
      <c r="C638" s="13"/>
      <c r="D638" s="13"/>
      <c r="E638" s="828"/>
      <c r="F638" s="835"/>
      <c r="G638" s="475" t="s">
        <v>4779</v>
      </c>
      <c r="H638" s="474" t="s">
        <v>31</v>
      </c>
      <c r="I638" s="471">
        <v>19800</v>
      </c>
      <c r="J638" s="471"/>
      <c r="K638" s="468"/>
      <c r="L638" s="468"/>
      <c r="M638" s="468"/>
      <c r="N638" s="468"/>
      <c r="O638" s="468"/>
      <c r="P638" s="468"/>
      <c r="Q638" s="468"/>
      <c r="R638" s="468"/>
      <c r="S638" s="468"/>
      <c r="T638" s="468"/>
      <c r="U638" s="468"/>
      <c r="V638" s="468"/>
      <c r="W638" s="468"/>
      <c r="X638" s="468"/>
      <c r="Y638" s="468"/>
    </row>
    <row r="639" spans="1:25" ht="12" thickBot="1">
      <c r="A639" s="13"/>
      <c r="B639" s="13"/>
      <c r="C639" s="13"/>
      <c r="D639" s="13"/>
      <c r="E639" s="828"/>
      <c r="F639" s="835" t="s">
        <v>4694</v>
      </c>
      <c r="G639" s="475" t="s">
        <v>4784</v>
      </c>
      <c r="H639" s="474" t="s">
        <v>3989</v>
      </c>
      <c r="I639" s="471">
        <v>40</v>
      </c>
      <c r="J639" s="471"/>
      <c r="K639" s="468"/>
      <c r="L639" s="468"/>
      <c r="M639" s="468"/>
      <c r="N639" s="468"/>
      <c r="O639" s="468"/>
      <c r="P639" s="468"/>
      <c r="Q639" s="468"/>
      <c r="R639" s="468"/>
      <c r="S639" s="468"/>
      <c r="T639" s="468"/>
      <c r="U639" s="468"/>
      <c r="V639" s="468"/>
      <c r="W639" s="468"/>
      <c r="X639" s="468"/>
      <c r="Y639" s="468"/>
    </row>
    <row r="640" spans="1:25" ht="12" thickBot="1">
      <c r="A640" s="13"/>
      <c r="B640" s="13"/>
      <c r="C640" s="13"/>
      <c r="D640" s="13"/>
      <c r="E640" s="828"/>
      <c r="F640" s="835"/>
      <c r="G640" s="475" t="s">
        <v>4785</v>
      </c>
      <c r="H640" s="474" t="s">
        <v>3989</v>
      </c>
      <c r="I640" s="471">
        <v>120</v>
      </c>
      <c r="J640" s="471"/>
      <c r="K640" s="468"/>
      <c r="L640" s="468"/>
      <c r="M640" s="468"/>
      <c r="N640" s="468"/>
      <c r="O640" s="468"/>
      <c r="P640" s="468"/>
      <c r="Q640" s="468"/>
      <c r="R640" s="468"/>
      <c r="S640" s="468"/>
      <c r="T640" s="468"/>
      <c r="U640" s="468"/>
      <c r="V640" s="468"/>
      <c r="W640" s="468"/>
      <c r="X640" s="468"/>
      <c r="Y640" s="468"/>
    </row>
    <row r="641" spans="1:25" ht="12" thickBot="1">
      <c r="A641" s="13"/>
      <c r="B641" s="13"/>
      <c r="C641" s="13"/>
      <c r="D641" s="13"/>
      <c r="E641" s="828"/>
      <c r="F641" s="835"/>
      <c r="G641" s="475" t="s">
        <v>4786</v>
      </c>
      <c r="H641" s="474" t="s">
        <v>3989</v>
      </c>
      <c r="I641" s="471">
        <v>50</v>
      </c>
      <c r="J641" s="471"/>
      <c r="K641" s="468"/>
      <c r="L641" s="468"/>
      <c r="M641" s="468"/>
      <c r="N641" s="468"/>
      <c r="O641" s="468"/>
      <c r="P641" s="468"/>
      <c r="Q641" s="468"/>
      <c r="R641" s="468"/>
      <c r="S641" s="468"/>
      <c r="T641" s="468"/>
      <c r="U641" s="468"/>
      <c r="V641" s="468"/>
      <c r="W641" s="468"/>
      <c r="X641" s="468"/>
      <c r="Y641" s="468"/>
    </row>
    <row r="642" spans="1:25" ht="12" thickBot="1">
      <c r="A642" s="13"/>
      <c r="B642" s="13"/>
      <c r="C642" s="13"/>
      <c r="D642" s="13"/>
      <c r="E642" s="828"/>
      <c r="F642" s="835"/>
      <c r="G642" s="475" t="s">
        <v>4787</v>
      </c>
      <c r="H642" s="474" t="s">
        <v>3989</v>
      </c>
      <c r="I642" s="471">
        <v>45</v>
      </c>
      <c r="J642" s="471"/>
      <c r="K642" s="468"/>
      <c r="L642" s="468"/>
      <c r="M642" s="468"/>
      <c r="N642" s="468"/>
      <c r="O642" s="468"/>
      <c r="P642" s="468"/>
      <c r="Q642" s="468"/>
      <c r="R642" s="468"/>
      <c r="S642" s="468"/>
      <c r="T642" s="468"/>
      <c r="U642" s="468"/>
      <c r="V642" s="468"/>
      <c r="W642" s="468"/>
      <c r="X642" s="468"/>
      <c r="Y642" s="468"/>
    </row>
    <row r="643" spans="1:25" ht="12" thickBot="1">
      <c r="A643" s="13"/>
      <c r="B643" s="13"/>
      <c r="C643" s="13"/>
      <c r="D643" s="13"/>
      <c r="E643" s="828"/>
      <c r="F643" s="835"/>
      <c r="G643" s="475" t="s">
        <v>4788</v>
      </c>
      <c r="H643" s="474" t="s">
        <v>3989</v>
      </c>
      <c r="I643" s="471">
        <v>1500</v>
      </c>
      <c r="J643" s="471"/>
      <c r="K643" s="468"/>
      <c r="L643" s="468"/>
      <c r="M643" s="468"/>
      <c r="N643" s="468"/>
      <c r="O643" s="468"/>
      <c r="P643" s="468"/>
      <c r="Q643" s="468"/>
      <c r="R643" s="468"/>
      <c r="S643" s="468"/>
      <c r="T643" s="468"/>
      <c r="U643" s="468"/>
      <c r="V643" s="468"/>
      <c r="W643" s="468"/>
      <c r="X643" s="468"/>
      <c r="Y643" s="468"/>
    </row>
    <row r="644" spans="1:25" ht="12" thickBot="1">
      <c r="A644" s="13"/>
      <c r="B644" s="13"/>
      <c r="C644" s="13"/>
      <c r="D644" s="13"/>
      <c r="E644" s="828"/>
      <c r="F644" s="835"/>
      <c r="G644" s="475" t="s">
        <v>4789</v>
      </c>
      <c r="H644" s="474" t="s">
        <v>3989</v>
      </c>
      <c r="I644" s="471">
        <v>1500</v>
      </c>
      <c r="J644" s="471"/>
      <c r="K644" s="468"/>
      <c r="L644" s="468"/>
      <c r="M644" s="468"/>
      <c r="N644" s="468"/>
      <c r="O644" s="468"/>
      <c r="P644" s="468"/>
      <c r="Q644" s="468"/>
      <c r="R644" s="468"/>
      <c r="S644" s="468"/>
      <c r="T644" s="468"/>
      <c r="U644" s="468"/>
      <c r="V644" s="468"/>
      <c r="W644" s="468"/>
      <c r="X644" s="468"/>
      <c r="Y644" s="468"/>
    </row>
    <row r="645" spans="1:25" ht="12" thickBot="1">
      <c r="A645" s="13"/>
      <c r="B645" s="13"/>
      <c r="C645" s="13"/>
      <c r="D645" s="13"/>
      <c r="E645" s="828" t="s">
        <v>4790</v>
      </c>
      <c r="F645" s="460" t="s">
        <v>4791</v>
      </c>
      <c r="G645" s="475" t="s">
        <v>4792</v>
      </c>
      <c r="H645" s="474" t="s">
        <v>3989</v>
      </c>
      <c r="I645" s="471">
        <v>555</v>
      </c>
      <c r="J645" s="471"/>
      <c r="K645" s="468"/>
      <c r="L645" s="468"/>
      <c r="M645" s="468"/>
      <c r="N645" s="468"/>
      <c r="O645" s="468"/>
      <c r="P645" s="468"/>
      <c r="Q645" s="468"/>
      <c r="R645" s="468"/>
      <c r="S645" s="468"/>
      <c r="T645" s="468"/>
      <c r="U645" s="468"/>
      <c r="V645" s="468"/>
      <c r="W645" s="468"/>
      <c r="X645" s="468"/>
      <c r="Y645" s="468"/>
    </row>
    <row r="646" spans="1:25" ht="12" thickBot="1">
      <c r="A646" s="13"/>
      <c r="B646" s="13"/>
      <c r="C646" s="13"/>
      <c r="D646" s="13"/>
      <c r="E646" s="828"/>
      <c r="F646" s="835" t="s">
        <v>4793</v>
      </c>
      <c r="G646" s="475" t="s">
        <v>4794</v>
      </c>
      <c r="H646" s="474" t="s">
        <v>3989</v>
      </c>
      <c r="I646" s="471">
        <v>150</v>
      </c>
      <c r="J646" s="471"/>
      <c r="K646" s="468"/>
      <c r="L646" s="468"/>
      <c r="M646" s="468"/>
      <c r="N646" s="468"/>
      <c r="O646" s="468"/>
      <c r="P646" s="468"/>
      <c r="Q646" s="468"/>
      <c r="R646" s="468"/>
      <c r="S646" s="468"/>
      <c r="T646" s="468"/>
      <c r="U646" s="468"/>
      <c r="V646" s="468"/>
      <c r="W646" s="468"/>
      <c r="X646" s="468"/>
      <c r="Y646" s="468"/>
    </row>
    <row r="647" spans="1:25" ht="12" thickBot="1">
      <c r="A647" s="13"/>
      <c r="B647" s="13"/>
      <c r="C647" s="13"/>
      <c r="D647" s="13"/>
      <c r="E647" s="828"/>
      <c r="F647" s="835"/>
      <c r="G647" s="475" t="s">
        <v>4795</v>
      </c>
      <c r="H647" s="474" t="s">
        <v>3989</v>
      </c>
      <c r="I647" s="471">
        <v>95</v>
      </c>
      <c r="J647" s="471"/>
      <c r="K647" s="468"/>
      <c r="L647" s="468"/>
      <c r="M647" s="468"/>
      <c r="N647" s="468"/>
      <c r="O647" s="468"/>
      <c r="P647" s="468"/>
      <c r="Q647" s="468"/>
      <c r="R647" s="468"/>
      <c r="S647" s="468"/>
      <c r="T647" s="468"/>
      <c r="U647" s="468"/>
      <c r="V647" s="468"/>
      <c r="W647" s="468"/>
      <c r="X647" s="468"/>
      <c r="Y647" s="468"/>
    </row>
    <row r="648" spans="1:25" ht="12" thickBot="1">
      <c r="A648" s="13"/>
      <c r="B648" s="13"/>
      <c r="C648" s="13"/>
      <c r="D648" s="13"/>
      <c r="E648" s="828"/>
      <c r="F648" s="835"/>
      <c r="G648" s="475" t="s">
        <v>4796</v>
      </c>
      <c r="H648" s="474" t="s">
        <v>3989</v>
      </c>
      <c r="I648" s="471">
        <v>75</v>
      </c>
      <c r="J648" s="471"/>
      <c r="K648" s="468"/>
      <c r="L648" s="468"/>
      <c r="M648" s="468"/>
      <c r="N648" s="468"/>
      <c r="O648" s="468"/>
      <c r="P648" s="468"/>
      <c r="Q648" s="468"/>
      <c r="R648" s="468"/>
      <c r="S648" s="468"/>
      <c r="T648" s="468"/>
      <c r="U648" s="468"/>
      <c r="V648" s="468"/>
      <c r="W648" s="468"/>
      <c r="X648" s="468"/>
      <c r="Y648" s="468"/>
    </row>
    <row r="649" spans="1:25" ht="12" thickBot="1">
      <c r="A649" s="13"/>
      <c r="B649" s="13"/>
      <c r="C649" s="13"/>
      <c r="D649" s="13"/>
      <c r="E649" s="828"/>
      <c r="F649" s="835"/>
      <c r="G649" s="475" t="s">
        <v>4797</v>
      </c>
      <c r="H649" s="474" t="s">
        <v>3989</v>
      </c>
      <c r="I649" s="471">
        <v>39800</v>
      </c>
      <c r="J649" s="471"/>
      <c r="K649" s="468"/>
      <c r="L649" s="468"/>
      <c r="M649" s="468"/>
      <c r="N649" s="468"/>
      <c r="O649" s="468"/>
      <c r="P649" s="468"/>
      <c r="Q649" s="468"/>
      <c r="R649" s="468"/>
      <c r="S649" s="468"/>
      <c r="T649" s="468"/>
      <c r="U649" s="468"/>
      <c r="V649" s="468"/>
      <c r="W649" s="468"/>
      <c r="X649" s="468"/>
      <c r="Y649" s="468"/>
    </row>
    <row r="650" spans="1:25" ht="12" thickBot="1">
      <c r="A650" s="13"/>
      <c r="B650" s="13"/>
      <c r="C650" s="13"/>
      <c r="D650" s="13"/>
      <c r="E650" s="828"/>
      <c r="F650" s="835"/>
      <c r="G650" s="475" t="s">
        <v>4798</v>
      </c>
      <c r="H650" s="474" t="s">
        <v>4799</v>
      </c>
      <c r="I650" s="471">
        <v>7500</v>
      </c>
      <c r="J650" s="471"/>
      <c r="K650" s="468"/>
      <c r="L650" s="468"/>
      <c r="M650" s="468"/>
      <c r="N650" s="468"/>
      <c r="O650" s="468"/>
      <c r="P650" s="468"/>
      <c r="Q650" s="468"/>
      <c r="R650" s="468"/>
      <c r="S650" s="468"/>
      <c r="T650" s="468"/>
      <c r="U650" s="468"/>
      <c r="V650" s="468"/>
      <c r="W650" s="468"/>
      <c r="X650" s="468"/>
      <c r="Y650" s="468"/>
    </row>
    <row r="651" spans="1:25" ht="12" thickBot="1">
      <c r="A651" s="13"/>
      <c r="B651" s="13"/>
      <c r="C651" s="13"/>
      <c r="D651" s="13"/>
      <c r="E651" s="828"/>
      <c r="F651" s="835" t="s">
        <v>4800</v>
      </c>
      <c r="G651" s="475" t="s">
        <v>4801</v>
      </c>
      <c r="H651" s="474" t="s">
        <v>4648</v>
      </c>
      <c r="I651" s="471">
        <v>5</v>
      </c>
      <c r="J651" s="471"/>
      <c r="K651" s="468"/>
      <c r="L651" s="468"/>
      <c r="M651" s="468"/>
      <c r="N651" s="468"/>
      <c r="O651" s="468"/>
      <c r="P651" s="468"/>
      <c r="Q651" s="468"/>
      <c r="R651" s="468"/>
      <c r="S651" s="468"/>
      <c r="T651" s="468"/>
      <c r="U651" s="468"/>
      <c r="V651" s="468"/>
      <c r="W651" s="468"/>
      <c r="X651" s="468"/>
      <c r="Y651" s="468"/>
    </row>
    <row r="652" spans="1:25" ht="12" thickBot="1">
      <c r="A652" s="13"/>
      <c r="B652" s="13"/>
      <c r="C652" s="13"/>
      <c r="D652" s="13"/>
      <c r="E652" s="828"/>
      <c r="F652" s="835"/>
      <c r="G652" s="475" t="s">
        <v>4802</v>
      </c>
      <c r="H652" s="474" t="s">
        <v>4648</v>
      </c>
      <c r="I652" s="471">
        <v>250</v>
      </c>
      <c r="J652" s="471"/>
      <c r="K652" s="468"/>
      <c r="L652" s="468"/>
      <c r="M652" s="468"/>
      <c r="N652" s="468"/>
      <c r="O652" s="468"/>
      <c r="P652" s="468"/>
      <c r="Q652" s="468"/>
      <c r="R652" s="468"/>
      <c r="S652" s="468"/>
      <c r="T652" s="468"/>
      <c r="U652" s="468"/>
      <c r="V652" s="468"/>
      <c r="W652" s="468"/>
      <c r="X652" s="468"/>
      <c r="Y652" s="468"/>
    </row>
    <row r="653" spans="1:25" ht="12" thickBot="1">
      <c r="A653" s="13"/>
      <c r="B653" s="13"/>
      <c r="C653" s="13"/>
      <c r="D653" s="13"/>
      <c r="E653" s="828"/>
      <c r="F653" s="835"/>
      <c r="G653" s="475" t="s">
        <v>4803</v>
      </c>
      <c r="H653" s="474" t="s">
        <v>26</v>
      </c>
      <c r="I653" s="471">
        <v>9800</v>
      </c>
      <c r="J653" s="471"/>
      <c r="K653" s="468"/>
      <c r="L653" s="468"/>
      <c r="M653" s="468"/>
      <c r="N653" s="468"/>
      <c r="O653" s="468"/>
      <c r="P653" s="468"/>
      <c r="Q653" s="468"/>
      <c r="R653" s="468"/>
      <c r="S653" s="468"/>
      <c r="T653" s="468"/>
      <c r="U653" s="468"/>
      <c r="V653" s="468"/>
      <c r="W653" s="468"/>
      <c r="X653" s="468"/>
      <c r="Y653" s="468"/>
    </row>
    <row r="654" spans="1:25" ht="12" thickBot="1">
      <c r="A654" s="13"/>
      <c r="B654" s="13"/>
      <c r="C654" s="13"/>
      <c r="D654" s="13"/>
      <c r="E654" s="828"/>
      <c r="F654" s="835"/>
      <c r="G654" s="475" t="s">
        <v>4804</v>
      </c>
      <c r="H654" s="474" t="s">
        <v>4810</v>
      </c>
      <c r="I654" s="471">
        <v>7000</v>
      </c>
      <c r="J654" s="471"/>
      <c r="K654" s="468"/>
      <c r="L654" s="468"/>
      <c r="M654" s="468"/>
      <c r="N654" s="468"/>
      <c r="O654" s="468"/>
      <c r="P654" s="468"/>
      <c r="Q654" s="468"/>
      <c r="R654" s="468"/>
      <c r="S654" s="468"/>
      <c r="T654" s="468"/>
      <c r="U654" s="468"/>
      <c r="V654" s="468"/>
      <c r="W654" s="468"/>
      <c r="X654" s="468"/>
      <c r="Y654" s="468"/>
    </row>
    <row r="655" spans="1:25" ht="12" thickBot="1">
      <c r="A655" s="13"/>
      <c r="B655" s="13"/>
      <c r="C655" s="13"/>
      <c r="D655" s="13"/>
      <c r="E655" s="828"/>
      <c r="F655" s="835" t="s">
        <v>4059</v>
      </c>
      <c r="G655" s="475" t="s">
        <v>4805</v>
      </c>
      <c r="H655" s="474" t="s">
        <v>28</v>
      </c>
      <c r="I655" s="471">
        <v>3000</v>
      </c>
      <c r="J655" s="471"/>
      <c r="K655" s="468"/>
      <c r="L655" s="468"/>
      <c r="M655" s="468"/>
      <c r="N655" s="468"/>
      <c r="O655" s="468"/>
      <c r="P655" s="468"/>
      <c r="Q655" s="468"/>
      <c r="R655" s="468"/>
      <c r="S655" s="468"/>
      <c r="T655" s="468"/>
      <c r="U655" s="468"/>
      <c r="V655" s="468"/>
      <c r="W655" s="468"/>
      <c r="X655" s="468"/>
      <c r="Y655" s="468"/>
    </row>
    <row r="656" spans="1:25" ht="12" thickBot="1">
      <c r="A656" s="13"/>
      <c r="B656" s="13"/>
      <c r="C656" s="13"/>
      <c r="D656" s="13"/>
      <c r="E656" s="828"/>
      <c r="F656" s="835"/>
      <c r="G656" s="475" t="s">
        <v>4806</v>
      </c>
      <c r="H656" s="474" t="s">
        <v>4701</v>
      </c>
      <c r="I656" s="471">
        <v>9980</v>
      </c>
      <c r="J656" s="471"/>
      <c r="K656" s="468"/>
      <c r="L656" s="468"/>
      <c r="M656" s="468"/>
      <c r="N656" s="468"/>
      <c r="O656" s="468"/>
      <c r="P656" s="468"/>
      <c r="Q656" s="468"/>
      <c r="R656" s="468"/>
      <c r="S656" s="468"/>
      <c r="T656" s="468"/>
      <c r="U656" s="468"/>
      <c r="V656" s="468"/>
      <c r="W656" s="468"/>
      <c r="X656" s="468"/>
      <c r="Y656" s="468"/>
    </row>
    <row r="657" spans="1:25" ht="12" thickBot="1">
      <c r="A657" s="13"/>
      <c r="B657" s="13"/>
      <c r="C657" s="13"/>
      <c r="D657" s="13"/>
      <c r="E657" s="828"/>
      <c r="F657" s="835"/>
      <c r="G657" s="475" t="s">
        <v>4807</v>
      </c>
      <c r="H657" s="474" t="s">
        <v>26</v>
      </c>
      <c r="I657" s="471">
        <v>8750</v>
      </c>
      <c r="J657" s="471"/>
      <c r="K657" s="468"/>
      <c r="L657" s="468"/>
      <c r="M657" s="468"/>
      <c r="N657" s="468"/>
      <c r="O657" s="468"/>
      <c r="P657" s="468"/>
      <c r="Q657" s="468"/>
      <c r="R657" s="468"/>
      <c r="S657" s="468"/>
      <c r="T657" s="468"/>
      <c r="U657" s="468"/>
      <c r="V657" s="468"/>
      <c r="W657" s="468"/>
      <c r="X657" s="468"/>
      <c r="Y657" s="468"/>
    </row>
    <row r="658" spans="1:25" ht="12" thickBot="1">
      <c r="A658" s="13"/>
      <c r="B658" s="13"/>
      <c r="C658" s="13"/>
      <c r="D658" s="13"/>
      <c r="E658" s="828"/>
      <c r="F658" s="835"/>
      <c r="G658" s="475" t="s">
        <v>4808</v>
      </c>
      <c r="H658" s="474" t="s">
        <v>4780</v>
      </c>
      <c r="I658" s="471">
        <v>9000</v>
      </c>
      <c r="J658" s="471"/>
      <c r="K658" s="468"/>
      <c r="L658" s="468"/>
      <c r="M658" s="468"/>
      <c r="N658" s="468"/>
      <c r="O658" s="468"/>
      <c r="P658" s="468"/>
      <c r="Q658" s="468"/>
      <c r="R658" s="468"/>
      <c r="S658" s="468"/>
      <c r="T658" s="468"/>
      <c r="U658" s="468"/>
      <c r="V658" s="468"/>
      <c r="W658" s="468"/>
      <c r="X658" s="468"/>
      <c r="Y658" s="468"/>
    </row>
    <row r="659" spans="1:25" ht="12" thickBot="1">
      <c r="A659" s="13"/>
      <c r="B659" s="13"/>
      <c r="C659" s="13"/>
      <c r="D659" s="13"/>
      <c r="E659" s="828"/>
      <c r="F659" s="835"/>
      <c r="G659" s="475" t="s">
        <v>4809</v>
      </c>
      <c r="H659" s="474" t="s">
        <v>4709</v>
      </c>
      <c r="I659" s="471">
        <v>2400</v>
      </c>
      <c r="J659" s="471"/>
      <c r="K659" s="468"/>
      <c r="L659" s="468"/>
      <c r="M659" s="468"/>
      <c r="N659" s="468"/>
      <c r="O659" s="468"/>
      <c r="P659" s="468"/>
      <c r="Q659" s="468"/>
      <c r="R659" s="468"/>
      <c r="S659" s="468"/>
      <c r="T659" s="468"/>
      <c r="U659" s="468"/>
      <c r="V659" s="468"/>
      <c r="W659" s="468"/>
      <c r="X659" s="468"/>
      <c r="Y659" s="468"/>
    </row>
    <row r="660" spans="1:25" ht="12" thickBot="1">
      <c r="A660" s="13"/>
      <c r="B660" s="13"/>
      <c r="C660" s="13"/>
      <c r="D660" s="13"/>
      <c r="E660" s="828"/>
      <c r="F660" s="835" t="s">
        <v>4811</v>
      </c>
      <c r="G660" s="475" t="s">
        <v>4812</v>
      </c>
      <c r="H660" s="474" t="s">
        <v>4719</v>
      </c>
      <c r="I660" s="471">
        <v>100</v>
      </c>
      <c r="J660" s="471"/>
      <c r="K660" s="468"/>
      <c r="L660" s="468"/>
      <c r="M660" s="468"/>
      <c r="N660" s="468"/>
      <c r="O660" s="468"/>
      <c r="P660" s="468"/>
      <c r="Q660" s="468"/>
      <c r="R660" s="468"/>
      <c r="S660" s="468"/>
      <c r="T660" s="468"/>
      <c r="U660" s="468"/>
      <c r="V660" s="468"/>
      <c r="W660" s="468"/>
      <c r="X660" s="468"/>
      <c r="Y660" s="468"/>
    </row>
    <row r="661" spans="1:25" ht="12" thickBot="1">
      <c r="A661" s="13"/>
      <c r="B661" s="13"/>
      <c r="C661" s="13"/>
      <c r="D661" s="13"/>
      <c r="E661" s="828"/>
      <c r="F661" s="835"/>
      <c r="G661" s="475" t="s">
        <v>4813</v>
      </c>
      <c r="H661" s="474" t="s">
        <v>4719</v>
      </c>
      <c r="I661" s="471">
        <v>20</v>
      </c>
      <c r="J661" s="471"/>
      <c r="K661" s="468"/>
      <c r="L661" s="468"/>
      <c r="M661" s="468"/>
      <c r="N661" s="468"/>
      <c r="O661" s="468"/>
      <c r="P661" s="468"/>
      <c r="Q661" s="468"/>
      <c r="R661" s="468"/>
      <c r="S661" s="468"/>
      <c r="T661" s="468"/>
      <c r="U661" s="468"/>
      <c r="V661" s="468"/>
      <c r="W661" s="468"/>
      <c r="X661" s="468"/>
      <c r="Y661" s="468"/>
    </row>
    <row r="662" spans="1:25" ht="12" thickBot="1">
      <c r="A662" s="13"/>
      <c r="B662" s="13"/>
      <c r="C662" s="13"/>
      <c r="D662" s="13"/>
      <c r="E662" s="828"/>
      <c r="F662" s="835"/>
      <c r="G662" s="475" t="s">
        <v>4814</v>
      </c>
      <c r="H662" s="474" t="s">
        <v>4719</v>
      </c>
      <c r="I662" s="471">
        <v>50</v>
      </c>
      <c r="J662" s="471"/>
      <c r="K662" s="468"/>
      <c r="L662" s="468"/>
      <c r="M662" s="468"/>
      <c r="N662" s="468"/>
      <c r="O662" s="468"/>
      <c r="P662" s="468"/>
      <c r="Q662" s="468"/>
      <c r="R662" s="468"/>
      <c r="S662" s="468"/>
      <c r="T662" s="468"/>
      <c r="U662" s="468"/>
      <c r="V662" s="468"/>
      <c r="W662" s="468"/>
      <c r="X662" s="468"/>
      <c r="Y662" s="468"/>
    </row>
    <row r="663" spans="1:25" ht="12" thickBot="1">
      <c r="A663" s="13"/>
      <c r="B663" s="13"/>
      <c r="C663" s="13"/>
      <c r="D663" s="13"/>
      <c r="E663" s="828"/>
      <c r="F663" s="835"/>
      <c r="G663" s="475" t="s">
        <v>4815</v>
      </c>
      <c r="H663" s="474" t="s">
        <v>4719</v>
      </c>
      <c r="I663" s="471">
        <v>70</v>
      </c>
      <c r="J663" s="471"/>
      <c r="K663" s="468"/>
      <c r="L663" s="468"/>
      <c r="M663" s="468"/>
      <c r="N663" s="468"/>
      <c r="O663" s="468"/>
      <c r="P663" s="468"/>
      <c r="Q663" s="468"/>
      <c r="R663" s="468"/>
      <c r="S663" s="468"/>
      <c r="T663" s="468"/>
      <c r="U663" s="468"/>
      <c r="V663" s="468"/>
      <c r="W663" s="468"/>
      <c r="X663" s="468"/>
      <c r="Y663" s="468"/>
    </row>
    <row r="664" spans="1:25" ht="12" thickBot="1">
      <c r="A664" s="13"/>
      <c r="B664" s="13"/>
      <c r="C664" s="13"/>
      <c r="D664" s="13"/>
      <c r="E664" s="828"/>
      <c r="F664" s="835"/>
      <c r="G664" s="475" t="s">
        <v>4816</v>
      </c>
      <c r="H664" s="474" t="s">
        <v>4719</v>
      </c>
      <c r="I664" s="471">
        <v>10</v>
      </c>
      <c r="J664" s="471"/>
      <c r="K664" s="468"/>
      <c r="L664" s="468"/>
      <c r="M664" s="468"/>
      <c r="N664" s="468"/>
      <c r="O664" s="468"/>
      <c r="P664" s="468"/>
      <c r="Q664" s="468"/>
      <c r="R664" s="468"/>
      <c r="S664" s="468"/>
      <c r="T664" s="468"/>
      <c r="U664" s="468"/>
      <c r="V664" s="468"/>
      <c r="W664" s="468"/>
      <c r="X664" s="468"/>
      <c r="Y664" s="468"/>
    </row>
    <row r="665" spans="1:25" ht="12" thickBot="1">
      <c r="A665" s="13"/>
      <c r="B665" s="13"/>
      <c r="C665" s="13"/>
      <c r="D665" s="13"/>
      <c r="E665" s="828"/>
      <c r="F665" s="835" t="s">
        <v>4817</v>
      </c>
      <c r="G665" s="475" t="s">
        <v>4818</v>
      </c>
      <c r="H665" s="474" t="s">
        <v>4748</v>
      </c>
      <c r="I665" s="471">
        <v>39000</v>
      </c>
      <c r="J665" s="471"/>
      <c r="K665" s="468"/>
      <c r="L665" s="468"/>
      <c r="M665" s="468"/>
      <c r="N665" s="468"/>
      <c r="O665" s="468"/>
      <c r="P665" s="468"/>
      <c r="Q665" s="468"/>
      <c r="R665" s="468"/>
      <c r="S665" s="468"/>
      <c r="T665" s="468"/>
      <c r="U665" s="468"/>
      <c r="V665" s="468"/>
      <c r="W665" s="468"/>
      <c r="X665" s="468"/>
      <c r="Y665" s="468"/>
    </row>
    <row r="666" spans="1:25" ht="12" thickBot="1">
      <c r="A666" s="13"/>
      <c r="B666" s="13"/>
      <c r="C666" s="13"/>
      <c r="D666" s="13"/>
      <c r="E666" s="828"/>
      <c r="F666" s="835"/>
      <c r="G666" s="475" t="s">
        <v>4819</v>
      </c>
      <c r="H666" s="474" t="s">
        <v>4749</v>
      </c>
      <c r="I666" s="471">
        <v>7000</v>
      </c>
      <c r="J666" s="471"/>
      <c r="K666" s="468"/>
      <c r="L666" s="468"/>
      <c r="M666" s="468"/>
      <c r="N666" s="468"/>
      <c r="O666" s="468"/>
      <c r="P666" s="468"/>
      <c r="Q666" s="468"/>
      <c r="R666" s="468"/>
      <c r="S666" s="468"/>
      <c r="T666" s="468"/>
      <c r="U666" s="468"/>
      <c r="V666" s="468"/>
      <c r="W666" s="468"/>
      <c r="X666" s="468"/>
      <c r="Y666" s="468"/>
    </row>
    <row r="667" spans="1:25" ht="12" thickBot="1">
      <c r="A667" s="13"/>
      <c r="B667" s="13"/>
      <c r="C667" s="13"/>
      <c r="D667" s="13"/>
      <c r="E667" s="828"/>
      <c r="F667" s="835"/>
      <c r="G667" s="475" t="s">
        <v>4573</v>
      </c>
      <c r="H667" s="474" t="s">
        <v>4751</v>
      </c>
      <c r="I667" s="471">
        <v>14000</v>
      </c>
      <c r="J667" s="471"/>
      <c r="K667" s="468"/>
      <c r="L667" s="468"/>
      <c r="M667" s="468"/>
      <c r="N667" s="468"/>
      <c r="O667" s="468"/>
      <c r="P667" s="468"/>
      <c r="Q667" s="468"/>
      <c r="R667" s="468"/>
      <c r="S667" s="468"/>
      <c r="T667" s="468"/>
      <c r="U667" s="468"/>
      <c r="V667" s="468"/>
      <c r="W667" s="468"/>
      <c r="X667" s="468"/>
      <c r="Y667" s="468"/>
    </row>
    <row r="668" spans="1:25" ht="12" thickBot="1">
      <c r="A668" s="13"/>
      <c r="B668" s="13"/>
      <c r="C668" s="13"/>
      <c r="D668" s="13"/>
      <c r="E668" s="828"/>
      <c r="F668" s="835"/>
      <c r="G668" s="475" t="s">
        <v>4820</v>
      </c>
      <c r="H668" s="474" t="s">
        <v>47</v>
      </c>
      <c r="I668" s="471">
        <v>22000</v>
      </c>
      <c r="J668" s="471"/>
      <c r="K668" s="468"/>
      <c r="L668" s="468"/>
      <c r="M668" s="468"/>
      <c r="N668" s="468"/>
      <c r="O668" s="468"/>
      <c r="P668" s="468"/>
      <c r="Q668" s="468"/>
      <c r="R668" s="468"/>
      <c r="S668" s="468"/>
      <c r="T668" s="468"/>
      <c r="U668" s="468"/>
      <c r="V668" s="468"/>
      <c r="W668" s="468"/>
      <c r="X668" s="468"/>
      <c r="Y668" s="468"/>
    </row>
    <row r="669" spans="1:25" ht="12" thickBot="1">
      <c r="A669" s="13"/>
      <c r="B669" s="13"/>
      <c r="C669" s="13"/>
      <c r="D669" s="13"/>
      <c r="E669" s="828"/>
      <c r="F669" s="835"/>
      <c r="G669" s="475" t="s">
        <v>4735</v>
      </c>
      <c r="H669" s="474" t="s">
        <v>81</v>
      </c>
      <c r="I669" s="471">
        <v>8000</v>
      </c>
      <c r="J669" s="471"/>
      <c r="K669" s="468"/>
      <c r="L669" s="468"/>
      <c r="M669" s="468"/>
      <c r="N669" s="468"/>
      <c r="O669" s="468"/>
      <c r="P669" s="468"/>
      <c r="Q669" s="468"/>
      <c r="R669" s="468"/>
      <c r="S669" s="468"/>
      <c r="T669" s="468"/>
      <c r="U669" s="468"/>
      <c r="V669" s="468"/>
      <c r="W669" s="468"/>
      <c r="X669" s="468"/>
      <c r="Y669" s="468"/>
    </row>
    <row r="670" spans="1:25" ht="12" thickBot="1">
      <c r="A670" s="13"/>
      <c r="B670" s="13"/>
      <c r="C670" s="13"/>
      <c r="D670" s="13"/>
      <c r="E670" s="828"/>
      <c r="F670" s="835"/>
      <c r="G670" s="475" t="s">
        <v>4821</v>
      </c>
      <c r="H670" s="474" t="s">
        <v>4826</v>
      </c>
      <c r="I670" s="471">
        <v>11000</v>
      </c>
      <c r="J670" s="471"/>
      <c r="K670" s="468"/>
      <c r="L670" s="468"/>
      <c r="M670" s="468"/>
      <c r="N670" s="468"/>
      <c r="O670" s="468"/>
      <c r="P670" s="468"/>
      <c r="Q670" s="468"/>
      <c r="R670" s="468"/>
      <c r="S670" s="468"/>
      <c r="T670" s="468"/>
      <c r="U670" s="468"/>
      <c r="V670" s="468"/>
      <c r="W670" s="468"/>
      <c r="X670" s="468"/>
      <c r="Y670" s="468"/>
    </row>
    <row r="671" spans="1:25" ht="12" thickBot="1">
      <c r="A671" s="13"/>
      <c r="B671" s="13"/>
      <c r="C671" s="13"/>
      <c r="D671" s="13"/>
      <c r="E671" s="828"/>
      <c r="F671" s="835"/>
      <c r="G671" s="475" t="s">
        <v>4822</v>
      </c>
      <c r="H671" s="474" t="s">
        <v>762</v>
      </c>
      <c r="I671" s="471">
        <v>18000</v>
      </c>
      <c r="J671" s="471"/>
      <c r="K671" s="468"/>
      <c r="L671" s="468"/>
      <c r="M671" s="468"/>
      <c r="N671" s="468"/>
      <c r="O671" s="468"/>
      <c r="P671" s="468"/>
      <c r="Q671" s="468"/>
      <c r="R671" s="468"/>
      <c r="S671" s="468"/>
      <c r="T671" s="468"/>
      <c r="U671" s="468"/>
      <c r="V671" s="468"/>
      <c r="W671" s="468"/>
      <c r="X671" s="468"/>
      <c r="Y671" s="468"/>
    </row>
    <row r="672" spans="1:25" ht="12" thickBot="1">
      <c r="A672" s="13"/>
      <c r="B672" s="13"/>
      <c r="C672" s="13"/>
      <c r="D672" s="13"/>
      <c r="E672" s="828"/>
      <c r="F672" s="835"/>
      <c r="G672" s="475" t="s">
        <v>4823</v>
      </c>
      <c r="H672" s="474" t="s">
        <v>4700</v>
      </c>
      <c r="I672" s="471">
        <v>25000</v>
      </c>
      <c r="J672" s="471"/>
      <c r="K672" s="468"/>
      <c r="L672" s="468"/>
      <c r="M672" s="468"/>
      <c r="N672" s="468"/>
      <c r="O672" s="468"/>
      <c r="P672" s="468"/>
      <c r="Q672" s="468"/>
      <c r="R672" s="468"/>
      <c r="S672" s="468"/>
      <c r="T672" s="468"/>
      <c r="U672" s="468"/>
      <c r="V672" s="468"/>
      <c r="W672" s="468"/>
      <c r="X672" s="468"/>
      <c r="Y672" s="468"/>
    </row>
    <row r="673" spans="1:25" ht="12" thickBot="1">
      <c r="A673" s="13"/>
      <c r="B673" s="13"/>
      <c r="C673" s="13"/>
      <c r="D673" s="13"/>
      <c r="E673" s="828"/>
      <c r="F673" s="835"/>
      <c r="G673" s="475" t="s">
        <v>4824</v>
      </c>
      <c r="H673" s="474" t="s">
        <v>4827</v>
      </c>
      <c r="I673" s="471">
        <v>200</v>
      </c>
      <c r="J673" s="471"/>
      <c r="K673" s="468"/>
      <c r="L673" s="468"/>
      <c r="M673" s="468"/>
      <c r="N673" s="468"/>
      <c r="O673" s="468"/>
      <c r="P673" s="468"/>
      <c r="Q673" s="468"/>
      <c r="R673" s="468"/>
      <c r="S673" s="468"/>
      <c r="T673" s="468"/>
      <c r="U673" s="468"/>
      <c r="V673" s="468"/>
      <c r="W673" s="468"/>
      <c r="X673" s="468"/>
      <c r="Y673" s="468"/>
    </row>
    <row r="674" spans="1:25" ht="12" thickBot="1">
      <c r="A674" s="13"/>
      <c r="B674" s="13"/>
      <c r="C674" s="13"/>
      <c r="D674" s="13"/>
      <c r="E674" s="828"/>
      <c r="F674" s="835"/>
      <c r="G674" s="475" t="s">
        <v>4825</v>
      </c>
      <c r="H674" s="474" t="s">
        <v>3989</v>
      </c>
      <c r="I674" s="471">
        <v>250</v>
      </c>
      <c r="J674" s="471"/>
      <c r="K674" s="468"/>
      <c r="L674" s="468"/>
      <c r="M674" s="468"/>
      <c r="N674" s="468"/>
      <c r="O674" s="468"/>
      <c r="P674" s="468"/>
      <c r="Q674" s="468"/>
      <c r="R674" s="468"/>
      <c r="S674" s="468"/>
      <c r="T674" s="468"/>
      <c r="U674" s="468"/>
      <c r="V674" s="468"/>
      <c r="W674" s="468"/>
      <c r="X674" s="468"/>
      <c r="Y674" s="468"/>
    </row>
    <row r="675" spans="1:25" ht="12" thickBot="1">
      <c r="A675" s="13"/>
      <c r="B675" s="13"/>
      <c r="C675" s="13"/>
      <c r="D675" s="13"/>
      <c r="E675" s="828"/>
      <c r="F675" s="835" t="s">
        <v>4828</v>
      </c>
      <c r="G675" s="475" t="s">
        <v>4829</v>
      </c>
      <c r="H675" s="474" t="s">
        <v>3989</v>
      </c>
      <c r="I675" s="471">
        <v>40</v>
      </c>
      <c r="J675" s="471"/>
      <c r="K675" s="468"/>
      <c r="L675" s="468"/>
      <c r="M675" s="468"/>
      <c r="N675" s="468"/>
      <c r="O675" s="468"/>
      <c r="P675" s="468"/>
      <c r="Q675" s="468"/>
      <c r="R675" s="468"/>
      <c r="S675" s="468"/>
      <c r="T675" s="468"/>
      <c r="U675" s="468"/>
      <c r="V675" s="468"/>
      <c r="W675" s="468"/>
      <c r="X675" s="468"/>
      <c r="Y675" s="468"/>
    </row>
    <row r="676" spans="1:25" ht="12" thickBot="1">
      <c r="A676" s="13"/>
      <c r="B676" s="13"/>
      <c r="C676" s="13"/>
      <c r="D676" s="13"/>
      <c r="E676" s="828"/>
      <c r="F676" s="835"/>
      <c r="G676" s="475" t="s">
        <v>4830</v>
      </c>
      <c r="H676" s="474" t="s">
        <v>3989</v>
      </c>
      <c r="I676" s="471">
        <v>120</v>
      </c>
      <c r="J676" s="471"/>
      <c r="K676" s="468"/>
      <c r="L676" s="468"/>
      <c r="M676" s="468"/>
      <c r="N676" s="468"/>
      <c r="O676" s="468"/>
      <c r="P676" s="468"/>
      <c r="Q676" s="468"/>
      <c r="R676" s="468"/>
      <c r="S676" s="468"/>
      <c r="T676" s="468"/>
      <c r="U676" s="468"/>
      <c r="V676" s="468"/>
      <c r="W676" s="468"/>
      <c r="X676" s="468"/>
      <c r="Y676" s="468"/>
    </row>
    <row r="677" spans="1:25" ht="12" thickBot="1">
      <c r="A677" s="13"/>
      <c r="B677" s="13"/>
      <c r="C677" s="13"/>
      <c r="D677" s="13"/>
      <c r="E677" s="828"/>
      <c r="F677" s="835"/>
      <c r="G677" s="475" t="s">
        <v>4831</v>
      </c>
      <c r="H677" s="474" t="s">
        <v>3989</v>
      </c>
      <c r="I677" s="471">
        <v>15</v>
      </c>
      <c r="J677" s="471"/>
      <c r="K677" s="468"/>
      <c r="L677" s="468"/>
      <c r="M677" s="468"/>
      <c r="N677" s="468"/>
      <c r="O677" s="468"/>
      <c r="P677" s="468"/>
      <c r="Q677" s="468"/>
      <c r="R677" s="468"/>
      <c r="S677" s="468"/>
      <c r="T677" s="468"/>
      <c r="U677" s="468"/>
      <c r="V677" s="468"/>
      <c r="W677" s="468"/>
      <c r="X677" s="468"/>
      <c r="Y677" s="468"/>
    </row>
    <row r="678" spans="1:25" ht="12" thickBot="1">
      <c r="A678" s="13"/>
      <c r="B678" s="13"/>
      <c r="C678" s="13"/>
      <c r="D678" s="13"/>
      <c r="E678" s="828"/>
      <c r="F678" s="835"/>
      <c r="G678" s="475" t="s">
        <v>3092</v>
      </c>
      <c r="H678" s="474" t="s">
        <v>3989</v>
      </c>
      <c r="I678" s="471">
        <v>100</v>
      </c>
      <c r="J678" s="471"/>
      <c r="K678" s="468"/>
      <c r="L678" s="468"/>
      <c r="M678" s="468"/>
      <c r="N678" s="468"/>
      <c r="O678" s="468"/>
      <c r="P678" s="468"/>
      <c r="Q678" s="468"/>
      <c r="R678" s="468"/>
      <c r="S678" s="468"/>
      <c r="T678" s="468"/>
      <c r="U678" s="468"/>
      <c r="V678" s="468"/>
      <c r="W678" s="468"/>
      <c r="X678" s="468"/>
      <c r="Y678" s="468"/>
    </row>
    <row r="679" spans="1:25" ht="12" thickBot="1">
      <c r="A679" s="13"/>
      <c r="B679" s="13"/>
      <c r="C679" s="13"/>
      <c r="D679" s="13"/>
      <c r="E679" s="828" t="s">
        <v>5161</v>
      </c>
      <c r="F679" s="829" t="s">
        <v>4923</v>
      </c>
      <c r="G679" s="475" t="s">
        <v>4907</v>
      </c>
      <c r="H679" s="474" t="s">
        <v>2449</v>
      </c>
      <c r="I679" s="471">
        <v>13000</v>
      </c>
      <c r="J679" s="471"/>
      <c r="K679" s="468"/>
      <c r="L679" s="468"/>
      <c r="M679" s="468"/>
      <c r="N679" s="468"/>
      <c r="O679" s="468"/>
      <c r="P679" s="468"/>
      <c r="Q679" s="468"/>
      <c r="R679" s="468"/>
      <c r="S679" s="468"/>
      <c r="T679" s="468"/>
      <c r="U679" s="468"/>
      <c r="V679" s="468"/>
      <c r="W679" s="468"/>
      <c r="X679" s="468"/>
      <c r="Y679" s="468"/>
    </row>
    <row r="680" spans="1:25" ht="12" thickBot="1">
      <c r="A680" s="13"/>
      <c r="B680" s="13"/>
      <c r="C680" s="13"/>
      <c r="D680" s="13"/>
      <c r="E680" s="828"/>
      <c r="F680" s="835"/>
      <c r="G680" s="475" t="s">
        <v>4908</v>
      </c>
      <c r="H680" s="474" t="s">
        <v>2449</v>
      </c>
      <c r="I680" s="471">
        <v>13000</v>
      </c>
      <c r="J680" s="471"/>
      <c r="K680" s="468"/>
      <c r="L680" s="468"/>
      <c r="M680" s="468"/>
      <c r="N680" s="468"/>
      <c r="O680" s="468"/>
      <c r="P680" s="468"/>
      <c r="Q680" s="468"/>
      <c r="R680" s="468"/>
      <c r="S680" s="468"/>
      <c r="T680" s="468"/>
      <c r="U680" s="468"/>
      <c r="V680" s="468"/>
      <c r="W680" s="468"/>
      <c r="X680" s="468"/>
      <c r="Y680" s="468"/>
    </row>
    <row r="681" spans="1:25" ht="12" thickBot="1">
      <c r="A681" s="13"/>
      <c r="B681" s="13"/>
      <c r="C681" s="13"/>
      <c r="D681" s="13"/>
      <c r="E681" s="828"/>
      <c r="F681" s="835"/>
      <c r="G681" s="475" t="s">
        <v>4909</v>
      </c>
      <c r="H681" s="474" t="s">
        <v>4708</v>
      </c>
      <c r="I681" s="471">
        <v>2400</v>
      </c>
      <c r="J681" s="471"/>
      <c r="K681" s="468"/>
      <c r="L681" s="468"/>
      <c r="M681" s="468"/>
      <c r="N681" s="468"/>
      <c r="O681" s="468"/>
      <c r="P681" s="468"/>
      <c r="Q681" s="468"/>
      <c r="R681" s="468"/>
      <c r="S681" s="468"/>
      <c r="T681" s="468"/>
      <c r="U681" s="468"/>
      <c r="V681" s="468"/>
      <c r="W681" s="468"/>
      <c r="X681" s="468"/>
      <c r="Y681" s="468"/>
    </row>
    <row r="682" spans="1:25" ht="12" thickBot="1">
      <c r="A682" s="13"/>
      <c r="B682" s="13"/>
      <c r="C682" s="13"/>
      <c r="D682" s="13"/>
      <c r="E682" s="828"/>
      <c r="F682" s="835"/>
      <c r="G682" s="475" t="s">
        <v>4910</v>
      </c>
      <c r="H682" s="474" t="s">
        <v>4461</v>
      </c>
      <c r="I682" s="471">
        <v>9600</v>
      </c>
      <c r="J682" s="471"/>
      <c r="K682" s="468"/>
      <c r="L682" s="468"/>
      <c r="M682" s="468"/>
      <c r="N682" s="468"/>
      <c r="O682" s="468"/>
      <c r="P682" s="468"/>
      <c r="Q682" s="468"/>
      <c r="R682" s="468"/>
      <c r="S682" s="468"/>
      <c r="T682" s="468"/>
      <c r="U682" s="468"/>
      <c r="V682" s="468"/>
      <c r="W682" s="468"/>
      <c r="X682" s="468"/>
      <c r="Y682" s="468"/>
    </row>
    <row r="683" spans="1:25" ht="12" thickBot="1">
      <c r="A683" s="13"/>
      <c r="B683" s="13"/>
      <c r="C683" s="13"/>
      <c r="D683" s="13"/>
      <c r="E683" s="828"/>
      <c r="F683" s="835"/>
      <c r="G683" s="475" t="s">
        <v>4541</v>
      </c>
      <c r="H683" s="474" t="s">
        <v>3989</v>
      </c>
      <c r="I683" s="471">
        <v>120</v>
      </c>
      <c r="J683" s="471"/>
      <c r="K683" s="468"/>
      <c r="L683" s="468"/>
      <c r="M683" s="468"/>
      <c r="N683" s="468"/>
      <c r="O683" s="468"/>
      <c r="P683" s="468"/>
      <c r="Q683" s="468"/>
      <c r="R683" s="468"/>
      <c r="S683" s="468"/>
      <c r="T683" s="468"/>
      <c r="U683" s="468"/>
      <c r="V683" s="468"/>
      <c r="W683" s="468"/>
      <c r="X683" s="468"/>
      <c r="Y683" s="468"/>
    </row>
    <row r="684" spans="1:25" ht="12" thickBot="1">
      <c r="A684" s="13"/>
      <c r="B684" s="13"/>
      <c r="C684" s="13"/>
      <c r="D684" s="13"/>
      <c r="E684" s="828"/>
      <c r="F684" s="835"/>
      <c r="G684" s="475" t="s">
        <v>4525</v>
      </c>
      <c r="H684" s="474" t="s">
        <v>3989</v>
      </c>
      <c r="I684" s="471">
        <v>40</v>
      </c>
      <c r="J684" s="471"/>
      <c r="K684" s="468"/>
      <c r="L684" s="468"/>
      <c r="M684" s="468"/>
      <c r="N684" s="468"/>
      <c r="O684" s="468"/>
      <c r="P684" s="468"/>
      <c r="Q684" s="468"/>
      <c r="R684" s="468"/>
      <c r="S684" s="468"/>
      <c r="T684" s="468"/>
      <c r="U684" s="468"/>
      <c r="V684" s="468"/>
      <c r="W684" s="468"/>
      <c r="X684" s="468"/>
      <c r="Y684" s="468"/>
    </row>
    <row r="685" spans="1:25" ht="12" thickBot="1">
      <c r="A685" s="13"/>
      <c r="B685" s="13"/>
      <c r="C685" s="13"/>
      <c r="D685" s="13"/>
      <c r="E685" s="828"/>
      <c r="F685" s="835"/>
      <c r="G685" s="475" t="s">
        <v>4376</v>
      </c>
      <c r="H685" s="474" t="s">
        <v>3989</v>
      </c>
      <c r="I685" s="471">
        <v>250</v>
      </c>
      <c r="J685" s="471"/>
      <c r="K685" s="468"/>
      <c r="L685" s="468"/>
      <c r="M685" s="468"/>
      <c r="N685" s="468"/>
      <c r="O685" s="468"/>
      <c r="P685" s="468"/>
      <c r="Q685" s="468"/>
      <c r="R685" s="468"/>
      <c r="S685" s="468"/>
      <c r="T685" s="468"/>
      <c r="U685" s="468"/>
      <c r="V685" s="468"/>
      <c r="W685" s="468"/>
      <c r="X685" s="468"/>
      <c r="Y685" s="468"/>
    </row>
    <row r="686" spans="1:25" ht="12" thickBot="1">
      <c r="A686" s="13"/>
      <c r="B686" s="13"/>
      <c r="C686" s="13"/>
      <c r="D686" s="13"/>
      <c r="E686" s="828"/>
      <c r="F686" s="835"/>
      <c r="G686" s="475" t="s">
        <v>3092</v>
      </c>
      <c r="H686" s="474" t="s">
        <v>3989</v>
      </c>
      <c r="I686" s="471">
        <v>100</v>
      </c>
      <c r="J686" s="471"/>
      <c r="K686" s="468"/>
      <c r="L686" s="468"/>
      <c r="M686" s="468"/>
      <c r="N686" s="468"/>
      <c r="O686" s="468"/>
      <c r="P686" s="468"/>
      <c r="Q686" s="468"/>
      <c r="R686" s="468"/>
      <c r="S686" s="468"/>
      <c r="T686" s="468"/>
      <c r="U686" s="468"/>
      <c r="V686" s="468"/>
      <c r="W686" s="468"/>
      <c r="X686" s="468"/>
      <c r="Y686" s="468"/>
    </row>
    <row r="687" spans="1:25" ht="12" thickBot="1">
      <c r="A687" s="13"/>
      <c r="B687" s="13"/>
      <c r="C687" s="13"/>
      <c r="D687" s="13"/>
      <c r="E687" s="828"/>
      <c r="F687" s="835"/>
      <c r="G687" s="475" t="s">
        <v>3093</v>
      </c>
      <c r="H687" s="474" t="s">
        <v>3989</v>
      </c>
      <c r="I687" s="471">
        <v>125</v>
      </c>
      <c r="J687" s="471"/>
      <c r="K687" s="468"/>
      <c r="L687" s="468"/>
      <c r="M687" s="468"/>
      <c r="N687" s="468"/>
      <c r="O687" s="468"/>
      <c r="P687" s="468"/>
      <c r="Q687" s="468"/>
      <c r="R687" s="468"/>
      <c r="S687" s="468"/>
      <c r="T687" s="468"/>
      <c r="U687" s="468"/>
      <c r="V687" s="468"/>
      <c r="W687" s="468"/>
      <c r="X687" s="468"/>
      <c r="Y687" s="468"/>
    </row>
    <row r="688" spans="1:25" ht="12" thickBot="1">
      <c r="A688" s="13"/>
      <c r="B688" s="13"/>
      <c r="C688" s="13"/>
      <c r="D688" s="13"/>
      <c r="E688" s="828"/>
      <c r="F688" s="835" t="s">
        <v>4674</v>
      </c>
      <c r="G688" s="475" t="s">
        <v>4911</v>
      </c>
      <c r="H688" s="474" t="s">
        <v>4479</v>
      </c>
      <c r="I688" s="471">
        <v>7800</v>
      </c>
      <c r="J688" s="471"/>
      <c r="K688" s="468"/>
      <c r="L688" s="468"/>
      <c r="M688" s="468"/>
      <c r="N688" s="468"/>
      <c r="O688" s="468"/>
      <c r="P688" s="468"/>
      <c r="Q688" s="468"/>
      <c r="R688" s="468"/>
      <c r="S688" s="468"/>
      <c r="T688" s="468"/>
      <c r="U688" s="468"/>
      <c r="V688" s="468"/>
      <c r="W688" s="468"/>
      <c r="X688" s="468"/>
      <c r="Y688" s="468"/>
    </row>
    <row r="689" spans="1:25" ht="12" thickBot="1">
      <c r="A689" s="13"/>
      <c r="B689" s="13"/>
      <c r="C689" s="13"/>
      <c r="D689" s="13"/>
      <c r="E689" s="828"/>
      <c r="F689" s="835"/>
      <c r="G689" s="475" t="s">
        <v>4912</v>
      </c>
      <c r="H689" s="474" t="s">
        <v>4479</v>
      </c>
      <c r="I689" s="471">
        <v>34600</v>
      </c>
      <c r="J689" s="471"/>
      <c r="K689" s="468"/>
      <c r="L689" s="468"/>
      <c r="M689" s="468"/>
      <c r="N689" s="468"/>
      <c r="O689" s="468"/>
      <c r="P689" s="468"/>
      <c r="Q689" s="468"/>
      <c r="R689" s="468"/>
      <c r="S689" s="468"/>
      <c r="T689" s="468"/>
      <c r="U689" s="468"/>
      <c r="V689" s="468"/>
      <c r="W689" s="468"/>
      <c r="X689" s="468"/>
      <c r="Y689" s="468"/>
    </row>
    <row r="690" spans="1:25" ht="12" thickBot="1">
      <c r="A690" s="13"/>
      <c r="B690" s="13"/>
      <c r="C690" s="13"/>
      <c r="D690" s="13"/>
      <c r="E690" s="828"/>
      <c r="F690" s="835"/>
      <c r="G690" s="475" t="s">
        <v>4913</v>
      </c>
      <c r="H690" s="474" t="s">
        <v>4479</v>
      </c>
      <c r="I690" s="471">
        <v>49800</v>
      </c>
      <c r="J690" s="471"/>
      <c r="K690" s="468"/>
      <c r="L690" s="468"/>
      <c r="M690" s="468"/>
      <c r="N690" s="468"/>
      <c r="O690" s="468"/>
      <c r="P690" s="468"/>
      <c r="Q690" s="468"/>
      <c r="R690" s="468"/>
      <c r="S690" s="468"/>
      <c r="T690" s="468"/>
      <c r="U690" s="468"/>
      <c r="V690" s="468"/>
      <c r="W690" s="468"/>
      <c r="X690" s="468"/>
      <c r="Y690" s="468"/>
    </row>
    <row r="691" spans="1:25" ht="12" thickBot="1">
      <c r="A691" s="13"/>
      <c r="B691" s="13"/>
      <c r="C691" s="13"/>
      <c r="D691" s="13"/>
      <c r="E691" s="828"/>
      <c r="F691" s="835"/>
      <c r="G691" s="475" t="s">
        <v>4914</v>
      </c>
      <c r="H691" s="474" t="s">
        <v>4479</v>
      </c>
      <c r="I691" s="471">
        <v>34500</v>
      </c>
      <c r="J691" s="471"/>
      <c r="K691" s="468"/>
      <c r="L691" s="468"/>
      <c r="M691" s="468"/>
      <c r="N691" s="468"/>
      <c r="O691" s="468"/>
      <c r="P691" s="468"/>
      <c r="Q691" s="468"/>
      <c r="R691" s="468"/>
      <c r="S691" s="468"/>
      <c r="T691" s="468"/>
      <c r="U691" s="468"/>
      <c r="V691" s="468"/>
      <c r="W691" s="468"/>
      <c r="X691" s="468"/>
      <c r="Y691" s="468"/>
    </row>
    <row r="692" spans="1:25" ht="12" thickBot="1">
      <c r="A692" s="13"/>
      <c r="B692" s="13"/>
      <c r="C692" s="13"/>
      <c r="D692" s="13"/>
      <c r="E692" s="828"/>
      <c r="F692" s="835"/>
      <c r="G692" s="475" t="s">
        <v>4915</v>
      </c>
      <c r="H692" s="474" t="s">
        <v>4479</v>
      </c>
      <c r="I692" s="471">
        <v>68000</v>
      </c>
      <c r="J692" s="471"/>
      <c r="K692" s="468"/>
      <c r="L692" s="468"/>
      <c r="M692" s="468"/>
      <c r="N692" s="468"/>
      <c r="O692" s="468"/>
      <c r="P692" s="468"/>
      <c r="Q692" s="468"/>
      <c r="R692" s="468"/>
      <c r="S692" s="468"/>
      <c r="T692" s="468"/>
      <c r="U692" s="468"/>
      <c r="V692" s="468"/>
      <c r="W692" s="468"/>
      <c r="X692" s="468"/>
      <c r="Y692" s="468"/>
    </row>
    <row r="693" spans="1:25" ht="12" thickBot="1">
      <c r="A693" s="13"/>
      <c r="B693" s="13"/>
      <c r="C693" s="13"/>
      <c r="D693" s="13"/>
      <c r="E693" s="828"/>
      <c r="F693" s="835"/>
      <c r="G693" s="475" t="s">
        <v>4916</v>
      </c>
      <c r="H693" s="474" t="s">
        <v>4479</v>
      </c>
      <c r="I693" s="471">
        <v>21000</v>
      </c>
      <c r="J693" s="471"/>
      <c r="K693" s="468"/>
      <c r="L693" s="468"/>
      <c r="M693" s="468"/>
      <c r="N693" s="468"/>
      <c r="O693" s="468"/>
      <c r="P693" s="468"/>
      <c r="Q693" s="468"/>
      <c r="R693" s="468"/>
      <c r="S693" s="468"/>
      <c r="T693" s="468"/>
      <c r="U693" s="468"/>
      <c r="V693" s="468"/>
      <c r="W693" s="468"/>
      <c r="X693" s="468"/>
      <c r="Y693" s="468"/>
    </row>
    <row r="694" spans="1:25" ht="12" thickBot="1">
      <c r="A694" s="13"/>
      <c r="B694" s="13"/>
      <c r="C694" s="13"/>
      <c r="D694" s="13"/>
      <c r="E694" s="828"/>
      <c r="F694" s="835"/>
      <c r="G694" s="475" t="s">
        <v>4917</v>
      </c>
      <c r="H694" s="474" t="s">
        <v>4479</v>
      </c>
      <c r="I694" s="471">
        <v>77700</v>
      </c>
      <c r="J694" s="471"/>
      <c r="K694" s="468"/>
      <c r="L694" s="468"/>
      <c r="M694" s="468"/>
      <c r="N694" s="468"/>
      <c r="O694" s="468"/>
      <c r="P694" s="468"/>
      <c r="Q694" s="468"/>
      <c r="R694" s="468"/>
      <c r="S694" s="468"/>
      <c r="T694" s="468"/>
      <c r="U694" s="468"/>
      <c r="V694" s="468"/>
      <c r="W694" s="468"/>
      <c r="X694" s="468"/>
      <c r="Y694" s="468"/>
    </row>
    <row r="695" spans="1:25" ht="12" thickBot="1">
      <c r="A695" s="13"/>
      <c r="B695" s="13"/>
      <c r="C695" s="13"/>
      <c r="D695" s="13"/>
      <c r="E695" s="828"/>
      <c r="F695" s="835"/>
      <c r="G695" s="475" t="s">
        <v>4918</v>
      </c>
      <c r="H695" s="474" t="s">
        <v>4479</v>
      </c>
      <c r="I695" s="471">
        <v>90000</v>
      </c>
      <c r="J695" s="471"/>
      <c r="K695" s="468"/>
      <c r="L695" s="468"/>
      <c r="M695" s="468"/>
      <c r="N695" s="468"/>
      <c r="O695" s="468"/>
      <c r="P695" s="468"/>
      <c r="Q695" s="468"/>
      <c r="R695" s="468"/>
      <c r="S695" s="468"/>
      <c r="T695" s="468"/>
      <c r="U695" s="468"/>
      <c r="V695" s="468"/>
      <c r="W695" s="468"/>
      <c r="X695" s="468"/>
      <c r="Y695" s="468"/>
    </row>
    <row r="696" spans="1:25" ht="12" thickBot="1">
      <c r="A696" s="13"/>
      <c r="B696" s="13"/>
      <c r="C696" s="13"/>
      <c r="D696" s="13"/>
      <c r="E696" s="828"/>
      <c r="F696" s="835"/>
      <c r="G696" s="475" t="s">
        <v>4919</v>
      </c>
      <c r="H696" s="474" t="s">
        <v>4479</v>
      </c>
      <c r="I696" s="471">
        <v>125000</v>
      </c>
      <c r="J696" s="471"/>
      <c r="K696" s="468"/>
      <c r="L696" s="468"/>
      <c r="M696" s="468"/>
      <c r="N696" s="468"/>
      <c r="O696" s="468"/>
      <c r="P696" s="468"/>
      <c r="Q696" s="468"/>
      <c r="R696" s="468"/>
      <c r="S696" s="468"/>
      <c r="T696" s="468"/>
      <c r="U696" s="468"/>
      <c r="V696" s="468"/>
      <c r="W696" s="468"/>
      <c r="X696" s="468"/>
      <c r="Y696" s="468"/>
    </row>
    <row r="697" spans="1:25" ht="12" thickBot="1">
      <c r="A697" s="13"/>
      <c r="B697" s="13"/>
      <c r="C697" s="13"/>
      <c r="D697" s="13"/>
      <c r="E697" s="828"/>
      <c r="F697" s="835"/>
      <c r="G697" s="475" t="s">
        <v>4920</v>
      </c>
      <c r="H697" s="474" t="s">
        <v>4479</v>
      </c>
      <c r="I697" s="471">
        <v>198000</v>
      </c>
      <c r="J697" s="471"/>
      <c r="K697" s="468"/>
      <c r="L697" s="468"/>
      <c r="M697" s="468"/>
      <c r="N697" s="468"/>
      <c r="O697" s="468"/>
      <c r="P697" s="468"/>
      <c r="Q697" s="468"/>
      <c r="R697" s="468"/>
      <c r="S697" s="468"/>
      <c r="T697" s="468"/>
      <c r="U697" s="468"/>
      <c r="V697" s="468"/>
      <c r="W697" s="468"/>
      <c r="X697" s="468"/>
      <c r="Y697" s="468"/>
    </row>
    <row r="698" spans="1:25" ht="12" thickBot="1">
      <c r="A698" s="13"/>
      <c r="B698" s="13"/>
      <c r="C698" s="13"/>
      <c r="D698" s="13"/>
      <c r="E698" s="828"/>
      <c r="F698" s="835"/>
      <c r="G698" s="475" t="s">
        <v>4921</v>
      </c>
      <c r="H698" s="474" t="s">
        <v>4479</v>
      </c>
      <c r="I698" s="471">
        <v>250000</v>
      </c>
      <c r="J698" s="471"/>
      <c r="K698" s="468"/>
      <c r="L698" s="468"/>
      <c r="M698" s="468"/>
      <c r="N698" s="468"/>
      <c r="O698" s="468"/>
      <c r="P698" s="468"/>
      <c r="Q698" s="468"/>
      <c r="R698" s="468"/>
      <c r="S698" s="468"/>
      <c r="T698" s="468"/>
      <c r="U698" s="468"/>
      <c r="V698" s="468"/>
      <c r="W698" s="468"/>
      <c r="X698" s="468"/>
      <c r="Y698" s="468"/>
    </row>
    <row r="699" spans="1:25" ht="12" thickBot="1">
      <c r="A699" s="13"/>
      <c r="B699" s="13"/>
      <c r="C699" s="13"/>
      <c r="D699" s="13"/>
      <c r="E699" s="828"/>
      <c r="F699" s="835"/>
      <c r="G699" s="475" t="s">
        <v>4922</v>
      </c>
      <c r="H699" s="474" t="s">
        <v>4479</v>
      </c>
      <c r="I699" s="471">
        <v>300000</v>
      </c>
      <c r="J699" s="471"/>
      <c r="K699" s="468"/>
      <c r="L699" s="468"/>
      <c r="M699" s="468"/>
      <c r="N699" s="468"/>
      <c r="O699" s="468"/>
      <c r="P699" s="468"/>
      <c r="Q699" s="468"/>
      <c r="R699" s="468"/>
      <c r="S699" s="468"/>
      <c r="T699" s="468"/>
      <c r="U699" s="468"/>
      <c r="V699" s="468"/>
      <c r="W699" s="468"/>
      <c r="X699" s="468"/>
      <c r="Y699" s="468"/>
    </row>
    <row r="700" spans="1:25" ht="12" thickBot="1">
      <c r="A700" s="13"/>
      <c r="B700" s="13"/>
      <c r="C700" s="13"/>
      <c r="D700" s="13"/>
      <c r="E700" s="828"/>
      <c r="F700" s="836" t="s">
        <v>5991</v>
      </c>
      <c r="G700" s="475" t="s">
        <v>3986</v>
      </c>
      <c r="H700" s="474" t="s">
        <v>3989</v>
      </c>
      <c r="I700" s="471">
        <v>10</v>
      </c>
      <c r="J700" s="471"/>
      <c r="K700" s="468"/>
      <c r="L700" s="468"/>
      <c r="M700" s="468"/>
      <c r="N700" s="468"/>
      <c r="O700" s="468"/>
      <c r="P700" s="468"/>
      <c r="Q700" s="468"/>
      <c r="R700" s="468"/>
      <c r="S700" s="468"/>
      <c r="T700" s="468"/>
      <c r="U700" s="468"/>
      <c r="V700" s="468"/>
      <c r="W700" s="468"/>
      <c r="X700" s="468"/>
      <c r="Y700" s="468"/>
    </row>
    <row r="701" spans="1:25" ht="12" thickBot="1">
      <c r="A701" s="13"/>
      <c r="B701" s="13"/>
      <c r="C701" s="13"/>
      <c r="D701" s="13"/>
      <c r="E701" s="828"/>
      <c r="F701" s="836"/>
      <c r="G701" s="475" t="s">
        <v>3108</v>
      </c>
      <c r="H701" s="474" t="s">
        <v>3989</v>
      </c>
      <c r="I701" s="471">
        <v>5</v>
      </c>
      <c r="J701" s="471"/>
      <c r="K701" s="468"/>
      <c r="L701" s="468"/>
      <c r="M701" s="468"/>
      <c r="N701" s="468"/>
      <c r="O701" s="468"/>
      <c r="P701" s="468"/>
      <c r="Q701" s="468"/>
      <c r="R701" s="468"/>
      <c r="S701" s="468"/>
      <c r="T701" s="468"/>
      <c r="U701" s="468"/>
      <c r="V701" s="468"/>
      <c r="W701" s="468"/>
      <c r="X701" s="468"/>
      <c r="Y701" s="468"/>
    </row>
    <row r="702" spans="1:25" ht="12" thickBot="1">
      <c r="A702" s="13"/>
      <c r="B702" s="13"/>
      <c r="C702" s="13"/>
      <c r="D702" s="13"/>
      <c r="E702" s="828"/>
      <c r="F702" s="836"/>
      <c r="G702" s="475" t="s">
        <v>4376</v>
      </c>
      <c r="H702" s="474" t="s">
        <v>3989</v>
      </c>
      <c r="I702" s="471">
        <v>250</v>
      </c>
      <c r="J702" s="471"/>
      <c r="K702" s="468"/>
      <c r="L702" s="468"/>
      <c r="M702" s="468"/>
      <c r="N702" s="468"/>
      <c r="O702" s="468"/>
      <c r="P702" s="468"/>
      <c r="Q702" s="468"/>
      <c r="R702" s="468"/>
      <c r="S702" s="468"/>
      <c r="T702" s="468"/>
      <c r="U702" s="468"/>
      <c r="V702" s="468"/>
      <c r="W702" s="468"/>
      <c r="X702" s="468"/>
      <c r="Y702" s="468"/>
    </row>
    <row r="703" spans="1:25" ht="12" thickBot="1">
      <c r="A703" s="13"/>
      <c r="B703" s="13"/>
      <c r="C703" s="13"/>
      <c r="D703" s="13"/>
      <c r="E703" s="828"/>
      <c r="F703" s="836"/>
      <c r="G703" s="475" t="s">
        <v>4028</v>
      </c>
      <c r="H703" s="474" t="s">
        <v>2611</v>
      </c>
      <c r="I703" s="471">
        <v>4800</v>
      </c>
      <c r="J703" s="471"/>
      <c r="K703" s="468"/>
      <c r="L703" s="468"/>
      <c r="M703" s="468"/>
      <c r="N703" s="468"/>
      <c r="O703" s="468"/>
      <c r="P703" s="468"/>
      <c r="Q703" s="468"/>
      <c r="R703" s="468"/>
      <c r="S703" s="468"/>
      <c r="T703" s="468"/>
      <c r="U703" s="468"/>
      <c r="V703" s="468"/>
      <c r="W703" s="468"/>
      <c r="X703" s="468"/>
      <c r="Y703" s="468"/>
    </row>
    <row r="704" spans="1:25" ht="12" thickBot="1">
      <c r="A704" s="13"/>
      <c r="B704" s="13"/>
      <c r="C704" s="13"/>
      <c r="D704" s="13"/>
      <c r="E704" s="828"/>
      <c r="F704" s="836"/>
      <c r="G704" s="475" t="s">
        <v>3387</v>
      </c>
      <c r="H704" s="474" t="s">
        <v>3989</v>
      </c>
      <c r="I704" s="471">
        <v>25</v>
      </c>
      <c r="J704" s="471"/>
      <c r="K704" s="468"/>
      <c r="L704" s="468"/>
      <c r="M704" s="468"/>
      <c r="N704" s="468"/>
      <c r="O704" s="468"/>
      <c r="P704" s="468"/>
      <c r="Q704" s="468"/>
      <c r="R704" s="468"/>
      <c r="S704" s="468"/>
      <c r="T704" s="468"/>
      <c r="U704" s="468"/>
      <c r="V704" s="468"/>
      <c r="W704" s="468"/>
      <c r="X704" s="468"/>
      <c r="Y704" s="468"/>
    </row>
    <row r="705" spans="1:25" ht="12" thickBot="1">
      <c r="A705" s="13"/>
      <c r="B705" s="13"/>
      <c r="C705" s="13"/>
      <c r="D705" s="13"/>
      <c r="E705" s="828"/>
      <c r="F705" s="836"/>
      <c r="G705" s="475" t="s">
        <v>3088</v>
      </c>
      <c r="H705" s="474" t="s">
        <v>3989</v>
      </c>
      <c r="I705" s="471">
        <v>250</v>
      </c>
      <c r="J705" s="471"/>
      <c r="K705" s="468"/>
      <c r="L705" s="468"/>
      <c r="M705" s="468"/>
      <c r="N705" s="468"/>
      <c r="O705" s="468"/>
      <c r="P705" s="468"/>
      <c r="Q705" s="468"/>
      <c r="R705" s="468"/>
      <c r="S705" s="468"/>
      <c r="T705" s="468"/>
      <c r="U705" s="468"/>
      <c r="V705" s="468"/>
      <c r="W705" s="468"/>
      <c r="X705" s="468"/>
      <c r="Y705" s="468"/>
    </row>
    <row r="706" spans="1:25" ht="12" thickBot="1">
      <c r="A706" s="13"/>
      <c r="B706" s="13"/>
      <c r="C706" s="13"/>
      <c r="D706" s="13"/>
      <c r="E706" s="828"/>
      <c r="F706" s="836"/>
      <c r="G706" s="475" t="s">
        <v>4032</v>
      </c>
      <c r="H706" s="474" t="s">
        <v>2611</v>
      </c>
      <c r="I706" s="471">
        <v>9800</v>
      </c>
      <c r="J706" s="471"/>
      <c r="K706" s="468"/>
      <c r="L706" s="468"/>
      <c r="M706" s="468"/>
      <c r="N706" s="468"/>
      <c r="O706" s="468"/>
      <c r="P706" s="468"/>
      <c r="Q706" s="468"/>
      <c r="R706" s="468"/>
      <c r="S706" s="468"/>
      <c r="T706" s="468"/>
      <c r="U706" s="468"/>
      <c r="V706" s="468"/>
      <c r="W706" s="468"/>
      <c r="X706" s="468"/>
      <c r="Y706" s="468"/>
    </row>
    <row r="707" spans="1:25" s="308" customFormat="1" ht="12" thickBot="1">
      <c r="A707" s="13"/>
      <c r="B707" s="13"/>
      <c r="C707" s="13"/>
      <c r="D707" s="13"/>
      <c r="E707" s="828"/>
      <c r="F707" s="836"/>
      <c r="G707" s="475" t="s">
        <v>5943</v>
      </c>
      <c r="H707" s="474" t="s">
        <v>3989</v>
      </c>
      <c r="I707" s="471">
        <v>10000</v>
      </c>
      <c r="J707" s="471" t="s">
        <v>5947</v>
      </c>
      <c r="K707" s="468"/>
      <c r="L707" s="468"/>
      <c r="M707" s="468"/>
      <c r="N707" s="468"/>
      <c r="O707" s="468"/>
      <c r="P707" s="468"/>
      <c r="Q707" s="468"/>
      <c r="R707" s="468"/>
      <c r="S707" s="468"/>
      <c r="T707" s="468"/>
      <c r="U707" s="468"/>
      <c r="V707" s="468"/>
      <c r="W707" s="468"/>
      <c r="X707" s="468"/>
      <c r="Y707" s="468"/>
    </row>
    <row r="708" spans="1:25" s="308" customFormat="1" ht="12" thickBot="1">
      <c r="A708" s="13"/>
      <c r="B708" s="13"/>
      <c r="C708" s="13"/>
      <c r="D708" s="13"/>
      <c r="E708" s="828"/>
      <c r="F708" s="836"/>
      <c r="G708" s="475" t="s">
        <v>5944</v>
      </c>
      <c r="H708" s="474" t="s">
        <v>3989</v>
      </c>
      <c r="I708" s="471">
        <v>10000</v>
      </c>
      <c r="J708" s="471" t="s">
        <v>5945</v>
      </c>
      <c r="K708" s="468"/>
      <c r="L708" s="468"/>
      <c r="M708" s="468"/>
      <c r="N708" s="468"/>
      <c r="O708" s="468"/>
      <c r="P708" s="468"/>
      <c r="Q708" s="468"/>
      <c r="R708" s="468"/>
      <c r="S708" s="468"/>
      <c r="T708" s="468"/>
      <c r="U708" s="468"/>
      <c r="V708" s="468"/>
      <c r="W708" s="468"/>
      <c r="X708" s="468"/>
      <c r="Y708" s="468"/>
    </row>
    <row r="709" spans="1:25" ht="12" thickBot="1">
      <c r="A709" s="13"/>
      <c r="B709" s="13"/>
      <c r="C709" s="13"/>
      <c r="D709" s="13"/>
      <c r="E709" s="828"/>
      <c r="F709" s="836"/>
      <c r="G709" s="475" t="s">
        <v>4924</v>
      </c>
      <c r="H709" s="474" t="s">
        <v>3989</v>
      </c>
      <c r="I709" s="471">
        <v>10000</v>
      </c>
      <c r="J709" s="471" t="s">
        <v>5946</v>
      </c>
      <c r="K709" s="468"/>
      <c r="L709" s="468"/>
      <c r="M709" s="468"/>
      <c r="N709" s="468"/>
      <c r="O709" s="468"/>
      <c r="P709" s="468"/>
      <c r="Q709" s="468"/>
      <c r="R709" s="468"/>
      <c r="S709" s="468"/>
      <c r="T709" s="468"/>
      <c r="U709" s="468"/>
      <c r="V709" s="468"/>
      <c r="W709" s="468"/>
      <c r="X709" s="468"/>
      <c r="Y709" s="468"/>
    </row>
    <row r="710" spans="1:25" ht="12" thickBot="1">
      <c r="A710" s="13"/>
      <c r="B710" s="13"/>
      <c r="C710" s="13"/>
      <c r="D710" s="13"/>
      <c r="E710" s="828"/>
      <c r="F710" s="836"/>
      <c r="G710" s="475" t="s">
        <v>4794</v>
      </c>
      <c r="H710" s="474" t="s">
        <v>3989</v>
      </c>
      <c r="I710" s="471">
        <v>150</v>
      </c>
      <c r="J710" s="471"/>
      <c r="K710" s="468"/>
      <c r="L710" s="468"/>
      <c r="M710" s="468"/>
      <c r="N710" s="468"/>
      <c r="O710" s="468"/>
      <c r="P710" s="468"/>
      <c r="Q710" s="468"/>
      <c r="R710" s="468"/>
      <c r="S710" s="468"/>
      <c r="T710" s="468"/>
      <c r="U710" s="468"/>
      <c r="V710" s="468"/>
      <c r="W710" s="468"/>
      <c r="X710" s="468"/>
      <c r="Y710" s="468"/>
    </row>
    <row r="711" spans="1:25" ht="12" thickBot="1">
      <c r="A711" s="13"/>
      <c r="B711" s="13"/>
      <c r="C711" s="13"/>
      <c r="D711" s="13"/>
      <c r="E711" s="828"/>
      <c r="F711" s="836"/>
      <c r="G711" s="475" t="s">
        <v>4039</v>
      </c>
      <c r="H711" s="474" t="s">
        <v>2611</v>
      </c>
      <c r="I711" s="471">
        <v>19800</v>
      </c>
      <c r="J711" s="471"/>
      <c r="K711" s="468"/>
      <c r="L711" s="468"/>
      <c r="M711" s="468"/>
      <c r="N711" s="468"/>
      <c r="O711" s="468"/>
      <c r="P711" s="468"/>
      <c r="Q711" s="468"/>
      <c r="R711" s="468"/>
      <c r="S711" s="468"/>
      <c r="T711" s="468"/>
      <c r="U711" s="468"/>
      <c r="V711" s="468"/>
      <c r="W711" s="468"/>
      <c r="X711" s="468"/>
      <c r="Y711" s="468"/>
    </row>
    <row r="712" spans="1:25" ht="12" thickBot="1">
      <c r="A712" s="13"/>
      <c r="B712" s="13"/>
      <c r="C712" s="13"/>
      <c r="D712" s="13"/>
      <c r="E712" s="828"/>
      <c r="F712" s="836"/>
      <c r="G712" s="475" t="s">
        <v>3101</v>
      </c>
      <c r="H712" s="474" t="s">
        <v>3989</v>
      </c>
      <c r="I712" s="471">
        <v>400</v>
      </c>
      <c r="J712" s="471"/>
      <c r="K712" s="468"/>
      <c r="L712" s="468"/>
      <c r="M712" s="468"/>
      <c r="N712" s="468"/>
      <c r="O712" s="468"/>
      <c r="P712" s="468"/>
      <c r="Q712" s="468"/>
      <c r="R712" s="468"/>
      <c r="S712" s="468"/>
      <c r="T712" s="468"/>
      <c r="U712" s="468"/>
      <c r="V712" s="468"/>
      <c r="W712" s="468"/>
      <c r="X712" s="468"/>
      <c r="Y712" s="468"/>
    </row>
    <row r="713" spans="1:25" ht="12" thickBot="1">
      <c r="A713" s="13"/>
      <c r="B713" s="13"/>
      <c r="C713" s="13"/>
      <c r="D713" s="13"/>
      <c r="E713" s="828"/>
      <c r="F713" s="836"/>
      <c r="G713" s="475" t="s">
        <v>4047</v>
      </c>
      <c r="H713" s="474" t="s">
        <v>2611</v>
      </c>
      <c r="I713" s="471">
        <v>39800</v>
      </c>
      <c r="J713" s="471"/>
      <c r="K713" s="468"/>
      <c r="L713" s="468"/>
      <c r="M713" s="468"/>
      <c r="N713" s="468"/>
      <c r="O713" s="468"/>
      <c r="P713" s="468"/>
      <c r="Q713" s="468"/>
      <c r="R713" s="468"/>
      <c r="S713" s="468"/>
      <c r="T713" s="468"/>
      <c r="U713" s="468"/>
      <c r="V713" s="468"/>
      <c r="W713" s="468"/>
      <c r="X713" s="468"/>
      <c r="Y713" s="468"/>
    </row>
    <row r="714" spans="1:25" ht="12" thickBot="1">
      <c r="A714" s="13"/>
      <c r="B714" s="13"/>
      <c r="C714" s="13"/>
      <c r="D714" s="13"/>
      <c r="E714" s="828"/>
      <c r="F714" s="829" t="s">
        <v>4059</v>
      </c>
      <c r="G714" s="475" t="s">
        <v>4925</v>
      </c>
      <c r="H714" s="474" t="s">
        <v>4706</v>
      </c>
      <c r="I714" s="471">
        <v>3200</v>
      </c>
      <c r="J714" s="471"/>
      <c r="K714" s="468"/>
      <c r="L714" s="468"/>
      <c r="M714" s="468"/>
      <c r="N714" s="468"/>
      <c r="O714" s="468"/>
      <c r="P714" s="468"/>
      <c r="Q714" s="468"/>
      <c r="R714" s="468"/>
      <c r="S714" s="468"/>
      <c r="T714" s="468"/>
      <c r="U714" s="468"/>
      <c r="V714" s="468"/>
      <c r="W714" s="468"/>
      <c r="X714" s="468"/>
      <c r="Y714" s="468"/>
    </row>
    <row r="715" spans="1:25" ht="12" thickBot="1">
      <c r="A715" s="13"/>
      <c r="B715" s="13"/>
      <c r="C715" s="13"/>
      <c r="D715" s="13"/>
      <c r="E715" s="828"/>
      <c r="F715" s="829"/>
      <c r="G715" s="475" t="s">
        <v>4926</v>
      </c>
      <c r="H715" s="474" t="s">
        <v>4461</v>
      </c>
      <c r="I715" s="471">
        <v>10000</v>
      </c>
      <c r="J715" s="471"/>
      <c r="K715" s="468"/>
      <c r="L715" s="468"/>
      <c r="M715" s="468"/>
      <c r="N715" s="468"/>
      <c r="O715" s="468"/>
      <c r="P715" s="468"/>
      <c r="Q715" s="468"/>
      <c r="R715" s="468"/>
      <c r="S715" s="468"/>
      <c r="T715" s="468"/>
      <c r="U715" s="468"/>
      <c r="V715" s="468"/>
      <c r="W715" s="468"/>
      <c r="X715" s="468"/>
      <c r="Y715" s="468"/>
    </row>
    <row r="716" spans="1:25" ht="12" thickBot="1">
      <c r="A716" s="13"/>
      <c r="B716" s="13"/>
      <c r="C716" s="13"/>
      <c r="D716" s="13"/>
      <c r="E716" s="828"/>
      <c r="F716" s="829"/>
      <c r="G716" s="475" t="s">
        <v>3077</v>
      </c>
      <c r="H716" s="474" t="s">
        <v>26</v>
      </c>
      <c r="I716" s="471">
        <v>12000</v>
      </c>
      <c r="J716" s="471"/>
      <c r="K716" s="468"/>
      <c r="L716" s="468"/>
      <c r="M716" s="468"/>
      <c r="N716" s="468"/>
      <c r="O716" s="468"/>
      <c r="P716" s="468"/>
      <c r="Q716" s="468"/>
      <c r="R716" s="468"/>
      <c r="S716" s="468"/>
      <c r="T716" s="468"/>
      <c r="U716" s="468"/>
      <c r="V716" s="468"/>
      <c r="W716" s="468"/>
      <c r="X716" s="468"/>
      <c r="Y716" s="468"/>
    </row>
    <row r="717" spans="1:25" ht="12" thickBot="1">
      <c r="A717" s="13"/>
      <c r="B717" s="13"/>
      <c r="C717" s="13"/>
      <c r="D717" s="13"/>
      <c r="E717" s="828"/>
      <c r="F717" s="829"/>
      <c r="G717" s="475" t="s">
        <v>4935</v>
      </c>
      <c r="H717" s="474" t="s">
        <v>4708</v>
      </c>
      <c r="I717" s="471">
        <v>2000</v>
      </c>
      <c r="J717" s="471"/>
      <c r="K717" s="468"/>
      <c r="L717" s="468"/>
      <c r="M717" s="468"/>
      <c r="N717" s="468"/>
      <c r="O717" s="468"/>
      <c r="P717" s="468"/>
      <c r="Q717" s="468"/>
      <c r="R717" s="468"/>
      <c r="S717" s="468"/>
      <c r="T717" s="468"/>
      <c r="U717" s="468"/>
      <c r="V717" s="468"/>
      <c r="W717" s="468"/>
      <c r="X717" s="468"/>
      <c r="Y717" s="468"/>
    </row>
    <row r="718" spans="1:25" ht="12" thickBot="1">
      <c r="A718" s="13"/>
      <c r="B718" s="13"/>
      <c r="C718" s="13"/>
      <c r="D718" s="13"/>
      <c r="E718" s="828"/>
      <c r="F718" s="829"/>
      <c r="G718" s="475" t="s">
        <v>4927</v>
      </c>
      <c r="H718" s="474" t="s">
        <v>4934</v>
      </c>
      <c r="I718" s="471">
        <v>2400</v>
      </c>
      <c r="J718" s="471"/>
      <c r="K718" s="468"/>
      <c r="L718" s="468"/>
      <c r="M718" s="468"/>
      <c r="N718" s="468"/>
      <c r="O718" s="468"/>
      <c r="P718" s="468"/>
      <c r="Q718" s="468"/>
      <c r="R718" s="468"/>
      <c r="S718" s="468"/>
      <c r="T718" s="468"/>
      <c r="U718" s="468"/>
      <c r="V718" s="468"/>
      <c r="W718" s="468"/>
      <c r="X718" s="468"/>
      <c r="Y718" s="468"/>
    </row>
    <row r="719" spans="1:25" ht="12" thickBot="1">
      <c r="A719" s="13"/>
      <c r="B719" s="13"/>
      <c r="C719" s="13"/>
      <c r="D719" s="13"/>
      <c r="E719" s="828"/>
      <c r="F719" s="829"/>
      <c r="G719" s="475" t="s">
        <v>4039</v>
      </c>
      <c r="H719" s="474" t="s">
        <v>2611</v>
      </c>
      <c r="I719" s="471">
        <v>19800</v>
      </c>
      <c r="J719" s="471"/>
      <c r="K719" s="468"/>
      <c r="L719" s="468"/>
      <c r="M719" s="468"/>
      <c r="N719" s="468"/>
      <c r="O719" s="468"/>
      <c r="P719" s="468"/>
      <c r="Q719" s="468"/>
      <c r="R719" s="468"/>
      <c r="S719" s="468"/>
      <c r="T719" s="468"/>
      <c r="U719" s="468"/>
      <c r="V719" s="468"/>
      <c r="W719" s="468"/>
      <c r="X719" s="468"/>
      <c r="Y719" s="468"/>
    </row>
    <row r="720" spans="1:25" ht="12" thickBot="1">
      <c r="A720" s="13"/>
      <c r="B720" s="13"/>
      <c r="C720" s="13"/>
      <c r="D720" s="13"/>
      <c r="E720" s="828"/>
      <c r="F720" s="829"/>
      <c r="G720" s="475" t="s">
        <v>4047</v>
      </c>
      <c r="H720" s="474" t="s">
        <v>2611</v>
      </c>
      <c r="I720" s="471">
        <v>39800</v>
      </c>
      <c r="J720" s="471"/>
      <c r="K720" s="468"/>
      <c r="L720" s="468"/>
      <c r="M720" s="468"/>
      <c r="N720" s="468"/>
      <c r="O720" s="468"/>
      <c r="P720" s="468"/>
      <c r="Q720" s="468"/>
      <c r="R720" s="468"/>
      <c r="S720" s="468"/>
      <c r="T720" s="468"/>
      <c r="U720" s="468"/>
      <c r="V720" s="468"/>
      <c r="W720" s="468"/>
      <c r="X720" s="468"/>
      <c r="Y720" s="468"/>
    </row>
    <row r="721" spans="1:25" ht="12" thickBot="1">
      <c r="A721" s="13"/>
      <c r="B721" s="13"/>
      <c r="C721" s="13"/>
      <c r="D721" s="13"/>
      <c r="E721" s="828"/>
      <c r="F721" s="829" t="s">
        <v>4066</v>
      </c>
      <c r="G721" s="475" t="s">
        <v>4928</v>
      </c>
      <c r="H721" s="474" t="s">
        <v>2449</v>
      </c>
      <c r="I721" s="471">
        <v>7500</v>
      </c>
      <c r="J721" s="471"/>
      <c r="K721" s="468"/>
      <c r="L721" s="468"/>
      <c r="M721" s="468"/>
      <c r="N721" s="468"/>
      <c r="O721" s="468"/>
      <c r="P721" s="468"/>
      <c r="Q721" s="468"/>
      <c r="R721" s="468"/>
      <c r="S721" s="468"/>
      <c r="T721" s="468"/>
      <c r="U721" s="468"/>
      <c r="V721" s="468"/>
      <c r="W721" s="468"/>
      <c r="X721" s="468"/>
      <c r="Y721" s="468"/>
    </row>
    <row r="722" spans="1:25" ht="12" thickBot="1">
      <c r="A722" s="13"/>
      <c r="B722" s="13"/>
      <c r="C722" s="13"/>
      <c r="D722" s="13"/>
      <c r="E722" s="828"/>
      <c r="F722" s="829"/>
      <c r="G722" s="475" t="s">
        <v>4929</v>
      </c>
      <c r="H722" s="474" t="s">
        <v>2449</v>
      </c>
      <c r="I722" s="471">
        <v>8000</v>
      </c>
      <c r="J722" s="471"/>
      <c r="K722" s="468"/>
      <c r="L722" s="468"/>
      <c r="M722" s="468"/>
      <c r="N722" s="468"/>
      <c r="O722" s="468"/>
      <c r="P722" s="468"/>
      <c r="Q722" s="468"/>
      <c r="R722" s="468"/>
      <c r="S722" s="468"/>
      <c r="T722" s="468"/>
      <c r="U722" s="468"/>
      <c r="V722" s="468"/>
      <c r="W722" s="468"/>
      <c r="X722" s="468"/>
      <c r="Y722" s="468"/>
    </row>
    <row r="723" spans="1:25" ht="12" thickBot="1">
      <c r="A723" s="13"/>
      <c r="B723" s="13"/>
      <c r="C723" s="13"/>
      <c r="D723" s="13"/>
      <c r="E723" s="828"/>
      <c r="F723" s="829"/>
      <c r="G723" s="475" t="s">
        <v>4930</v>
      </c>
      <c r="H723" s="474" t="s">
        <v>2449</v>
      </c>
      <c r="I723" s="471">
        <v>22000</v>
      </c>
      <c r="J723" s="471"/>
      <c r="K723" s="468"/>
      <c r="L723" s="468"/>
      <c r="M723" s="468"/>
      <c r="N723" s="468"/>
      <c r="O723" s="468"/>
      <c r="P723" s="468"/>
      <c r="Q723" s="468"/>
      <c r="R723" s="468"/>
      <c r="S723" s="468"/>
      <c r="T723" s="468"/>
      <c r="U723" s="468"/>
      <c r="V723" s="468"/>
      <c r="W723" s="468"/>
      <c r="X723" s="468"/>
      <c r="Y723" s="468"/>
    </row>
    <row r="724" spans="1:25" ht="12" thickBot="1">
      <c r="A724" s="13"/>
      <c r="B724" s="13"/>
      <c r="C724" s="13"/>
      <c r="D724" s="13"/>
      <c r="E724" s="828"/>
      <c r="F724" s="829"/>
      <c r="G724" s="475" t="s">
        <v>4931</v>
      </c>
      <c r="H724" s="474" t="s">
        <v>2449</v>
      </c>
      <c r="I724" s="471">
        <v>20000</v>
      </c>
      <c r="J724" s="471"/>
      <c r="K724" s="468"/>
      <c r="L724" s="468"/>
      <c r="M724" s="468"/>
      <c r="N724" s="468"/>
      <c r="O724" s="468"/>
      <c r="P724" s="468"/>
      <c r="Q724" s="468"/>
      <c r="R724" s="468"/>
      <c r="S724" s="468"/>
      <c r="T724" s="468"/>
      <c r="U724" s="468"/>
      <c r="V724" s="468"/>
      <c r="W724" s="468"/>
      <c r="X724" s="468"/>
      <c r="Y724" s="468"/>
    </row>
    <row r="725" spans="1:25" ht="12" thickBot="1">
      <c r="A725" s="13"/>
      <c r="B725" s="13"/>
      <c r="C725" s="13"/>
      <c r="D725" s="13"/>
      <c r="E725" s="828"/>
      <c r="F725" s="829"/>
      <c r="G725" s="475" t="s">
        <v>4932</v>
      </c>
      <c r="H725" s="474" t="s">
        <v>2449</v>
      </c>
      <c r="I725" s="471">
        <v>12500</v>
      </c>
      <c r="J725" s="471"/>
      <c r="K725" s="468"/>
      <c r="L725" s="468"/>
      <c r="M725" s="468"/>
      <c r="N725" s="468"/>
      <c r="O725" s="468"/>
      <c r="P725" s="468"/>
      <c r="Q725" s="468"/>
      <c r="R725" s="468"/>
      <c r="S725" s="468"/>
      <c r="T725" s="468"/>
      <c r="U725" s="468"/>
      <c r="V725" s="468"/>
      <c r="W725" s="468"/>
      <c r="X725" s="468"/>
      <c r="Y725" s="468"/>
    </row>
    <row r="726" spans="1:25" ht="12" thickBot="1">
      <c r="A726" s="13"/>
      <c r="B726" s="13"/>
      <c r="C726" s="13"/>
      <c r="D726" s="13"/>
      <c r="E726" s="828"/>
      <c r="F726" s="829"/>
      <c r="G726" s="475" t="s">
        <v>4933</v>
      </c>
      <c r="H726" s="474" t="s">
        <v>2449</v>
      </c>
      <c r="I726" s="471">
        <v>15000</v>
      </c>
      <c r="J726" s="471"/>
      <c r="K726" s="468"/>
      <c r="L726" s="468"/>
      <c r="M726" s="468"/>
      <c r="N726" s="468"/>
      <c r="O726" s="468"/>
      <c r="P726" s="468"/>
      <c r="Q726" s="468"/>
      <c r="R726" s="468"/>
      <c r="S726" s="468"/>
      <c r="T726" s="468"/>
      <c r="U726" s="468"/>
      <c r="V726" s="468"/>
      <c r="W726" s="468"/>
      <c r="X726" s="468"/>
      <c r="Y726" s="468"/>
    </row>
    <row r="727" spans="1:25" ht="12" thickBot="1">
      <c r="A727" s="13"/>
      <c r="B727" s="13"/>
      <c r="C727" s="13"/>
      <c r="D727" s="13"/>
      <c r="E727" s="828"/>
      <c r="F727" s="829" t="s">
        <v>4728</v>
      </c>
      <c r="G727" s="475" t="s">
        <v>1206</v>
      </c>
      <c r="H727" s="474" t="s">
        <v>3989</v>
      </c>
      <c r="I727" s="471">
        <v>3000</v>
      </c>
      <c r="J727" s="471"/>
      <c r="K727" s="468"/>
      <c r="L727" s="468"/>
      <c r="M727" s="468"/>
      <c r="N727" s="468"/>
      <c r="O727" s="468"/>
      <c r="P727" s="468"/>
      <c r="Q727" s="468"/>
      <c r="R727" s="468"/>
      <c r="S727" s="468"/>
      <c r="T727" s="468"/>
      <c r="U727" s="468"/>
      <c r="V727" s="468"/>
      <c r="W727" s="468"/>
      <c r="X727" s="468"/>
      <c r="Y727" s="468"/>
    </row>
    <row r="728" spans="1:25" ht="12" thickBot="1">
      <c r="A728" s="13"/>
      <c r="B728" s="13"/>
      <c r="C728" s="13"/>
      <c r="D728" s="13"/>
      <c r="E728" s="828"/>
      <c r="F728" s="829"/>
      <c r="G728" s="475" t="s">
        <v>4553</v>
      </c>
      <c r="H728" s="474" t="s">
        <v>3989</v>
      </c>
      <c r="I728" s="471">
        <v>200</v>
      </c>
      <c r="J728" s="471"/>
      <c r="K728" s="468"/>
      <c r="L728" s="468"/>
      <c r="M728" s="468"/>
      <c r="N728" s="468"/>
      <c r="O728" s="468"/>
      <c r="P728" s="468"/>
      <c r="Q728" s="468"/>
      <c r="R728" s="468"/>
      <c r="S728" s="468"/>
      <c r="T728" s="468"/>
      <c r="U728" s="468"/>
      <c r="V728" s="468"/>
      <c r="W728" s="468"/>
      <c r="X728" s="468"/>
      <c r="Y728" s="468"/>
    </row>
    <row r="729" spans="1:25" ht="12" thickBot="1">
      <c r="A729" s="13"/>
      <c r="B729" s="13"/>
      <c r="C729" s="13"/>
      <c r="D729" s="13"/>
      <c r="E729" s="828"/>
      <c r="F729" s="829"/>
      <c r="G729" s="475" t="s">
        <v>4554</v>
      </c>
      <c r="H729" s="474" t="s">
        <v>3989</v>
      </c>
      <c r="I729" s="471">
        <v>250</v>
      </c>
      <c r="J729" s="471"/>
      <c r="K729" s="468"/>
      <c r="L729" s="468"/>
      <c r="M729" s="468"/>
      <c r="N729" s="468"/>
      <c r="O729" s="468"/>
      <c r="P729" s="468"/>
      <c r="Q729" s="468"/>
      <c r="R729" s="468"/>
      <c r="S729" s="468"/>
      <c r="T729" s="468"/>
      <c r="U729" s="468"/>
      <c r="V729" s="468"/>
      <c r="W729" s="468"/>
      <c r="X729" s="468"/>
      <c r="Y729" s="468"/>
    </row>
    <row r="730" spans="1:25" ht="12" thickBot="1">
      <c r="A730" s="13"/>
      <c r="B730" s="13"/>
      <c r="C730" s="13"/>
      <c r="D730" s="13"/>
      <c r="E730" s="828"/>
      <c r="F730" s="829"/>
      <c r="G730" s="475" t="s">
        <v>4616</v>
      </c>
      <c r="H730" s="474" t="s">
        <v>144</v>
      </c>
      <c r="I730" s="471">
        <v>30000</v>
      </c>
      <c r="J730" s="471"/>
      <c r="K730" s="468"/>
      <c r="L730" s="468"/>
      <c r="M730" s="468"/>
      <c r="N730" s="468"/>
      <c r="O730" s="468"/>
      <c r="P730" s="468"/>
      <c r="Q730" s="468"/>
      <c r="R730" s="468"/>
      <c r="S730" s="468"/>
      <c r="T730" s="468"/>
      <c r="U730" s="468"/>
      <c r="V730" s="468"/>
      <c r="W730" s="468"/>
      <c r="X730" s="468"/>
      <c r="Y730" s="468"/>
    </row>
    <row r="731" spans="1:25" ht="12" thickBot="1">
      <c r="A731" s="13"/>
      <c r="B731" s="13"/>
      <c r="C731" s="13"/>
      <c r="D731" s="13"/>
      <c r="E731" s="828"/>
      <c r="F731" s="829"/>
      <c r="G731" s="475" t="s">
        <v>4617</v>
      </c>
      <c r="H731" s="474" t="s">
        <v>144</v>
      </c>
      <c r="I731" s="471">
        <v>38000</v>
      </c>
      <c r="J731" s="471"/>
      <c r="K731" s="468"/>
      <c r="L731" s="468"/>
      <c r="M731" s="468"/>
      <c r="N731" s="468"/>
      <c r="O731" s="468"/>
      <c r="P731" s="468"/>
      <c r="Q731" s="468"/>
      <c r="R731" s="468"/>
      <c r="S731" s="468"/>
      <c r="T731" s="468"/>
      <c r="U731" s="468"/>
      <c r="V731" s="468"/>
      <c r="W731" s="468"/>
      <c r="X731" s="468"/>
      <c r="Y731" s="468"/>
    </row>
    <row r="732" spans="1:25" ht="12" thickBot="1">
      <c r="A732" s="13"/>
      <c r="B732" s="13"/>
      <c r="C732" s="13"/>
      <c r="D732" s="13"/>
      <c r="E732" s="828"/>
      <c r="F732" s="829"/>
      <c r="G732" s="475" t="s">
        <v>4608</v>
      </c>
      <c r="H732" s="474" t="s">
        <v>145</v>
      </c>
      <c r="I732" s="471">
        <v>2000</v>
      </c>
      <c r="J732" s="471"/>
      <c r="K732" s="468"/>
      <c r="L732" s="468"/>
      <c r="M732" s="468"/>
      <c r="N732" s="468"/>
      <c r="O732" s="468"/>
      <c r="P732" s="468"/>
      <c r="Q732" s="468"/>
      <c r="R732" s="468"/>
      <c r="S732" s="468"/>
      <c r="T732" s="468"/>
      <c r="U732" s="468"/>
      <c r="V732" s="468"/>
      <c r="W732" s="468"/>
      <c r="X732" s="468"/>
      <c r="Y732" s="468"/>
    </row>
    <row r="733" spans="1:25" ht="12" thickBot="1">
      <c r="A733" s="13"/>
      <c r="B733" s="13"/>
      <c r="C733" s="13"/>
      <c r="D733" s="13"/>
      <c r="E733" s="828"/>
      <c r="F733" s="829"/>
      <c r="G733" s="475" t="s">
        <v>4609</v>
      </c>
      <c r="H733" s="474" t="s">
        <v>145</v>
      </c>
      <c r="I733" s="471">
        <v>5000</v>
      </c>
      <c r="J733" s="471"/>
      <c r="K733" s="468"/>
      <c r="L733" s="468"/>
      <c r="M733" s="468"/>
      <c r="N733" s="468"/>
      <c r="O733" s="468"/>
      <c r="P733" s="468"/>
      <c r="Q733" s="468"/>
      <c r="R733" s="468"/>
      <c r="S733" s="468"/>
      <c r="T733" s="468"/>
      <c r="U733" s="468"/>
      <c r="V733" s="468"/>
      <c r="W733" s="468"/>
      <c r="X733" s="468"/>
      <c r="Y733" s="468"/>
    </row>
    <row r="734" spans="1:25" ht="12" thickBot="1">
      <c r="A734" s="13"/>
      <c r="B734" s="13"/>
      <c r="C734" s="13"/>
      <c r="D734" s="13"/>
      <c r="E734" s="828"/>
      <c r="F734" s="829"/>
      <c r="G734" s="475" t="s">
        <v>4610</v>
      </c>
      <c r="H734" s="474" t="s">
        <v>145</v>
      </c>
      <c r="I734" s="471">
        <v>7000</v>
      </c>
      <c r="J734" s="471"/>
      <c r="K734" s="468"/>
      <c r="L734" s="468"/>
      <c r="M734" s="468"/>
      <c r="N734" s="468"/>
      <c r="O734" s="468"/>
      <c r="P734" s="468"/>
      <c r="Q734" s="468"/>
      <c r="R734" s="468"/>
      <c r="S734" s="468"/>
      <c r="T734" s="468"/>
      <c r="U734" s="468"/>
      <c r="V734" s="468"/>
      <c r="W734" s="468"/>
      <c r="X734" s="468"/>
      <c r="Y734" s="468"/>
    </row>
    <row r="735" spans="1:25" ht="12" thickBot="1">
      <c r="A735" s="13"/>
      <c r="B735" s="13"/>
      <c r="C735" s="13"/>
      <c r="D735" s="13"/>
      <c r="E735" s="828"/>
      <c r="F735" s="829"/>
      <c r="G735" s="475" t="s">
        <v>4937</v>
      </c>
      <c r="H735" s="474" t="s">
        <v>145</v>
      </c>
      <c r="I735" s="471">
        <v>8000</v>
      </c>
      <c r="J735" s="471"/>
      <c r="K735" s="468"/>
      <c r="L735" s="468"/>
      <c r="M735" s="468"/>
      <c r="N735" s="468"/>
      <c r="O735" s="468"/>
      <c r="P735" s="468"/>
      <c r="Q735" s="468"/>
      <c r="R735" s="468"/>
      <c r="S735" s="468"/>
      <c r="T735" s="468"/>
      <c r="U735" s="468"/>
      <c r="V735" s="468"/>
      <c r="W735" s="468"/>
      <c r="X735" s="468"/>
      <c r="Y735" s="468"/>
    </row>
    <row r="736" spans="1:25" ht="12" thickBot="1">
      <c r="A736" s="13"/>
      <c r="B736" s="13"/>
      <c r="C736" s="13"/>
      <c r="D736" s="13"/>
      <c r="E736" s="828"/>
      <c r="F736" s="829"/>
      <c r="G736" s="475" t="s">
        <v>4938</v>
      </c>
      <c r="H736" s="474" t="s">
        <v>145</v>
      </c>
      <c r="I736" s="471">
        <v>50000</v>
      </c>
      <c r="J736" s="471" t="s">
        <v>710</v>
      </c>
      <c r="K736" s="468"/>
      <c r="L736" s="468"/>
      <c r="M736" s="468"/>
      <c r="N736" s="468"/>
      <c r="O736" s="468"/>
      <c r="P736" s="468"/>
      <c r="Q736" s="468"/>
      <c r="R736" s="468"/>
      <c r="S736" s="468"/>
      <c r="T736" s="468"/>
      <c r="U736" s="468"/>
      <c r="V736" s="468"/>
      <c r="W736" s="468"/>
      <c r="X736" s="468"/>
      <c r="Y736" s="468"/>
    </row>
    <row r="737" spans="1:25" ht="12" thickBot="1">
      <c r="A737" s="13"/>
      <c r="B737" s="13"/>
      <c r="C737" s="13"/>
      <c r="D737" s="13"/>
      <c r="E737" s="828"/>
      <c r="F737" s="829"/>
      <c r="G737" s="475" t="s">
        <v>4936</v>
      </c>
      <c r="H737" s="474" t="s">
        <v>144</v>
      </c>
      <c r="I737" s="471">
        <v>100000</v>
      </c>
      <c r="J737" s="471" t="s">
        <v>754</v>
      </c>
      <c r="K737" s="468"/>
      <c r="L737" s="468"/>
      <c r="M737" s="468"/>
      <c r="N737" s="468"/>
      <c r="O737" s="468"/>
      <c r="P737" s="468"/>
      <c r="Q737" s="468"/>
      <c r="R737" s="468"/>
      <c r="S737" s="468"/>
      <c r="T737" s="468"/>
      <c r="U737" s="468"/>
      <c r="V737" s="468"/>
      <c r="W737" s="468"/>
      <c r="X737" s="468"/>
      <c r="Y737" s="468"/>
    </row>
    <row r="738" spans="1:25" ht="12" thickBot="1">
      <c r="A738" s="13"/>
      <c r="B738" s="13"/>
      <c r="C738" s="13"/>
      <c r="D738" s="13"/>
      <c r="E738" s="828"/>
      <c r="F738" s="829" t="s">
        <v>4729</v>
      </c>
      <c r="G738" s="475" t="s">
        <v>4573</v>
      </c>
      <c r="H738" s="474" t="s">
        <v>47</v>
      </c>
      <c r="I738" s="471">
        <v>14000</v>
      </c>
      <c r="J738" s="471"/>
      <c r="K738" s="468"/>
      <c r="L738" s="468"/>
      <c r="M738" s="468"/>
      <c r="N738" s="468"/>
      <c r="O738" s="468"/>
      <c r="P738" s="468"/>
      <c r="Q738" s="468"/>
      <c r="R738" s="468"/>
      <c r="S738" s="468"/>
      <c r="T738" s="468"/>
      <c r="U738" s="468"/>
      <c r="V738" s="468"/>
      <c r="W738" s="468"/>
      <c r="X738" s="468"/>
      <c r="Y738" s="468"/>
    </row>
    <row r="739" spans="1:25" ht="12" thickBot="1">
      <c r="A739" s="13"/>
      <c r="B739" s="13"/>
      <c r="C739" s="13"/>
      <c r="D739" s="13"/>
      <c r="E739" s="828"/>
      <c r="F739" s="829"/>
      <c r="G739" s="475" t="s">
        <v>4575</v>
      </c>
      <c r="H739" s="474" t="s">
        <v>47</v>
      </c>
      <c r="I739" s="471">
        <v>27500</v>
      </c>
      <c r="J739" s="471"/>
      <c r="K739" s="468"/>
      <c r="L739" s="468"/>
      <c r="M739" s="468"/>
      <c r="N739" s="468"/>
      <c r="O739" s="468"/>
      <c r="P739" s="468"/>
      <c r="Q739" s="468"/>
      <c r="R739" s="468"/>
      <c r="S739" s="468"/>
      <c r="T739" s="468"/>
      <c r="U739" s="468"/>
      <c r="V739" s="468"/>
      <c r="W739" s="468"/>
      <c r="X739" s="468"/>
      <c r="Y739" s="468"/>
    </row>
    <row r="740" spans="1:25" ht="12" thickBot="1">
      <c r="A740" s="13"/>
      <c r="B740" s="13"/>
      <c r="C740" s="13"/>
      <c r="D740" s="13"/>
      <c r="E740" s="828"/>
      <c r="F740" s="829"/>
      <c r="G740" s="475" t="s">
        <v>4944</v>
      </c>
      <c r="H740" s="474" t="s">
        <v>47</v>
      </c>
      <c r="I740" s="471">
        <v>40000</v>
      </c>
      <c r="J740" s="471"/>
      <c r="K740" s="468"/>
      <c r="L740" s="468"/>
      <c r="M740" s="468"/>
      <c r="N740" s="468"/>
      <c r="O740" s="468"/>
      <c r="P740" s="468"/>
      <c r="Q740" s="468"/>
      <c r="R740" s="468"/>
      <c r="S740" s="468"/>
      <c r="T740" s="468"/>
      <c r="U740" s="468"/>
      <c r="V740" s="468"/>
      <c r="W740" s="468"/>
      <c r="X740" s="468"/>
      <c r="Y740" s="468"/>
    </row>
    <row r="741" spans="1:25" ht="12" thickBot="1">
      <c r="A741" s="13"/>
      <c r="B741" s="13"/>
      <c r="C741" s="13"/>
      <c r="D741" s="13"/>
      <c r="E741" s="828"/>
      <c r="F741" s="829"/>
      <c r="G741" s="475" t="s">
        <v>4593</v>
      </c>
      <c r="H741" s="474" t="s">
        <v>81</v>
      </c>
      <c r="I741" s="471">
        <v>11000</v>
      </c>
      <c r="J741" s="471"/>
      <c r="K741" s="468"/>
      <c r="L741" s="468"/>
      <c r="M741" s="468"/>
      <c r="N741" s="468"/>
      <c r="O741" s="468"/>
      <c r="P741" s="468"/>
      <c r="Q741" s="468"/>
      <c r="R741" s="468"/>
      <c r="S741" s="468"/>
      <c r="T741" s="468"/>
      <c r="U741" s="468"/>
      <c r="V741" s="468"/>
      <c r="W741" s="468"/>
      <c r="X741" s="468"/>
      <c r="Y741" s="468"/>
    </row>
    <row r="742" spans="1:25" ht="12" thickBot="1">
      <c r="A742" s="13"/>
      <c r="B742" s="13"/>
      <c r="C742" s="13"/>
      <c r="D742" s="13"/>
      <c r="E742" s="828"/>
      <c r="F742" s="829"/>
      <c r="G742" s="475" t="s">
        <v>4594</v>
      </c>
      <c r="H742" s="474" t="s">
        <v>81</v>
      </c>
      <c r="I742" s="471">
        <v>18000</v>
      </c>
      <c r="J742" s="471"/>
      <c r="K742" s="468"/>
      <c r="L742" s="468"/>
      <c r="M742" s="468"/>
      <c r="N742" s="468"/>
      <c r="O742" s="468"/>
      <c r="P742" s="468"/>
      <c r="Q742" s="468"/>
      <c r="R742" s="468"/>
      <c r="S742" s="468"/>
      <c r="T742" s="468"/>
      <c r="U742" s="468"/>
      <c r="V742" s="468"/>
      <c r="W742" s="468"/>
      <c r="X742" s="468"/>
      <c r="Y742" s="468"/>
    </row>
    <row r="743" spans="1:25" ht="12" thickBot="1">
      <c r="A743" s="13"/>
      <c r="B743" s="13"/>
      <c r="C743" s="13"/>
      <c r="D743" s="13"/>
      <c r="E743" s="828"/>
      <c r="F743" s="829"/>
      <c r="G743" s="475" t="s">
        <v>4603</v>
      </c>
      <c r="H743" s="474" t="s">
        <v>762</v>
      </c>
      <c r="I743" s="471">
        <v>25000</v>
      </c>
      <c r="J743" s="471"/>
      <c r="K743" s="468"/>
      <c r="L743" s="468"/>
      <c r="M743" s="468"/>
      <c r="N743" s="468"/>
      <c r="O743" s="468"/>
      <c r="P743" s="468"/>
      <c r="Q743" s="468"/>
      <c r="R743" s="468"/>
      <c r="S743" s="468"/>
      <c r="T743" s="468"/>
      <c r="U743" s="468"/>
      <c r="V743" s="468"/>
      <c r="W743" s="468"/>
      <c r="X743" s="468"/>
      <c r="Y743" s="468"/>
    </row>
    <row r="744" spans="1:25" ht="12" thickBot="1">
      <c r="A744" s="13"/>
      <c r="B744" s="13"/>
      <c r="C744" s="13"/>
      <c r="D744" s="13"/>
      <c r="E744" s="828"/>
      <c r="F744" s="829"/>
      <c r="G744" s="475" t="s">
        <v>4604</v>
      </c>
      <c r="H744" s="474" t="s">
        <v>762</v>
      </c>
      <c r="I744" s="471">
        <v>48000</v>
      </c>
      <c r="J744" s="471"/>
      <c r="K744" s="468"/>
      <c r="L744" s="468"/>
      <c r="M744" s="468"/>
      <c r="N744" s="468"/>
      <c r="O744" s="468"/>
      <c r="P744" s="468"/>
      <c r="Q744" s="468"/>
      <c r="R744" s="468"/>
      <c r="S744" s="468"/>
      <c r="T744" s="468"/>
      <c r="U744" s="468"/>
      <c r="V744" s="468"/>
      <c r="W744" s="468"/>
      <c r="X744" s="468"/>
      <c r="Y744" s="468"/>
    </row>
    <row r="745" spans="1:25" ht="12" thickBot="1">
      <c r="A745" s="13"/>
      <c r="B745" s="13"/>
      <c r="C745" s="13"/>
      <c r="D745" s="13"/>
      <c r="E745" s="828"/>
      <c r="F745" s="829"/>
      <c r="G745" s="475" t="s">
        <v>4605</v>
      </c>
      <c r="H745" s="474" t="s">
        <v>762</v>
      </c>
      <c r="I745" s="471">
        <v>25000</v>
      </c>
      <c r="J745" s="471"/>
      <c r="K745" s="468"/>
      <c r="L745" s="468"/>
      <c r="M745" s="468"/>
      <c r="N745" s="468"/>
      <c r="O745" s="468"/>
      <c r="P745" s="468"/>
      <c r="Q745" s="468"/>
      <c r="R745" s="468"/>
      <c r="S745" s="468"/>
      <c r="T745" s="468"/>
      <c r="U745" s="468"/>
      <c r="V745" s="468"/>
      <c r="W745" s="468"/>
      <c r="X745" s="468"/>
      <c r="Y745" s="468"/>
    </row>
    <row r="746" spans="1:25" ht="12" thickBot="1">
      <c r="A746" s="13"/>
      <c r="B746" s="13"/>
      <c r="C746" s="13"/>
      <c r="D746" s="13"/>
      <c r="E746" s="828"/>
      <c r="F746" s="829"/>
      <c r="G746" s="475" t="s">
        <v>4606</v>
      </c>
      <c r="H746" s="474" t="s">
        <v>762</v>
      </c>
      <c r="I746" s="471">
        <v>30000</v>
      </c>
      <c r="J746" s="471"/>
      <c r="K746" s="468"/>
      <c r="L746" s="468"/>
      <c r="M746" s="468"/>
      <c r="N746" s="468"/>
      <c r="O746" s="468"/>
      <c r="P746" s="468"/>
      <c r="Q746" s="468"/>
      <c r="R746" s="468"/>
      <c r="S746" s="468"/>
      <c r="T746" s="468"/>
      <c r="U746" s="468"/>
      <c r="V746" s="468"/>
      <c r="W746" s="468"/>
      <c r="X746" s="468"/>
      <c r="Y746" s="468"/>
    </row>
    <row r="747" spans="1:25" ht="12" thickBot="1">
      <c r="A747" s="13"/>
      <c r="B747" s="13"/>
      <c r="C747" s="13"/>
      <c r="D747" s="13"/>
      <c r="E747" s="828"/>
      <c r="F747" s="829"/>
      <c r="G747" s="475" t="s">
        <v>3078</v>
      </c>
      <c r="H747" s="474" t="s">
        <v>762</v>
      </c>
      <c r="I747" s="471">
        <v>30000</v>
      </c>
      <c r="J747" s="471"/>
      <c r="K747" s="468"/>
      <c r="L747" s="468"/>
      <c r="M747" s="468"/>
      <c r="N747" s="468"/>
      <c r="O747" s="468"/>
      <c r="P747" s="468"/>
      <c r="Q747" s="468"/>
      <c r="R747" s="468"/>
      <c r="S747" s="468"/>
      <c r="T747" s="468"/>
      <c r="U747" s="468"/>
      <c r="V747" s="468"/>
      <c r="W747" s="468"/>
      <c r="X747" s="468"/>
      <c r="Y747" s="468"/>
    </row>
    <row r="748" spans="1:25" ht="12" thickBot="1">
      <c r="A748" s="13"/>
      <c r="B748" s="13"/>
      <c r="C748" s="13"/>
      <c r="D748" s="13"/>
      <c r="E748" s="828"/>
      <c r="F748" s="829"/>
      <c r="G748" s="475" t="s">
        <v>731</v>
      </c>
      <c r="H748" s="474" t="s">
        <v>762</v>
      </c>
      <c r="I748" s="471">
        <v>20000</v>
      </c>
      <c r="J748" s="471"/>
      <c r="K748" s="468"/>
      <c r="L748" s="468"/>
      <c r="M748" s="468"/>
      <c r="N748" s="468"/>
      <c r="O748" s="468"/>
      <c r="P748" s="468"/>
      <c r="Q748" s="468"/>
      <c r="R748" s="468"/>
      <c r="S748" s="468"/>
      <c r="T748" s="468"/>
      <c r="U748" s="468"/>
      <c r="V748" s="468"/>
      <c r="W748" s="468"/>
      <c r="X748" s="468"/>
      <c r="Y748" s="468"/>
    </row>
    <row r="749" spans="1:25" ht="12" thickBot="1">
      <c r="A749" s="13"/>
      <c r="B749" s="13"/>
      <c r="C749" s="13"/>
      <c r="D749" s="13"/>
      <c r="E749" s="828"/>
      <c r="F749" s="829"/>
      <c r="G749" s="475" t="s">
        <v>4943</v>
      </c>
      <c r="H749" s="474" t="s">
        <v>81</v>
      </c>
      <c r="I749" s="471">
        <v>50000</v>
      </c>
      <c r="J749" s="471" t="s">
        <v>4313</v>
      </c>
      <c r="K749" s="468"/>
      <c r="L749" s="468"/>
      <c r="M749" s="468"/>
      <c r="N749" s="468"/>
      <c r="O749" s="468"/>
      <c r="P749" s="468"/>
      <c r="Q749" s="468"/>
      <c r="R749" s="468"/>
      <c r="S749" s="468"/>
      <c r="T749" s="468"/>
      <c r="U749" s="468"/>
      <c r="V749" s="468"/>
      <c r="W749" s="468"/>
      <c r="X749" s="468"/>
      <c r="Y749" s="468"/>
    </row>
    <row r="750" spans="1:25" ht="12" thickBot="1">
      <c r="A750" s="13"/>
      <c r="B750" s="13"/>
      <c r="C750" s="13"/>
      <c r="D750" s="13"/>
      <c r="E750" s="828"/>
      <c r="F750" s="829"/>
      <c r="G750" s="475" t="s">
        <v>3098</v>
      </c>
      <c r="H750" s="474" t="s">
        <v>81</v>
      </c>
      <c r="I750" s="471">
        <v>16500</v>
      </c>
      <c r="J750" s="471" t="s">
        <v>754</v>
      </c>
      <c r="K750" s="468"/>
      <c r="L750" s="468"/>
      <c r="M750" s="468"/>
      <c r="N750" s="468"/>
      <c r="O750" s="468"/>
      <c r="P750" s="468"/>
      <c r="Q750" s="468"/>
      <c r="R750" s="468"/>
      <c r="S750" s="468"/>
      <c r="T750" s="468"/>
      <c r="U750" s="468"/>
      <c r="V750" s="468"/>
      <c r="W750" s="468"/>
      <c r="X750" s="468"/>
      <c r="Y750" s="468"/>
    </row>
    <row r="751" spans="1:25" ht="12" thickBot="1">
      <c r="A751" s="13"/>
      <c r="B751" s="13"/>
      <c r="C751" s="13"/>
      <c r="D751" s="13"/>
      <c r="E751" s="828"/>
      <c r="F751" s="835" t="s">
        <v>4542</v>
      </c>
      <c r="G751" s="475" t="s">
        <v>677</v>
      </c>
      <c r="H751" s="474" t="s">
        <v>4627</v>
      </c>
      <c r="I751" s="471">
        <v>20</v>
      </c>
      <c r="J751" s="471"/>
      <c r="K751" s="468"/>
      <c r="L751" s="468"/>
      <c r="M751" s="468"/>
      <c r="N751" s="468"/>
      <c r="O751" s="468"/>
      <c r="P751" s="468"/>
      <c r="Q751" s="468"/>
      <c r="R751" s="468"/>
      <c r="S751" s="468"/>
      <c r="T751" s="468"/>
      <c r="U751" s="468"/>
      <c r="V751" s="468"/>
      <c r="W751" s="468"/>
      <c r="X751" s="468"/>
      <c r="Y751" s="468"/>
    </row>
    <row r="752" spans="1:25" ht="12" thickBot="1">
      <c r="A752" s="13"/>
      <c r="B752" s="13"/>
      <c r="C752" s="13"/>
      <c r="D752" s="13"/>
      <c r="E752" s="828"/>
      <c r="F752" s="835"/>
      <c r="G752" s="475" t="s">
        <v>686</v>
      </c>
      <c r="H752" s="474" t="s">
        <v>4627</v>
      </c>
      <c r="I752" s="471">
        <v>50</v>
      </c>
      <c r="J752" s="471"/>
      <c r="K752" s="468"/>
      <c r="L752" s="468"/>
      <c r="M752" s="468"/>
      <c r="N752" s="468"/>
      <c r="O752" s="468"/>
      <c r="P752" s="468"/>
      <c r="Q752" s="468"/>
      <c r="R752" s="468"/>
      <c r="S752" s="468"/>
      <c r="T752" s="468"/>
      <c r="U752" s="468"/>
      <c r="V752" s="468"/>
      <c r="W752" s="468"/>
      <c r="X752" s="468"/>
      <c r="Y752" s="468"/>
    </row>
    <row r="753" spans="1:25" ht="12" thickBot="1">
      <c r="A753" s="13"/>
      <c r="B753" s="13"/>
      <c r="C753" s="13"/>
      <c r="D753" s="13"/>
      <c r="E753" s="828"/>
      <c r="F753" s="835"/>
      <c r="G753" s="475" t="s">
        <v>685</v>
      </c>
      <c r="H753" s="474" t="s">
        <v>4627</v>
      </c>
      <c r="I753" s="471">
        <v>50</v>
      </c>
      <c r="J753" s="471"/>
      <c r="K753" s="468"/>
      <c r="L753" s="468"/>
      <c r="M753" s="468"/>
      <c r="N753" s="468"/>
      <c r="O753" s="468"/>
      <c r="P753" s="468"/>
      <c r="Q753" s="468"/>
      <c r="R753" s="468"/>
      <c r="S753" s="468"/>
      <c r="T753" s="468"/>
      <c r="U753" s="468"/>
      <c r="V753" s="468"/>
      <c r="W753" s="468"/>
      <c r="X753" s="468"/>
      <c r="Y753" s="468"/>
    </row>
    <row r="754" spans="1:25" ht="12" thickBot="1">
      <c r="A754" s="13"/>
      <c r="B754" s="13"/>
      <c r="C754" s="13"/>
      <c r="D754" s="13"/>
      <c r="E754" s="828"/>
      <c r="F754" s="835"/>
      <c r="G754" s="475" t="s">
        <v>684</v>
      </c>
      <c r="H754" s="474" t="s">
        <v>4627</v>
      </c>
      <c r="I754" s="471">
        <v>25</v>
      </c>
      <c r="J754" s="471"/>
      <c r="K754" s="468"/>
      <c r="L754" s="468"/>
      <c r="M754" s="468"/>
      <c r="N754" s="468"/>
      <c r="O754" s="468"/>
      <c r="P754" s="468"/>
      <c r="Q754" s="468"/>
      <c r="R754" s="468"/>
      <c r="S754" s="468"/>
      <c r="T754" s="468"/>
      <c r="U754" s="468"/>
      <c r="V754" s="468"/>
      <c r="W754" s="468"/>
      <c r="X754" s="468"/>
      <c r="Y754" s="468"/>
    </row>
    <row r="755" spans="1:25" ht="12" thickBot="1">
      <c r="A755" s="13"/>
      <c r="B755" s="13"/>
      <c r="C755" s="13"/>
      <c r="D755" s="13"/>
      <c r="E755" s="828"/>
      <c r="F755" s="835"/>
      <c r="G755" s="475" t="s">
        <v>683</v>
      </c>
      <c r="H755" s="474" t="s">
        <v>4627</v>
      </c>
      <c r="I755" s="471">
        <v>50</v>
      </c>
      <c r="J755" s="471"/>
      <c r="K755" s="468"/>
      <c r="L755" s="468"/>
      <c r="M755" s="468"/>
      <c r="N755" s="468"/>
      <c r="O755" s="468"/>
      <c r="P755" s="468"/>
      <c r="Q755" s="468"/>
      <c r="R755" s="468"/>
      <c r="S755" s="468"/>
      <c r="T755" s="468"/>
      <c r="U755" s="468"/>
      <c r="V755" s="468"/>
      <c r="W755" s="468"/>
      <c r="X755" s="468"/>
      <c r="Y755" s="468"/>
    </row>
    <row r="756" spans="1:25" ht="12" thickBot="1">
      <c r="A756" s="13"/>
      <c r="B756" s="13"/>
      <c r="C756" s="13"/>
      <c r="D756" s="13"/>
      <c r="E756" s="828"/>
      <c r="F756" s="835"/>
      <c r="G756" s="475" t="s">
        <v>687</v>
      </c>
      <c r="H756" s="474" t="s">
        <v>4627</v>
      </c>
      <c r="I756" s="471">
        <v>100</v>
      </c>
      <c r="J756" s="471"/>
      <c r="K756" s="468"/>
      <c r="L756" s="468"/>
      <c r="M756" s="468"/>
      <c r="N756" s="468"/>
      <c r="O756" s="468"/>
      <c r="P756" s="468"/>
      <c r="Q756" s="468"/>
      <c r="R756" s="468"/>
      <c r="S756" s="468"/>
      <c r="T756" s="468"/>
      <c r="U756" s="468"/>
      <c r="V756" s="468"/>
      <c r="W756" s="468"/>
      <c r="X756" s="468"/>
      <c r="Y756" s="468"/>
    </row>
    <row r="757" spans="1:25" ht="12" thickBot="1">
      <c r="A757" s="13"/>
      <c r="B757" s="13"/>
      <c r="C757" s="13"/>
      <c r="D757" s="13"/>
      <c r="E757" s="828" t="s">
        <v>4951</v>
      </c>
      <c r="F757" s="835" t="s">
        <v>4650</v>
      </c>
      <c r="G757" s="475" t="s">
        <v>4945</v>
      </c>
      <c r="H757" s="474" t="s">
        <v>4799</v>
      </c>
      <c r="I757" s="471">
        <v>20000</v>
      </c>
      <c r="J757" s="471"/>
      <c r="K757" s="468"/>
      <c r="L757" s="468"/>
      <c r="M757" s="468"/>
      <c r="N757" s="468"/>
      <c r="O757" s="468"/>
      <c r="P757" s="468"/>
      <c r="Q757" s="468"/>
      <c r="R757" s="468"/>
      <c r="S757" s="468"/>
      <c r="T757" s="468"/>
      <c r="U757" s="468"/>
      <c r="V757" s="468"/>
      <c r="W757" s="468"/>
      <c r="X757" s="468"/>
      <c r="Y757" s="468"/>
    </row>
    <row r="758" spans="1:25" ht="12" thickBot="1">
      <c r="A758" s="13"/>
      <c r="B758" s="13"/>
      <c r="C758" s="13"/>
      <c r="D758" s="13"/>
      <c r="E758" s="828"/>
      <c r="F758" s="835"/>
      <c r="G758" s="475" t="s">
        <v>4946</v>
      </c>
      <c r="H758" s="474" t="s">
        <v>4799</v>
      </c>
      <c r="I758" s="471">
        <v>20000</v>
      </c>
      <c r="J758" s="471"/>
      <c r="K758" s="468"/>
      <c r="L758" s="468"/>
      <c r="M758" s="468"/>
      <c r="N758" s="468"/>
      <c r="O758" s="468"/>
      <c r="P758" s="468"/>
      <c r="Q758" s="468"/>
      <c r="R758" s="468"/>
      <c r="S758" s="468"/>
      <c r="T758" s="468"/>
      <c r="U758" s="468"/>
      <c r="V758" s="468"/>
      <c r="W758" s="468"/>
      <c r="X758" s="468"/>
      <c r="Y758" s="468"/>
    </row>
    <row r="759" spans="1:25" ht="12" thickBot="1">
      <c r="A759" s="13"/>
      <c r="B759" s="13"/>
      <c r="C759" s="13"/>
      <c r="D759" s="13"/>
      <c r="E759" s="828"/>
      <c r="F759" s="835"/>
      <c r="G759" s="475" t="s">
        <v>4947</v>
      </c>
      <c r="H759" s="474" t="s">
        <v>4799</v>
      </c>
      <c r="I759" s="471">
        <v>39800</v>
      </c>
      <c r="J759" s="471"/>
      <c r="K759" s="468"/>
      <c r="L759" s="468"/>
      <c r="M759" s="468"/>
      <c r="N759" s="468"/>
      <c r="O759" s="468"/>
      <c r="P759" s="468"/>
      <c r="Q759" s="468"/>
      <c r="R759" s="468"/>
      <c r="S759" s="468"/>
      <c r="T759" s="468"/>
      <c r="U759" s="468"/>
      <c r="V759" s="468"/>
      <c r="W759" s="468"/>
      <c r="X759" s="468"/>
      <c r="Y759" s="468"/>
    </row>
    <row r="760" spans="1:25" ht="12" thickBot="1">
      <c r="A760" s="13"/>
      <c r="B760" s="13"/>
      <c r="C760" s="13"/>
      <c r="D760" s="13"/>
      <c r="E760" s="828"/>
      <c r="F760" s="835"/>
      <c r="G760" s="475" t="s">
        <v>4948</v>
      </c>
      <c r="H760" s="474" t="s">
        <v>4799</v>
      </c>
      <c r="I760" s="471">
        <v>11100</v>
      </c>
      <c r="J760" s="471"/>
      <c r="K760" s="468"/>
      <c r="L760" s="468"/>
      <c r="M760" s="468"/>
      <c r="N760" s="468"/>
      <c r="O760" s="468"/>
      <c r="P760" s="468"/>
      <c r="Q760" s="468"/>
      <c r="R760" s="468"/>
      <c r="S760" s="468"/>
      <c r="T760" s="468"/>
      <c r="U760" s="468"/>
      <c r="V760" s="468"/>
      <c r="W760" s="468"/>
      <c r="X760" s="468"/>
      <c r="Y760" s="468"/>
    </row>
    <row r="761" spans="1:25" ht="12" thickBot="1">
      <c r="A761" s="13"/>
      <c r="B761" s="13"/>
      <c r="C761" s="13"/>
      <c r="D761" s="13"/>
      <c r="E761" s="828"/>
      <c r="F761" s="835"/>
      <c r="G761" s="475" t="s">
        <v>4949</v>
      </c>
      <c r="H761" s="474" t="s">
        <v>4799</v>
      </c>
      <c r="I761" s="471">
        <v>20000</v>
      </c>
      <c r="J761" s="471"/>
      <c r="K761" s="468"/>
      <c r="L761" s="468"/>
      <c r="M761" s="468"/>
      <c r="N761" s="468"/>
      <c r="O761" s="468"/>
      <c r="P761" s="468"/>
      <c r="Q761" s="468"/>
      <c r="R761" s="468"/>
      <c r="S761" s="468"/>
      <c r="T761" s="468"/>
      <c r="U761" s="468"/>
      <c r="V761" s="468"/>
      <c r="W761" s="468"/>
      <c r="X761" s="468"/>
      <c r="Y761" s="468"/>
    </row>
    <row r="762" spans="1:25" ht="12" thickBot="1">
      <c r="A762" s="13"/>
      <c r="B762" s="13"/>
      <c r="C762" s="13"/>
      <c r="D762" s="13"/>
      <c r="E762" s="828"/>
      <c r="F762" s="835"/>
      <c r="G762" s="475" t="s">
        <v>4950</v>
      </c>
      <c r="H762" s="474" t="s">
        <v>4799</v>
      </c>
      <c r="I762" s="471">
        <v>18000</v>
      </c>
      <c r="J762" s="471"/>
      <c r="K762" s="468"/>
      <c r="L762" s="468"/>
      <c r="M762" s="468"/>
      <c r="N762" s="468"/>
      <c r="O762" s="468"/>
      <c r="P762" s="468"/>
      <c r="Q762" s="468"/>
      <c r="R762" s="468"/>
      <c r="S762" s="468"/>
      <c r="T762" s="468"/>
      <c r="U762" s="468"/>
      <c r="V762" s="468"/>
      <c r="W762" s="468"/>
      <c r="X762" s="468"/>
      <c r="Y762" s="468"/>
    </row>
    <row r="763" spans="1:25" ht="12" thickBot="1">
      <c r="A763" s="13"/>
      <c r="B763" s="13"/>
      <c r="C763" s="13"/>
      <c r="D763" s="13"/>
      <c r="E763" s="828" t="s">
        <v>5086</v>
      </c>
      <c r="F763" s="460" t="s">
        <v>4542</v>
      </c>
      <c r="G763" s="475" t="s">
        <v>5087</v>
      </c>
      <c r="H763" s="474" t="s">
        <v>4627</v>
      </c>
      <c r="I763" s="471">
        <v>10</v>
      </c>
      <c r="J763" s="471"/>
      <c r="K763" s="468"/>
      <c r="L763" s="468"/>
      <c r="M763" s="468"/>
      <c r="N763" s="468"/>
      <c r="O763" s="468"/>
      <c r="P763" s="468"/>
      <c r="Q763" s="468"/>
      <c r="R763" s="468"/>
      <c r="S763" s="468"/>
      <c r="T763" s="468"/>
      <c r="U763" s="468"/>
      <c r="V763" s="468"/>
      <c r="W763" s="468"/>
      <c r="X763" s="468"/>
      <c r="Y763" s="468"/>
    </row>
    <row r="764" spans="1:25" ht="12" thickBot="1">
      <c r="A764" s="13"/>
      <c r="B764" s="13"/>
      <c r="C764" s="13"/>
      <c r="D764" s="13"/>
      <c r="E764" s="828"/>
      <c r="F764" s="835" t="s">
        <v>4015</v>
      </c>
      <c r="G764" s="475" t="s">
        <v>5069</v>
      </c>
      <c r="H764" s="474" t="s">
        <v>5085</v>
      </c>
      <c r="I764" s="471">
        <v>10</v>
      </c>
      <c r="J764" s="471"/>
      <c r="K764" s="468"/>
      <c r="L764" s="468"/>
      <c r="M764" s="468"/>
      <c r="N764" s="468"/>
      <c r="O764" s="468"/>
      <c r="P764" s="468"/>
      <c r="Q764" s="468"/>
      <c r="R764" s="468"/>
      <c r="S764" s="468"/>
      <c r="T764" s="468"/>
      <c r="U764" s="468"/>
      <c r="V764" s="468"/>
      <c r="W764" s="468"/>
      <c r="X764" s="468"/>
      <c r="Y764" s="468"/>
    </row>
    <row r="765" spans="1:25" ht="12" thickBot="1">
      <c r="A765" s="13"/>
      <c r="B765" s="13"/>
      <c r="C765" s="13"/>
      <c r="D765" s="13"/>
      <c r="E765" s="828"/>
      <c r="F765" s="835"/>
      <c r="G765" s="475" t="s">
        <v>5070</v>
      </c>
      <c r="H765" s="474" t="s">
        <v>5085</v>
      </c>
      <c r="I765" s="471">
        <v>50</v>
      </c>
      <c r="J765" s="471"/>
      <c r="K765" s="468"/>
      <c r="L765" s="468"/>
      <c r="M765" s="468"/>
      <c r="N765" s="468"/>
      <c r="O765" s="468"/>
      <c r="P765" s="468"/>
      <c r="Q765" s="468"/>
      <c r="R765" s="468"/>
      <c r="S765" s="468"/>
      <c r="T765" s="468"/>
      <c r="U765" s="468"/>
      <c r="V765" s="468"/>
      <c r="W765" s="468"/>
      <c r="X765" s="468"/>
      <c r="Y765" s="468"/>
    </row>
    <row r="766" spans="1:25" ht="12" thickBot="1">
      <c r="A766" s="13"/>
      <c r="B766" s="13"/>
      <c r="C766" s="13"/>
      <c r="D766" s="13"/>
      <c r="E766" s="828"/>
      <c r="F766" s="835"/>
      <c r="G766" s="475" t="s">
        <v>5071</v>
      </c>
      <c r="H766" s="474" t="s">
        <v>5085</v>
      </c>
      <c r="I766" s="471">
        <v>40</v>
      </c>
      <c r="J766" s="471"/>
      <c r="K766" s="468"/>
      <c r="L766" s="468"/>
      <c r="M766" s="468"/>
      <c r="N766" s="468"/>
      <c r="O766" s="468"/>
      <c r="P766" s="468"/>
      <c r="Q766" s="468"/>
      <c r="R766" s="468"/>
      <c r="S766" s="468"/>
      <c r="T766" s="468"/>
      <c r="U766" s="468"/>
      <c r="V766" s="468"/>
      <c r="W766" s="468"/>
      <c r="X766" s="468"/>
      <c r="Y766" s="468"/>
    </row>
    <row r="767" spans="1:25" ht="12" thickBot="1">
      <c r="A767" s="13"/>
      <c r="B767" s="13"/>
      <c r="C767" s="13"/>
      <c r="D767" s="13"/>
      <c r="E767" s="828"/>
      <c r="F767" s="835"/>
      <c r="G767" s="475" t="s">
        <v>5072</v>
      </c>
      <c r="H767" s="474" t="s">
        <v>5085</v>
      </c>
      <c r="I767" s="471">
        <v>5</v>
      </c>
      <c r="J767" s="471"/>
      <c r="K767" s="468"/>
      <c r="L767" s="468"/>
      <c r="M767" s="468"/>
      <c r="N767" s="468"/>
      <c r="O767" s="468"/>
      <c r="P767" s="468"/>
      <c r="Q767" s="468"/>
      <c r="R767" s="468"/>
      <c r="S767" s="468"/>
      <c r="T767" s="468"/>
      <c r="U767" s="468"/>
      <c r="V767" s="468"/>
      <c r="W767" s="468"/>
      <c r="X767" s="468"/>
      <c r="Y767" s="468"/>
    </row>
    <row r="768" spans="1:25" ht="12" thickBot="1">
      <c r="A768" s="13"/>
      <c r="B768" s="13"/>
      <c r="C768" s="13"/>
      <c r="D768" s="13"/>
      <c r="E768" s="828"/>
      <c r="F768" s="835"/>
      <c r="G768" s="475" t="s">
        <v>3110</v>
      </c>
      <c r="H768" s="474" t="s">
        <v>5085</v>
      </c>
      <c r="I768" s="471">
        <v>20</v>
      </c>
      <c r="J768" s="471"/>
      <c r="K768" s="468"/>
      <c r="L768" s="468"/>
      <c r="M768" s="468"/>
      <c r="N768" s="468"/>
      <c r="O768" s="468"/>
      <c r="P768" s="468"/>
      <c r="Q768" s="468"/>
      <c r="R768" s="468"/>
      <c r="S768" s="468"/>
      <c r="T768" s="468"/>
      <c r="U768" s="468"/>
      <c r="V768" s="468"/>
      <c r="W768" s="468"/>
      <c r="X768" s="468"/>
      <c r="Y768" s="468"/>
    </row>
    <row r="769" spans="1:25" ht="12" thickBot="1">
      <c r="A769" s="13"/>
      <c r="B769" s="13"/>
      <c r="C769" s="13"/>
      <c r="D769" s="13"/>
      <c r="E769" s="828"/>
      <c r="F769" s="835"/>
      <c r="G769" s="475" t="s">
        <v>5074</v>
      </c>
      <c r="H769" s="474" t="s">
        <v>5085</v>
      </c>
      <c r="I769" s="471">
        <v>20</v>
      </c>
      <c r="J769" s="471"/>
      <c r="K769" s="468"/>
      <c r="L769" s="468"/>
      <c r="M769" s="468"/>
      <c r="N769" s="468"/>
      <c r="O769" s="468"/>
      <c r="P769" s="468"/>
      <c r="Q769" s="468"/>
      <c r="R769" s="468"/>
      <c r="S769" s="468"/>
      <c r="T769" s="468"/>
      <c r="U769" s="468"/>
      <c r="V769" s="468"/>
      <c r="W769" s="468"/>
      <c r="X769" s="468"/>
      <c r="Y769" s="468"/>
    </row>
    <row r="770" spans="1:25" ht="12" thickBot="1">
      <c r="A770" s="13"/>
      <c r="B770" s="13"/>
      <c r="C770" s="13"/>
      <c r="D770" s="13"/>
      <c r="E770" s="828"/>
      <c r="F770" s="835"/>
      <c r="G770" s="475" t="s">
        <v>3082</v>
      </c>
      <c r="H770" s="474" t="s">
        <v>5085</v>
      </c>
      <c r="I770" s="471">
        <v>10</v>
      </c>
      <c r="J770" s="471"/>
      <c r="K770" s="468"/>
      <c r="L770" s="468"/>
      <c r="M770" s="468"/>
      <c r="N770" s="468"/>
      <c r="O770" s="468"/>
      <c r="P770" s="468"/>
      <c r="Q770" s="468"/>
      <c r="R770" s="468"/>
      <c r="S770" s="468"/>
      <c r="T770" s="468"/>
      <c r="U770" s="468"/>
      <c r="V770" s="468"/>
      <c r="W770" s="468"/>
      <c r="X770" s="468"/>
      <c r="Y770" s="468"/>
    </row>
    <row r="771" spans="1:25" ht="12" thickBot="1">
      <c r="A771" s="13"/>
      <c r="B771" s="13"/>
      <c r="C771" s="13"/>
      <c r="D771" s="13"/>
      <c r="E771" s="828"/>
      <c r="F771" s="835"/>
      <c r="G771" s="475" t="s">
        <v>5076</v>
      </c>
      <c r="H771" s="474" t="s">
        <v>5085</v>
      </c>
      <c r="I771" s="471">
        <v>10</v>
      </c>
      <c r="J771" s="471"/>
      <c r="K771" s="468"/>
      <c r="L771" s="468"/>
      <c r="M771" s="468"/>
      <c r="N771" s="468"/>
      <c r="O771" s="468"/>
      <c r="P771" s="468"/>
      <c r="Q771" s="468"/>
      <c r="R771" s="468"/>
      <c r="S771" s="468"/>
      <c r="T771" s="468"/>
      <c r="U771" s="468"/>
      <c r="V771" s="468"/>
      <c r="W771" s="468"/>
      <c r="X771" s="468"/>
      <c r="Y771" s="468"/>
    </row>
    <row r="772" spans="1:25" ht="12" thickBot="1">
      <c r="A772" s="13"/>
      <c r="B772" s="13"/>
      <c r="C772" s="13"/>
      <c r="D772" s="13"/>
      <c r="E772" s="828"/>
      <c r="F772" s="835"/>
      <c r="G772" s="475" t="s">
        <v>5077</v>
      </c>
      <c r="H772" s="474" t="s">
        <v>5085</v>
      </c>
      <c r="I772" s="471">
        <v>30</v>
      </c>
      <c r="J772" s="471"/>
      <c r="K772" s="468"/>
      <c r="L772" s="468"/>
      <c r="M772" s="468"/>
      <c r="N772" s="468"/>
      <c r="O772" s="468"/>
      <c r="P772" s="468"/>
      <c r="Q772" s="468"/>
      <c r="R772" s="468"/>
      <c r="S772" s="468"/>
      <c r="T772" s="468"/>
      <c r="U772" s="468"/>
      <c r="V772" s="468"/>
      <c r="W772" s="468"/>
      <c r="X772" s="468"/>
      <c r="Y772" s="468"/>
    </row>
    <row r="773" spans="1:25" ht="12" thickBot="1">
      <c r="A773" s="13"/>
      <c r="B773" s="13"/>
      <c r="C773" s="13"/>
      <c r="D773" s="13"/>
      <c r="E773" s="828"/>
      <c r="F773" s="835"/>
      <c r="G773" s="475" t="s">
        <v>5078</v>
      </c>
      <c r="H773" s="474" t="s">
        <v>5085</v>
      </c>
      <c r="I773" s="471">
        <v>25</v>
      </c>
      <c r="J773" s="471"/>
      <c r="K773" s="468"/>
      <c r="L773" s="468"/>
      <c r="M773" s="468"/>
      <c r="N773" s="468"/>
      <c r="O773" s="468"/>
      <c r="P773" s="468"/>
      <c r="Q773" s="468"/>
      <c r="R773" s="468"/>
      <c r="S773" s="468"/>
      <c r="T773" s="468"/>
      <c r="U773" s="468"/>
      <c r="V773" s="468"/>
      <c r="W773" s="468"/>
      <c r="X773" s="468"/>
      <c r="Y773" s="468"/>
    </row>
    <row r="774" spans="1:25" ht="12" thickBot="1">
      <c r="A774" s="13"/>
      <c r="B774" s="13"/>
      <c r="C774" s="13"/>
      <c r="D774" s="13"/>
      <c r="E774" s="828"/>
      <c r="F774" s="835"/>
      <c r="G774" s="475" t="s">
        <v>5079</v>
      </c>
      <c r="H774" s="474" t="s">
        <v>5085</v>
      </c>
      <c r="I774" s="471">
        <v>30</v>
      </c>
      <c r="J774" s="471"/>
      <c r="K774" s="468"/>
      <c r="L774" s="468"/>
      <c r="M774" s="468"/>
      <c r="N774" s="468"/>
      <c r="O774" s="468"/>
      <c r="P774" s="468"/>
      <c r="Q774" s="468"/>
      <c r="R774" s="468"/>
      <c r="S774" s="468"/>
      <c r="T774" s="468"/>
      <c r="U774" s="468"/>
      <c r="V774" s="468"/>
      <c r="W774" s="468"/>
      <c r="X774" s="468"/>
      <c r="Y774" s="468"/>
    </row>
    <row r="775" spans="1:25" ht="12" thickBot="1">
      <c r="A775" s="13"/>
      <c r="B775" s="13"/>
      <c r="C775" s="13"/>
      <c r="D775" s="13"/>
      <c r="E775" s="828"/>
      <c r="F775" s="835"/>
      <c r="G775" s="475" t="s">
        <v>5080</v>
      </c>
      <c r="H775" s="474" t="s">
        <v>5085</v>
      </c>
      <c r="I775" s="471">
        <v>10</v>
      </c>
      <c r="J775" s="471"/>
      <c r="K775" s="468"/>
      <c r="L775" s="468"/>
      <c r="M775" s="468"/>
      <c r="N775" s="468"/>
      <c r="O775" s="468"/>
      <c r="P775" s="468"/>
      <c r="Q775" s="468"/>
      <c r="R775" s="468"/>
      <c r="S775" s="468"/>
      <c r="T775" s="468"/>
      <c r="U775" s="468"/>
      <c r="V775" s="468"/>
      <c r="W775" s="468"/>
      <c r="X775" s="468"/>
      <c r="Y775" s="468"/>
    </row>
    <row r="776" spans="1:25" ht="12" thickBot="1">
      <c r="A776" s="13"/>
      <c r="B776" s="13"/>
      <c r="C776" s="13"/>
      <c r="D776" s="13"/>
      <c r="E776" s="828"/>
      <c r="F776" s="835"/>
      <c r="G776" s="475" t="s">
        <v>3096</v>
      </c>
      <c r="H776" s="474" t="s">
        <v>5085</v>
      </c>
      <c r="I776" s="471">
        <v>5</v>
      </c>
      <c r="J776" s="471"/>
      <c r="K776" s="468"/>
      <c r="L776" s="468"/>
      <c r="M776" s="468"/>
      <c r="N776" s="468"/>
      <c r="O776" s="468"/>
      <c r="P776" s="468"/>
      <c r="Q776" s="468"/>
      <c r="R776" s="468"/>
      <c r="S776" s="468"/>
      <c r="T776" s="468"/>
      <c r="U776" s="468"/>
      <c r="V776" s="468"/>
      <c r="W776" s="468"/>
      <c r="X776" s="468"/>
      <c r="Y776" s="468"/>
    </row>
    <row r="777" spans="1:25" ht="12" thickBot="1">
      <c r="A777" s="13"/>
      <c r="B777" s="13"/>
      <c r="C777" s="13"/>
      <c r="D777" s="13"/>
      <c r="E777" s="828"/>
      <c r="F777" s="835"/>
      <c r="G777" s="475" t="s">
        <v>5082</v>
      </c>
      <c r="H777" s="474" t="s">
        <v>5085</v>
      </c>
      <c r="I777" s="471">
        <v>40</v>
      </c>
      <c r="J777" s="471"/>
      <c r="K777" s="468"/>
      <c r="L777" s="468"/>
      <c r="M777" s="468"/>
      <c r="N777" s="468"/>
      <c r="O777" s="468"/>
      <c r="P777" s="468"/>
      <c r="Q777" s="468"/>
      <c r="R777" s="468"/>
      <c r="S777" s="468"/>
      <c r="T777" s="468"/>
      <c r="U777" s="468"/>
      <c r="V777" s="468"/>
      <c r="W777" s="468"/>
      <c r="X777" s="468"/>
      <c r="Y777" s="468"/>
    </row>
    <row r="778" spans="1:25" ht="12" thickBot="1">
      <c r="A778" s="13"/>
      <c r="B778" s="13"/>
      <c r="C778" s="13"/>
      <c r="D778" s="13"/>
      <c r="E778" s="828"/>
      <c r="F778" s="835"/>
      <c r="G778" s="475" t="s">
        <v>3399</v>
      </c>
      <c r="H778" s="474" t="s">
        <v>5085</v>
      </c>
      <c r="I778" s="471">
        <v>20</v>
      </c>
      <c r="J778" s="471"/>
      <c r="K778" s="468"/>
      <c r="L778" s="468"/>
      <c r="M778" s="468"/>
      <c r="N778" s="468"/>
      <c r="O778" s="468"/>
      <c r="P778" s="468"/>
      <c r="Q778" s="468"/>
      <c r="R778" s="468"/>
      <c r="S778" s="468"/>
      <c r="T778" s="468"/>
      <c r="U778" s="468"/>
      <c r="V778" s="468"/>
      <c r="W778" s="468"/>
      <c r="X778" s="468"/>
      <c r="Y778" s="468"/>
    </row>
    <row r="779" spans="1:25" ht="12" thickBot="1">
      <c r="A779" s="13"/>
      <c r="B779" s="13"/>
      <c r="C779" s="13"/>
      <c r="D779" s="13"/>
      <c r="E779" s="828"/>
      <c r="F779" s="835"/>
      <c r="G779" s="475" t="s">
        <v>3387</v>
      </c>
      <c r="H779" s="474" t="s">
        <v>3989</v>
      </c>
      <c r="I779" s="471">
        <v>25</v>
      </c>
      <c r="J779" s="471"/>
      <c r="K779" s="468"/>
      <c r="L779" s="468"/>
      <c r="M779" s="468"/>
      <c r="N779" s="468"/>
      <c r="O779" s="468"/>
      <c r="P779" s="468"/>
      <c r="Q779" s="468"/>
      <c r="R779" s="468"/>
      <c r="S779" s="468"/>
      <c r="T779" s="468"/>
      <c r="U779" s="468"/>
      <c r="V779" s="468"/>
      <c r="W779" s="468"/>
      <c r="X779" s="468"/>
      <c r="Y779" s="468"/>
    </row>
    <row r="780" spans="1:25" ht="12" thickBot="1">
      <c r="A780" s="13"/>
      <c r="B780" s="13"/>
      <c r="C780" s="13"/>
      <c r="D780" s="13"/>
      <c r="E780" s="828" t="s">
        <v>5160</v>
      </c>
      <c r="F780" s="835" t="s">
        <v>4817</v>
      </c>
      <c r="G780" s="475" t="s">
        <v>5094</v>
      </c>
      <c r="H780" s="474" t="s">
        <v>144</v>
      </c>
      <c r="I780" s="471">
        <v>23000</v>
      </c>
      <c r="J780" s="471"/>
      <c r="K780" s="468"/>
      <c r="L780" s="468"/>
      <c r="M780" s="468"/>
      <c r="N780" s="468"/>
      <c r="O780" s="468"/>
      <c r="P780" s="468"/>
      <c r="Q780" s="468"/>
      <c r="R780" s="468"/>
      <c r="S780" s="468"/>
      <c r="T780" s="468"/>
      <c r="U780" s="468"/>
      <c r="V780" s="468"/>
      <c r="W780" s="468"/>
      <c r="X780" s="468"/>
      <c r="Y780" s="468"/>
    </row>
    <row r="781" spans="1:25" ht="12" thickBot="1">
      <c r="A781" s="13"/>
      <c r="B781" s="13"/>
      <c r="C781" s="13"/>
      <c r="D781" s="13"/>
      <c r="E781" s="828"/>
      <c r="F781" s="835"/>
      <c r="G781" s="475" t="s">
        <v>4616</v>
      </c>
      <c r="H781" s="474" t="s">
        <v>144</v>
      </c>
      <c r="I781" s="471">
        <v>30000</v>
      </c>
      <c r="J781" s="471"/>
      <c r="K781" s="468"/>
      <c r="L781" s="468"/>
      <c r="M781" s="468"/>
      <c r="N781" s="468"/>
      <c r="O781" s="468"/>
      <c r="P781" s="468"/>
      <c r="Q781" s="468"/>
      <c r="R781" s="468"/>
      <c r="S781" s="468"/>
      <c r="T781" s="468"/>
      <c r="U781" s="468"/>
      <c r="V781" s="468"/>
      <c r="W781" s="468"/>
      <c r="X781" s="468"/>
      <c r="Y781" s="468"/>
    </row>
    <row r="782" spans="1:25" ht="12" thickBot="1">
      <c r="A782" s="13"/>
      <c r="B782" s="13"/>
      <c r="C782" s="13"/>
      <c r="D782" s="13"/>
      <c r="E782" s="828"/>
      <c r="F782" s="835"/>
      <c r="G782" s="475" t="s">
        <v>5095</v>
      </c>
      <c r="H782" s="474" t="s">
        <v>144</v>
      </c>
      <c r="I782" s="471">
        <v>40000</v>
      </c>
      <c r="J782" s="471"/>
      <c r="K782" s="468"/>
      <c r="L782" s="468"/>
      <c r="M782" s="468"/>
      <c r="N782" s="468"/>
      <c r="O782" s="468"/>
      <c r="P782" s="468"/>
      <c r="Q782" s="468"/>
      <c r="R782" s="468"/>
      <c r="S782" s="468"/>
      <c r="T782" s="468"/>
      <c r="U782" s="468"/>
      <c r="V782" s="468"/>
      <c r="W782" s="468"/>
      <c r="X782" s="468"/>
      <c r="Y782" s="468"/>
    </row>
    <row r="783" spans="1:25" ht="12" thickBot="1">
      <c r="A783" s="13"/>
      <c r="B783" s="13"/>
      <c r="C783" s="13"/>
      <c r="D783" s="13"/>
      <c r="E783" s="828"/>
      <c r="F783" s="835"/>
      <c r="G783" s="475" t="s">
        <v>5096</v>
      </c>
      <c r="H783" s="474" t="s">
        <v>145</v>
      </c>
      <c r="I783" s="471">
        <v>4000</v>
      </c>
      <c r="J783" s="471"/>
      <c r="K783" s="468"/>
      <c r="L783" s="468"/>
      <c r="M783" s="468"/>
      <c r="N783" s="468"/>
      <c r="O783" s="468"/>
      <c r="P783" s="468"/>
      <c r="Q783" s="468"/>
      <c r="R783" s="468"/>
      <c r="S783" s="468"/>
      <c r="T783" s="468"/>
      <c r="U783" s="468"/>
      <c r="V783" s="468"/>
      <c r="W783" s="468"/>
      <c r="X783" s="468"/>
      <c r="Y783" s="468"/>
    </row>
    <row r="784" spans="1:25" ht="12" thickBot="1">
      <c r="A784" s="13"/>
      <c r="B784" s="13"/>
      <c r="C784" s="13"/>
      <c r="D784" s="13"/>
      <c r="E784" s="828"/>
      <c r="F784" s="835"/>
      <c r="G784" s="475" t="s">
        <v>5097</v>
      </c>
      <c r="H784" s="474" t="s">
        <v>145</v>
      </c>
      <c r="I784" s="471">
        <v>4500</v>
      </c>
      <c r="J784" s="471"/>
      <c r="K784" s="468"/>
      <c r="L784" s="468"/>
      <c r="M784" s="468"/>
      <c r="N784" s="468"/>
      <c r="O784" s="468"/>
      <c r="P784" s="468"/>
      <c r="Q784" s="468"/>
      <c r="R784" s="468"/>
      <c r="S784" s="468"/>
      <c r="T784" s="468"/>
      <c r="U784" s="468"/>
      <c r="V784" s="468"/>
      <c r="W784" s="468"/>
      <c r="X784" s="468"/>
      <c r="Y784" s="468"/>
    </row>
    <row r="785" spans="1:25" ht="12" thickBot="1">
      <c r="A785" s="13"/>
      <c r="B785" s="13"/>
      <c r="C785" s="13"/>
      <c r="D785" s="13"/>
      <c r="E785" s="828"/>
      <c r="F785" s="835" t="s">
        <v>4059</v>
      </c>
      <c r="G785" s="475" t="s">
        <v>5098</v>
      </c>
      <c r="H785" s="474" t="s">
        <v>4706</v>
      </c>
      <c r="I785" s="471">
        <v>1215</v>
      </c>
      <c r="J785" s="471"/>
      <c r="K785" s="468"/>
      <c r="L785" s="468"/>
      <c r="M785" s="468"/>
      <c r="N785" s="468"/>
      <c r="O785" s="468"/>
      <c r="P785" s="468"/>
      <c r="Q785" s="468"/>
      <c r="R785" s="468"/>
      <c r="S785" s="468"/>
      <c r="T785" s="468"/>
      <c r="U785" s="468"/>
      <c r="V785" s="468"/>
      <c r="W785" s="468"/>
      <c r="X785" s="468"/>
      <c r="Y785" s="468"/>
    </row>
    <row r="786" spans="1:25" ht="12" thickBot="1">
      <c r="A786" s="13"/>
      <c r="B786" s="13"/>
      <c r="C786" s="13"/>
      <c r="D786" s="13"/>
      <c r="E786" s="828"/>
      <c r="F786" s="835"/>
      <c r="G786" s="475" t="s">
        <v>5099</v>
      </c>
      <c r="H786" s="474" t="s">
        <v>4461</v>
      </c>
      <c r="I786" s="471">
        <v>4400</v>
      </c>
      <c r="J786" s="471"/>
      <c r="K786" s="468"/>
      <c r="L786" s="468"/>
      <c r="M786" s="468"/>
      <c r="N786" s="468"/>
      <c r="O786" s="468"/>
      <c r="P786" s="468"/>
      <c r="Q786" s="468"/>
      <c r="R786" s="468"/>
      <c r="S786" s="468"/>
      <c r="T786" s="468"/>
      <c r="U786" s="468"/>
      <c r="V786" s="468"/>
      <c r="W786" s="468"/>
      <c r="X786" s="468"/>
      <c r="Y786" s="468"/>
    </row>
    <row r="787" spans="1:25" ht="12" thickBot="1">
      <c r="A787" s="13"/>
      <c r="B787" s="13"/>
      <c r="C787" s="13"/>
      <c r="D787" s="13"/>
      <c r="E787" s="828"/>
      <c r="F787" s="835"/>
      <c r="G787" s="475" t="s">
        <v>5100</v>
      </c>
      <c r="H787" s="474" t="s">
        <v>4708</v>
      </c>
      <c r="I787" s="471">
        <v>900</v>
      </c>
      <c r="J787" s="471"/>
      <c r="K787" s="468"/>
      <c r="L787" s="468"/>
      <c r="M787" s="468"/>
      <c r="N787" s="468"/>
      <c r="O787" s="468"/>
      <c r="P787" s="468"/>
      <c r="Q787" s="468"/>
      <c r="R787" s="468"/>
      <c r="S787" s="468"/>
      <c r="T787" s="468"/>
      <c r="U787" s="468"/>
      <c r="V787" s="468"/>
      <c r="W787" s="468"/>
      <c r="X787" s="468"/>
      <c r="Y787" s="468"/>
    </row>
    <row r="788" spans="1:25" ht="12" thickBot="1">
      <c r="A788" s="13"/>
      <c r="B788" s="13"/>
      <c r="C788" s="13"/>
      <c r="D788" s="13"/>
      <c r="E788" s="828"/>
      <c r="F788" s="835"/>
      <c r="G788" s="475" t="s">
        <v>5101</v>
      </c>
      <c r="H788" s="474" t="s">
        <v>4459</v>
      </c>
      <c r="I788" s="471">
        <v>1125</v>
      </c>
      <c r="J788" s="471"/>
      <c r="K788" s="468"/>
      <c r="L788" s="468"/>
      <c r="M788" s="468"/>
      <c r="N788" s="468"/>
      <c r="O788" s="468"/>
      <c r="P788" s="468"/>
      <c r="Q788" s="468"/>
      <c r="R788" s="468"/>
      <c r="S788" s="468"/>
      <c r="T788" s="468"/>
      <c r="U788" s="468"/>
      <c r="V788" s="468"/>
      <c r="W788" s="468"/>
      <c r="X788" s="468"/>
      <c r="Y788" s="468"/>
    </row>
    <row r="789" spans="1:25" ht="12" thickBot="1">
      <c r="A789" s="13"/>
      <c r="B789" s="13"/>
      <c r="C789" s="13"/>
      <c r="D789" s="13"/>
      <c r="E789" s="828"/>
      <c r="F789" s="835"/>
      <c r="G789" s="475" t="s">
        <v>5102</v>
      </c>
      <c r="H789" s="474" t="s">
        <v>4708</v>
      </c>
      <c r="I789" s="471">
        <v>1200</v>
      </c>
      <c r="J789" s="471"/>
      <c r="K789" s="468"/>
      <c r="L789" s="468"/>
      <c r="M789" s="468"/>
      <c r="N789" s="468"/>
      <c r="O789" s="468"/>
      <c r="P789" s="468"/>
      <c r="Q789" s="468"/>
      <c r="R789" s="468"/>
      <c r="S789" s="468"/>
      <c r="T789" s="468"/>
      <c r="U789" s="468"/>
      <c r="V789" s="468"/>
      <c r="W789" s="468"/>
      <c r="X789" s="468"/>
      <c r="Y789" s="468"/>
    </row>
    <row r="790" spans="1:25" ht="12" thickBot="1">
      <c r="A790" s="13"/>
      <c r="B790" s="13"/>
      <c r="C790" s="13"/>
      <c r="D790" s="13"/>
      <c r="E790" s="828"/>
      <c r="F790" s="835"/>
      <c r="G790" s="475" t="s">
        <v>5103</v>
      </c>
      <c r="H790" s="474" t="s">
        <v>4461</v>
      </c>
      <c r="I790" s="471">
        <v>4000</v>
      </c>
      <c r="J790" s="471"/>
      <c r="K790" s="468"/>
      <c r="L790" s="468"/>
      <c r="M790" s="468"/>
      <c r="N790" s="468"/>
      <c r="O790" s="468"/>
      <c r="P790" s="468"/>
      <c r="Q790" s="468"/>
      <c r="R790" s="468"/>
      <c r="S790" s="468"/>
      <c r="T790" s="468"/>
      <c r="U790" s="468"/>
      <c r="V790" s="468"/>
      <c r="W790" s="468"/>
      <c r="X790" s="468"/>
      <c r="Y790" s="468"/>
    </row>
    <row r="791" spans="1:25" ht="12" thickBot="1">
      <c r="A791" s="13"/>
      <c r="B791" s="13"/>
      <c r="C791" s="13"/>
      <c r="D791" s="13"/>
      <c r="E791" s="828"/>
      <c r="F791" s="835" t="s">
        <v>4066</v>
      </c>
      <c r="G791" s="475" t="s">
        <v>62</v>
      </c>
      <c r="H791" s="474" t="s">
        <v>2449</v>
      </c>
      <c r="I791" s="471">
        <v>2000</v>
      </c>
      <c r="J791" s="471"/>
      <c r="K791" s="468"/>
      <c r="L791" s="468"/>
      <c r="M791" s="468"/>
      <c r="N791" s="468"/>
      <c r="O791" s="468"/>
      <c r="P791" s="468"/>
      <c r="Q791" s="468"/>
      <c r="R791" s="468"/>
      <c r="S791" s="468"/>
      <c r="T791" s="468"/>
      <c r="U791" s="468"/>
      <c r="V791" s="468"/>
      <c r="W791" s="468"/>
      <c r="X791" s="468"/>
      <c r="Y791" s="468"/>
    </row>
    <row r="792" spans="1:25" ht="12" thickBot="1">
      <c r="A792" s="13"/>
      <c r="B792" s="13"/>
      <c r="C792" s="13"/>
      <c r="D792" s="13"/>
      <c r="E792" s="828"/>
      <c r="F792" s="835"/>
      <c r="G792" s="475" t="s">
        <v>5104</v>
      </c>
      <c r="H792" s="474" t="s">
        <v>2449</v>
      </c>
      <c r="I792" s="471">
        <v>2100</v>
      </c>
      <c r="J792" s="471"/>
      <c r="K792" s="468"/>
      <c r="L792" s="468"/>
      <c r="M792" s="468"/>
      <c r="N792" s="468"/>
      <c r="O792" s="468"/>
      <c r="P792" s="468"/>
      <c r="Q792" s="468"/>
      <c r="R792" s="468"/>
      <c r="S792" s="468"/>
      <c r="T792" s="468"/>
      <c r="U792" s="468"/>
      <c r="V792" s="468"/>
      <c r="W792" s="468"/>
      <c r="X792" s="468"/>
      <c r="Y792" s="468"/>
    </row>
    <row r="793" spans="1:25" ht="12" thickBot="1">
      <c r="A793" s="13"/>
      <c r="B793" s="13"/>
      <c r="C793" s="13"/>
      <c r="D793" s="13"/>
      <c r="E793" s="828"/>
      <c r="F793" s="835"/>
      <c r="G793" s="475" t="s">
        <v>5105</v>
      </c>
      <c r="H793" s="474" t="s">
        <v>2449</v>
      </c>
      <c r="I793" s="471">
        <v>2100</v>
      </c>
      <c r="J793" s="471"/>
      <c r="K793" s="468"/>
      <c r="L793" s="468"/>
      <c r="M793" s="468"/>
      <c r="N793" s="468"/>
      <c r="O793" s="468"/>
      <c r="P793" s="468"/>
      <c r="Q793" s="468"/>
      <c r="R793" s="468"/>
      <c r="S793" s="468"/>
      <c r="T793" s="468"/>
      <c r="U793" s="468"/>
      <c r="V793" s="468"/>
      <c r="W793" s="468"/>
      <c r="X793" s="468"/>
      <c r="Y793" s="468"/>
    </row>
    <row r="794" spans="1:25" ht="12" thickBot="1">
      <c r="A794" s="13"/>
      <c r="B794" s="13"/>
      <c r="C794" s="13"/>
      <c r="D794" s="13"/>
      <c r="E794" s="828"/>
      <c r="F794" s="835"/>
      <c r="G794" s="475" t="s">
        <v>5106</v>
      </c>
      <c r="H794" s="474" t="s">
        <v>2449</v>
      </c>
      <c r="I794" s="471">
        <v>980</v>
      </c>
      <c r="J794" s="471"/>
      <c r="K794" s="468"/>
      <c r="L794" s="468"/>
      <c r="M794" s="468"/>
      <c r="N794" s="468"/>
      <c r="O794" s="468"/>
      <c r="P794" s="468"/>
      <c r="Q794" s="468"/>
      <c r="R794" s="468"/>
      <c r="S794" s="468"/>
      <c r="T794" s="468"/>
      <c r="U794" s="468"/>
      <c r="V794" s="468"/>
      <c r="W794" s="468"/>
      <c r="X794" s="468"/>
      <c r="Y794" s="468"/>
    </row>
    <row r="795" spans="1:25" ht="12" thickBot="1">
      <c r="A795" s="13"/>
      <c r="B795" s="13"/>
      <c r="C795" s="13"/>
      <c r="D795" s="13"/>
      <c r="E795" s="828"/>
      <c r="F795" s="835"/>
      <c r="G795" s="475" t="s">
        <v>4028</v>
      </c>
      <c r="H795" s="474" t="s">
        <v>2611</v>
      </c>
      <c r="I795" s="471">
        <v>4800</v>
      </c>
      <c r="J795" s="471"/>
      <c r="K795" s="468"/>
      <c r="L795" s="468"/>
      <c r="M795" s="468"/>
      <c r="N795" s="468"/>
      <c r="O795" s="468"/>
      <c r="P795" s="468"/>
      <c r="Q795" s="468"/>
      <c r="R795" s="468"/>
      <c r="S795" s="468"/>
      <c r="T795" s="468"/>
      <c r="U795" s="468"/>
      <c r="V795" s="468"/>
      <c r="W795" s="468"/>
      <c r="X795" s="468"/>
      <c r="Y795" s="468"/>
    </row>
    <row r="796" spans="1:25" ht="12" thickBot="1">
      <c r="A796" s="13"/>
      <c r="B796" s="13"/>
      <c r="C796" s="13"/>
      <c r="D796" s="13"/>
      <c r="E796" s="828"/>
      <c r="F796" s="829" t="s">
        <v>5110</v>
      </c>
      <c r="G796" s="475" t="s">
        <v>5107</v>
      </c>
      <c r="H796" s="474" t="s">
        <v>3989</v>
      </c>
      <c r="I796" s="471">
        <v>100</v>
      </c>
      <c r="J796" s="471"/>
      <c r="K796" s="468"/>
      <c r="L796" s="468"/>
      <c r="M796" s="468"/>
      <c r="N796" s="468"/>
      <c r="O796" s="468"/>
      <c r="P796" s="468"/>
      <c r="Q796" s="468"/>
      <c r="R796" s="468"/>
      <c r="S796" s="468"/>
      <c r="T796" s="468"/>
      <c r="U796" s="468"/>
      <c r="V796" s="468"/>
      <c r="W796" s="468"/>
      <c r="X796" s="468"/>
      <c r="Y796" s="468"/>
    </row>
    <row r="797" spans="1:25" ht="12" thickBot="1">
      <c r="A797" s="13"/>
      <c r="B797" s="13"/>
      <c r="C797" s="13"/>
      <c r="D797" s="13"/>
      <c r="E797" s="828"/>
      <c r="F797" s="835"/>
      <c r="G797" s="475" t="s">
        <v>5108</v>
      </c>
      <c r="H797" s="474" t="s">
        <v>3989</v>
      </c>
      <c r="I797" s="471">
        <v>100</v>
      </c>
      <c r="J797" s="471"/>
      <c r="K797" s="468"/>
      <c r="L797" s="468"/>
      <c r="M797" s="468"/>
      <c r="N797" s="468"/>
      <c r="O797" s="468"/>
      <c r="P797" s="468"/>
      <c r="Q797" s="468"/>
      <c r="R797" s="468"/>
      <c r="S797" s="468"/>
      <c r="T797" s="468"/>
      <c r="U797" s="468"/>
      <c r="V797" s="468"/>
      <c r="W797" s="468"/>
      <c r="X797" s="468"/>
      <c r="Y797" s="468"/>
    </row>
    <row r="798" spans="1:25" ht="12" thickBot="1">
      <c r="A798" s="13"/>
      <c r="B798" s="13"/>
      <c r="C798" s="13"/>
      <c r="D798" s="13"/>
      <c r="E798" s="828"/>
      <c r="F798" s="835"/>
      <c r="G798" s="475" t="s">
        <v>5109</v>
      </c>
      <c r="H798" s="474" t="s">
        <v>4459</v>
      </c>
      <c r="I798" s="471">
        <v>100</v>
      </c>
      <c r="J798" s="471"/>
      <c r="K798" s="468"/>
      <c r="L798" s="468"/>
      <c r="M798" s="468"/>
      <c r="N798" s="468"/>
      <c r="O798" s="468"/>
      <c r="P798" s="468"/>
      <c r="Q798" s="468"/>
      <c r="R798" s="468"/>
      <c r="S798" s="468"/>
      <c r="T798" s="468"/>
      <c r="U798" s="468"/>
      <c r="V798" s="468"/>
      <c r="W798" s="468"/>
      <c r="X798" s="468"/>
      <c r="Y798" s="468"/>
    </row>
    <row r="799" spans="1:25">
      <c r="U799" s="298"/>
    </row>
  </sheetData>
  <mergeCells count="163">
    <mergeCell ref="B43:C43"/>
    <mergeCell ref="B44:C44"/>
    <mergeCell ref="B45:C45"/>
    <mergeCell ref="B46:C46"/>
    <mergeCell ref="B47:C47"/>
    <mergeCell ref="A42:A45"/>
    <mergeCell ref="A37:A39"/>
    <mergeCell ref="A24:A29"/>
    <mergeCell ref="B24:C24"/>
    <mergeCell ref="B25:C25"/>
    <mergeCell ref="B26:C26"/>
    <mergeCell ref="B27:C27"/>
    <mergeCell ref="B28:C28"/>
    <mergeCell ref="B29:C29"/>
    <mergeCell ref="B42:C42"/>
    <mergeCell ref="B38:C38"/>
    <mergeCell ref="B39:C39"/>
    <mergeCell ref="B40:C40"/>
    <mergeCell ref="B41:C41"/>
    <mergeCell ref="F516:F545"/>
    <mergeCell ref="E420:E545"/>
    <mergeCell ref="E1:Y4"/>
    <mergeCell ref="B50:C50"/>
    <mergeCell ref="B51:C51"/>
    <mergeCell ref="A9:A11"/>
    <mergeCell ref="A12:A14"/>
    <mergeCell ref="A15:A19"/>
    <mergeCell ref="A20:A23"/>
    <mergeCell ref="A30:A33"/>
    <mergeCell ref="A34:A36"/>
    <mergeCell ref="B30:C30"/>
    <mergeCell ref="B31:C31"/>
    <mergeCell ref="B32:C32"/>
    <mergeCell ref="B33:C33"/>
    <mergeCell ref="B34:C34"/>
    <mergeCell ref="B35:C35"/>
    <mergeCell ref="B36:C36"/>
    <mergeCell ref="B37:C37"/>
    <mergeCell ref="B15:C15"/>
    <mergeCell ref="B16:C16"/>
    <mergeCell ref="B17:C17"/>
    <mergeCell ref="B18:C18"/>
    <mergeCell ref="B19:C19"/>
    <mergeCell ref="B20:C20"/>
    <mergeCell ref="B21:C21"/>
    <mergeCell ref="B22:C22"/>
    <mergeCell ref="B23:C23"/>
    <mergeCell ref="A8:C8"/>
    <mergeCell ref="B9:C9"/>
    <mergeCell ref="B10:C10"/>
    <mergeCell ref="B11:C11"/>
    <mergeCell ref="B12:C12"/>
    <mergeCell ref="B13:C13"/>
    <mergeCell ref="B14:C14"/>
    <mergeCell ref="F757:F762"/>
    <mergeCell ref="E757:E762"/>
    <mergeCell ref="E780:E798"/>
    <mergeCell ref="E763:E779"/>
    <mergeCell ref="F796:F798"/>
    <mergeCell ref="F764:F779"/>
    <mergeCell ref="F780:F784"/>
    <mergeCell ref="F785:F790"/>
    <mergeCell ref="F791:F795"/>
    <mergeCell ref="F660:F664"/>
    <mergeCell ref="F665:F674"/>
    <mergeCell ref="F675:F678"/>
    <mergeCell ref="E645:E678"/>
    <mergeCell ref="F646:F650"/>
    <mergeCell ref="F651:F654"/>
    <mergeCell ref="F655:F659"/>
    <mergeCell ref="E679:E756"/>
    <mergeCell ref="F751:F756"/>
    <mergeCell ref="F721:F726"/>
    <mergeCell ref="F727:F737"/>
    <mergeCell ref="F738:F750"/>
    <mergeCell ref="F679:F687"/>
    <mergeCell ref="F688:F699"/>
    <mergeCell ref="F700:F713"/>
    <mergeCell ref="F714:F720"/>
    <mergeCell ref="F596:F601"/>
    <mergeCell ref="F566:F578"/>
    <mergeCell ref="F579:F589"/>
    <mergeCell ref="F590:F595"/>
    <mergeCell ref="F561:F564"/>
    <mergeCell ref="F626:F638"/>
    <mergeCell ref="F639:F644"/>
    <mergeCell ref="E596:E644"/>
    <mergeCell ref="F602:F607"/>
    <mergeCell ref="F608:F625"/>
    <mergeCell ref="E546:E595"/>
    <mergeCell ref="F546:F560"/>
    <mergeCell ref="F377:F396"/>
    <mergeCell ref="F397:F403"/>
    <mergeCell ref="F404:F413"/>
    <mergeCell ref="F414:F419"/>
    <mergeCell ref="F509:F515"/>
    <mergeCell ref="F462:F487"/>
    <mergeCell ref="F488:F508"/>
    <mergeCell ref="F420:F461"/>
    <mergeCell ref="E269:E419"/>
    <mergeCell ref="F353:F376"/>
    <mergeCell ref="F315:F319"/>
    <mergeCell ref="F320:F324"/>
    <mergeCell ref="F325:F329"/>
    <mergeCell ref="F330:F352"/>
    <mergeCell ref="F305:F311"/>
    <mergeCell ref="E5:J5"/>
    <mergeCell ref="F91:F94"/>
    <mergeCell ref="F95:F116"/>
    <mergeCell ref="E77:E127"/>
    <mergeCell ref="F117:F127"/>
    <mergeCell ref="F299:F304"/>
    <mergeCell ref="F312:F314"/>
    <mergeCell ref="F269:F274"/>
    <mergeCell ref="F275:F280"/>
    <mergeCell ref="F281:F298"/>
    <mergeCell ref="E50:E76"/>
    <mergeCell ref="F241:F246"/>
    <mergeCell ref="F247:F256"/>
    <mergeCell ref="F257:F268"/>
    <mergeCell ref="F44:F49"/>
    <mergeCell ref="E24:E49"/>
    <mergeCell ref="F230:F240"/>
    <mergeCell ref="F219:F229"/>
    <mergeCell ref="F12:F15"/>
    <mergeCell ref="F16:F21"/>
    <mergeCell ref="F207:F218"/>
    <mergeCell ref="E12:E23"/>
    <mergeCell ref="F28:F33"/>
    <mergeCell ref="F135:F145"/>
    <mergeCell ref="F146:F150"/>
    <mergeCell ref="F173:F188"/>
    <mergeCell ref="F189:F200"/>
    <mergeCell ref="F201:F206"/>
    <mergeCell ref="E128:E206"/>
    <mergeCell ref="F161:F172"/>
    <mergeCell ref="F151:F160"/>
    <mergeCell ref="F129:F134"/>
    <mergeCell ref="E219:E268"/>
    <mergeCell ref="R5:T5"/>
    <mergeCell ref="Y31:Y34"/>
    <mergeCell ref="E207:E218"/>
    <mergeCell ref="F77:F90"/>
    <mergeCell ref="E7:E11"/>
    <mergeCell ref="F7:F11"/>
    <mergeCell ref="Y27:Y30"/>
    <mergeCell ref="W5:Y5"/>
    <mergeCell ref="Y7:Y10"/>
    <mergeCell ref="Y11:Y14"/>
    <mergeCell ref="Y15:Y18"/>
    <mergeCell ref="F24:F27"/>
    <mergeCell ref="F34:F39"/>
    <mergeCell ref="F40:F43"/>
    <mergeCell ref="F71:F76"/>
    <mergeCell ref="F50:F70"/>
    <mergeCell ref="Y19:Y22"/>
    <mergeCell ref="L5:O5"/>
    <mergeCell ref="Y23:Y26"/>
    <mergeCell ref="L45:L59"/>
    <mergeCell ref="L60:L77"/>
    <mergeCell ref="L7:L20"/>
    <mergeCell ref="L21:L30"/>
    <mergeCell ref="L31:L44"/>
  </mergeCells>
  <phoneticPr fontId="4" type="noConversion"/>
  <hyperlinks>
    <hyperlink ref="G22" location="商店!印章店" display="单击转到"/>
    <hyperlink ref="A5" location="商店!努卡酒吧" display="努卡酒吧"/>
    <hyperlink ref="G128" location="商店!欢乐袋" display="欢乐袋"/>
    <hyperlink ref="A2" location="商店!泣母镇" display="泣母镇"/>
    <hyperlink ref="B2" location="商店!霍克交易所" display="霍克交易所"/>
    <hyperlink ref="B4" location="商店!莫里港" display="莫里港"/>
    <hyperlink ref="B5" location="商店!邪恶地产" display="邪恶地产"/>
    <hyperlink ref="C1" location="商店!铁片镇" display="铁片镇"/>
    <hyperlink ref="C2" location="商店!大檐楼镇" display="大檐楼镇"/>
    <hyperlink ref="B3" location="商店!嚯嚯洞" display="嚯嚯洞"/>
    <hyperlink ref="B6" location="商店!岔路镇" display="岔路镇"/>
    <hyperlink ref="C3" location="商店!艾尔鲁斯" display="艾尔鲁斯"/>
    <hyperlink ref="C4" location="商店!鳄香蕉研究所" display="鳄香蕉研究所"/>
    <hyperlink ref="C5" location="商店!废墟" display="废墟"/>
    <hyperlink ref="C6" location="商店!跳跃营地" display="跳跃营地"/>
    <hyperlink ref="A3" location="商店!麦秆镇" display="麦秆镇"/>
    <hyperlink ref="A4" location="商店!掩体要塞" display="掩体要塞"/>
    <hyperlink ref="A6" location="商店!电波杯" display="电波杯"/>
    <hyperlink ref="B1" location="商店!锈色少女" display="锈色少女"/>
  </hyperlinks>
  <pageMargins left="0.7" right="0.7" top="0.75" bottom="0.75" header="0.3" footer="0.3"/>
  <pageSetup paperSize="9" orientation="portrait" horizontalDpi="0"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rgb="FF002060"/>
  </sheetPr>
  <dimension ref="A1:U38"/>
  <sheetViews>
    <sheetView workbookViewId="0">
      <selection activeCell="E29" sqref="E29"/>
    </sheetView>
  </sheetViews>
  <sheetFormatPr defaultRowHeight="11.25"/>
  <cols>
    <col min="1" max="1" width="9.33203125" style="299" customWidth="1"/>
    <col min="2" max="2" width="12.1640625" style="299" bestFit="1" customWidth="1"/>
    <col min="3" max="3" width="14.5" style="299" bestFit="1" customWidth="1"/>
    <col min="4" max="4" width="13.33203125" style="299" bestFit="1" customWidth="1"/>
    <col min="5" max="5" width="12.1640625" style="299" bestFit="1" customWidth="1"/>
    <col min="6" max="6" width="14.5" style="299" bestFit="1" customWidth="1"/>
    <col min="7" max="7" width="13.33203125" style="299" bestFit="1" customWidth="1"/>
    <col min="8" max="9" width="12.1640625" style="299" bestFit="1" customWidth="1"/>
    <col min="10" max="10" width="19.1640625" style="299" bestFit="1" customWidth="1"/>
    <col min="11" max="11" width="14.5" style="299" bestFit="1" customWidth="1"/>
    <col min="12" max="12" width="3.6640625" customWidth="1"/>
    <col min="13" max="13" width="12.1640625" bestFit="1" customWidth="1"/>
    <col min="14" max="14" width="6.33203125" bestFit="1" customWidth="1"/>
    <col min="15" max="15" width="10" bestFit="1" customWidth="1"/>
    <col min="16" max="16" width="6.33203125" bestFit="1" customWidth="1"/>
    <col min="17" max="17" width="10.6640625" bestFit="1" customWidth="1"/>
    <col min="18" max="20" width="6.33203125" bestFit="1" customWidth="1"/>
    <col min="21" max="21" width="7" bestFit="1" customWidth="1"/>
  </cols>
  <sheetData>
    <row r="1" spans="1:21" ht="12" thickBot="1">
      <c r="A1" s="470" t="s">
        <v>4832</v>
      </c>
      <c r="B1" s="470" t="s">
        <v>4842</v>
      </c>
      <c r="C1" s="470" t="s">
        <v>1919</v>
      </c>
      <c r="D1" s="845" t="s">
        <v>4899</v>
      </c>
      <c r="E1" s="845"/>
      <c r="F1" s="845" t="s">
        <v>1906</v>
      </c>
      <c r="G1" s="845"/>
      <c r="H1" s="845"/>
      <c r="I1" s="845" t="s">
        <v>4906</v>
      </c>
      <c r="J1" s="845"/>
      <c r="K1" s="845"/>
    </row>
    <row r="2" spans="1:21" ht="12" thickBot="1">
      <c r="A2" s="470" t="s">
        <v>4246</v>
      </c>
      <c r="B2" s="389">
        <v>1</v>
      </c>
      <c r="C2" s="389">
        <v>2</v>
      </c>
      <c r="D2" s="389">
        <v>3</v>
      </c>
      <c r="E2" s="389">
        <v>4</v>
      </c>
      <c r="F2" s="389">
        <v>5</v>
      </c>
      <c r="G2" s="389">
        <v>6</v>
      </c>
      <c r="H2" s="389">
        <v>7</v>
      </c>
      <c r="I2" s="389">
        <v>8</v>
      </c>
      <c r="J2" s="389">
        <v>9</v>
      </c>
      <c r="K2" s="389">
        <v>10</v>
      </c>
    </row>
    <row r="3" spans="1:21" ht="12" thickBot="1">
      <c r="A3" s="470" t="s">
        <v>4833</v>
      </c>
      <c r="B3" s="370" t="s">
        <v>4862</v>
      </c>
      <c r="C3" s="370" t="s">
        <v>4868</v>
      </c>
      <c r="D3" s="370" t="s">
        <v>4895</v>
      </c>
      <c r="E3" s="370" t="s">
        <v>4890</v>
      </c>
      <c r="F3" s="370" t="s">
        <v>4872</v>
      </c>
      <c r="G3" s="370" t="s">
        <v>4877</v>
      </c>
      <c r="H3" s="370" t="s">
        <v>4883</v>
      </c>
      <c r="I3" s="370" t="s">
        <v>4848</v>
      </c>
      <c r="J3" s="370" t="s">
        <v>4849</v>
      </c>
      <c r="K3" s="370" t="s">
        <v>4854</v>
      </c>
    </row>
    <row r="4" spans="1:21" s="298" customFormat="1" ht="12" thickBot="1">
      <c r="A4" s="470" t="s">
        <v>3</v>
      </c>
      <c r="B4" s="370" t="s">
        <v>4847</v>
      </c>
      <c r="C4" s="370" t="s">
        <v>4889</v>
      </c>
      <c r="D4" s="370" t="s">
        <v>4867</v>
      </c>
      <c r="E4" s="370" t="s">
        <v>6</v>
      </c>
      <c r="F4" s="370" t="s">
        <v>6</v>
      </c>
      <c r="G4" s="370" t="s">
        <v>4888</v>
      </c>
      <c r="H4" s="370" t="s">
        <v>4887</v>
      </c>
      <c r="I4" s="370" t="s">
        <v>12</v>
      </c>
      <c r="J4" s="370" t="s">
        <v>6</v>
      </c>
      <c r="K4" s="370" t="s">
        <v>918</v>
      </c>
    </row>
    <row r="5" spans="1:21" ht="12" thickBot="1">
      <c r="A5" s="470" t="s">
        <v>4</v>
      </c>
      <c r="B5" s="370">
        <v>25</v>
      </c>
      <c r="C5" s="370">
        <v>75</v>
      </c>
      <c r="D5" s="370">
        <v>60</v>
      </c>
      <c r="E5" s="370">
        <v>55</v>
      </c>
      <c r="F5" s="370">
        <v>45</v>
      </c>
      <c r="G5" s="370">
        <v>65</v>
      </c>
      <c r="H5" s="370">
        <v>60</v>
      </c>
      <c r="I5" s="370">
        <v>70</v>
      </c>
      <c r="J5" s="370">
        <v>75</v>
      </c>
      <c r="K5" s="370">
        <v>80</v>
      </c>
      <c r="M5" s="298"/>
      <c r="N5" s="298"/>
      <c r="O5" s="298"/>
      <c r="P5" s="298"/>
      <c r="Q5" s="298"/>
      <c r="R5" s="298"/>
      <c r="S5" s="298"/>
      <c r="T5" s="298"/>
      <c r="U5" s="298"/>
    </row>
    <row r="6" spans="1:21" ht="12" thickBot="1">
      <c r="A6" s="470" t="s">
        <v>145</v>
      </c>
      <c r="B6" s="473" t="s">
        <v>4841</v>
      </c>
      <c r="C6" s="473" t="s">
        <v>4841</v>
      </c>
      <c r="D6" s="473" t="s">
        <v>4841</v>
      </c>
      <c r="E6" s="473" t="s">
        <v>4841</v>
      </c>
      <c r="F6" s="473" t="s">
        <v>4841</v>
      </c>
      <c r="G6" s="473" t="s">
        <v>4841</v>
      </c>
      <c r="H6" s="473" t="s">
        <v>4841</v>
      </c>
      <c r="I6" s="473" t="s">
        <v>4841</v>
      </c>
      <c r="J6" s="473" t="s">
        <v>4841</v>
      </c>
      <c r="K6" s="473" t="s">
        <v>4841</v>
      </c>
      <c r="M6" s="298"/>
      <c r="N6" s="298"/>
      <c r="O6" s="298"/>
      <c r="P6" s="298"/>
      <c r="Q6" s="298"/>
      <c r="R6" s="298"/>
      <c r="S6" s="298"/>
      <c r="T6" s="298"/>
      <c r="U6" s="298"/>
    </row>
    <row r="7" spans="1:21" ht="12" thickBot="1">
      <c r="A7" s="470" t="s">
        <v>4834</v>
      </c>
      <c r="B7" s="662" t="s">
        <v>4863</v>
      </c>
      <c r="C7" s="663" t="s">
        <v>4869</v>
      </c>
      <c r="D7" s="663" t="s">
        <v>4896</v>
      </c>
      <c r="E7" s="663" t="s">
        <v>4891</v>
      </c>
      <c r="F7" s="663" t="s">
        <v>4873</v>
      </c>
      <c r="G7" s="663" t="s">
        <v>4878</v>
      </c>
      <c r="H7" s="663" t="s">
        <v>4878</v>
      </c>
      <c r="I7" s="663" t="s">
        <v>4843</v>
      </c>
      <c r="J7" s="663" t="s">
        <v>4850</v>
      </c>
      <c r="K7" s="663" t="s">
        <v>4855</v>
      </c>
      <c r="M7" s="298"/>
      <c r="N7" s="298"/>
      <c r="O7" s="298"/>
      <c r="P7" s="298"/>
      <c r="Q7" s="298"/>
      <c r="R7" s="298"/>
      <c r="S7" s="298"/>
      <c r="T7" s="298"/>
      <c r="U7" s="298"/>
    </row>
    <row r="8" spans="1:21" ht="12" thickBot="1">
      <c r="A8" s="470" t="s">
        <v>4835</v>
      </c>
      <c r="B8" s="660" t="s">
        <v>4864</v>
      </c>
      <c r="C8" s="661" t="s">
        <v>4870</v>
      </c>
      <c r="D8" s="661" t="s">
        <v>4428</v>
      </c>
      <c r="E8" s="661" t="s">
        <v>4892</v>
      </c>
      <c r="F8" s="665" t="s">
        <v>4874</v>
      </c>
      <c r="G8" s="660" t="s">
        <v>4879</v>
      </c>
      <c r="H8" s="665" t="s">
        <v>4884</v>
      </c>
      <c r="I8" s="665" t="s">
        <v>4844</v>
      </c>
      <c r="J8" s="661" t="s">
        <v>4820</v>
      </c>
      <c r="K8" s="661" t="s">
        <v>4856</v>
      </c>
      <c r="M8" s="298"/>
      <c r="N8" s="298"/>
      <c r="O8" s="298"/>
      <c r="P8" s="298"/>
      <c r="Q8" s="298"/>
      <c r="R8" s="298"/>
      <c r="S8" s="298"/>
      <c r="T8" s="298"/>
      <c r="U8" s="298"/>
    </row>
    <row r="9" spans="1:21" ht="12" thickBot="1">
      <c r="A9" s="470" t="s">
        <v>4836</v>
      </c>
      <c r="B9" s="664" t="s">
        <v>4866</v>
      </c>
      <c r="C9" s="665" t="s">
        <v>4865</v>
      </c>
      <c r="D9" s="665" t="s">
        <v>4897</v>
      </c>
      <c r="E9" s="665" t="s">
        <v>4893</v>
      </c>
      <c r="F9" s="665" t="s">
        <v>4875</v>
      </c>
      <c r="G9" s="665" t="s">
        <v>4881</v>
      </c>
      <c r="H9" s="665" t="s">
        <v>4885</v>
      </c>
      <c r="I9" s="667" t="s">
        <v>4845</v>
      </c>
      <c r="J9" s="665" t="s">
        <v>4851</v>
      </c>
      <c r="K9" s="665" t="s">
        <v>4590</v>
      </c>
      <c r="M9" s="298"/>
      <c r="N9" s="298"/>
      <c r="O9" s="298"/>
      <c r="P9" s="298"/>
      <c r="Q9" s="298"/>
      <c r="R9" s="298"/>
      <c r="S9" s="298"/>
      <c r="T9" s="298"/>
      <c r="U9" s="298"/>
    </row>
    <row r="10" spans="1:21" ht="12" thickBot="1">
      <c r="A10" s="470" t="s">
        <v>4837</v>
      </c>
      <c r="B10" s="473" t="s">
        <v>6</v>
      </c>
      <c r="C10" s="665" t="s">
        <v>4871</v>
      </c>
      <c r="D10" s="666" t="s">
        <v>4898</v>
      </c>
      <c r="E10" s="667" t="s">
        <v>4894</v>
      </c>
      <c r="F10" s="660" t="s">
        <v>4876</v>
      </c>
      <c r="G10" s="667" t="s">
        <v>4882</v>
      </c>
      <c r="H10" s="665" t="s">
        <v>4886</v>
      </c>
      <c r="I10" s="665" t="s">
        <v>4586</v>
      </c>
      <c r="J10" s="667" t="s">
        <v>4852</v>
      </c>
      <c r="K10" s="667" t="s">
        <v>4857</v>
      </c>
      <c r="M10" s="298"/>
      <c r="N10" s="298"/>
      <c r="O10" s="298"/>
      <c r="P10" s="298"/>
      <c r="Q10" s="298"/>
      <c r="R10" s="298"/>
      <c r="S10" s="298"/>
      <c r="T10" s="298"/>
      <c r="U10" s="298"/>
    </row>
    <row r="11" spans="1:21" ht="12" thickBot="1">
      <c r="A11" s="470" t="s">
        <v>4838</v>
      </c>
      <c r="B11" s="473" t="s">
        <v>4847</v>
      </c>
      <c r="C11" s="473" t="s">
        <v>6</v>
      </c>
      <c r="D11" s="473" t="s">
        <v>6</v>
      </c>
      <c r="E11" s="667" t="s">
        <v>4894</v>
      </c>
      <c r="F11" s="473" t="s">
        <v>6</v>
      </c>
      <c r="G11" s="473" t="s">
        <v>4847</v>
      </c>
      <c r="H11" s="665" t="s">
        <v>4880</v>
      </c>
      <c r="I11" s="667" t="s">
        <v>4846</v>
      </c>
      <c r="J11" s="665" t="s">
        <v>4589</v>
      </c>
      <c r="K11" s="665" t="s">
        <v>4858</v>
      </c>
      <c r="M11" s="298"/>
      <c r="N11" s="298"/>
      <c r="O11" s="298"/>
      <c r="P11" s="298"/>
      <c r="Q11" s="298"/>
      <c r="R11" s="298"/>
      <c r="S11" s="298"/>
      <c r="T11" s="298"/>
      <c r="U11" s="298"/>
    </row>
    <row r="12" spans="1:21" ht="12" thickBot="1">
      <c r="A12" s="470" t="s">
        <v>4839</v>
      </c>
      <c r="B12" s="473" t="s">
        <v>4867</v>
      </c>
      <c r="C12" s="473" t="s">
        <v>4847</v>
      </c>
      <c r="D12" s="473" t="s">
        <v>6</v>
      </c>
      <c r="E12" s="473" t="s">
        <v>4867</v>
      </c>
      <c r="F12" s="473" t="s">
        <v>4847</v>
      </c>
      <c r="G12" s="473" t="s">
        <v>6</v>
      </c>
      <c r="H12" s="665" t="s">
        <v>4880</v>
      </c>
      <c r="I12" s="473" t="s">
        <v>4847</v>
      </c>
      <c r="J12" s="667" t="s">
        <v>4853</v>
      </c>
      <c r="K12" s="667" t="s">
        <v>4860</v>
      </c>
      <c r="M12" s="298"/>
      <c r="N12" s="298"/>
      <c r="O12" s="298"/>
      <c r="P12" s="298"/>
      <c r="Q12" s="298"/>
      <c r="R12" s="298"/>
      <c r="S12" s="298"/>
      <c r="T12" s="298"/>
      <c r="U12" s="298"/>
    </row>
    <row r="13" spans="1:21" ht="12" thickBot="1">
      <c r="A13" s="470" t="s">
        <v>4840</v>
      </c>
      <c r="B13" s="370">
        <v>19</v>
      </c>
      <c r="C13" s="370">
        <v>189</v>
      </c>
      <c r="D13" s="370">
        <v>585</v>
      </c>
      <c r="E13" s="370">
        <v>1545</v>
      </c>
      <c r="F13" s="370">
        <v>1785</v>
      </c>
      <c r="G13" s="370">
        <v>1630</v>
      </c>
      <c r="H13" s="370">
        <v>2070</v>
      </c>
      <c r="I13" s="370">
        <v>1570</v>
      </c>
      <c r="J13" s="370">
        <v>935</v>
      </c>
      <c r="K13" s="370">
        <v>1920</v>
      </c>
      <c r="M13" s="298"/>
      <c r="N13" s="298"/>
      <c r="O13" s="298"/>
      <c r="P13" s="298"/>
      <c r="Q13" s="298"/>
      <c r="R13" s="298"/>
      <c r="S13" s="298"/>
      <c r="T13" s="298"/>
      <c r="U13" s="298"/>
    </row>
    <row r="14" spans="1:21" ht="12" thickBot="1">
      <c r="A14" s="846"/>
      <c r="B14" s="846"/>
      <c r="C14" s="846"/>
      <c r="D14" s="846"/>
      <c r="E14" s="846"/>
      <c r="F14" s="846"/>
      <c r="G14" s="846"/>
      <c r="H14" s="846"/>
      <c r="I14" s="846"/>
      <c r="J14" s="846"/>
      <c r="K14" s="846"/>
      <c r="M14" s="298"/>
      <c r="N14" s="298"/>
      <c r="O14" s="298"/>
      <c r="P14" s="298"/>
      <c r="Q14" s="298"/>
      <c r="R14" s="298"/>
      <c r="S14" s="298"/>
      <c r="T14" s="298"/>
      <c r="U14" s="298"/>
    </row>
    <row r="15" spans="1:21" ht="12" thickBot="1">
      <c r="A15" s="845" t="s">
        <v>4903</v>
      </c>
      <c r="B15" s="845"/>
      <c r="C15" s="845" t="s">
        <v>4905</v>
      </c>
      <c r="D15" s="845"/>
      <c r="E15" s="845"/>
      <c r="F15" s="845"/>
      <c r="G15" s="845"/>
      <c r="H15" s="845"/>
      <c r="I15" s="845"/>
      <c r="J15" s="845"/>
      <c r="K15" s="845"/>
      <c r="M15" s="298"/>
      <c r="N15" s="298"/>
      <c r="O15" s="298"/>
      <c r="P15" s="298"/>
      <c r="Q15" s="298"/>
      <c r="R15" s="298"/>
      <c r="S15" s="298"/>
      <c r="T15" s="298"/>
      <c r="U15" s="298"/>
    </row>
    <row r="16" spans="1:21" ht="12" thickBot="1">
      <c r="A16" s="822" t="s">
        <v>4904</v>
      </c>
      <c r="B16" s="844"/>
      <c r="C16" s="482" t="s">
        <v>121</v>
      </c>
      <c r="D16" s="482" t="s">
        <v>0</v>
      </c>
      <c r="E16" s="482" t="s">
        <v>2</v>
      </c>
      <c r="F16" s="482" t="s">
        <v>22</v>
      </c>
      <c r="G16" s="482" t="s">
        <v>1568</v>
      </c>
      <c r="H16" s="483" t="s">
        <v>1</v>
      </c>
      <c r="I16" s="374" t="s">
        <v>4</v>
      </c>
      <c r="J16" s="484" t="s">
        <v>49</v>
      </c>
      <c r="K16" s="485" t="s">
        <v>74</v>
      </c>
      <c r="M16" s="298"/>
      <c r="N16" s="298"/>
      <c r="O16" s="298"/>
      <c r="P16" s="298"/>
      <c r="Q16" s="298"/>
      <c r="R16" s="298"/>
      <c r="S16" s="298"/>
      <c r="T16" s="298"/>
      <c r="U16" s="298"/>
    </row>
    <row r="17" spans="1:21" ht="12" thickBot="1">
      <c r="A17" s="844"/>
      <c r="B17" s="844"/>
      <c r="C17" s="369" t="s">
        <v>4900</v>
      </c>
      <c r="D17" s="369" t="s">
        <v>45</v>
      </c>
      <c r="E17" s="369" t="s">
        <v>85</v>
      </c>
      <c r="F17" s="369" t="s">
        <v>4901</v>
      </c>
      <c r="G17" s="369"/>
      <c r="H17" s="392">
        <v>250</v>
      </c>
      <c r="I17" s="486">
        <v>50</v>
      </c>
      <c r="J17" s="487" t="s">
        <v>4902</v>
      </c>
      <c r="K17" s="488">
        <v>2.4</v>
      </c>
      <c r="M17" s="298"/>
      <c r="N17" s="298"/>
      <c r="O17" s="298"/>
      <c r="P17" s="298"/>
      <c r="Q17" s="298"/>
      <c r="R17" s="298"/>
      <c r="S17" s="298"/>
      <c r="T17" s="298"/>
      <c r="U17" s="298"/>
    </row>
    <row r="18" spans="1:21" ht="12" thickBot="1">
      <c r="A18" s="844"/>
      <c r="B18" s="844"/>
      <c r="C18" s="369" t="s">
        <v>4859</v>
      </c>
      <c r="D18" s="369" t="s">
        <v>45</v>
      </c>
      <c r="E18" s="369" t="s">
        <v>4861</v>
      </c>
      <c r="F18" s="369" t="s">
        <v>762</v>
      </c>
      <c r="G18" s="369"/>
      <c r="H18" s="392">
        <v>700</v>
      </c>
      <c r="I18" s="486">
        <v>80</v>
      </c>
      <c r="J18" s="487">
        <v>10</v>
      </c>
      <c r="K18" s="488">
        <v>3.6</v>
      </c>
      <c r="M18" s="298"/>
      <c r="N18" s="298"/>
      <c r="O18" s="298"/>
      <c r="P18" s="298"/>
      <c r="Q18" s="298"/>
      <c r="R18" s="298"/>
      <c r="S18" s="298"/>
      <c r="T18" s="298"/>
      <c r="U18" s="298"/>
    </row>
    <row r="19" spans="1:21">
      <c r="M19" s="298"/>
      <c r="N19" s="298"/>
      <c r="O19" s="298"/>
      <c r="P19" s="298"/>
      <c r="Q19" s="298"/>
      <c r="R19" s="298"/>
      <c r="S19" s="298"/>
      <c r="T19" s="298"/>
      <c r="U19" s="298"/>
    </row>
    <row r="20" spans="1:21" s="298" customFormat="1"/>
    <row r="21" spans="1:21">
      <c r="M21" s="298"/>
      <c r="N21" s="298"/>
      <c r="O21" s="298"/>
      <c r="P21" s="298"/>
      <c r="Q21" s="298"/>
      <c r="R21" s="298"/>
      <c r="S21" s="298"/>
      <c r="T21" s="298"/>
      <c r="U21" s="298"/>
    </row>
    <row r="22" spans="1:21">
      <c r="M22" s="298"/>
      <c r="N22" s="298"/>
      <c r="O22" s="298"/>
      <c r="P22" s="298"/>
      <c r="Q22" s="298"/>
      <c r="R22" s="298"/>
      <c r="S22" s="298"/>
      <c r="T22" s="298"/>
      <c r="U22" s="298"/>
    </row>
    <row r="23" spans="1:21">
      <c r="M23" s="298"/>
      <c r="N23" s="298"/>
      <c r="O23" s="298"/>
      <c r="P23" s="298"/>
      <c r="Q23" s="298"/>
      <c r="R23" s="298"/>
      <c r="S23" s="298"/>
      <c r="T23" s="298"/>
      <c r="U23" s="298"/>
    </row>
    <row r="24" spans="1:21">
      <c r="M24" s="298"/>
      <c r="N24" s="298"/>
      <c r="O24" s="298"/>
      <c r="P24" s="298"/>
      <c r="Q24" s="298"/>
      <c r="R24" s="298"/>
      <c r="S24" s="298"/>
      <c r="T24" s="298"/>
      <c r="U24" s="298"/>
    </row>
    <row r="25" spans="1:21">
      <c r="M25" s="298"/>
      <c r="N25" s="298"/>
      <c r="O25" s="298"/>
      <c r="P25" s="298"/>
      <c r="Q25" s="298"/>
      <c r="R25" s="298"/>
      <c r="S25" s="298"/>
      <c r="T25" s="298"/>
      <c r="U25" s="298"/>
    </row>
    <row r="26" spans="1:21" s="298" customFormat="1">
      <c r="A26" s="299"/>
      <c r="B26" s="299"/>
      <c r="C26" s="299"/>
      <c r="D26" s="299"/>
      <c r="E26" s="299"/>
      <c r="F26" s="299"/>
      <c r="G26" s="299"/>
      <c r="H26" s="299"/>
      <c r="I26" s="299"/>
      <c r="J26" s="299"/>
      <c r="K26" s="299"/>
    </row>
    <row r="27" spans="1:21" ht="11.25" customHeight="1">
      <c r="M27" s="298"/>
      <c r="N27" s="298"/>
      <c r="O27" s="298"/>
      <c r="P27" s="298"/>
      <c r="Q27" s="298"/>
      <c r="R27" s="298"/>
      <c r="S27" s="298"/>
      <c r="T27" s="298"/>
      <c r="U27" s="298"/>
    </row>
    <row r="28" spans="1:21">
      <c r="M28" s="298"/>
      <c r="N28" s="298"/>
      <c r="O28" s="298"/>
      <c r="P28" s="298"/>
      <c r="Q28" s="298"/>
      <c r="R28" s="298"/>
      <c r="S28" s="298"/>
      <c r="T28" s="298"/>
      <c r="U28" s="298"/>
    </row>
    <row r="29" spans="1:21">
      <c r="M29" s="298"/>
      <c r="N29" s="298"/>
      <c r="O29" s="298"/>
      <c r="P29" s="298"/>
      <c r="Q29" s="298"/>
      <c r="R29" s="298"/>
      <c r="S29" s="298"/>
      <c r="T29" s="298"/>
      <c r="U29" s="298"/>
    </row>
    <row r="30" spans="1:21">
      <c r="M30" s="298"/>
      <c r="N30" s="298"/>
      <c r="O30" s="298"/>
      <c r="P30" s="298"/>
      <c r="Q30" s="298"/>
      <c r="R30" s="298"/>
      <c r="S30" s="298"/>
      <c r="T30" s="298"/>
      <c r="U30" s="298"/>
    </row>
    <row r="31" spans="1:21">
      <c r="M31" s="298"/>
      <c r="N31" s="298"/>
      <c r="O31" s="298"/>
      <c r="P31" s="298"/>
      <c r="Q31" s="298"/>
      <c r="R31" s="298"/>
      <c r="S31" s="298"/>
      <c r="T31" s="298"/>
      <c r="U31" s="298"/>
    </row>
    <row r="32" spans="1:21">
      <c r="M32" s="298"/>
      <c r="N32" s="298"/>
      <c r="O32" s="298"/>
      <c r="P32" s="298"/>
      <c r="Q32" s="298"/>
      <c r="R32" s="298"/>
      <c r="S32" s="298"/>
      <c r="T32" s="298"/>
      <c r="U32" s="298"/>
    </row>
    <row r="33" spans="1:21">
      <c r="M33" s="298"/>
      <c r="N33" s="298"/>
      <c r="O33" s="298"/>
      <c r="P33" s="298"/>
      <c r="Q33" s="298"/>
      <c r="R33" s="298"/>
      <c r="S33" s="298"/>
      <c r="T33" s="298"/>
      <c r="U33" s="298"/>
    </row>
    <row r="34" spans="1:21">
      <c r="M34" s="298"/>
      <c r="N34" s="298"/>
      <c r="O34" s="298"/>
      <c r="P34" s="298"/>
      <c r="Q34" s="298"/>
      <c r="R34" s="298"/>
      <c r="S34" s="298"/>
      <c r="T34" s="298"/>
      <c r="U34" s="298"/>
    </row>
    <row r="35" spans="1:21">
      <c r="M35" s="298"/>
      <c r="N35" s="298"/>
      <c r="O35" s="298"/>
      <c r="P35" s="298"/>
      <c r="Q35" s="298"/>
      <c r="R35" s="298"/>
      <c r="S35" s="298"/>
      <c r="T35" s="298"/>
      <c r="U35" s="298"/>
    </row>
    <row r="36" spans="1:21" s="298" customFormat="1">
      <c r="A36" s="299"/>
      <c r="B36" s="299"/>
      <c r="C36" s="299"/>
      <c r="D36" s="299"/>
      <c r="E36" s="299"/>
      <c r="F36" s="299"/>
      <c r="G36" s="299"/>
      <c r="H36" s="299"/>
      <c r="I36" s="299"/>
      <c r="J36" s="299"/>
      <c r="K36" s="299"/>
    </row>
    <row r="37" spans="1:21" s="298" customFormat="1">
      <c r="A37" s="299"/>
      <c r="B37" s="299"/>
      <c r="C37" s="299"/>
      <c r="D37" s="299"/>
      <c r="E37" s="299"/>
      <c r="F37" s="299"/>
      <c r="G37" s="299"/>
      <c r="H37" s="299"/>
      <c r="I37" s="299"/>
      <c r="J37" s="299"/>
      <c r="K37" s="299"/>
    </row>
    <row r="38" spans="1:21" s="298" customFormat="1">
      <c r="A38" s="299"/>
      <c r="B38" s="299"/>
      <c r="C38" s="299"/>
      <c r="D38" s="299"/>
      <c r="E38" s="299"/>
      <c r="F38" s="299"/>
      <c r="G38" s="299"/>
      <c r="H38" s="299"/>
      <c r="I38" s="299"/>
      <c r="J38" s="299"/>
      <c r="K38" s="299"/>
    </row>
  </sheetData>
  <mergeCells count="7">
    <mergeCell ref="A16:B18"/>
    <mergeCell ref="A15:B15"/>
    <mergeCell ref="A14:K14"/>
    <mergeCell ref="I1:K1"/>
    <mergeCell ref="C15:K15"/>
    <mergeCell ref="F1:H1"/>
    <mergeCell ref="D1:E1"/>
  </mergeCells>
  <phoneticPr fontId="4" type="noConversion"/>
  <conditionalFormatting sqref="F16:F17">
    <cfRule type="cellIs" dxfId="271" priority="5" operator="equal">
      <formula>"-"</formula>
    </cfRule>
    <cfRule type="cellIs" dxfId="270" priority="6" operator="equal">
      <formula>"SE"</formula>
    </cfRule>
    <cfRule type="cellIs" dxfId="269" priority="7" operator="equal">
      <formula>"副炮"</formula>
    </cfRule>
    <cfRule type="cellIs" dxfId="268" priority="8" operator="equal">
      <formula>"主炮"</formula>
    </cfRule>
  </conditionalFormatting>
  <conditionalFormatting sqref="F18">
    <cfRule type="cellIs" dxfId="267" priority="1" operator="equal">
      <formula>"-"</formula>
    </cfRule>
    <cfRule type="cellIs" dxfId="266" priority="2" operator="equal">
      <formula>"SE"</formula>
    </cfRule>
    <cfRule type="cellIs" dxfId="265" priority="3" operator="equal">
      <formula>"副炮"</formula>
    </cfRule>
    <cfRule type="cellIs" dxfId="264" priority="4" operator="equal">
      <formula>"主炮"</formula>
    </cfRule>
  </conditionalFormatting>
  <pageMargins left="0.7" right="0.7" top="0.75" bottom="0.75" header="0.3" footer="0.3"/>
  <pageSetup paperSize="9" orientation="portrait" horizontalDpi="0" verticalDpi="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rgb="FFFF0000"/>
  </sheetPr>
  <dimension ref="A25:I29"/>
  <sheetViews>
    <sheetView workbookViewId="0">
      <selection sqref="A1:I1048576"/>
    </sheetView>
  </sheetViews>
  <sheetFormatPr defaultRowHeight="11.25"/>
  <cols>
    <col min="1" max="4" width="12.1640625" bestFit="1" customWidth="1"/>
    <col min="5" max="5" width="3" bestFit="1" customWidth="1"/>
    <col min="6" max="9" width="12.1640625" bestFit="1" customWidth="1"/>
  </cols>
  <sheetData>
    <row r="25" spans="1:9">
      <c r="A25" s="846" t="s">
        <v>5480</v>
      </c>
      <c r="B25" s="846"/>
      <c r="C25" s="846"/>
      <c r="D25" s="846"/>
      <c r="E25" s="846"/>
    </row>
    <row r="26" spans="1:9">
      <c r="A26" s="303">
        <v>1</v>
      </c>
      <c r="B26" s="307">
        <v>2</v>
      </c>
      <c r="C26" s="307">
        <v>3</v>
      </c>
      <c r="D26" s="307">
        <v>4</v>
      </c>
      <c r="E26" s="13"/>
      <c r="F26" s="307">
        <v>5</v>
      </c>
      <c r="G26" s="307">
        <v>6</v>
      </c>
      <c r="H26" s="307">
        <v>7</v>
      </c>
      <c r="I26" s="307">
        <v>8</v>
      </c>
    </row>
    <row r="27" spans="1:9">
      <c r="A27" s="304" t="s">
        <v>5483</v>
      </c>
      <c r="B27" s="304" t="s">
        <v>5485</v>
      </c>
      <c r="C27" s="304" t="s">
        <v>5484</v>
      </c>
      <c r="D27" s="304" t="s">
        <v>5485</v>
      </c>
      <c r="E27" s="306" t="s">
        <v>5482</v>
      </c>
      <c r="F27" s="305" t="s">
        <v>5486</v>
      </c>
      <c r="G27" s="304" t="s">
        <v>5485</v>
      </c>
      <c r="H27" s="305" t="s">
        <v>5486</v>
      </c>
      <c r="I27" s="304" t="s">
        <v>5485</v>
      </c>
    </row>
    <row r="28" spans="1:9">
      <c r="A28" s="303">
        <v>9</v>
      </c>
      <c r="B28" s="307">
        <v>10</v>
      </c>
      <c r="C28" s="307">
        <v>11</v>
      </c>
      <c r="D28" s="307">
        <v>12</v>
      </c>
      <c r="E28" s="13"/>
      <c r="F28" s="307">
        <v>13</v>
      </c>
      <c r="G28" s="307">
        <v>14</v>
      </c>
      <c r="H28" s="307">
        <v>15</v>
      </c>
      <c r="I28" s="307">
        <v>16</v>
      </c>
    </row>
    <row r="29" spans="1:9">
      <c r="A29" s="305" t="s">
        <v>5486</v>
      </c>
      <c r="B29" s="304" t="s">
        <v>5485</v>
      </c>
      <c r="C29" s="304" t="s">
        <v>5485</v>
      </c>
      <c r="D29" s="304" t="s">
        <v>5487</v>
      </c>
      <c r="E29" s="306" t="s">
        <v>5482</v>
      </c>
      <c r="F29" s="304" t="s">
        <v>5485</v>
      </c>
      <c r="G29" s="304" t="s">
        <v>5483</v>
      </c>
      <c r="H29" s="305" t="s">
        <v>5488</v>
      </c>
      <c r="I29" s="304" t="s">
        <v>5489</v>
      </c>
    </row>
  </sheetData>
  <mergeCells count="1">
    <mergeCell ref="A25:E25"/>
  </mergeCells>
  <phoneticPr fontId="4"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theme="4"/>
  </sheetPr>
  <dimension ref="A1:S83"/>
  <sheetViews>
    <sheetView showGridLines="0" zoomScaleNormal="100" workbookViewId="0">
      <selection sqref="A1:G1"/>
    </sheetView>
  </sheetViews>
  <sheetFormatPr defaultRowHeight="11.25"/>
  <cols>
    <col min="1" max="1" width="11" style="283" bestFit="1" customWidth="1"/>
    <col min="2" max="4" width="8.6640625" style="283" bestFit="1" customWidth="1"/>
    <col min="5" max="5" width="8.5" style="283" bestFit="1" customWidth="1"/>
    <col min="6" max="7" width="7" style="283" bestFit="1" customWidth="1"/>
    <col min="8" max="8" width="2.33203125" style="283" customWidth="1"/>
    <col min="9" max="9" width="8" style="283" bestFit="1" customWidth="1"/>
    <col min="10" max="10" width="13.83203125" style="283" customWidth="1"/>
    <col min="11" max="11" width="10" style="283" bestFit="1" customWidth="1"/>
    <col min="12" max="12" width="6.33203125" style="283" bestFit="1" customWidth="1"/>
    <col min="13" max="13" width="10" style="283" bestFit="1" customWidth="1"/>
    <col min="14" max="14" width="13.33203125" style="283" bestFit="1" customWidth="1"/>
    <col min="15" max="15" width="62.1640625" style="283" customWidth="1"/>
    <col min="16" max="16" width="2.33203125" style="283" customWidth="1"/>
    <col min="20" max="20" width="15.1640625" style="283" customWidth="1"/>
    <col min="21" max="16384" width="9.33203125" style="283"/>
  </cols>
  <sheetData>
    <row r="1" spans="1:15" ht="12" thickBot="1">
      <c r="A1" s="849" t="s">
        <v>3751</v>
      </c>
      <c r="B1" s="849"/>
      <c r="C1" s="849"/>
      <c r="D1" s="849"/>
      <c r="E1" s="849"/>
      <c r="F1" s="849"/>
      <c r="G1" s="849"/>
      <c r="I1" s="851" t="s">
        <v>3784</v>
      </c>
      <c r="J1" s="851"/>
      <c r="K1" s="851"/>
      <c r="L1" s="851"/>
      <c r="M1" s="851"/>
      <c r="N1" s="851"/>
      <c r="O1" s="496" t="s">
        <v>3785</v>
      </c>
    </row>
    <row r="2" spans="1:15" ht="12" thickBot="1">
      <c r="A2" s="489" t="s">
        <v>3750</v>
      </c>
      <c r="B2" s="489" t="s">
        <v>3736</v>
      </c>
      <c r="C2" s="489" t="s">
        <v>3737</v>
      </c>
      <c r="D2" s="489" t="s">
        <v>3738</v>
      </c>
      <c r="E2" s="489" t="s">
        <v>3739</v>
      </c>
      <c r="F2" s="489" t="s">
        <v>3740</v>
      </c>
      <c r="G2" s="489" t="s">
        <v>149</v>
      </c>
      <c r="I2" s="489" t="s">
        <v>3808</v>
      </c>
      <c r="J2" s="489" t="s">
        <v>3809</v>
      </c>
      <c r="K2" s="489" t="s">
        <v>3753</v>
      </c>
      <c r="L2" s="489" t="s">
        <v>3754</v>
      </c>
      <c r="M2" s="489" t="s">
        <v>3755</v>
      </c>
      <c r="N2" s="489" t="s">
        <v>3756</v>
      </c>
      <c r="O2" s="489" t="s">
        <v>3779</v>
      </c>
    </row>
    <row r="3" spans="1:15" ht="12" thickBot="1">
      <c r="A3" s="490" t="s">
        <v>3749</v>
      </c>
      <c r="B3" s="491">
        <v>70</v>
      </c>
      <c r="C3" s="491">
        <v>1.4079999999999999</v>
      </c>
      <c r="D3" s="491">
        <v>1.51</v>
      </c>
      <c r="E3" s="491">
        <v>3</v>
      </c>
      <c r="F3" s="491">
        <v>3</v>
      </c>
      <c r="G3" s="491">
        <v>3.9769999999999999</v>
      </c>
      <c r="I3" s="847" t="s">
        <v>3929</v>
      </c>
      <c r="J3" s="492" t="s">
        <v>3757</v>
      </c>
      <c r="K3" s="497">
        <v>5</v>
      </c>
      <c r="L3" s="491" t="s">
        <v>3381</v>
      </c>
      <c r="M3" s="491" t="s">
        <v>1753</v>
      </c>
      <c r="N3" s="491" t="s">
        <v>1753</v>
      </c>
      <c r="O3" s="492" t="s">
        <v>3786</v>
      </c>
    </row>
    <row r="4" spans="1:15" ht="12" thickBot="1">
      <c r="A4" s="490" t="s">
        <v>3742</v>
      </c>
      <c r="B4" s="491">
        <v>50</v>
      </c>
      <c r="C4" s="491">
        <v>1.4079999999999999</v>
      </c>
      <c r="D4" s="491">
        <v>1.51</v>
      </c>
      <c r="E4" s="491">
        <v>2.5710000000000002</v>
      </c>
      <c r="F4" s="491">
        <v>2.5710000000000002</v>
      </c>
      <c r="G4" s="491">
        <v>4.4690000000000003</v>
      </c>
      <c r="I4" s="847"/>
      <c r="J4" s="492" t="s">
        <v>3780</v>
      </c>
      <c r="K4" s="497">
        <v>10</v>
      </c>
      <c r="L4" s="491" t="s">
        <v>3758</v>
      </c>
      <c r="M4" s="491" t="s">
        <v>3759</v>
      </c>
      <c r="N4" s="491" t="s">
        <v>3760</v>
      </c>
      <c r="O4" s="492" t="s">
        <v>3787</v>
      </c>
    </row>
    <row r="5" spans="1:15" ht="12" thickBot="1">
      <c r="A5" s="490" t="s">
        <v>3743</v>
      </c>
      <c r="B5" s="491">
        <v>40</v>
      </c>
      <c r="C5" s="491">
        <v>1.234</v>
      </c>
      <c r="D5" s="491">
        <v>1.3160000000000001</v>
      </c>
      <c r="E5" s="491">
        <v>2.0099999999999998</v>
      </c>
      <c r="F5" s="491">
        <v>2.52</v>
      </c>
      <c r="G5" s="491">
        <v>3.1829999999999998</v>
      </c>
      <c r="I5" s="847"/>
      <c r="J5" s="492" t="s">
        <v>3761</v>
      </c>
      <c r="K5" s="497">
        <v>15</v>
      </c>
      <c r="L5" s="491" t="s">
        <v>3758</v>
      </c>
      <c r="M5" s="491" t="s">
        <v>3759</v>
      </c>
      <c r="N5" s="491" t="s">
        <v>3762</v>
      </c>
      <c r="O5" s="492" t="s">
        <v>3933</v>
      </c>
    </row>
    <row r="6" spans="1:15" ht="12" thickBot="1">
      <c r="A6" s="490" t="s">
        <v>3744</v>
      </c>
      <c r="B6" s="491">
        <v>65</v>
      </c>
      <c r="C6" s="491">
        <v>1.6419999999999999</v>
      </c>
      <c r="D6" s="491">
        <v>1.03</v>
      </c>
      <c r="E6" s="491">
        <v>4.2549999999999999</v>
      </c>
      <c r="F6" s="491">
        <v>4.2549999999999999</v>
      </c>
      <c r="G6" s="491">
        <v>4.2549999999999999</v>
      </c>
      <c r="I6" s="847"/>
      <c r="J6" s="492" t="s">
        <v>3783</v>
      </c>
      <c r="K6" s="497">
        <v>20</v>
      </c>
      <c r="L6" s="491" t="s">
        <v>3764</v>
      </c>
      <c r="M6" s="491" t="s">
        <v>3765</v>
      </c>
      <c r="N6" s="491" t="s">
        <v>3766</v>
      </c>
      <c r="O6" s="492" t="s">
        <v>3788</v>
      </c>
    </row>
    <row r="7" spans="1:15" ht="12" thickBot="1">
      <c r="A7" s="490" t="s">
        <v>3745</v>
      </c>
      <c r="B7" s="491">
        <v>42</v>
      </c>
      <c r="C7" s="491">
        <v>1.3160000000000001</v>
      </c>
      <c r="D7" s="491">
        <v>1.163</v>
      </c>
      <c r="E7" s="491">
        <v>2.214</v>
      </c>
      <c r="F7" s="491">
        <v>2.367</v>
      </c>
      <c r="G7" s="491">
        <v>4.6319999999999997</v>
      </c>
      <c r="I7" s="847"/>
      <c r="J7" s="492" t="s">
        <v>3813</v>
      </c>
      <c r="K7" s="497">
        <v>20</v>
      </c>
      <c r="L7" s="491" t="s">
        <v>3764</v>
      </c>
      <c r="M7" s="491" t="s">
        <v>3765</v>
      </c>
      <c r="N7" s="491" t="s">
        <v>3766</v>
      </c>
      <c r="O7" s="492" t="s">
        <v>3789</v>
      </c>
    </row>
    <row r="8" spans="1:15" ht="12" thickBot="1">
      <c r="A8" s="490" t="s">
        <v>3746</v>
      </c>
      <c r="B8" s="491">
        <v>75</v>
      </c>
      <c r="C8" s="491">
        <v>1.51</v>
      </c>
      <c r="D8" s="491">
        <v>1.091</v>
      </c>
      <c r="E8" s="491">
        <v>6.8259999999999996</v>
      </c>
      <c r="F8" s="491">
        <v>4.6319999999999997</v>
      </c>
      <c r="G8" s="491">
        <v>1.8160000000000001</v>
      </c>
      <c r="I8" s="847"/>
      <c r="J8" s="492" t="s">
        <v>3781</v>
      </c>
      <c r="K8" s="497">
        <v>25</v>
      </c>
      <c r="L8" s="491" t="s">
        <v>3758</v>
      </c>
      <c r="M8" s="491" t="s">
        <v>3759</v>
      </c>
      <c r="N8" s="491" t="s">
        <v>3769</v>
      </c>
      <c r="O8" s="492" t="s">
        <v>3790</v>
      </c>
    </row>
    <row r="9" spans="1:15" ht="12" thickBot="1">
      <c r="A9" s="490" t="s">
        <v>3747</v>
      </c>
      <c r="B9" s="491">
        <v>45</v>
      </c>
      <c r="C9" s="491">
        <v>1.3160000000000001</v>
      </c>
      <c r="D9" s="491">
        <v>1.3160000000000001</v>
      </c>
      <c r="E9" s="491">
        <v>2.2650000000000001</v>
      </c>
      <c r="F9" s="491">
        <v>2.4180000000000001</v>
      </c>
      <c r="G9" s="491">
        <v>3.1829999999999998</v>
      </c>
      <c r="I9" s="847"/>
      <c r="J9" s="492" t="s">
        <v>3770</v>
      </c>
      <c r="K9" s="497">
        <v>30</v>
      </c>
      <c r="L9" s="491" t="s">
        <v>3771</v>
      </c>
      <c r="M9" s="491" t="s">
        <v>3759</v>
      </c>
      <c r="N9" s="491" t="s">
        <v>1753</v>
      </c>
      <c r="O9" s="492" t="s">
        <v>3934</v>
      </c>
    </row>
    <row r="10" spans="1:15" ht="12" thickBot="1">
      <c r="A10" s="490" t="s">
        <v>3748</v>
      </c>
      <c r="B10" s="491">
        <v>65</v>
      </c>
      <c r="C10" s="491">
        <v>1.51</v>
      </c>
      <c r="D10" s="491">
        <v>0</v>
      </c>
      <c r="E10" s="491">
        <v>3.6320000000000001</v>
      </c>
      <c r="F10" s="491">
        <v>4.04</v>
      </c>
      <c r="G10" s="491">
        <v>5.0910000000000002</v>
      </c>
      <c r="I10" s="847"/>
      <c r="J10" s="492" t="s">
        <v>3782</v>
      </c>
      <c r="K10" s="497">
        <v>35</v>
      </c>
      <c r="L10" s="491" t="s">
        <v>3772</v>
      </c>
      <c r="M10" s="491" t="s">
        <v>3773</v>
      </c>
      <c r="N10" s="491" t="s">
        <v>3774</v>
      </c>
      <c r="O10" s="492" t="s">
        <v>3935</v>
      </c>
    </row>
    <row r="11" spans="1:15" ht="12" thickBot="1">
      <c r="I11" s="847"/>
      <c r="J11" s="492" t="s">
        <v>3775</v>
      </c>
      <c r="K11" s="497">
        <v>40</v>
      </c>
      <c r="L11" s="491" t="s">
        <v>3758</v>
      </c>
      <c r="M11" s="491" t="s">
        <v>3776</v>
      </c>
      <c r="N11" s="491" t="s">
        <v>3777</v>
      </c>
      <c r="O11" s="492" t="s">
        <v>3936</v>
      </c>
    </row>
    <row r="12" spans="1:15" ht="12" thickBot="1">
      <c r="A12" s="849" t="s">
        <v>3752</v>
      </c>
      <c r="B12" s="849"/>
      <c r="C12" s="849"/>
      <c r="D12" s="849"/>
      <c r="E12" s="849"/>
      <c r="F12" s="849"/>
      <c r="G12" s="849"/>
      <c r="I12" s="847"/>
      <c r="J12" s="492" t="s">
        <v>3814</v>
      </c>
      <c r="K12" s="497">
        <v>55</v>
      </c>
      <c r="L12" s="491" t="s">
        <v>3758</v>
      </c>
      <c r="M12" s="491" t="s">
        <v>3759</v>
      </c>
      <c r="N12" s="491" t="s">
        <v>3778</v>
      </c>
      <c r="O12" s="492" t="s">
        <v>3791</v>
      </c>
    </row>
    <row r="13" spans="1:15" ht="12" thickBot="1">
      <c r="A13" s="489" t="s">
        <v>3735</v>
      </c>
      <c r="B13" s="489" t="s">
        <v>3736</v>
      </c>
      <c r="C13" s="489" t="s">
        <v>3737</v>
      </c>
      <c r="D13" s="489" t="s">
        <v>3738</v>
      </c>
      <c r="E13" s="489" t="s">
        <v>3739</v>
      </c>
      <c r="F13" s="489" t="s">
        <v>3740</v>
      </c>
      <c r="G13" s="489" t="s">
        <v>149</v>
      </c>
      <c r="I13" s="847"/>
      <c r="J13" s="492" t="s">
        <v>3832</v>
      </c>
      <c r="K13" s="497" t="s">
        <v>3928</v>
      </c>
      <c r="L13" s="491" t="s">
        <v>3764</v>
      </c>
      <c r="M13" s="491" t="s">
        <v>3776</v>
      </c>
      <c r="N13" s="491" t="s">
        <v>3841</v>
      </c>
      <c r="O13" s="492" t="s">
        <v>3937</v>
      </c>
    </row>
    <row r="14" spans="1:15" ht="12" thickBot="1">
      <c r="A14" s="847" t="s">
        <v>3930</v>
      </c>
      <c r="B14" s="847"/>
      <c r="C14" s="847"/>
      <c r="D14" s="847"/>
      <c r="E14" s="847"/>
      <c r="F14" s="847"/>
      <c r="G14" s="847"/>
      <c r="I14" s="847" t="s">
        <v>3811</v>
      </c>
      <c r="J14" s="492" t="s">
        <v>3792</v>
      </c>
      <c r="K14" s="497" t="s">
        <v>1753</v>
      </c>
      <c r="L14" s="491" t="s">
        <v>3772</v>
      </c>
      <c r="M14" s="491" t="s">
        <v>3773</v>
      </c>
      <c r="N14" s="491" t="s">
        <v>3833</v>
      </c>
      <c r="O14" s="492" t="s">
        <v>3793</v>
      </c>
    </row>
    <row r="15" spans="1:15" ht="12" thickBot="1">
      <c r="A15" s="492" t="s">
        <v>2464</v>
      </c>
      <c r="B15" s="491">
        <v>3730</v>
      </c>
      <c r="C15" s="491">
        <v>55</v>
      </c>
      <c r="D15" s="491">
        <v>60</v>
      </c>
      <c r="E15" s="491">
        <v>167</v>
      </c>
      <c r="F15" s="491">
        <v>167</v>
      </c>
      <c r="G15" s="491">
        <v>205</v>
      </c>
      <c r="I15" s="847"/>
      <c r="J15" s="492" t="s">
        <v>3794</v>
      </c>
      <c r="K15" s="497">
        <v>7</v>
      </c>
      <c r="L15" s="491" t="s">
        <v>3764</v>
      </c>
      <c r="M15" s="491" t="s">
        <v>3759</v>
      </c>
      <c r="N15" s="491" t="s">
        <v>3834</v>
      </c>
      <c r="O15" s="492" t="s">
        <v>5998</v>
      </c>
    </row>
    <row r="16" spans="1:15" ht="12" thickBot="1">
      <c r="A16" s="492" t="s">
        <v>3742</v>
      </c>
      <c r="B16" s="491">
        <v>2060</v>
      </c>
      <c r="C16" s="491">
        <v>55</v>
      </c>
      <c r="D16" s="491">
        <v>60</v>
      </c>
      <c r="E16" s="491">
        <v>110</v>
      </c>
      <c r="F16" s="491">
        <v>110</v>
      </c>
      <c r="G16" s="491">
        <v>186</v>
      </c>
      <c r="I16" s="847"/>
      <c r="J16" s="492" t="s">
        <v>3795</v>
      </c>
      <c r="K16" s="497">
        <v>15</v>
      </c>
      <c r="L16" s="491" t="s">
        <v>3764</v>
      </c>
      <c r="M16" s="491" t="s">
        <v>3759</v>
      </c>
      <c r="N16" s="491" t="s">
        <v>3835</v>
      </c>
      <c r="O16" s="492" t="s">
        <v>3796</v>
      </c>
    </row>
    <row r="17" spans="1:15" ht="12" thickBot="1">
      <c r="A17" s="492" t="s">
        <v>3743</v>
      </c>
      <c r="B17" s="491">
        <v>1655</v>
      </c>
      <c r="C17" s="491">
        <v>49</v>
      </c>
      <c r="D17" s="491">
        <v>52</v>
      </c>
      <c r="E17" s="491">
        <v>85</v>
      </c>
      <c r="F17" s="491">
        <v>106</v>
      </c>
      <c r="G17" s="491">
        <v>133</v>
      </c>
      <c r="I17" s="847"/>
      <c r="J17" s="492" t="s">
        <v>3797</v>
      </c>
      <c r="K17" s="497">
        <v>20</v>
      </c>
      <c r="L17" s="491" t="s">
        <v>3764</v>
      </c>
      <c r="M17" s="491" t="s">
        <v>3759</v>
      </c>
      <c r="N17" s="491" t="s">
        <v>3766</v>
      </c>
      <c r="O17" s="492" t="s">
        <v>3767</v>
      </c>
    </row>
    <row r="18" spans="1:15" ht="12" thickBot="1">
      <c r="A18" s="492" t="s">
        <v>3744</v>
      </c>
      <c r="B18" s="491">
        <v>2665</v>
      </c>
      <c r="C18" s="491">
        <v>65</v>
      </c>
      <c r="D18" s="491">
        <v>41</v>
      </c>
      <c r="E18" s="491">
        <v>180</v>
      </c>
      <c r="F18" s="491">
        <v>180</v>
      </c>
      <c r="G18" s="491">
        <v>176</v>
      </c>
      <c r="I18" s="847"/>
      <c r="J18" s="492" t="s">
        <v>3798</v>
      </c>
      <c r="K18" s="497">
        <v>20</v>
      </c>
      <c r="L18" s="491" t="s">
        <v>3764</v>
      </c>
      <c r="M18" s="491" t="s">
        <v>3759</v>
      </c>
      <c r="N18" s="491" t="s">
        <v>3766</v>
      </c>
      <c r="O18" s="492" t="s">
        <v>3768</v>
      </c>
    </row>
    <row r="19" spans="1:15" ht="12" thickBot="1">
      <c r="A19" s="492" t="s">
        <v>3745</v>
      </c>
      <c r="B19" s="491">
        <v>1728</v>
      </c>
      <c r="C19" s="491">
        <v>52</v>
      </c>
      <c r="D19" s="491">
        <v>46</v>
      </c>
      <c r="E19" s="491">
        <v>94</v>
      </c>
      <c r="F19" s="491">
        <v>101</v>
      </c>
      <c r="G19" s="491">
        <v>194</v>
      </c>
      <c r="I19" s="847"/>
      <c r="J19" s="492" t="s">
        <v>3799</v>
      </c>
      <c r="K19" s="497">
        <v>25</v>
      </c>
      <c r="L19" s="491" t="s">
        <v>3758</v>
      </c>
      <c r="M19" s="491" t="s">
        <v>3800</v>
      </c>
      <c r="N19" s="491" t="s">
        <v>3836</v>
      </c>
      <c r="O19" s="492" t="s">
        <v>3801</v>
      </c>
    </row>
    <row r="20" spans="1:15" ht="12" thickBot="1">
      <c r="A20" s="492" t="s">
        <v>3746</v>
      </c>
      <c r="B20" s="491">
        <v>3075</v>
      </c>
      <c r="C20" s="491">
        <v>60</v>
      </c>
      <c r="D20" s="491">
        <v>43</v>
      </c>
      <c r="E20" s="491">
        <v>284</v>
      </c>
      <c r="F20" s="491">
        <v>197</v>
      </c>
      <c r="G20" s="491">
        <v>76</v>
      </c>
      <c r="I20" s="847"/>
      <c r="J20" s="492" t="s">
        <v>3802</v>
      </c>
      <c r="K20" s="497">
        <v>35</v>
      </c>
      <c r="L20" s="491" t="s">
        <v>3772</v>
      </c>
      <c r="M20" s="491" t="s">
        <v>3773</v>
      </c>
      <c r="N20" s="491" t="s">
        <v>3837</v>
      </c>
      <c r="O20" s="492" t="s">
        <v>3938</v>
      </c>
    </row>
    <row r="21" spans="1:15" ht="12" thickBot="1">
      <c r="A21" s="492" t="s">
        <v>3747</v>
      </c>
      <c r="B21" s="491">
        <v>1855</v>
      </c>
      <c r="C21" s="491">
        <v>52</v>
      </c>
      <c r="D21" s="491">
        <v>52</v>
      </c>
      <c r="E21" s="491">
        <v>97</v>
      </c>
      <c r="F21" s="491">
        <v>103</v>
      </c>
      <c r="G21" s="491">
        <v>133</v>
      </c>
      <c r="I21" s="847"/>
      <c r="J21" s="492" t="s">
        <v>3810</v>
      </c>
      <c r="K21" s="497">
        <v>40</v>
      </c>
      <c r="L21" s="491" t="s">
        <v>3772</v>
      </c>
      <c r="M21" s="491" t="s">
        <v>3773</v>
      </c>
      <c r="N21" s="491" t="s">
        <v>3838</v>
      </c>
      <c r="O21" s="492" t="s">
        <v>3803</v>
      </c>
    </row>
    <row r="22" spans="1:15" ht="12" thickBot="1">
      <c r="A22" s="492" t="s">
        <v>3748</v>
      </c>
      <c r="B22" s="491">
        <v>2655</v>
      </c>
      <c r="C22" s="491">
        <v>60</v>
      </c>
      <c r="D22" s="491">
        <v>1</v>
      </c>
      <c r="E22" s="491">
        <v>155</v>
      </c>
      <c r="F22" s="491">
        <v>171</v>
      </c>
      <c r="G22" s="491">
        <v>213</v>
      </c>
      <c r="I22" s="847"/>
      <c r="J22" s="492" t="s">
        <v>3804</v>
      </c>
      <c r="K22" s="497">
        <v>50</v>
      </c>
      <c r="L22" s="491" t="s">
        <v>3772</v>
      </c>
      <c r="M22" s="491" t="s">
        <v>3805</v>
      </c>
      <c r="N22" s="491" t="s">
        <v>3839</v>
      </c>
      <c r="O22" s="492" t="s">
        <v>3806</v>
      </c>
    </row>
    <row r="23" spans="1:15" ht="12" thickBot="1">
      <c r="A23" s="847" t="s">
        <v>3931</v>
      </c>
      <c r="B23" s="847"/>
      <c r="C23" s="847"/>
      <c r="D23" s="847"/>
      <c r="E23" s="847"/>
      <c r="F23" s="847"/>
      <c r="G23" s="847"/>
      <c r="I23" s="847"/>
      <c r="J23" s="492" t="s">
        <v>3807</v>
      </c>
      <c r="K23" s="497">
        <v>60</v>
      </c>
      <c r="L23" s="491" t="s">
        <v>3764</v>
      </c>
      <c r="M23" s="491" t="s">
        <v>3759</v>
      </c>
      <c r="N23" s="491" t="s">
        <v>3840</v>
      </c>
      <c r="O23" s="492" t="s">
        <v>3939</v>
      </c>
    </row>
    <row r="24" spans="1:15" ht="12" thickBot="1">
      <c r="A24" s="492" t="s">
        <v>3741</v>
      </c>
      <c r="B24" s="491">
        <v>7860</v>
      </c>
      <c r="C24" s="491">
        <v>139</v>
      </c>
      <c r="D24" s="491">
        <v>149</v>
      </c>
      <c r="E24" s="491">
        <v>344</v>
      </c>
      <c r="F24" s="491">
        <v>344</v>
      </c>
      <c r="G24" s="491">
        <v>440</v>
      </c>
      <c r="I24" s="847" t="s">
        <v>3831</v>
      </c>
      <c r="J24" s="492" t="s">
        <v>3815</v>
      </c>
      <c r="K24" s="497">
        <v>5</v>
      </c>
      <c r="L24" s="491" t="s">
        <v>3764</v>
      </c>
      <c r="M24" s="491" t="s">
        <v>3776</v>
      </c>
      <c r="N24" s="491" t="s">
        <v>3816</v>
      </c>
      <c r="O24" s="492" t="s">
        <v>3940</v>
      </c>
    </row>
    <row r="25" spans="1:15" ht="12" thickBot="1">
      <c r="A25" s="492" t="s">
        <v>3742</v>
      </c>
      <c r="B25" s="491">
        <v>5010</v>
      </c>
      <c r="C25" s="491">
        <v>139</v>
      </c>
      <c r="D25" s="491">
        <v>149</v>
      </c>
      <c r="E25" s="491">
        <v>262</v>
      </c>
      <c r="F25" s="491">
        <v>262</v>
      </c>
      <c r="G25" s="491">
        <v>450</v>
      </c>
      <c r="I25" s="847"/>
      <c r="J25" s="492" t="s">
        <v>3817</v>
      </c>
      <c r="K25" s="497">
        <v>10</v>
      </c>
      <c r="L25" s="491" t="s">
        <v>3764</v>
      </c>
      <c r="M25" s="491" t="s">
        <v>3776</v>
      </c>
      <c r="N25" s="491" t="s">
        <v>3818</v>
      </c>
      <c r="O25" s="492" t="s">
        <v>3819</v>
      </c>
    </row>
    <row r="26" spans="1:15" ht="12" thickBot="1">
      <c r="A26" s="492" t="s">
        <v>3743</v>
      </c>
      <c r="B26" s="491">
        <v>4015</v>
      </c>
      <c r="C26" s="491">
        <v>122</v>
      </c>
      <c r="D26" s="491">
        <v>130</v>
      </c>
      <c r="E26" s="491">
        <v>204</v>
      </c>
      <c r="F26" s="491">
        <v>255</v>
      </c>
      <c r="G26" s="491">
        <v>321</v>
      </c>
      <c r="I26" s="847"/>
      <c r="J26" s="492" t="s">
        <v>3820</v>
      </c>
      <c r="K26" s="497">
        <v>15</v>
      </c>
      <c r="L26" s="491" t="s">
        <v>3764</v>
      </c>
      <c r="M26" s="491" t="s">
        <v>3759</v>
      </c>
      <c r="N26" s="491" t="s">
        <v>3821</v>
      </c>
      <c r="O26" s="492" t="s">
        <v>3941</v>
      </c>
    </row>
    <row r="27" spans="1:15" ht="12" thickBot="1">
      <c r="A27" s="492" t="s">
        <v>3744</v>
      </c>
      <c r="B27" s="491">
        <v>6500</v>
      </c>
      <c r="C27" s="491">
        <v>162</v>
      </c>
      <c r="D27" s="491">
        <v>102</v>
      </c>
      <c r="E27" s="491">
        <v>431</v>
      </c>
      <c r="F27" s="491">
        <v>431</v>
      </c>
      <c r="G27" s="491">
        <v>427</v>
      </c>
      <c r="I27" s="847"/>
      <c r="J27" s="492" t="s">
        <v>3763</v>
      </c>
      <c r="K27" s="497">
        <v>20</v>
      </c>
      <c r="L27" s="491" t="s">
        <v>3764</v>
      </c>
      <c r="M27" s="491" t="s">
        <v>3759</v>
      </c>
      <c r="N27" s="491" t="s">
        <v>3766</v>
      </c>
      <c r="O27" s="492" t="s">
        <v>3767</v>
      </c>
    </row>
    <row r="28" spans="1:15" ht="12" thickBot="1">
      <c r="A28" s="492" t="s">
        <v>3745</v>
      </c>
      <c r="B28" s="491">
        <v>4206</v>
      </c>
      <c r="C28" s="491">
        <v>130</v>
      </c>
      <c r="D28" s="491">
        <v>115</v>
      </c>
      <c r="E28" s="491">
        <v>225</v>
      </c>
      <c r="F28" s="491">
        <v>241</v>
      </c>
      <c r="G28" s="491">
        <v>468</v>
      </c>
      <c r="I28" s="847"/>
      <c r="J28" s="492" t="s">
        <v>3812</v>
      </c>
      <c r="K28" s="497">
        <v>20</v>
      </c>
      <c r="L28" s="491" t="s">
        <v>3764</v>
      </c>
      <c r="M28" s="491" t="s">
        <v>3759</v>
      </c>
      <c r="N28" s="491" t="s">
        <v>3766</v>
      </c>
      <c r="O28" s="492" t="s">
        <v>3768</v>
      </c>
    </row>
    <row r="29" spans="1:15" ht="12" thickBot="1">
      <c r="A29" s="492" t="s">
        <v>3746</v>
      </c>
      <c r="B29" s="491">
        <v>7500</v>
      </c>
      <c r="C29" s="491">
        <v>149</v>
      </c>
      <c r="D29" s="491">
        <v>108</v>
      </c>
      <c r="E29" s="491">
        <v>687</v>
      </c>
      <c r="F29" s="491">
        <v>471</v>
      </c>
      <c r="G29" s="491">
        <v>184</v>
      </c>
      <c r="I29" s="847"/>
      <c r="J29" s="492" t="s">
        <v>3842</v>
      </c>
      <c r="K29" s="497">
        <v>25</v>
      </c>
      <c r="L29" s="491" t="s">
        <v>3381</v>
      </c>
      <c r="M29" s="491" t="s">
        <v>1753</v>
      </c>
      <c r="N29" s="491" t="s">
        <v>1753</v>
      </c>
      <c r="O29" s="492" t="s">
        <v>3822</v>
      </c>
    </row>
    <row r="30" spans="1:15" ht="12" thickBot="1">
      <c r="A30" s="492" t="s">
        <v>3747</v>
      </c>
      <c r="B30" s="491">
        <v>4510</v>
      </c>
      <c r="C30" s="491">
        <v>130</v>
      </c>
      <c r="D30" s="491">
        <v>130</v>
      </c>
      <c r="E30" s="491">
        <v>231</v>
      </c>
      <c r="F30" s="491">
        <v>246</v>
      </c>
      <c r="G30" s="491">
        <v>321</v>
      </c>
      <c r="I30" s="847"/>
      <c r="J30" s="492" t="s">
        <v>3823</v>
      </c>
      <c r="K30" s="497">
        <v>30</v>
      </c>
      <c r="L30" s="491" t="s">
        <v>3764</v>
      </c>
      <c r="M30" s="491" t="s">
        <v>3759</v>
      </c>
      <c r="N30" s="491" t="s">
        <v>3824</v>
      </c>
      <c r="O30" s="492" t="s">
        <v>3932</v>
      </c>
    </row>
    <row r="31" spans="1:15" ht="12" thickBot="1">
      <c r="A31" s="492" t="s">
        <v>3748</v>
      </c>
      <c r="B31" s="491">
        <v>6490</v>
      </c>
      <c r="C31" s="491">
        <v>149</v>
      </c>
      <c r="D31" s="491">
        <v>1</v>
      </c>
      <c r="E31" s="491">
        <v>370</v>
      </c>
      <c r="F31" s="491">
        <v>410</v>
      </c>
      <c r="G31" s="491">
        <v>514</v>
      </c>
      <c r="I31" s="847"/>
      <c r="J31" s="492" t="s">
        <v>3843</v>
      </c>
      <c r="K31" s="497">
        <v>40</v>
      </c>
      <c r="L31" s="491" t="s">
        <v>3764</v>
      </c>
      <c r="M31" s="491" t="s">
        <v>3759</v>
      </c>
      <c r="N31" s="491" t="s">
        <v>3825</v>
      </c>
      <c r="O31" s="492" t="s">
        <v>3942</v>
      </c>
    </row>
    <row r="32" spans="1:15" ht="12" thickBot="1">
      <c r="I32" s="847"/>
      <c r="J32" s="492" t="s">
        <v>3826</v>
      </c>
      <c r="K32" s="497">
        <v>45</v>
      </c>
      <c r="L32" s="491" t="s">
        <v>3764</v>
      </c>
      <c r="M32" s="491" t="s">
        <v>3776</v>
      </c>
      <c r="N32" s="491" t="s">
        <v>3825</v>
      </c>
      <c r="O32" s="492" t="s">
        <v>3827</v>
      </c>
    </row>
    <row r="33" spans="1:15" ht="12" thickBot="1">
      <c r="A33" s="849" t="s">
        <v>5354</v>
      </c>
      <c r="B33" s="849"/>
      <c r="C33" s="849"/>
      <c r="D33" s="849"/>
      <c r="E33" s="849"/>
      <c r="F33" s="850" t="s">
        <v>5983</v>
      </c>
      <c r="G33" s="850"/>
      <c r="I33" s="847"/>
      <c r="J33" s="492" t="s">
        <v>3828</v>
      </c>
      <c r="K33" s="497">
        <v>60</v>
      </c>
      <c r="L33" s="491" t="s">
        <v>3764</v>
      </c>
      <c r="M33" s="491" t="s">
        <v>3759</v>
      </c>
      <c r="N33" s="491" t="s">
        <v>3829</v>
      </c>
      <c r="O33" s="492" t="s">
        <v>3830</v>
      </c>
    </row>
    <row r="34" spans="1:15" ht="12" customHeight="1" thickBot="1">
      <c r="A34" s="493" t="s">
        <v>3750</v>
      </c>
      <c r="B34" s="493" t="s">
        <v>5984</v>
      </c>
      <c r="C34" s="493" t="s">
        <v>1154</v>
      </c>
      <c r="D34" s="493" t="s">
        <v>5985</v>
      </c>
      <c r="E34" s="493" t="s">
        <v>5353</v>
      </c>
      <c r="F34" s="850"/>
      <c r="G34" s="850"/>
      <c r="I34" s="847" t="s">
        <v>3893</v>
      </c>
      <c r="J34" s="492" t="s">
        <v>3844</v>
      </c>
      <c r="K34" s="497" t="s">
        <v>1753</v>
      </c>
      <c r="L34" s="491" t="s">
        <v>3771</v>
      </c>
      <c r="M34" s="491" t="s">
        <v>1753</v>
      </c>
      <c r="N34" s="491" t="s">
        <v>1753</v>
      </c>
      <c r="O34" s="492" t="s">
        <v>3880</v>
      </c>
    </row>
    <row r="35" spans="1:15" ht="12" thickBot="1">
      <c r="A35" s="494" t="s">
        <v>5348</v>
      </c>
      <c r="B35" s="495">
        <v>1</v>
      </c>
      <c r="C35" s="495">
        <v>1</v>
      </c>
      <c r="D35" s="495">
        <v>1.2</v>
      </c>
      <c r="E35" s="495">
        <v>1</v>
      </c>
      <c r="F35" s="850"/>
      <c r="G35" s="850"/>
      <c r="I35" s="847"/>
      <c r="J35" s="492" t="s">
        <v>3845</v>
      </c>
      <c r="K35" s="497">
        <v>5</v>
      </c>
      <c r="L35" s="491" t="s">
        <v>3846</v>
      </c>
      <c r="M35" s="491" t="s">
        <v>3847</v>
      </c>
      <c r="N35" s="491" t="s">
        <v>3858</v>
      </c>
      <c r="O35" s="492" t="s">
        <v>3943</v>
      </c>
    </row>
    <row r="36" spans="1:15" ht="12" thickBot="1">
      <c r="A36" s="494" t="s">
        <v>5349</v>
      </c>
      <c r="B36" s="495">
        <v>1.2</v>
      </c>
      <c r="C36" s="495">
        <v>1</v>
      </c>
      <c r="D36" s="495">
        <v>1.1000000000000001</v>
      </c>
      <c r="E36" s="495">
        <v>1.1000000000000001</v>
      </c>
      <c r="F36" s="850"/>
      <c r="G36" s="850"/>
      <c r="I36" s="847"/>
      <c r="J36" s="492" t="s">
        <v>3848</v>
      </c>
      <c r="K36" s="497">
        <v>15</v>
      </c>
      <c r="L36" s="491" t="s">
        <v>3846</v>
      </c>
      <c r="M36" s="491" t="s">
        <v>3847</v>
      </c>
      <c r="N36" s="491" t="s">
        <v>3859</v>
      </c>
      <c r="O36" s="492" t="s">
        <v>3849</v>
      </c>
    </row>
    <row r="37" spans="1:15" ht="12" thickBot="1">
      <c r="A37" s="494" t="s">
        <v>5350</v>
      </c>
      <c r="B37" s="495">
        <v>1.05</v>
      </c>
      <c r="C37" s="495">
        <v>1.05</v>
      </c>
      <c r="D37" s="495">
        <v>1.05</v>
      </c>
      <c r="E37" s="495">
        <v>1.05</v>
      </c>
      <c r="F37" s="850"/>
      <c r="G37" s="850"/>
      <c r="I37" s="847"/>
      <c r="J37" s="492" t="s">
        <v>3763</v>
      </c>
      <c r="K37" s="497">
        <v>20</v>
      </c>
      <c r="L37" s="491" t="s">
        <v>3764</v>
      </c>
      <c r="M37" s="491" t="s">
        <v>3759</v>
      </c>
      <c r="N37" s="491" t="s">
        <v>3766</v>
      </c>
      <c r="O37" s="492" t="s">
        <v>3850</v>
      </c>
    </row>
    <row r="38" spans="1:15" ht="12" thickBot="1">
      <c r="A38" s="494" t="s">
        <v>5351</v>
      </c>
      <c r="B38" s="495">
        <v>1</v>
      </c>
      <c r="C38" s="495">
        <v>1.1000000000000001</v>
      </c>
      <c r="D38" s="495">
        <v>1</v>
      </c>
      <c r="E38" s="495">
        <v>1.05</v>
      </c>
      <c r="F38" s="850"/>
      <c r="G38" s="850"/>
      <c r="I38" s="847"/>
      <c r="J38" s="492" t="s">
        <v>3812</v>
      </c>
      <c r="K38" s="497">
        <v>20</v>
      </c>
      <c r="L38" s="491" t="s">
        <v>3764</v>
      </c>
      <c r="M38" s="491" t="s">
        <v>3759</v>
      </c>
      <c r="N38" s="491" t="s">
        <v>3766</v>
      </c>
      <c r="O38" s="492" t="s">
        <v>3851</v>
      </c>
    </row>
    <row r="39" spans="1:15" ht="12" thickBot="1">
      <c r="A39" s="494" t="s">
        <v>2462</v>
      </c>
      <c r="B39" s="495">
        <v>1</v>
      </c>
      <c r="C39" s="495">
        <v>1.2</v>
      </c>
      <c r="D39" s="495">
        <v>1</v>
      </c>
      <c r="E39" s="495">
        <v>1.05</v>
      </c>
      <c r="F39" s="850"/>
      <c r="G39" s="850"/>
      <c r="I39" s="847"/>
      <c r="J39" s="492" t="s">
        <v>3925</v>
      </c>
      <c r="K39" s="497">
        <v>25</v>
      </c>
      <c r="L39" s="491" t="s">
        <v>3764</v>
      </c>
      <c r="M39" s="491" t="s">
        <v>3759</v>
      </c>
      <c r="N39" s="491" t="s">
        <v>3859</v>
      </c>
      <c r="O39" s="492" t="s">
        <v>3944</v>
      </c>
    </row>
    <row r="40" spans="1:15" ht="12" thickBot="1">
      <c r="A40" s="494" t="s">
        <v>5352</v>
      </c>
      <c r="B40" s="495">
        <v>1.05</v>
      </c>
      <c r="C40" s="495">
        <v>1</v>
      </c>
      <c r="D40" s="495">
        <v>1.05</v>
      </c>
      <c r="E40" s="495">
        <v>1</v>
      </c>
      <c r="F40" s="850"/>
      <c r="G40" s="850"/>
      <c r="I40" s="847"/>
      <c r="J40" s="492" t="s">
        <v>3852</v>
      </c>
      <c r="K40" s="497">
        <v>30</v>
      </c>
      <c r="L40" s="491" t="s">
        <v>3846</v>
      </c>
      <c r="M40" s="491" t="s">
        <v>3847</v>
      </c>
      <c r="N40" s="491" t="s">
        <v>3860</v>
      </c>
      <c r="O40" s="492" t="s">
        <v>3853</v>
      </c>
    </row>
    <row r="41" spans="1:15" ht="12" thickBot="1">
      <c r="I41" s="847"/>
      <c r="J41" s="492" t="s">
        <v>3854</v>
      </c>
      <c r="K41" s="497">
        <v>40</v>
      </c>
      <c r="L41" s="491" t="s">
        <v>3846</v>
      </c>
      <c r="M41" s="491" t="s">
        <v>3847</v>
      </c>
      <c r="N41" s="491" t="s">
        <v>3861</v>
      </c>
      <c r="O41" s="492" t="s">
        <v>3855</v>
      </c>
    </row>
    <row r="42" spans="1:15" ht="12" thickBot="1">
      <c r="A42" s="853" t="s">
        <v>3958</v>
      </c>
      <c r="B42" s="853"/>
      <c r="C42" s="853"/>
      <c r="D42" s="853"/>
      <c r="E42" s="853"/>
      <c r="F42" s="853"/>
      <c r="G42" s="853"/>
      <c r="I42" s="847"/>
      <c r="J42" s="492" t="s">
        <v>3856</v>
      </c>
      <c r="K42" s="497">
        <v>45</v>
      </c>
      <c r="L42" s="491" t="s">
        <v>3846</v>
      </c>
      <c r="M42" s="491" t="s">
        <v>3847</v>
      </c>
      <c r="N42" s="491" t="s">
        <v>3862</v>
      </c>
      <c r="O42" s="492" t="s">
        <v>3857</v>
      </c>
    </row>
    <row r="43" spans="1:15" ht="12" thickBot="1">
      <c r="A43" s="852" t="s">
        <v>3597</v>
      </c>
      <c r="B43" s="852"/>
      <c r="C43" s="852" t="s">
        <v>3598</v>
      </c>
      <c r="D43" s="852"/>
      <c r="E43" s="852"/>
      <c r="F43" s="852"/>
      <c r="G43" s="852"/>
      <c r="I43" s="847"/>
      <c r="J43" s="492" t="s">
        <v>3881</v>
      </c>
      <c r="K43" s="497">
        <v>60</v>
      </c>
      <c r="L43" s="491" t="s">
        <v>3882</v>
      </c>
      <c r="M43" s="491" t="s">
        <v>3895</v>
      </c>
      <c r="N43" s="491" t="s">
        <v>3896</v>
      </c>
      <c r="O43" s="492" t="s">
        <v>3897</v>
      </c>
    </row>
    <row r="44" spans="1:15" ht="12" thickBot="1">
      <c r="A44" s="821" t="s">
        <v>3599</v>
      </c>
      <c r="B44" s="821"/>
      <c r="C44" s="848" t="s">
        <v>3600</v>
      </c>
      <c r="D44" s="848"/>
      <c r="E44" s="848"/>
      <c r="F44" s="848"/>
      <c r="G44" s="848"/>
      <c r="I44" s="847" t="s">
        <v>3894</v>
      </c>
      <c r="J44" s="492" t="s">
        <v>3863</v>
      </c>
      <c r="K44" s="497" t="s">
        <v>1753</v>
      </c>
      <c r="L44" s="491" t="s">
        <v>3764</v>
      </c>
      <c r="M44" s="491" t="s">
        <v>3776</v>
      </c>
      <c r="N44" s="491" t="s">
        <v>3864</v>
      </c>
      <c r="O44" s="492" t="s">
        <v>3865</v>
      </c>
    </row>
    <row r="45" spans="1:15" ht="12" thickBot="1">
      <c r="A45" s="821" t="s">
        <v>3688</v>
      </c>
      <c r="B45" s="821"/>
      <c r="C45" s="848" t="s">
        <v>3689</v>
      </c>
      <c r="D45" s="848"/>
      <c r="E45" s="848"/>
      <c r="F45" s="848"/>
      <c r="G45" s="848"/>
      <c r="I45" s="847"/>
      <c r="J45" s="492" t="s">
        <v>3883</v>
      </c>
      <c r="K45" s="497">
        <v>7</v>
      </c>
      <c r="L45" s="491" t="s">
        <v>3884</v>
      </c>
      <c r="M45" s="491" t="s">
        <v>3885</v>
      </c>
      <c r="N45" s="491" t="s">
        <v>3866</v>
      </c>
      <c r="O45" s="492" t="s">
        <v>3867</v>
      </c>
    </row>
    <row r="46" spans="1:15" ht="12" thickBot="1">
      <c r="A46" s="821" t="s">
        <v>3601</v>
      </c>
      <c r="B46" s="821"/>
      <c r="C46" s="848" t="s">
        <v>7501</v>
      </c>
      <c r="D46" s="848"/>
      <c r="E46" s="848"/>
      <c r="F46" s="848"/>
      <c r="G46" s="848"/>
      <c r="I46" s="847"/>
      <c r="J46" s="492" t="s">
        <v>3868</v>
      </c>
      <c r="K46" s="497">
        <v>15</v>
      </c>
      <c r="L46" s="491" t="s">
        <v>3764</v>
      </c>
      <c r="M46" s="491" t="s">
        <v>3759</v>
      </c>
      <c r="N46" s="491" t="s">
        <v>3869</v>
      </c>
      <c r="O46" s="492" t="s">
        <v>3946</v>
      </c>
    </row>
    <row r="47" spans="1:15" ht="11.25" customHeight="1" thickBot="1">
      <c r="A47" s="821" t="s">
        <v>3957</v>
      </c>
      <c r="B47" s="821"/>
      <c r="C47" s="848" t="s">
        <v>3691</v>
      </c>
      <c r="D47" s="848"/>
      <c r="E47" s="848"/>
      <c r="F47" s="848"/>
      <c r="G47" s="848"/>
      <c r="I47" s="847"/>
      <c r="J47" s="492" t="s">
        <v>3886</v>
      </c>
      <c r="K47" s="497">
        <v>20</v>
      </c>
      <c r="L47" s="491" t="s">
        <v>3887</v>
      </c>
      <c r="M47" s="491" t="s">
        <v>3885</v>
      </c>
      <c r="N47" s="491" t="s">
        <v>3766</v>
      </c>
      <c r="O47" s="492" t="s">
        <v>3767</v>
      </c>
    </row>
    <row r="48" spans="1:15" ht="12" thickBot="1">
      <c r="A48" s="821" t="s">
        <v>3602</v>
      </c>
      <c r="B48" s="821"/>
      <c r="C48" s="848" t="s">
        <v>3690</v>
      </c>
      <c r="D48" s="848"/>
      <c r="E48" s="848"/>
      <c r="F48" s="848"/>
      <c r="G48" s="848"/>
      <c r="I48" s="847"/>
      <c r="J48" s="492" t="s">
        <v>3798</v>
      </c>
      <c r="K48" s="497">
        <v>20</v>
      </c>
      <c r="L48" s="491" t="s">
        <v>3764</v>
      </c>
      <c r="M48" s="491" t="s">
        <v>3765</v>
      </c>
      <c r="N48" s="491" t="s">
        <v>3766</v>
      </c>
      <c r="O48" s="492" t="s">
        <v>3768</v>
      </c>
    </row>
    <row r="49" spans="1:15" ht="12" thickBot="1">
      <c r="A49" s="821" t="s">
        <v>3603</v>
      </c>
      <c r="B49" s="821"/>
      <c r="C49" s="848" t="s">
        <v>3650</v>
      </c>
      <c r="D49" s="848"/>
      <c r="E49" s="848"/>
      <c r="F49" s="848"/>
      <c r="G49" s="848"/>
      <c r="I49" s="847"/>
      <c r="J49" s="492" t="s">
        <v>3888</v>
      </c>
      <c r="K49" s="497">
        <v>25</v>
      </c>
      <c r="L49" s="491" t="s">
        <v>3884</v>
      </c>
      <c r="M49" s="491" t="s">
        <v>3889</v>
      </c>
      <c r="N49" s="491" t="s">
        <v>3870</v>
      </c>
      <c r="O49" s="492" t="s">
        <v>3871</v>
      </c>
    </row>
    <row r="50" spans="1:15" ht="12" thickBot="1">
      <c r="A50" s="821" t="s">
        <v>3604</v>
      </c>
      <c r="B50" s="821"/>
      <c r="C50" s="848" t="s">
        <v>3692</v>
      </c>
      <c r="D50" s="848"/>
      <c r="E50" s="848"/>
      <c r="F50" s="848"/>
      <c r="G50" s="848"/>
      <c r="I50" s="847"/>
      <c r="J50" s="492" t="s">
        <v>3872</v>
      </c>
      <c r="K50" s="497">
        <v>30</v>
      </c>
      <c r="L50" s="491" t="s">
        <v>3764</v>
      </c>
      <c r="M50" s="491" t="s">
        <v>3873</v>
      </c>
      <c r="N50" s="491" t="s">
        <v>3870</v>
      </c>
      <c r="O50" s="492" t="s">
        <v>3874</v>
      </c>
    </row>
    <row r="51" spans="1:15" ht="12" thickBot="1">
      <c r="A51" s="821" t="s">
        <v>3605</v>
      </c>
      <c r="B51" s="821"/>
      <c r="C51" s="848" t="s">
        <v>3693</v>
      </c>
      <c r="D51" s="848"/>
      <c r="E51" s="848"/>
      <c r="F51" s="848"/>
      <c r="G51" s="848"/>
      <c r="I51" s="847"/>
      <c r="J51" s="492" t="s">
        <v>3890</v>
      </c>
      <c r="K51" s="497">
        <v>45</v>
      </c>
      <c r="L51" s="491" t="s">
        <v>3884</v>
      </c>
      <c r="M51" s="491" t="s">
        <v>3885</v>
      </c>
      <c r="N51" s="491" t="s">
        <v>3825</v>
      </c>
      <c r="O51" s="492" t="s">
        <v>3875</v>
      </c>
    </row>
    <row r="52" spans="1:15" ht="12" thickBot="1">
      <c r="A52" s="821" t="s">
        <v>3606</v>
      </c>
      <c r="B52" s="821"/>
      <c r="C52" s="848" t="s">
        <v>3694</v>
      </c>
      <c r="D52" s="848"/>
      <c r="E52" s="848"/>
      <c r="F52" s="848"/>
      <c r="G52" s="848"/>
      <c r="I52" s="847"/>
      <c r="J52" s="492" t="s">
        <v>3876</v>
      </c>
      <c r="K52" s="497">
        <v>55</v>
      </c>
      <c r="L52" s="491" t="s">
        <v>3764</v>
      </c>
      <c r="M52" s="491" t="s">
        <v>3765</v>
      </c>
      <c r="N52" s="491" t="s">
        <v>3877</v>
      </c>
      <c r="O52" s="492" t="s">
        <v>3948</v>
      </c>
    </row>
    <row r="53" spans="1:15" ht="12" thickBot="1">
      <c r="A53" s="821" t="s">
        <v>3695</v>
      </c>
      <c r="B53" s="821"/>
      <c r="C53" s="848" t="s">
        <v>4005</v>
      </c>
      <c r="D53" s="848"/>
      <c r="E53" s="848"/>
      <c r="F53" s="848"/>
      <c r="G53" s="848"/>
      <c r="I53" s="847"/>
      <c r="J53" s="492" t="s">
        <v>3891</v>
      </c>
      <c r="K53" s="497">
        <v>70</v>
      </c>
      <c r="L53" s="491" t="s">
        <v>3884</v>
      </c>
      <c r="M53" s="491" t="s">
        <v>3892</v>
      </c>
      <c r="N53" s="491" t="s">
        <v>3878</v>
      </c>
      <c r="O53" s="492" t="s">
        <v>3879</v>
      </c>
    </row>
    <row r="54" spans="1:15" ht="12" thickBot="1">
      <c r="A54" s="821" t="s">
        <v>3703</v>
      </c>
      <c r="B54" s="821"/>
      <c r="C54" s="848" t="s">
        <v>3704</v>
      </c>
      <c r="D54" s="848"/>
      <c r="E54" s="848"/>
      <c r="F54" s="848"/>
      <c r="G54" s="848"/>
      <c r="I54" s="847" t="s">
        <v>3914</v>
      </c>
      <c r="J54" s="492" t="s">
        <v>3898</v>
      </c>
      <c r="K54" s="497" t="s">
        <v>1753</v>
      </c>
      <c r="L54" s="491" t="s">
        <v>3899</v>
      </c>
      <c r="M54" s="491" t="s">
        <v>1753</v>
      </c>
      <c r="N54" s="491" t="s">
        <v>1753</v>
      </c>
      <c r="O54" s="492" t="s">
        <v>3926</v>
      </c>
    </row>
    <row r="55" spans="1:15" ht="12" thickBot="1">
      <c r="A55" s="821" t="s">
        <v>3701</v>
      </c>
      <c r="B55" s="821"/>
      <c r="C55" s="848" t="s">
        <v>3702</v>
      </c>
      <c r="D55" s="848"/>
      <c r="E55" s="848"/>
      <c r="F55" s="848"/>
      <c r="G55" s="848"/>
      <c r="I55" s="847"/>
      <c r="J55" s="492" t="s">
        <v>3900</v>
      </c>
      <c r="K55" s="497">
        <v>2</v>
      </c>
      <c r="L55" s="491" t="s">
        <v>3764</v>
      </c>
      <c r="M55" s="491" t="s">
        <v>3776</v>
      </c>
      <c r="N55" s="491" t="s">
        <v>3901</v>
      </c>
      <c r="O55" s="492" t="s">
        <v>3949</v>
      </c>
    </row>
    <row r="56" spans="1:15" ht="12" thickBot="1">
      <c r="A56" s="821" t="s">
        <v>3646</v>
      </c>
      <c r="B56" s="821"/>
      <c r="C56" s="848" t="s">
        <v>3945</v>
      </c>
      <c r="D56" s="848"/>
      <c r="E56" s="848"/>
      <c r="F56" s="848"/>
      <c r="G56" s="848"/>
      <c r="I56" s="847"/>
      <c r="J56" s="492" t="s">
        <v>3902</v>
      </c>
      <c r="K56" s="497">
        <v>5</v>
      </c>
      <c r="L56" s="491" t="s">
        <v>3764</v>
      </c>
      <c r="M56" s="491" t="s">
        <v>3759</v>
      </c>
      <c r="N56" s="491" t="s">
        <v>3903</v>
      </c>
      <c r="O56" s="492" t="s">
        <v>3927</v>
      </c>
    </row>
    <row r="57" spans="1:15" ht="12" thickBot="1">
      <c r="A57" s="821" t="s">
        <v>3607</v>
      </c>
      <c r="B57" s="821"/>
      <c r="C57" s="848" t="s">
        <v>3947</v>
      </c>
      <c r="D57" s="848"/>
      <c r="E57" s="848"/>
      <c r="F57" s="848"/>
      <c r="G57" s="848"/>
      <c r="I57" s="847"/>
      <c r="J57" s="492" t="s">
        <v>3904</v>
      </c>
      <c r="K57" s="497">
        <v>15</v>
      </c>
      <c r="L57" s="491" t="s">
        <v>3772</v>
      </c>
      <c r="M57" s="491" t="s">
        <v>3773</v>
      </c>
      <c r="N57" s="491" t="s">
        <v>3905</v>
      </c>
      <c r="O57" s="492" t="s">
        <v>3793</v>
      </c>
    </row>
    <row r="58" spans="1:15" ht="12" thickBot="1">
      <c r="A58" s="821" t="s">
        <v>3645</v>
      </c>
      <c r="B58" s="821"/>
      <c r="C58" s="848" t="s">
        <v>3700</v>
      </c>
      <c r="D58" s="848"/>
      <c r="E58" s="848"/>
      <c r="F58" s="848"/>
      <c r="G58" s="848"/>
      <c r="I58" s="847"/>
      <c r="J58" s="492" t="s">
        <v>3797</v>
      </c>
      <c r="K58" s="497">
        <v>20</v>
      </c>
      <c r="L58" s="491" t="s">
        <v>3764</v>
      </c>
      <c r="M58" s="491" t="s">
        <v>3765</v>
      </c>
      <c r="N58" s="491" t="s">
        <v>3766</v>
      </c>
      <c r="O58" s="492" t="s">
        <v>3767</v>
      </c>
    </row>
    <row r="59" spans="1:15" ht="12" thickBot="1">
      <c r="A59" s="821" t="s">
        <v>3644</v>
      </c>
      <c r="B59" s="821"/>
      <c r="C59" s="848" t="s">
        <v>3699</v>
      </c>
      <c r="D59" s="848"/>
      <c r="E59" s="848"/>
      <c r="F59" s="848"/>
      <c r="G59" s="848"/>
      <c r="I59" s="847"/>
      <c r="J59" s="492" t="s">
        <v>3812</v>
      </c>
      <c r="K59" s="497">
        <v>20</v>
      </c>
      <c r="L59" s="491" t="s">
        <v>3764</v>
      </c>
      <c r="M59" s="491" t="s">
        <v>3765</v>
      </c>
      <c r="N59" s="491" t="s">
        <v>3766</v>
      </c>
      <c r="O59" s="492" t="s">
        <v>3768</v>
      </c>
    </row>
    <row r="60" spans="1:15" ht="12" thickBot="1">
      <c r="A60" s="821" t="s">
        <v>3608</v>
      </c>
      <c r="B60" s="821"/>
      <c r="C60" s="848" t="s">
        <v>3698</v>
      </c>
      <c r="D60" s="848"/>
      <c r="E60" s="848"/>
      <c r="F60" s="848"/>
      <c r="G60" s="848"/>
      <c r="I60" s="847"/>
      <c r="J60" s="492" t="s">
        <v>3906</v>
      </c>
      <c r="K60" s="497">
        <v>25</v>
      </c>
      <c r="L60" s="491" t="s">
        <v>3764</v>
      </c>
      <c r="M60" s="491" t="s">
        <v>3759</v>
      </c>
      <c r="N60" s="491" t="s">
        <v>3907</v>
      </c>
      <c r="O60" s="492" t="s">
        <v>3950</v>
      </c>
    </row>
    <row r="61" spans="1:15" ht="12" thickBot="1">
      <c r="A61" s="821" t="s">
        <v>3705</v>
      </c>
      <c r="B61" s="821"/>
      <c r="C61" s="848" t="s">
        <v>3729</v>
      </c>
      <c r="D61" s="848"/>
      <c r="E61" s="848"/>
      <c r="F61" s="848"/>
      <c r="G61" s="848"/>
      <c r="I61" s="847"/>
      <c r="J61" s="492" t="s">
        <v>3908</v>
      </c>
      <c r="K61" s="497">
        <v>30</v>
      </c>
      <c r="L61" s="491" t="s">
        <v>3758</v>
      </c>
      <c r="M61" s="491" t="s">
        <v>3759</v>
      </c>
      <c r="N61" s="491" t="s">
        <v>3909</v>
      </c>
      <c r="O61" s="492" t="s">
        <v>3951</v>
      </c>
    </row>
    <row r="62" spans="1:15" ht="12" thickBot="1">
      <c r="A62" s="821" t="s">
        <v>3643</v>
      </c>
      <c r="B62" s="821"/>
      <c r="C62" s="848" t="s">
        <v>3609</v>
      </c>
      <c r="D62" s="848"/>
      <c r="E62" s="848"/>
      <c r="F62" s="848"/>
      <c r="G62" s="848"/>
      <c r="I62" s="847"/>
      <c r="J62" s="492" t="s">
        <v>3910</v>
      </c>
      <c r="K62" s="497">
        <v>45</v>
      </c>
      <c r="L62" s="491" t="s">
        <v>3899</v>
      </c>
      <c r="M62" s="491" t="s">
        <v>3437</v>
      </c>
      <c r="N62" s="491" t="s">
        <v>1753</v>
      </c>
      <c r="O62" s="492" t="s">
        <v>3952</v>
      </c>
    </row>
    <row r="63" spans="1:15" ht="12" thickBot="1">
      <c r="A63" s="821" t="s">
        <v>3610</v>
      </c>
      <c r="B63" s="821"/>
      <c r="C63" s="848" t="s">
        <v>3697</v>
      </c>
      <c r="D63" s="848"/>
      <c r="E63" s="848"/>
      <c r="F63" s="848"/>
      <c r="G63" s="848"/>
      <c r="I63" s="847"/>
      <c r="J63" s="492" t="s">
        <v>3911</v>
      </c>
      <c r="K63" s="497">
        <v>60</v>
      </c>
      <c r="L63" s="491" t="s">
        <v>3764</v>
      </c>
      <c r="M63" s="491" t="s">
        <v>3873</v>
      </c>
      <c r="N63" s="491" t="s">
        <v>3912</v>
      </c>
      <c r="O63" s="492" t="s">
        <v>3913</v>
      </c>
    </row>
    <row r="64" spans="1:15" ht="12" thickBot="1">
      <c r="A64" s="821" t="s">
        <v>3611</v>
      </c>
      <c r="B64" s="821"/>
      <c r="C64" s="848" t="s">
        <v>3612</v>
      </c>
      <c r="D64" s="848"/>
      <c r="E64" s="848"/>
      <c r="F64" s="848"/>
      <c r="G64" s="848"/>
      <c r="I64" s="847" t="s">
        <v>2463</v>
      </c>
      <c r="J64" s="492" t="s">
        <v>3915</v>
      </c>
      <c r="K64" s="497" t="s">
        <v>1753</v>
      </c>
      <c r="L64" s="491" t="s">
        <v>3764</v>
      </c>
      <c r="M64" s="491" t="s">
        <v>1753</v>
      </c>
      <c r="N64" s="491" t="s">
        <v>3916</v>
      </c>
      <c r="O64" s="492" t="s">
        <v>3917</v>
      </c>
    </row>
    <row r="65" spans="1:15" ht="12" thickBot="1">
      <c r="A65" s="821" t="s">
        <v>3613</v>
      </c>
      <c r="B65" s="821"/>
      <c r="C65" s="848" t="s">
        <v>3614</v>
      </c>
      <c r="D65" s="848"/>
      <c r="E65" s="848"/>
      <c r="F65" s="848"/>
      <c r="G65" s="848"/>
      <c r="I65" s="847"/>
      <c r="J65" s="492" t="s">
        <v>3918</v>
      </c>
      <c r="K65" s="497">
        <v>5</v>
      </c>
      <c r="L65" s="491" t="s">
        <v>3764</v>
      </c>
      <c r="M65" s="491" t="s">
        <v>1753</v>
      </c>
      <c r="N65" s="491" t="s">
        <v>3919</v>
      </c>
      <c r="O65" s="492" t="s">
        <v>3953</v>
      </c>
    </row>
    <row r="66" spans="1:15" ht="12" thickBot="1">
      <c r="A66" s="821" t="s">
        <v>3638</v>
      </c>
      <c r="B66" s="821"/>
      <c r="C66" s="848" t="s">
        <v>3615</v>
      </c>
      <c r="D66" s="848"/>
      <c r="E66" s="848"/>
      <c r="F66" s="848"/>
      <c r="G66" s="848"/>
      <c r="I66" s="847"/>
      <c r="J66" s="492" t="s">
        <v>3920</v>
      </c>
      <c r="K66" s="497">
        <v>10</v>
      </c>
      <c r="L66" s="491" t="s">
        <v>3764</v>
      </c>
      <c r="M66" s="491" t="s">
        <v>3873</v>
      </c>
      <c r="N66" s="491" t="s">
        <v>3916</v>
      </c>
      <c r="O66" s="492" t="s">
        <v>3954</v>
      </c>
    </row>
    <row r="67" spans="1:15" ht="12" thickBot="1">
      <c r="A67" s="821" t="s">
        <v>3639</v>
      </c>
      <c r="B67" s="821"/>
      <c r="C67" s="848" t="s">
        <v>3616</v>
      </c>
      <c r="D67" s="848"/>
      <c r="E67" s="848"/>
      <c r="F67" s="848"/>
      <c r="G67" s="848"/>
      <c r="I67" s="847"/>
      <c r="J67" s="492" t="s">
        <v>3921</v>
      </c>
      <c r="K67" s="497">
        <v>20</v>
      </c>
      <c r="L67" s="491" t="s">
        <v>3764</v>
      </c>
      <c r="M67" s="491" t="s">
        <v>3765</v>
      </c>
      <c r="N67" s="491" t="s">
        <v>3922</v>
      </c>
      <c r="O67" s="492" t="s">
        <v>5982</v>
      </c>
    </row>
    <row r="68" spans="1:15" ht="12" thickBot="1">
      <c r="A68" s="821" t="s">
        <v>3640</v>
      </c>
      <c r="B68" s="821"/>
      <c r="C68" s="848" t="s">
        <v>3617</v>
      </c>
      <c r="D68" s="848"/>
      <c r="E68" s="848"/>
      <c r="F68" s="848"/>
      <c r="G68" s="848"/>
      <c r="I68" s="847"/>
      <c r="J68" s="492" t="s">
        <v>3923</v>
      </c>
      <c r="K68" s="497">
        <v>30</v>
      </c>
      <c r="L68" s="491" t="s">
        <v>3764</v>
      </c>
      <c r="M68" s="491" t="s">
        <v>3765</v>
      </c>
      <c r="N68" s="491" t="s">
        <v>3924</v>
      </c>
      <c r="O68" s="492" t="s">
        <v>3955</v>
      </c>
    </row>
    <row r="69" spans="1:15" ht="12" thickBot="1">
      <c r="A69" s="821" t="s">
        <v>3618</v>
      </c>
      <c r="B69" s="821"/>
      <c r="C69" s="848" t="s">
        <v>3619</v>
      </c>
      <c r="D69" s="848"/>
      <c r="E69" s="848"/>
      <c r="F69" s="848"/>
      <c r="G69" s="848"/>
    </row>
    <row r="70" spans="1:15" ht="12" thickBot="1">
      <c r="A70" s="821" t="s">
        <v>3641</v>
      </c>
      <c r="B70" s="821"/>
      <c r="C70" s="848" t="s">
        <v>3620</v>
      </c>
      <c r="D70" s="848"/>
      <c r="E70" s="848"/>
      <c r="F70" s="848"/>
      <c r="G70" s="848"/>
    </row>
    <row r="71" spans="1:15" ht="12" thickBot="1">
      <c r="A71" s="821" t="s">
        <v>3621</v>
      </c>
      <c r="B71" s="821"/>
      <c r="C71" s="848" t="s">
        <v>3622</v>
      </c>
      <c r="D71" s="848"/>
      <c r="E71" s="848"/>
      <c r="F71" s="848"/>
      <c r="G71" s="848"/>
    </row>
    <row r="72" spans="1:15" ht="12" thickBot="1">
      <c r="A72" s="821" t="s">
        <v>3642</v>
      </c>
      <c r="B72" s="821"/>
      <c r="C72" s="848" t="s">
        <v>3623</v>
      </c>
      <c r="D72" s="848"/>
      <c r="E72" s="848"/>
      <c r="F72" s="848"/>
      <c r="G72" s="848"/>
    </row>
    <row r="73" spans="1:15" ht="12" thickBot="1">
      <c r="A73" s="821" t="s">
        <v>3624</v>
      </c>
      <c r="B73" s="821"/>
      <c r="C73" s="848" t="s">
        <v>3625</v>
      </c>
      <c r="D73" s="848"/>
      <c r="E73" s="848"/>
      <c r="F73" s="848"/>
      <c r="G73" s="848"/>
    </row>
    <row r="74" spans="1:15" ht="12" thickBot="1">
      <c r="A74" s="821" t="s">
        <v>3626</v>
      </c>
      <c r="B74" s="821"/>
      <c r="C74" s="848" t="s">
        <v>3627</v>
      </c>
      <c r="D74" s="848"/>
      <c r="E74" s="848"/>
      <c r="F74" s="848"/>
      <c r="G74" s="848"/>
    </row>
    <row r="75" spans="1:15" ht="12" thickBot="1">
      <c r="A75" s="821" t="s">
        <v>3647</v>
      </c>
      <c r="B75" s="821"/>
      <c r="C75" s="848" t="s">
        <v>3628</v>
      </c>
      <c r="D75" s="848"/>
      <c r="E75" s="848"/>
      <c r="F75" s="848"/>
      <c r="G75" s="848"/>
    </row>
    <row r="76" spans="1:15" ht="12" thickBot="1">
      <c r="A76" s="821" t="s">
        <v>3629</v>
      </c>
      <c r="B76" s="821"/>
      <c r="C76" s="848" t="s">
        <v>3630</v>
      </c>
      <c r="D76" s="848"/>
      <c r="E76" s="848"/>
      <c r="F76" s="848"/>
      <c r="G76" s="848"/>
    </row>
    <row r="77" spans="1:15" ht="12" thickBot="1">
      <c r="A77" s="821" t="s">
        <v>3631</v>
      </c>
      <c r="B77" s="821"/>
      <c r="C77" s="848" t="s">
        <v>3632</v>
      </c>
      <c r="D77" s="848"/>
      <c r="E77" s="848"/>
      <c r="F77" s="848"/>
      <c r="G77" s="848"/>
    </row>
    <row r="78" spans="1:15" ht="12" thickBot="1">
      <c r="A78" s="821" t="s">
        <v>3633</v>
      </c>
      <c r="B78" s="821"/>
      <c r="C78" s="848" t="s">
        <v>3634</v>
      </c>
      <c r="D78" s="848"/>
      <c r="E78" s="848"/>
      <c r="F78" s="848"/>
      <c r="G78" s="848"/>
    </row>
    <row r="79" spans="1:15" ht="12" thickBot="1">
      <c r="A79" s="821" t="s">
        <v>3635</v>
      </c>
      <c r="B79" s="821"/>
      <c r="C79" s="848" t="s">
        <v>3706</v>
      </c>
      <c r="D79" s="848"/>
      <c r="E79" s="848"/>
      <c r="F79" s="848"/>
      <c r="G79" s="848"/>
    </row>
    <row r="80" spans="1:15" ht="12" thickBot="1">
      <c r="A80" s="821" t="s">
        <v>3687</v>
      </c>
      <c r="B80" s="821"/>
      <c r="C80" s="848" t="s">
        <v>3686</v>
      </c>
      <c r="D80" s="848"/>
      <c r="E80" s="848"/>
      <c r="F80" s="848"/>
      <c r="G80" s="848"/>
    </row>
    <row r="81" spans="1:7" ht="12" thickBot="1">
      <c r="A81" s="821" t="s">
        <v>3636</v>
      </c>
      <c r="B81" s="821"/>
      <c r="C81" s="848" t="s">
        <v>3696</v>
      </c>
      <c r="D81" s="848"/>
      <c r="E81" s="848"/>
      <c r="F81" s="848"/>
      <c r="G81" s="848"/>
    </row>
    <row r="82" spans="1:7" ht="12" thickBot="1">
      <c r="A82" s="821" t="s">
        <v>3648</v>
      </c>
      <c r="B82" s="821"/>
      <c r="C82" s="848" t="s">
        <v>3956</v>
      </c>
      <c r="D82" s="848"/>
      <c r="E82" s="848"/>
      <c r="F82" s="848"/>
      <c r="G82" s="848"/>
    </row>
    <row r="83" spans="1:7" ht="12" thickBot="1">
      <c r="A83" s="821" t="s">
        <v>3649</v>
      </c>
      <c r="B83" s="821"/>
      <c r="C83" s="848" t="s">
        <v>3637</v>
      </c>
      <c r="D83" s="848"/>
      <c r="E83" s="848"/>
      <c r="F83" s="848"/>
      <c r="G83" s="848"/>
    </row>
  </sheetData>
  <mergeCells count="97">
    <mergeCell ref="C80:G80"/>
    <mergeCell ref="C81:G81"/>
    <mergeCell ref="C82:G82"/>
    <mergeCell ref="C83:G83"/>
    <mergeCell ref="A42:G42"/>
    <mergeCell ref="C74:G74"/>
    <mergeCell ref="C75:G75"/>
    <mergeCell ref="C76:G76"/>
    <mergeCell ref="C77:G77"/>
    <mergeCell ref="C78:G78"/>
    <mergeCell ref="C79:G79"/>
    <mergeCell ref="C68:G68"/>
    <mergeCell ref="C69:G69"/>
    <mergeCell ref="C70:G70"/>
    <mergeCell ref="C71:G71"/>
    <mergeCell ref="C72:G72"/>
    <mergeCell ref="C73:G73"/>
    <mergeCell ref="C62:G62"/>
    <mergeCell ref="C63:G63"/>
    <mergeCell ref="C64:G64"/>
    <mergeCell ref="C65:G65"/>
    <mergeCell ref="C66:G66"/>
    <mergeCell ref="C67:G67"/>
    <mergeCell ref="C61:G61"/>
    <mergeCell ref="C50:G50"/>
    <mergeCell ref="C51:G51"/>
    <mergeCell ref="C52:G52"/>
    <mergeCell ref="C53:G53"/>
    <mergeCell ref="C54:G54"/>
    <mergeCell ref="C55:G55"/>
    <mergeCell ref="C56:G56"/>
    <mergeCell ref="C57:G57"/>
    <mergeCell ref="C58:G58"/>
    <mergeCell ref="C59:G59"/>
    <mergeCell ref="C60:G60"/>
    <mergeCell ref="A83:B83"/>
    <mergeCell ref="A72:B72"/>
    <mergeCell ref="A73:B73"/>
    <mergeCell ref="A74:B74"/>
    <mergeCell ref="A75:B75"/>
    <mergeCell ref="A76:B76"/>
    <mergeCell ref="A77:B77"/>
    <mergeCell ref="A78:B78"/>
    <mergeCell ref="A79:B79"/>
    <mergeCell ref="A80:B80"/>
    <mergeCell ref="A81:B81"/>
    <mergeCell ref="A82:B82"/>
    <mergeCell ref="A71:B71"/>
    <mergeCell ref="A60:B60"/>
    <mergeCell ref="A61:B61"/>
    <mergeCell ref="A62:B62"/>
    <mergeCell ref="A63:B63"/>
    <mergeCell ref="A64:B64"/>
    <mergeCell ref="A65:B65"/>
    <mergeCell ref="A66:B66"/>
    <mergeCell ref="A67:B67"/>
    <mergeCell ref="A68:B68"/>
    <mergeCell ref="A69:B69"/>
    <mergeCell ref="A70:B70"/>
    <mergeCell ref="A54:B54"/>
    <mergeCell ref="A55:B55"/>
    <mergeCell ref="A56:B56"/>
    <mergeCell ref="A57:B57"/>
    <mergeCell ref="A58:B58"/>
    <mergeCell ref="A59:B59"/>
    <mergeCell ref="I44:I53"/>
    <mergeCell ref="I54:I63"/>
    <mergeCell ref="I64:I68"/>
    <mergeCell ref="A43:B43"/>
    <mergeCell ref="A44:B44"/>
    <mergeCell ref="A45:B45"/>
    <mergeCell ref="A46:B46"/>
    <mergeCell ref="A47:B47"/>
    <mergeCell ref="A48:B48"/>
    <mergeCell ref="A49:B49"/>
    <mergeCell ref="A50:B50"/>
    <mergeCell ref="C43:G43"/>
    <mergeCell ref="C44:G44"/>
    <mergeCell ref="C45:G45"/>
    <mergeCell ref="C46:G46"/>
    <mergeCell ref="A12:G12"/>
    <mergeCell ref="A14:G14"/>
    <mergeCell ref="A23:G23"/>
    <mergeCell ref="I1:N1"/>
    <mergeCell ref="I3:I13"/>
    <mergeCell ref="A1:G1"/>
    <mergeCell ref="I14:I23"/>
    <mergeCell ref="I24:I33"/>
    <mergeCell ref="I34:I43"/>
    <mergeCell ref="A51:B51"/>
    <mergeCell ref="A52:B52"/>
    <mergeCell ref="A53:B53"/>
    <mergeCell ref="C47:G47"/>
    <mergeCell ref="C48:G48"/>
    <mergeCell ref="C49:G49"/>
    <mergeCell ref="A33:E33"/>
    <mergeCell ref="F33:G40"/>
  </mergeCells>
  <phoneticPr fontId="4" type="noConversion"/>
  <conditionalFormatting sqref="G15:G22">
    <cfRule type="dataBar" priority="18">
      <dataBar>
        <cfvo type="min"/>
        <cfvo type="max"/>
        <color rgb="FFFFB628"/>
      </dataBar>
      <extLst>
        <ext xmlns:x14="http://schemas.microsoft.com/office/spreadsheetml/2009/9/main" uri="{B025F937-C7B1-47D3-B67F-A62EFF666E3E}">
          <x14:id>{7C2D2FFA-4DFA-4F8F-BB5B-C44E3BF1AF92}</x14:id>
        </ext>
      </extLst>
    </cfRule>
  </conditionalFormatting>
  <conditionalFormatting sqref="C15:C22">
    <cfRule type="dataBar" priority="17">
      <dataBar>
        <cfvo type="min"/>
        <cfvo type="max"/>
        <color rgb="FFFF555A"/>
      </dataBar>
      <extLst>
        <ext xmlns:x14="http://schemas.microsoft.com/office/spreadsheetml/2009/9/main" uri="{B025F937-C7B1-47D3-B67F-A62EFF666E3E}">
          <x14:id>{1A5F498B-A3C0-469C-822E-52736C4AF73B}</x14:id>
        </ext>
      </extLst>
    </cfRule>
  </conditionalFormatting>
  <conditionalFormatting sqref="D15:D22">
    <cfRule type="dataBar" priority="16">
      <dataBar>
        <cfvo type="min"/>
        <cfvo type="max"/>
        <color rgb="FFD6007B"/>
      </dataBar>
      <extLst>
        <ext xmlns:x14="http://schemas.microsoft.com/office/spreadsheetml/2009/9/main" uri="{B025F937-C7B1-47D3-B67F-A62EFF666E3E}">
          <x14:id>{1162F49B-75BE-400E-891E-061B1AABC789}</x14:id>
        </ext>
      </extLst>
    </cfRule>
  </conditionalFormatting>
  <conditionalFormatting sqref="B15:B22">
    <cfRule type="dataBar" priority="15">
      <dataBar>
        <cfvo type="min"/>
        <cfvo type="max"/>
        <color rgb="FF638EC6"/>
      </dataBar>
      <extLst>
        <ext xmlns:x14="http://schemas.microsoft.com/office/spreadsheetml/2009/9/main" uri="{B025F937-C7B1-47D3-B67F-A62EFF666E3E}">
          <x14:id>{0B419A53-941C-4104-8456-77899E9CEB38}</x14:id>
        </ext>
      </extLst>
    </cfRule>
  </conditionalFormatting>
  <conditionalFormatting sqref="B24:B31">
    <cfRule type="dataBar" priority="14">
      <dataBar>
        <cfvo type="min"/>
        <cfvo type="max"/>
        <color rgb="FF638EC6"/>
      </dataBar>
      <extLst>
        <ext xmlns:x14="http://schemas.microsoft.com/office/spreadsheetml/2009/9/main" uri="{B025F937-C7B1-47D3-B67F-A62EFF666E3E}">
          <x14:id>{51A1C434-13A8-470E-A7A2-9E1FCAFDE68C}</x14:id>
        </ext>
      </extLst>
    </cfRule>
  </conditionalFormatting>
  <conditionalFormatting sqref="C24:C31">
    <cfRule type="dataBar" priority="13">
      <dataBar>
        <cfvo type="min"/>
        <cfvo type="max"/>
        <color rgb="FFFF555A"/>
      </dataBar>
      <extLst>
        <ext xmlns:x14="http://schemas.microsoft.com/office/spreadsheetml/2009/9/main" uri="{B025F937-C7B1-47D3-B67F-A62EFF666E3E}">
          <x14:id>{5D1AFF72-817B-4739-AAB1-8D9107BED034}</x14:id>
        </ext>
      </extLst>
    </cfRule>
  </conditionalFormatting>
  <conditionalFormatting sqref="D24:D31">
    <cfRule type="dataBar" priority="12">
      <dataBar>
        <cfvo type="min"/>
        <cfvo type="max"/>
        <color rgb="FFD6007B"/>
      </dataBar>
      <extLst>
        <ext xmlns:x14="http://schemas.microsoft.com/office/spreadsheetml/2009/9/main" uri="{B025F937-C7B1-47D3-B67F-A62EFF666E3E}">
          <x14:id>{0175715A-850B-4BDC-BA63-AB5841FEB464}</x14:id>
        </ext>
      </extLst>
    </cfRule>
  </conditionalFormatting>
  <conditionalFormatting sqref="G24:G31">
    <cfRule type="dataBar" priority="11">
      <dataBar>
        <cfvo type="min"/>
        <cfvo type="max"/>
        <color rgb="FFFFB628"/>
      </dataBar>
      <extLst>
        <ext xmlns:x14="http://schemas.microsoft.com/office/spreadsheetml/2009/9/main" uri="{B025F937-C7B1-47D3-B67F-A62EFF666E3E}">
          <x14:id>{C9066858-2772-4CA0-B62E-75E3517E1249}</x14:id>
        </ext>
      </extLst>
    </cfRule>
  </conditionalFormatting>
  <conditionalFormatting sqref="F15:F22">
    <cfRule type="dataBar" priority="10">
      <dataBar>
        <cfvo type="min"/>
        <cfvo type="max"/>
        <color theme="9"/>
      </dataBar>
      <extLst>
        <ext xmlns:x14="http://schemas.microsoft.com/office/spreadsheetml/2009/9/main" uri="{B025F937-C7B1-47D3-B67F-A62EFF666E3E}">
          <x14:id>{FFE1FFE7-487D-4965-9546-2E452AC43DA4}</x14:id>
        </ext>
      </extLst>
    </cfRule>
  </conditionalFormatting>
  <conditionalFormatting sqref="F24:F31">
    <cfRule type="dataBar" priority="9">
      <dataBar>
        <cfvo type="min"/>
        <cfvo type="max"/>
        <color theme="9"/>
      </dataBar>
      <extLst>
        <ext xmlns:x14="http://schemas.microsoft.com/office/spreadsheetml/2009/9/main" uri="{B025F937-C7B1-47D3-B67F-A62EFF666E3E}">
          <x14:id>{B15EB07F-856E-4F4D-92AC-31BE3FC08E2B}</x14:id>
        </ext>
      </extLst>
    </cfRule>
  </conditionalFormatting>
  <conditionalFormatting sqref="E15:E22">
    <cfRule type="dataBar" priority="8">
      <dataBar>
        <cfvo type="min"/>
        <cfvo type="max"/>
        <color theme="5"/>
      </dataBar>
      <extLst>
        <ext xmlns:x14="http://schemas.microsoft.com/office/spreadsheetml/2009/9/main" uri="{B025F937-C7B1-47D3-B67F-A62EFF666E3E}">
          <x14:id>{60D65C50-6AC1-4543-B234-64E6597F5318}</x14:id>
        </ext>
      </extLst>
    </cfRule>
  </conditionalFormatting>
  <conditionalFormatting sqref="E24:E31">
    <cfRule type="dataBar" priority="7">
      <dataBar>
        <cfvo type="min"/>
        <cfvo type="max"/>
        <color theme="5"/>
      </dataBar>
      <extLst>
        <ext xmlns:x14="http://schemas.microsoft.com/office/spreadsheetml/2009/9/main" uri="{B025F937-C7B1-47D3-B67F-A62EFF666E3E}">
          <x14:id>{1FFBBB44-BB4A-4801-8BA9-4D827D50E239}</x14:id>
        </ext>
      </extLst>
    </cfRule>
  </conditionalFormatting>
  <conditionalFormatting sqref="G3:G10">
    <cfRule type="dataBar" priority="6">
      <dataBar>
        <cfvo type="min"/>
        <cfvo type="max"/>
        <color rgb="FFFFB628"/>
      </dataBar>
      <extLst>
        <ext xmlns:x14="http://schemas.microsoft.com/office/spreadsheetml/2009/9/main" uri="{B025F937-C7B1-47D3-B67F-A62EFF666E3E}">
          <x14:id>{70F8B056-3D00-4B2B-A231-95DBE0F45670}</x14:id>
        </ext>
      </extLst>
    </cfRule>
  </conditionalFormatting>
  <conditionalFormatting sqref="C3:C10">
    <cfRule type="dataBar" priority="5">
      <dataBar>
        <cfvo type="min"/>
        <cfvo type="max"/>
        <color rgb="FFFF555A"/>
      </dataBar>
      <extLst>
        <ext xmlns:x14="http://schemas.microsoft.com/office/spreadsheetml/2009/9/main" uri="{B025F937-C7B1-47D3-B67F-A62EFF666E3E}">
          <x14:id>{7B005E0F-58E2-44A9-AFD0-F0935467EE83}</x14:id>
        </ext>
      </extLst>
    </cfRule>
  </conditionalFormatting>
  <conditionalFormatting sqref="D3:D10">
    <cfRule type="dataBar" priority="4">
      <dataBar>
        <cfvo type="min"/>
        <cfvo type="max"/>
        <color rgb="FFD6007B"/>
      </dataBar>
      <extLst>
        <ext xmlns:x14="http://schemas.microsoft.com/office/spreadsheetml/2009/9/main" uri="{B025F937-C7B1-47D3-B67F-A62EFF666E3E}">
          <x14:id>{F1F81C5A-5D1C-4B15-B6F4-BFA762CFAE6B}</x14:id>
        </ext>
      </extLst>
    </cfRule>
  </conditionalFormatting>
  <conditionalFormatting sqref="B3:B10">
    <cfRule type="dataBar" priority="3">
      <dataBar>
        <cfvo type="min"/>
        <cfvo type="max"/>
        <color rgb="FF638EC6"/>
      </dataBar>
      <extLst>
        <ext xmlns:x14="http://schemas.microsoft.com/office/spreadsheetml/2009/9/main" uri="{B025F937-C7B1-47D3-B67F-A62EFF666E3E}">
          <x14:id>{0EDB6027-268B-4D96-8568-5E56BE6D91C6}</x14:id>
        </ext>
      </extLst>
    </cfRule>
  </conditionalFormatting>
  <conditionalFormatting sqref="F3:F10">
    <cfRule type="dataBar" priority="2">
      <dataBar>
        <cfvo type="min"/>
        <cfvo type="max"/>
        <color theme="9"/>
      </dataBar>
      <extLst>
        <ext xmlns:x14="http://schemas.microsoft.com/office/spreadsheetml/2009/9/main" uri="{B025F937-C7B1-47D3-B67F-A62EFF666E3E}">
          <x14:id>{6A4D0AD0-9D36-468D-BD87-D24EA17AE6CA}</x14:id>
        </ext>
      </extLst>
    </cfRule>
  </conditionalFormatting>
  <conditionalFormatting sqref="E3:E10">
    <cfRule type="dataBar" priority="1">
      <dataBar>
        <cfvo type="min"/>
        <cfvo type="max"/>
        <color theme="5"/>
      </dataBar>
      <extLst>
        <ext xmlns:x14="http://schemas.microsoft.com/office/spreadsheetml/2009/9/main" uri="{B025F937-C7B1-47D3-B67F-A62EFF666E3E}">
          <x14:id>{5931FA8D-52C6-471B-8711-6EF3F2EE6D78}</x14:id>
        </ext>
      </extLst>
    </cfRule>
  </conditionalFormatting>
  <pageMargins left="0.7" right="0.7" top="0.75" bottom="0.75" header="0.3" footer="0.3"/>
  <pageSetup paperSize="9" orientation="portrait" r:id="rId1"/>
  <ignoredErrors>
    <ignoredError sqref="N13" twoDigitTextYear="1"/>
  </ignoredErrors>
  <legacyDrawing r:id="rId2"/>
  <extLst>
    <ext xmlns:x14="http://schemas.microsoft.com/office/spreadsheetml/2009/9/main" uri="{78C0D931-6437-407d-A8EE-F0AAD7539E65}">
      <x14:conditionalFormattings>
        <x14:conditionalFormatting xmlns:xm="http://schemas.microsoft.com/office/excel/2006/main">
          <x14:cfRule type="dataBar" id="{7C2D2FFA-4DFA-4F8F-BB5B-C44E3BF1AF92}">
            <x14:dataBar minLength="0" maxLength="100" gradient="0">
              <x14:cfvo type="autoMin"/>
              <x14:cfvo type="autoMax"/>
              <x14:negativeFillColor rgb="FFFF0000"/>
              <x14:axisColor rgb="FF000000"/>
            </x14:dataBar>
          </x14:cfRule>
          <xm:sqref>G15:G22</xm:sqref>
        </x14:conditionalFormatting>
        <x14:conditionalFormatting xmlns:xm="http://schemas.microsoft.com/office/excel/2006/main">
          <x14:cfRule type="dataBar" id="{1A5F498B-A3C0-469C-822E-52736C4AF73B}">
            <x14:dataBar minLength="0" maxLength="100" gradient="0">
              <x14:cfvo type="autoMin"/>
              <x14:cfvo type="autoMax"/>
              <x14:negativeFillColor rgb="FFFF0000"/>
              <x14:axisColor rgb="FF000000"/>
            </x14:dataBar>
          </x14:cfRule>
          <xm:sqref>C15:C22</xm:sqref>
        </x14:conditionalFormatting>
        <x14:conditionalFormatting xmlns:xm="http://schemas.microsoft.com/office/excel/2006/main">
          <x14:cfRule type="dataBar" id="{1162F49B-75BE-400E-891E-061B1AABC789}">
            <x14:dataBar minLength="0" maxLength="100" gradient="0">
              <x14:cfvo type="autoMin"/>
              <x14:cfvo type="autoMax"/>
              <x14:negativeFillColor rgb="FFFF0000"/>
              <x14:axisColor rgb="FF000000"/>
            </x14:dataBar>
          </x14:cfRule>
          <xm:sqref>D15:D22</xm:sqref>
        </x14:conditionalFormatting>
        <x14:conditionalFormatting xmlns:xm="http://schemas.microsoft.com/office/excel/2006/main">
          <x14:cfRule type="dataBar" id="{0B419A53-941C-4104-8456-77899E9CEB38}">
            <x14:dataBar minLength="0" maxLength="100" gradient="0">
              <x14:cfvo type="autoMin"/>
              <x14:cfvo type="autoMax"/>
              <x14:negativeFillColor rgb="FFFF0000"/>
              <x14:axisColor rgb="FF000000"/>
            </x14:dataBar>
          </x14:cfRule>
          <xm:sqref>B15:B22</xm:sqref>
        </x14:conditionalFormatting>
        <x14:conditionalFormatting xmlns:xm="http://schemas.microsoft.com/office/excel/2006/main">
          <x14:cfRule type="dataBar" id="{51A1C434-13A8-470E-A7A2-9E1FCAFDE68C}">
            <x14:dataBar minLength="0" maxLength="100" gradient="0">
              <x14:cfvo type="autoMin"/>
              <x14:cfvo type="autoMax"/>
              <x14:negativeFillColor rgb="FFFF0000"/>
              <x14:axisColor rgb="FF000000"/>
            </x14:dataBar>
          </x14:cfRule>
          <xm:sqref>B24:B31</xm:sqref>
        </x14:conditionalFormatting>
        <x14:conditionalFormatting xmlns:xm="http://schemas.microsoft.com/office/excel/2006/main">
          <x14:cfRule type="dataBar" id="{5D1AFF72-817B-4739-AAB1-8D9107BED034}">
            <x14:dataBar minLength="0" maxLength="100" gradient="0">
              <x14:cfvo type="autoMin"/>
              <x14:cfvo type="autoMax"/>
              <x14:negativeFillColor rgb="FFFF0000"/>
              <x14:axisColor rgb="FF000000"/>
            </x14:dataBar>
          </x14:cfRule>
          <xm:sqref>C24:C31</xm:sqref>
        </x14:conditionalFormatting>
        <x14:conditionalFormatting xmlns:xm="http://schemas.microsoft.com/office/excel/2006/main">
          <x14:cfRule type="dataBar" id="{0175715A-850B-4BDC-BA63-AB5841FEB464}">
            <x14:dataBar minLength="0" maxLength="100" gradient="0">
              <x14:cfvo type="autoMin"/>
              <x14:cfvo type="autoMax"/>
              <x14:negativeFillColor rgb="FFFF0000"/>
              <x14:axisColor rgb="FF000000"/>
            </x14:dataBar>
          </x14:cfRule>
          <xm:sqref>D24:D31</xm:sqref>
        </x14:conditionalFormatting>
        <x14:conditionalFormatting xmlns:xm="http://schemas.microsoft.com/office/excel/2006/main">
          <x14:cfRule type="dataBar" id="{C9066858-2772-4CA0-B62E-75E3517E1249}">
            <x14:dataBar minLength="0" maxLength="100" gradient="0">
              <x14:cfvo type="autoMin"/>
              <x14:cfvo type="autoMax"/>
              <x14:negativeFillColor rgb="FFFF0000"/>
              <x14:axisColor rgb="FF000000"/>
            </x14:dataBar>
          </x14:cfRule>
          <xm:sqref>G24:G31</xm:sqref>
        </x14:conditionalFormatting>
        <x14:conditionalFormatting xmlns:xm="http://schemas.microsoft.com/office/excel/2006/main">
          <x14:cfRule type="dataBar" id="{FFE1FFE7-487D-4965-9546-2E452AC43DA4}">
            <x14:dataBar minLength="0" maxLength="100" gradient="0">
              <x14:cfvo type="autoMin"/>
              <x14:cfvo type="autoMax"/>
              <x14:negativeFillColor rgb="FFFF0000"/>
              <x14:axisColor rgb="FF000000"/>
            </x14:dataBar>
          </x14:cfRule>
          <xm:sqref>F15:F22</xm:sqref>
        </x14:conditionalFormatting>
        <x14:conditionalFormatting xmlns:xm="http://schemas.microsoft.com/office/excel/2006/main">
          <x14:cfRule type="dataBar" id="{B15EB07F-856E-4F4D-92AC-31BE3FC08E2B}">
            <x14:dataBar minLength="0" maxLength="100" gradient="0">
              <x14:cfvo type="autoMin"/>
              <x14:cfvo type="autoMax"/>
              <x14:negativeFillColor rgb="FFFF0000"/>
              <x14:axisColor rgb="FF000000"/>
            </x14:dataBar>
          </x14:cfRule>
          <xm:sqref>F24:F31</xm:sqref>
        </x14:conditionalFormatting>
        <x14:conditionalFormatting xmlns:xm="http://schemas.microsoft.com/office/excel/2006/main">
          <x14:cfRule type="dataBar" id="{60D65C50-6AC1-4543-B234-64E6597F5318}">
            <x14:dataBar minLength="0" maxLength="100" gradient="0">
              <x14:cfvo type="autoMin"/>
              <x14:cfvo type="autoMax"/>
              <x14:negativeFillColor rgb="FFFF0000"/>
              <x14:axisColor rgb="FF000000"/>
            </x14:dataBar>
          </x14:cfRule>
          <xm:sqref>E15:E22</xm:sqref>
        </x14:conditionalFormatting>
        <x14:conditionalFormatting xmlns:xm="http://schemas.microsoft.com/office/excel/2006/main">
          <x14:cfRule type="dataBar" id="{1FFBBB44-BB4A-4801-8BA9-4D827D50E239}">
            <x14:dataBar minLength="0" maxLength="100" gradient="0">
              <x14:cfvo type="autoMin"/>
              <x14:cfvo type="autoMax"/>
              <x14:negativeFillColor rgb="FFFF0000"/>
              <x14:axisColor rgb="FF000000"/>
            </x14:dataBar>
          </x14:cfRule>
          <xm:sqref>E24:E31</xm:sqref>
        </x14:conditionalFormatting>
        <x14:conditionalFormatting xmlns:xm="http://schemas.microsoft.com/office/excel/2006/main">
          <x14:cfRule type="dataBar" id="{70F8B056-3D00-4B2B-A231-95DBE0F45670}">
            <x14:dataBar minLength="0" maxLength="100" gradient="0">
              <x14:cfvo type="autoMin"/>
              <x14:cfvo type="autoMax"/>
              <x14:negativeFillColor rgb="FFFF0000"/>
              <x14:axisColor rgb="FF000000"/>
            </x14:dataBar>
          </x14:cfRule>
          <xm:sqref>G3:G10</xm:sqref>
        </x14:conditionalFormatting>
        <x14:conditionalFormatting xmlns:xm="http://schemas.microsoft.com/office/excel/2006/main">
          <x14:cfRule type="dataBar" id="{7B005E0F-58E2-44A9-AFD0-F0935467EE83}">
            <x14:dataBar minLength="0" maxLength="100" gradient="0">
              <x14:cfvo type="autoMin"/>
              <x14:cfvo type="autoMax"/>
              <x14:negativeFillColor rgb="FFFF0000"/>
              <x14:axisColor rgb="FF000000"/>
            </x14:dataBar>
          </x14:cfRule>
          <xm:sqref>C3:C10</xm:sqref>
        </x14:conditionalFormatting>
        <x14:conditionalFormatting xmlns:xm="http://schemas.microsoft.com/office/excel/2006/main">
          <x14:cfRule type="dataBar" id="{F1F81C5A-5D1C-4B15-B6F4-BFA762CFAE6B}">
            <x14:dataBar minLength="0" maxLength="100" gradient="0">
              <x14:cfvo type="autoMin"/>
              <x14:cfvo type="autoMax"/>
              <x14:negativeFillColor rgb="FFFF0000"/>
              <x14:axisColor rgb="FF000000"/>
            </x14:dataBar>
          </x14:cfRule>
          <xm:sqref>D3:D10</xm:sqref>
        </x14:conditionalFormatting>
        <x14:conditionalFormatting xmlns:xm="http://schemas.microsoft.com/office/excel/2006/main">
          <x14:cfRule type="dataBar" id="{0EDB6027-268B-4D96-8568-5E56BE6D91C6}">
            <x14:dataBar minLength="0" maxLength="100" gradient="0">
              <x14:cfvo type="autoMin"/>
              <x14:cfvo type="autoMax"/>
              <x14:negativeFillColor rgb="FFFF0000"/>
              <x14:axisColor rgb="FF000000"/>
            </x14:dataBar>
          </x14:cfRule>
          <xm:sqref>B3:B10</xm:sqref>
        </x14:conditionalFormatting>
        <x14:conditionalFormatting xmlns:xm="http://schemas.microsoft.com/office/excel/2006/main">
          <x14:cfRule type="dataBar" id="{6A4D0AD0-9D36-468D-BD87-D24EA17AE6CA}">
            <x14:dataBar minLength="0" maxLength="100" gradient="0">
              <x14:cfvo type="autoMin"/>
              <x14:cfvo type="autoMax"/>
              <x14:negativeFillColor rgb="FFFF0000"/>
              <x14:axisColor rgb="FF000000"/>
            </x14:dataBar>
          </x14:cfRule>
          <xm:sqref>F3:F10</xm:sqref>
        </x14:conditionalFormatting>
        <x14:conditionalFormatting xmlns:xm="http://schemas.microsoft.com/office/excel/2006/main">
          <x14:cfRule type="dataBar" id="{5931FA8D-52C6-471B-8711-6EF3F2EE6D78}">
            <x14:dataBar minLength="0" maxLength="100" gradient="0">
              <x14:cfvo type="autoMin"/>
              <x14:cfvo type="autoMax"/>
              <x14:negativeFillColor rgb="FFFF0000"/>
              <x14:axisColor rgb="FF000000"/>
            </x14:dataBar>
          </x14:cfRule>
          <xm:sqref>E3:E10</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CharATK">
    <tabColor rgb="FF00B0F0"/>
  </sheetPr>
  <dimension ref="A1:O110"/>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RowHeight="11.25"/>
  <cols>
    <col min="1" max="1" width="19.1640625" bestFit="1" customWidth="1"/>
    <col min="2" max="2" width="7" bestFit="1" customWidth="1"/>
    <col min="3" max="3" width="8.5" bestFit="1" customWidth="1"/>
    <col min="4" max="4" width="12.1640625" bestFit="1" customWidth="1"/>
    <col min="5" max="5" width="6.33203125" bestFit="1" customWidth="1"/>
    <col min="6" max="6" width="6.33203125" style="308" customWidth="1"/>
    <col min="7" max="14" width="8.6640625" bestFit="1" customWidth="1"/>
    <col min="15" max="15" width="37.5" bestFit="1" customWidth="1"/>
  </cols>
  <sheetData>
    <row r="1" spans="1:15" ht="26.25" thickBot="1">
      <c r="A1" s="854" t="s">
        <v>5335</v>
      </c>
      <c r="B1" s="854"/>
      <c r="C1" s="854"/>
      <c r="D1" s="854"/>
      <c r="E1" s="854"/>
      <c r="F1" s="854"/>
      <c r="G1" s="854"/>
      <c r="H1" s="854"/>
      <c r="I1" s="854"/>
      <c r="J1" s="854"/>
      <c r="K1" s="854"/>
      <c r="L1" s="854"/>
      <c r="M1" s="854"/>
      <c r="N1" s="854"/>
      <c r="O1" s="854"/>
    </row>
    <row r="2" spans="1:15" ht="12" thickBot="1">
      <c r="A2" s="792" t="s">
        <v>2450</v>
      </c>
      <c r="B2" s="792" t="s">
        <v>2451</v>
      </c>
      <c r="C2" s="792" t="s">
        <v>2452</v>
      </c>
      <c r="D2" s="792" t="s">
        <v>2453</v>
      </c>
      <c r="E2" s="792" t="s">
        <v>2454</v>
      </c>
      <c r="F2" s="793" t="s">
        <v>5877</v>
      </c>
      <c r="G2" s="831" t="s">
        <v>2455</v>
      </c>
      <c r="H2" s="831"/>
      <c r="I2" s="831"/>
      <c r="J2" s="831"/>
      <c r="K2" s="831"/>
      <c r="L2" s="831"/>
      <c r="M2" s="831"/>
      <c r="N2" s="831"/>
      <c r="O2" s="792" t="s">
        <v>2705</v>
      </c>
    </row>
    <row r="3" spans="1:15" ht="12" thickBot="1">
      <c r="A3" s="792"/>
      <c r="B3" s="792"/>
      <c r="C3" s="792"/>
      <c r="D3" s="792"/>
      <c r="E3" s="792"/>
      <c r="F3" s="792"/>
      <c r="G3" s="498" t="s">
        <v>3126</v>
      </c>
      <c r="H3" s="498" t="s">
        <v>2460</v>
      </c>
      <c r="I3" s="498" t="s">
        <v>2461</v>
      </c>
      <c r="J3" s="498" t="s">
        <v>3128</v>
      </c>
      <c r="K3" s="498" t="s">
        <v>3127</v>
      </c>
      <c r="L3" s="498" t="s">
        <v>3129</v>
      </c>
      <c r="M3" s="498" t="s">
        <v>2462</v>
      </c>
      <c r="N3" s="498" t="s">
        <v>2463</v>
      </c>
      <c r="O3" s="792"/>
    </row>
    <row r="4" spans="1:15" ht="12" thickBot="1">
      <c r="A4" s="499" t="s">
        <v>2312</v>
      </c>
      <c r="B4" s="499" t="s">
        <v>1753</v>
      </c>
      <c r="C4" s="499">
        <v>5</v>
      </c>
      <c r="D4" s="500" t="s">
        <v>50</v>
      </c>
      <c r="E4" s="501" t="s">
        <v>51</v>
      </c>
      <c r="F4" s="502" t="s">
        <v>5988</v>
      </c>
      <c r="G4" s="423"/>
      <c r="H4" s="424"/>
      <c r="I4" s="429"/>
      <c r="J4" s="422"/>
      <c r="K4" s="426" t="s">
        <v>2710</v>
      </c>
      <c r="L4" s="503"/>
      <c r="M4" s="504"/>
      <c r="N4" s="427"/>
      <c r="O4" s="505" t="s">
        <v>2728</v>
      </c>
    </row>
    <row r="5" spans="1:15" ht="12" thickBot="1">
      <c r="A5" s="499" t="s">
        <v>2313</v>
      </c>
      <c r="B5" s="499">
        <v>30</v>
      </c>
      <c r="C5" s="499">
        <v>5</v>
      </c>
      <c r="D5" s="500" t="s">
        <v>50</v>
      </c>
      <c r="E5" s="501" t="s">
        <v>51</v>
      </c>
      <c r="F5" s="502" t="s">
        <v>5878</v>
      </c>
      <c r="G5" s="423" t="s">
        <v>2713</v>
      </c>
      <c r="H5" s="424" t="s">
        <v>2709</v>
      </c>
      <c r="I5" s="429" t="s">
        <v>2709</v>
      </c>
      <c r="J5" s="422" t="s">
        <v>2709</v>
      </c>
      <c r="K5" s="426"/>
      <c r="L5" s="503" t="s">
        <v>2712</v>
      </c>
      <c r="M5" s="504" t="s">
        <v>2709</v>
      </c>
      <c r="N5" s="427"/>
      <c r="O5" s="505" t="s">
        <v>2730</v>
      </c>
    </row>
    <row r="6" spans="1:15" ht="12" thickBot="1">
      <c r="A6" s="499" t="s">
        <v>2314</v>
      </c>
      <c r="B6" s="499">
        <v>100</v>
      </c>
      <c r="C6" s="499">
        <v>5</v>
      </c>
      <c r="D6" s="500" t="s">
        <v>55</v>
      </c>
      <c r="E6" s="501" t="s">
        <v>51</v>
      </c>
      <c r="F6" s="502" t="s">
        <v>5879</v>
      </c>
      <c r="G6" s="423" t="s">
        <v>2711</v>
      </c>
      <c r="H6" s="424" t="s">
        <v>2711</v>
      </c>
      <c r="I6" s="429" t="s">
        <v>2711</v>
      </c>
      <c r="J6" s="422" t="s">
        <v>2711</v>
      </c>
      <c r="K6" s="426"/>
      <c r="L6" s="503" t="s">
        <v>2711</v>
      </c>
      <c r="M6" s="504" t="s">
        <v>2711</v>
      </c>
      <c r="N6" s="427"/>
      <c r="O6" s="505" t="s">
        <v>2732</v>
      </c>
    </row>
    <row r="7" spans="1:15" ht="12" thickBot="1">
      <c r="A7" s="499" t="s">
        <v>2315</v>
      </c>
      <c r="B7" s="499" t="s">
        <v>1753</v>
      </c>
      <c r="C7" s="499">
        <v>8</v>
      </c>
      <c r="D7" s="500" t="s">
        <v>50</v>
      </c>
      <c r="E7" s="501" t="s">
        <v>51</v>
      </c>
      <c r="F7" s="502" t="s">
        <v>5988</v>
      </c>
      <c r="G7" s="423"/>
      <c r="H7" s="424"/>
      <c r="I7" s="429"/>
      <c r="J7" s="422"/>
      <c r="K7" s="426" t="s">
        <v>2707</v>
      </c>
      <c r="L7" s="503"/>
      <c r="M7" s="504"/>
      <c r="N7" s="427"/>
      <c r="O7" s="505" t="s">
        <v>2728</v>
      </c>
    </row>
    <row r="8" spans="1:15" ht="12" thickBot="1">
      <c r="A8" s="499" t="s">
        <v>2316</v>
      </c>
      <c r="B8" s="499" t="s">
        <v>1753</v>
      </c>
      <c r="C8" s="499">
        <v>10</v>
      </c>
      <c r="D8" s="500" t="s">
        <v>50</v>
      </c>
      <c r="E8" s="501" t="s">
        <v>51</v>
      </c>
      <c r="F8" s="502" t="s">
        <v>5988</v>
      </c>
      <c r="G8" s="423" t="s">
        <v>2711</v>
      </c>
      <c r="H8" s="424" t="s">
        <v>2711</v>
      </c>
      <c r="I8" s="429" t="s">
        <v>2711</v>
      </c>
      <c r="J8" s="422" t="s">
        <v>2711</v>
      </c>
      <c r="K8" s="426"/>
      <c r="L8" s="503" t="s">
        <v>2711</v>
      </c>
      <c r="M8" s="504" t="s">
        <v>2711</v>
      </c>
      <c r="N8" s="427"/>
      <c r="O8" s="505" t="s">
        <v>2734</v>
      </c>
    </row>
    <row r="9" spans="1:15" ht="12" thickBot="1">
      <c r="A9" s="499" t="s">
        <v>2317</v>
      </c>
      <c r="B9" s="499" t="s">
        <v>1753</v>
      </c>
      <c r="C9" s="499">
        <v>10</v>
      </c>
      <c r="D9" s="500" t="s">
        <v>50</v>
      </c>
      <c r="E9" s="501" t="s">
        <v>51</v>
      </c>
      <c r="F9" s="502" t="s">
        <v>5988</v>
      </c>
      <c r="G9" s="423" t="s">
        <v>2620</v>
      </c>
      <c r="H9" s="424" t="s">
        <v>2620</v>
      </c>
      <c r="I9" s="429"/>
      <c r="J9" s="422" t="s">
        <v>2620</v>
      </c>
      <c r="K9" s="426" t="s">
        <v>2706</v>
      </c>
      <c r="L9" s="503" t="s">
        <v>2620</v>
      </c>
      <c r="M9" s="504"/>
      <c r="N9" s="427"/>
      <c r="O9" s="505" t="s">
        <v>2736</v>
      </c>
    </row>
    <row r="10" spans="1:15" ht="12" thickBot="1">
      <c r="A10" s="499" t="s">
        <v>2318</v>
      </c>
      <c r="B10" s="499">
        <v>50</v>
      </c>
      <c r="C10" s="499">
        <v>10</v>
      </c>
      <c r="D10" s="500" t="s">
        <v>50</v>
      </c>
      <c r="E10" s="501" t="s">
        <v>51</v>
      </c>
      <c r="F10" s="502" t="s">
        <v>5878</v>
      </c>
      <c r="G10" s="423" t="s">
        <v>2711</v>
      </c>
      <c r="H10" s="424" t="s">
        <v>2711</v>
      </c>
      <c r="I10" s="429" t="s">
        <v>2711</v>
      </c>
      <c r="J10" s="422" t="s">
        <v>2711</v>
      </c>
      <c r="K10" s="426"/>
      <c r="L10" s="503" t="s">
        <v>2711</v>
      </c>
      <c r="M10" s="504" t="s">
        <v>2711</v>
      </c>
      <c r="N10" s="427"/>
      <c r="O10" s="505" t="s">
        <v>2732</v>
      </c>
    </row>
    <row r="11" spans="1:15" ht="12" thickBot="1">
      <c r="A11" s="499" t="s">
        <v>2319</v>
      </c>
      <c r="B11" s="499" t="s">
        <v>1753</v>
      </c>
      <c r="C11" s="499">
        <v>12</v>
      </c>
      <c r="D11" s="500" t="s">
        <v>50</v>
      </c>
      <c r="E11" s="501" t="s">
        <v>51</v>
      </c>
      <c r="F11" s="502" t="s">
        <v>5988</v>
      </c>
      <c r="G11" s="423"/>
      <c r="H11" s="424"/>
      <c r="I11" s="429"/>
      <c r="J11" s="422"/>
      <c r="K11" s="426"/>
      <c r="L11" s="503" t="s">
        <v>1920</v>
      </c>
      <c r="M11" s="504"/>
      <c r="N11" s="427"/>
      <c r="O11" s="505" t="s">
        <v>2990</v>
      </c>
    </row>
    <row r="12" spans="1:15" ht="12" thickBot="1">
      <c r="A12" s="499" t="s">
        <v>2320</v>
      </c>
      <c r="B12" s="499">
        <v>210</v>
      </c>
      <c r="C12" s="499">
        <v>22</v>
      </c>
      <c r="D12" s="500" t="s">
        <v>116</v>
      </c>
      <c r="E12" s="501" t="s">
        <v>54</v>
      </c>
      <c r="F12" s="502"/>
      <c r="G12" s="423" t="s">
        <v>2711</v>
      </c>
      <c r="H12" s="424" t="s">
        <v>2711</v>
      </c>
      <c r="I12" s="429" t="s">
        <v>2711</v>
      </c>
      <c r="J12" s="422" t="s">
        <v>2711</v>
      </c>
      <c r="K12" s="426"/>
      <c r="L12" s="503" t="s">
        <v>2711</v>
      </c>
      <c r="M12" s="504" t="s">
        <v>2711</v>
      </c>
      <c r="N12" s="427"/>
      <c r="O12" s="505" t="s">
        <v>2732</v>
      </c>
    </row>
    <row r="13" spans="1:15" ht="12" thickBot="1">
      <c r="A13" s="499" t="s">
        <v>2321</v>
      </c>
      <c r="B13" s="499">
        <v>180</v>
      </c>
      <c r="C13" s="499">
        <v>24</v>
      </c>
      <c r="D13" s="500" t="s">
        <v>50</v>
      </c>
      <c r="E13" s="501" t="s">
        <v>51</v>
      </c>
      <c r="F13" s="502" t="s">
        <v>5878</v>
      </c>
      <c r="G13" s="423" t="s">
        <v>2711</v>
      </c>
      <c r="H13" s="424" t="s">
        <v>2711</v>
      </c>
      <c r="I13" s="429" t="s">
        <v>2711</v>
      </c>
      <c r="J13" s="422" t="s">
        <v>2711</v>
      </c>
      <c r="K13" s="426"/>
      <c r="L13" s="503" t="s">
        <v>2711</v>
      </c>
      <c r="M13" s="504" t="s">
        <v>2711</v>
      </c>
      <c r="N13" s="427"/>
      <c r="O13" s="505" t="s">
        <v>2738</v>
      </c>
    </row>
    <row r="14" spans="1:15" ht="12" thickBot="1">
      <c r="A14" s="499" t="s">
        <v>2322</v>
      </c>
      <c r="B14" s="499" t="s">
        <v>1753</v>
      </c>
      <c r="C14" s="499">
        <v>25</v>
      </c>
      <c r="D14" s="500" t="s">
        <v>50</v>
      </c>
      <c r="E14" s="501" t="s">
        <v>51</v>
      </c>
      <c r="F14" s="502" t="s">
        <v>5988</v>
      </c>
      <c r="G14" s="423" t="s">
        <v>2620</v>
      </c>
      <c r="H14" s="424" t="s">
        <v>2620</v>
      </c>
      <c r="I14" s="429"/>
      <c r="J14" s="422" t="s">
        <v>2620</v>
      </c>
      <c r="K14" s="426" t="s">
        <v>2706</v>
      </c>
      <c r="L14" s="503" t="s">
        <v>2620</v>
      </c>
      <c r="M14" s="504"/>
      <c r="N14" s="427"/>
      <c r="O14" s="505" t="s">
        <v>2739</v>
      </c>
    </row>
    <row r="15" spans="1:15" ht="12" thickBot="1">
      <c r="A15" s="499" t="s">
        <v>2323</v>
      </c>
      <c r="B15" s="499" t="s">
        <v>1753</v>
      </c>
      <c r="C15" s="499">
        <v>30</v>
      </c>
      <c r="D15" s="500" t="s">
        <v>50</v>
      </c>
      <c r="E15" s="501" t="s">
        <v>51</v>
      </c>
      <c r="F15" s="502" t="s">
        <v>5988</v>
      </c>
      <c r="G15" s="423" t="s">
        <v>2709</v>
      </c>
      <c r="H15" s="424" t="s">
        <v>2714</v>
      </c>
      <c r="I15" s="429" t="s">
        <v>1920</v>
      </c>
      <c r="J15" s="422" t="s">
        <v>2709</v>
      </c>
      <c r="K15" s="426" t="s">
        <v>2712</v>
      </c>
      <c r="L15" s="503"/>
      <c r="M15" s="504"/>
      <c r="N15" s="427"/>
      <c r="O15" s="505" t="s">
        <v>2741</v>
      </c>
    </row>
    <row r="16" spans="1:15" ht="12" thickBot="1">
      <c r="A16" s="499" t="s">
        <v>2324</v>
      </c>
      <c r="B16" s="499">
        <v>240</v>
      </c>
      <c r="C16" s="499">
        <v>30</v>
      </c>
      <c r="D16" s="500" t="s">
        <v>50</v>
      </c>
      <c r="E16" s="501" t="s">
        <v>51</v>
      </c>
      <c r="F16" s="502" t="s">
        <v>5880</v>
      </c>
      <c r="G16" s="423" t="s">
        <v>2711</v>
      </c>
      <c r="H16" s="424" t="s">
        <v>2711</v>
      </c>
      <c r="I16" s="429" t="s">
        <v>2711</v>
      </c>
      <c r="J16" s="422" t="s">
        <v>2711</v>
      </c>
      <c r="K16" s="426"/>
      <c r="L16" s="503" t="s">
        <v>2711</v>
      </c>
      <c r="M16" s="504" t="s">
        <v>2711</v>
      </c>
      <c r="N16" s="427"/>
      <c r="O16" s="505" t="s">
        <v>2742</v>
      </c>
    </row>
    <row r="17" spans="1:15" ht="12" thickBot="1">
      <c r="A17" s="499" t="s">
        <v>2325</v>
      </c>
      <c r="B17" s="499">
        <v>450</v>
      </c>
      <c r="C17" s="499">
        <v>33</v>
      </c>
      <c r="D17" s="500" t="s">
        <v>56</v>
      </c>
      <c r="E17" s="501" t="s">
        <v>57</v>
      </c>
      <c r="F17" s="502"/>
      <c r="G17" s="423"/>
      <c r="H17" s="424"/>
      <c r="I17" s="429"/>
      <c r="J17" s="422" t="s">
        <v>2709</v>
      </c>
      <c r="K17" s="426"/>
      <c r="L17" s="503"/>
      <c r="M17" s="504"/>
      <c r="N17" s="427"/>
      <c r="O17" s="505" t="s">
        <v>2743</v>
      </c>
    </row>
    <row r="18" spans="1:15" ht="12" thickBot="1">
      <c r="A18" s="499" t="s">
        <v>2326</v>
      </c>
      <c r="B18" s="499">
        <v>300</v>
      </c>
      <c r="C18" s="499">
        <v>35</v>
      </c>
      <c r="D18" s="500" t="s">
        <v>116</v>
      </c>
      <c r="E18" s="501" t="s">
        <v>51</v>
      </c>
      <c r="F18" s="502" t="s">
        <v>5880</v>
      </c>
      <c r="G18" s="423" t="s">
        <v>2711</v>
      </c>
      <c r="H18" s="424" t="s">
        <v>2711</v>
      </c>
      <c r="I18" s="429" t="s">
        <v>2711</v>
      </c>
      <c r="J18" s="422" t="s">
        <v>2711</v>
      </c>
      <c r="K18" s="426"/>
      <c r="L18" s="503" t="s">
        <v>2711</v>
      </c>
      <c r="M18" s="504" t="s">
        <v>2711</v>
      </c>
      <c r="N18" s="427"/>
      <c r="O18" s="505" t="s">
        <v>2742</v>
      </c>
    </row>
    <row r="19" spans="1:15" ht="12" thickBot="1">
      <c r="A19" s="499" t="s">
        <v>2327</v>
      </c>
      <c r="B19" s="499" t="s">
        <v>1753</v>
      </c>
      <c r="C19" s="499">
        <v>38</v>
      </c>
      <c r="D19" s="500" t="s">
        <v>116</v>
      </c>
      <c r="E19" s="501" t="s">
        <v>54</v>
      </c>
      <c r="F19" s="502"/>
      <c r="G19" s="423" t="s">
        <v>2711</v>
      </c>
      <c r="H19" s="424" t="s">
        <v>2711</v>
      </c>
      <c r="I19" s="429" t="s">
        <v>2711</v>
      </c>
      <c r="J19" s="422" t="s">
        <v>2711</v>
      </c>
      <c r="K19" s="426"/>
      <c r="L19" s="503" t="s">
        <v>2711</v>
      </c>
      <c r="M19" s="504" t="s">
        <v>2711</v>
      </c>
      <c r="N19" s="427"/>
      <c r="O19" s="505" t="s">
        <v>2744</v>
      </c>
    </row>
    <row r="20" spans="1:15" ht="12" thickBot="1">
      <c r="A20" s="499" t="s">
        <v>2328</v>
      </c>
      <c r="B20" s="499">
        <v>380</v>
      </c>
      <c r="C20" s="499">
        <v>40</v>
      </c>
      <c r="D20" s="500" t="s">
        <v>50</v>
      </c>
      <c r="E20" s="501" t="s">
        <v>51</v>
      </c>
      <c r="F20" s="502" t="s">
        <v>5881</v>
      </c>
      <c r="G20" s="423"/>
      <c r="H20" s="424"/>
      <c r="I20" s="429"/>
      <c r="J20" s="422" t="s">
        <v>2709</v>
      </c>
      <c r="K20" s="426"/>
      <c r="L20" s="503"/>
      <c r="M20" s="504" t="s">
        <v>1920</v>
      </c>
      <c r="N20" s="427"/>
      <c r="O20" s="505" t="s">
        <v>2743</v>
      </c>
    </row>
    <row r="21" spans="1:15" ht="12" thickBot="1">
      <c r="A21" s="499" t="s">
        <v>2329</v>
      </c>
      <c r="B21" s="499" t="s">
        <v>1753</v>
      </c>
      <c r="C21" s="499">
        <v>40</v>
      </c>
      <c r="D21" s="500" t="s">
        <v>50</v>
      </c>
      <c r="E21" s="501" t="s">
        <v>51</v>
      </c>
      <c r="F21" s="502" t="s">
        <v>5988</v>
      </c>
      <c r="G21" s="423" t="s">
        <v>2709</v>
      </c>
      <c r="H21" s="424" t="s">
        <v>2714</v>
      </c>
      <c r="I21" s="429" t="s">
        <v>1920</v>
      </c>
      <c r="J21" s="422" t="s">
        <v>2709</v>
      </c>
      <c r="K21" s="426" t="s">
        <v>2712</v>
      </c>
      <c r="L21" s="503"/>
      <c r="M21" s="504"/>
      <c r="N21" s="427"/>
      <c r="O21" s="505" t="s">
        <v>2747</v>
      </c>
    </row>
    <row r="22" spans="1:15" ht="12" thickBot="1">
      <c r="A22" s="499" t="s">
        <v>2330</v>
      </c>
      <c r="B22" s="499">
        <v>380</v>
      </c>
      <c r="C22" s="499">
        <v>40</v>
      </c>
      <c r="D22" s="500" t="s">
        <v>50</v>
      </c>
      <c r="E22" s="501" t="s">
        <v>51</v>
      </c>
      <c r="F22" s="502" t="s">
        <v>3590</v>
      </c>
      <c r="G22" s="423"/>
      <c r="H22" s="424"/>
      <c r="I22" s="429"/>
      <c r="J22" s="422" t="s">
        <v>1920</v>
      </c>
      <c r="K22" s="426"/>
      <c r="L22" s="503" t="s">
        <v>2709</v>
      </c>
      <c r="M22" s="504"/>
      <c r="N22" s="427"/>
      <c r="O22" s="505" t="s">
        <v>2749</v>
      </c>
    </row>
    <row r="23" spans="1:15" ht="12" thickBot="1">
      <c r="A23" s="499" t="s">
        <v>2331</v>
      </c>
      <c r="B23" s="499">
        <v>420</v>
      </c>
      <c r="C23" s="499">
        <v>42</v>
      </c>
      <c r="D23" s="500" t="s">
        <v>116</v>
      </c>
      <c r="E23" s="501" t="s">
        <v>77</v>
      </c>
      <c r="F23" s="502"/>
      <c r="G23" s="423" t="s">
        <v>2711</v>
      </c>
      <c r="H23" s="424" t="s">
        <v>2711</v>
      </c>
      <c r="I23" s="429" t="s">
        <v>2711</v>
      </c>
      <c r="J23" s="422" t="s">
        <v>2711</v>
      </c>
      <c r="K23" s="426"/>
      <c r="L23" s="503" t="s">
        <v>2711</v>
      </c>
      <c r="M23" s="504" t="s">
        <v>2711</v>
      </c>
      <c r="N23" s="427"/>
      <c r="O23" s="505" t="s">
        <v>2750</v>
      </c>
    </row>
    <row r="24" spans="1:15" ht="12" thickBot="1">
      <c r="A24" s="499" t="s">
        <v>2332</v>
      </c>
      <c r="B24" s="499" t="s">
        <v>1753</v>
      </c>
      <c r="C24" s="499">
        <v>45</v>
      </c>
      <c r="D24" s="500" t="s">
        <v>50</v>
      </c>
      <c r="E24" s="501" t="s">
        <v>51</v>
      </c>
      <c r="F24" s="502" t="s">
        <v>5878</v>
      </c>
      <c r="G24" s="423" t="s">
        <v>2711</v>
      </c>
      <c r="H24" s="424" t="s">
        <v>2711</v>
      </c>
      <c r="I24" s="429" t="s">
        <v>2711</v>
      </c>
      <c r="J24" s="422" t="s">
        <v>2711</v>
      </c>
      <c r="K24" s="426"/>
      <c r="L24" s="503" t="s">
        <v>2711</v>
      </c>
      <c r="M24" s="504" t="s">
        <v>2711</v>
      </c>
      <c r="N24" s="427"/>
      <c r="O24" s="505" t="s">
        <v>2751</v>
      </c>
    </row>
    <row r="25" spans="1:15" ht="12" thickBot="1">
      <c r="A25" s="499" t="s">
        <v>2333</v>
      </c>
      <c r="B25" s="499" t="s">
        <v>1753</v>
      </c>
      <c r="C25" s="499">
        <v>45</v>
      </c>
      <c r="D25" s="500" t="s">
        <v>50</v>
      </c>
      <c r="E25" s="501" t="s">
        <v>51</v>
      </c>
      <c r="F25" s="502" t="s">
        <v>5988</v>
      </c>
      <c r="G25" s="423"/>
      <c r="H25" s="424"/>
      <c r="I25" s="429"/>
      <c r="J25" s="422"/>
      <c r="K25" s="426" t="s">
        <v>2710</v>
      </c>
      <c r="L25" s="503"/>
      <c r="M25" s="504"/>
      <c r="N25" s="427"/>
      <c r="O25" s="505" t="s">
        <v>2753</v>
      </c>
    </row>
    <row r="26" spans="1:15" ht="12" thickBot="1">
      <c r="A26" s="499" t="s">
        <v>2334</v>
      </c>
      <c r="B26" s="499">
        <v>500</v>
      </c>
      <c r="C26" s="499">
        <v>45</v>
      </c>
      <c r="D26" s="500" t="s">
        <v>50</v>
      </c>
      <c r="E26" s="501" t="s">
        <v>51</v>
      </c>
      <c r="F26" s="502" t="s">
        <v>5880</v>
      </c>
      <c r="G26" s="423"/>
      <c r="H26" s="424"/>
      <c r="I26" s="429"/>
      <c r="J26" s="422"/>
      <c r="K26" s="426"/>
      <c r="L26" s="503"/>
      <c r="M26" s="504"/>
      <c r="N26" s="427" t="s">
        <v>2710</v>
      </c>
      <c r="O26" s="505" t="s">
        <v>2728</v>
      </c>
    </row>
    <row r="27" spans="1:15" ht="12" thickBot="1">
      <c r="A27" s="499" t="s">
        <v>2335</v>
      </c>
      <c r="B27" s="499">
        <v>450</v>
      </c>
      <c r="C27" s="499">
        <v>45</v>
      </c>
      <c r="D27" s="500" t="s">
        <v>116</v>
      </c>
      <c r="E27" s="501" t="s">
        <v>51</v>
      </c>
      <c r="F27" s="502" t="s">
        <v>5880</v>
      </c>
      <c r="G27" s="423" t="s">
        <v>2711</v>
      </c>
      <c r="H27" s="424" t="s">
        <v>2711</v>
      </c>
      <c r="I27" s="429" t="s">
        <v>2711</v>
      </c>
      <c r="J27" s="422" t="s">
        <v>2711</v>
      </c>
      <c r="K27" s="426"/>
      <c r="L27" s="503" t="s">
        <v>2711</v>
      </c>
      <c r="M27" s="504" t="s">
        <v>2711</v>
      </c>
      <c r="N27" s="427"/>
      <c r="O27" s="505" t="s">
        <v>2750</v>
      </c>
    </row>
    <row r="28" spans="1:15" ht="12" thickBot="1">
      <c r="A28" s="499" t="s">
        <v>2336</v>
      </c>
      <c r="B28" s="499" t="s">
        <v>1753</v>
      </c>
      <c r="C28" s="499">
        <v>50</v>
      </c>
      <c r="D28" s="500" t="s">
        <v>50</v>
      </c>
      <c r="E28" s="501" t="s">
        <v>51</v>
      </c>
      <c r="F28" s="502" t="s">
        <v>5988</v>
      </c>
      <c r="G28" s="423"/>
      <c r="H28" s="424"/>
      <c r="I28" s="429"/>
      <c r="J28" s="422"/>
      <c r="K28" s="426" t="s">
        <v>2707</v>
      </c>
      <c r="L28" s="503"/>
      <c r="M28" s="504"/>
      <c r="N28" s="427"/>
      <c r="O28" s="505" t="s">
        <v>2755</v>
      </c>
    </row>
    <row r="29" spans="1:15" ht="12" thickBot="1">
      <c r="A29" s="499" t="s">
        <v>2337</v>
      </c>
      <c r="B29" s="499">
        <v>500</v>
      </c>
      <c r="C29" s="499">
        <v>50</v>
      </c>
      <c r="D29" s="500" t="s">
        <v>118</v>
      </c>
      <c r="E29" s="501" t="s">
        <v>2470</v>
      </c>
      <c r="F29" s="502"/>
      <c r="G29" s="423" t="s">
        <v>2711</v>
      </c>
      <c r="H29" s="424" t="s">
        <v>2711</v>
      </c>
      <c r="I29" s="429" t="s">
        <v>2711</v>
      </c>
      <c r="J29" s="422" t="s">
        <v>2711</v>
      </c>
      <c r="K29" s="426"/>
      <c r="L29" s="503" t="s">
        <v>2711</v>
      </c>
      <c r="M29" s="504" t="s">
        <v>2711</v>
      </c>
      <c r="N29" s="427"/>
      <c r="O29" s="505" t="s">
        <v>2740</v>
      </c>
    </row>
    <row r="30" spans="1:15" ht="12" thickBot="1">
      <c r="A30" s="499" t="s">
        <v>2338</v>
      </c>
      <c r="B30" s="499">
        <v>900</v>
      </c>
      <c r="C30" s="499">
        <v>55</v>
      </c>
      <c r="D30" s="500" t="s">
        <v>56</v>
      </c>
      <c r="E30" s="501" t="s">
        <v>57</v>
      </c>
      <c r="F30" s="502"/>
      <c r="G30" s="423" t="s">
        <v>2711</v>
      </c>
      <c r="H30" s="424" t="s">
        <v>2711</v>
      </c>
      <c r="I30" s="429" t="s">
        <v>2711</v>
      </c>
      <c r="J30" s="422" t="s">
        <v>2711</v>
      </c>
      <c r="K30" s="426"/>
      <c r="L30" s="503" t="s">
        <v>2711</v>
      </c>
      <c r="M30" s="504" t="s">
        <v>2711</v>
      </c>
      <c r="N30" s="427"/>
      <c r="O30" s="505" t="s">
        <v>2727</v>
      </c>
    </row>
    <row r="31" spans="1:15" ht="12" thickBot="1">
      <c r="A31" s="499" t="s">
        <v>2339</v>
      </c>
      <c r="B31" s="499">
        <v>600</v>
      </c>
      <c r="C31" s="499">
        <v>55</v>
      </c>
      <c r="D31" s="500" t="s">
        <v>118</v>
      </c>
      <c r="E31" s="501" t="s">
        <v>59</v>
      </c>
      <c r="F31" s="502"/>
      <c r="G31" s="423" t="s">
        <v>2711</v>
      </c>
      <c r="H31" s="424" t="s">
        <v>2711</v>
      </c>
      <c r="I31" s="429" t="s">
        <v>2711</v>
      </c>
      <c r="J31" s="422" t="s">
        <v>2711</v>
      </c>
      <c r="K31" s="426"/>
      <c r="L31" s="503" t="s">
        <v>2711</v>
      </c>
      <c r="M31" s="504" t="s">
        <v>2711</v>
      </c>
      <c r="N31" s="427"/>
      <c r="O31" s="505" t="s">
        <v>2727</v>
      </c>
    </row>
    <row r="32" spans="1:15" ht="12" thickBot="1">
      <c r="A32" s="499" t="s">
        <v>2340</v>
      </c>
      <c r="B32" s="499" t="s">
        <v>1753</v>
      </c>
      <c r="C32" s="499">
        <v>55</v>
      </c>
      <c r="D32" s="500" t="s">
        <v>50</v>
      </c>
      <c r="E32" s="501" t="s">
        <v>51</v>
      </c>
      <c r="F32" s="502" t="s">
        <v>5878</v>
      </c>
      <c r="G32" s="423" t="s">
        <v>2709</v>
      </c>
      <c r="H32" s="424" t="s">
        <v>1920</v>
      </c>
      <c r="I32" s="429" t="s">
        <v>1920</v>
      </c>
      <c r="J32" s="422" t="s">
        <v>1920</v>
      </c>
      <c r="K32" s="426"/>
      <c r="L32" s="503"/>
      <c r="M32" s="504"/>
      <c r="N32" s="427"/>
      <c r="O32" s="505" t="s">
        <v>2759</v>
      </c>
    </row>
    <row r="33" spans="1:15" ht="12" thickBot="1">
      <c r="A33" s="499" t="s">
        <v>2341</v>
      </c>
      <c r="B33" s="499" t="s">
        <v>1753</v>
      </c>
      <c r="C33" s="499">
        <v>65</v>
      </c>
      <c r="D33" s="500" t="s">
        <v>56</v>
      </c>
      <c r="E33" s="501" t="s">
        <v>57</v>
      </c>
      <c r="F33" s="502"/>
      <c r="G33" s="423"/>
      <c r="H33" s="424"/>
      <c r="I33" s="429"/>
      <c r="J33" s="422" t="s">
        <v>2709</v>
      </c>
      <c r="K33" s="426"/>
      <c r="L33" s="503"/>
      <c r="M33" s="504"/>
      <c r="N33" s="427"/>
      <c r="O33" s="505" t="s">
        <v>2728</v>
      </c>
    </row>
    <row r="34" spans="1:15" ht="12" thickBot="1">
      <c r="A34" s="499" t="s">
        <v>2342</v>
      </c>
      <c r="B34" s="499">
        <v>660</v>
      </c>
      <c r="C34" s="499">
        <v>66</v>
      </c>
      <c r="D34" s="500" t="s">
        <v>55</v>
      </c>
      <c r="E34" s="501" t="s">
        <v>54</v>
      </c>
      <c r="F34" s="502"/>
      <c r="G34" s="423"/>
      <c r="H34" s="424"/>
      <c r="I34" s="429"/>
      <c r="J34" s="422"/>
      <c r="K34" s="426"/>
      <c r="L34" s="503"/>
      <c r="M34" s="504"/>
      <c r="N34" s="427" t="s">
        <v>2707</v>
      </c>
      <c r="O34" s="505" t="s">
        <v>2727</v>
      </c>
    </row>
    <row r="35" spans="1:15" ht="12" thickBot="1">
      <c r="A35" s="499" t="s">
        <v>2343</v>
      </c>
      <c r="B35" s="499">
        <v>750</v>
      </c>
      <c r="C35" s="499">
        <v>70</v>
      </c>
      <c r="D35" s="500" t="s">
        <v>2344</v>
      </c>
      <c r="E35" s="501" t="s">
        <v>54</v>
      </c>
      <c r="F35" s="502"/>
      <c r="G35" s="423" t="s">
        <v>2711</v>
      </c>
      <c r="H35" s="424" t="s">
        <v>2711</v>
      </c>
      <c r="I35" s="429" t="s">
        <v>2711</v>
      </c>
      <c r="J35" s="422" t="s">
        <v>2711</v>
      </c>
      <c r="K35" s="426"/>
      <c r="L35" s="503" t="s">
        <v>2711</v>
      </c>
      <c r="M35" s="504" t="s">
        <v>2711</v>
      </c>
      <c r="N35" s="427"/>
      <c r="O35" s="505" t="s">
        <v>2727</v>
      </c>
    </row>
    <row r="36" spans="1:15" ht="12" thickBot="1">
      <c r="A36" s="499" t="s">
        <v>2345</v>
      </c>
      <c r="B36" s="499">
        <v>800</v>
      </c>
      <c r="C36" s="499">
        <v>75</v>
      </c>
      <c r="D36" s="500" t="s">
        <v>55</v>
      </c>
      <c r="E36" s="501" t="s">
        <v>51</v>
      </c>
      <c r="F36" s="502" t="s">
        <v>5880</v>
      </c>
      <c r="G36" s="423"/>
      <c r="H36" s="424"/>
      <c r="I36" s="429" t="s">
        <v>1920</v>
      </c>
      <c r="J36" s="422"/>
      <c r="K36" s="426"/>
      <c r="L36" s="503"/>
      <c r="M36" s="504"/>
      <c r="N36" s="427"/>
      <c r="O36" s="505" t="s">
        <v>2727</v>
      </c>
    </row>
    <row r="37" spans="1:15" ht="12" thickBot="1">
      <c r="A37" s="499" t="s">
        <v>2346</v>
      </c>
      <c r="B37" s="499">
        <v>1300</v>
      </c>
      <c r="C37" s="499">
        <v>75</v>
      </c>
      <c r="D37" s="500" t="s">
        <v>56</v>
      </c>
      <c r="E37" s="501" t="s">
        <v>51</v>
      </c>
      <c r="F37" s="502" t="s">
        <v>5880</v>
      </c>
      <c r="G37" s="423" t="s">
        <v>2711</v>
      </c>
      <c r="H37" s="424" t="s">
        <v>2711</v>
      </c>
      <c r="I37" s="429" t="s">
        <v>2711</v>
      </c>
      <c r="J37" s="422" t="s">
        <v>2711</v>
      </c>
      <c r="K37" s="426"/>
      <c r="L37" s="503" t="s">
        <v>2711</v>
      </c>
      <c r="M37" s="504" t="s">
        <v>2711</v>
      </c>
      <c r="N37" s="427"/>
      <c r="O37" s="505" t="s">
        <v>2763</v>
      </c>
    </row>
    <row r="38" spans="1:15" ht="12" thickBot="1">
      <c r="A38" s="499" t="s">
        <v>2347</v>
      </c>
      <c r="B38" s="499">
        <v>800</v>
      </c>
      <c r="C38" s="499">
        <v>77</v>
      </c>
      <c r="D38" s="500" t="s">
        <v>50</v>
      </c>
      <c r="E38" s="501" t="s">
        <v>51</v>
      </c>
      <c r="F38" s="502" t="s">
        <v>5881</v>
      </c>
      <c r="G38" s="423"/>
      <c r="H38" s="424" t="s">
        <v>2715</v>
      </c>
      <c r="I38" s="429" t="s">
        <v>2716</v>
      </c>
      <c r="J38" s="422"/>
      <c r="K38" s="426"/>
      <c r="L38" s="503" t="s">
        <v>2717</v>
      </c>
      <c r="M38" s="504" t="s">
        <v>2718</v>
      </c>
      <c r="N38" s="427"/>
      <c r="O38" s="505" t="s">
        <v>2764</v>
      </c>
    </row>
    <row r="39" spans="1:15" ht="12" thickBot="1">
      <c r="A39" s="499" t="s">
        <v>2348</v>
      </c>
      <c r="B39" s="499">
        <v>980</v>
      </c>
      <c r="C39" s="499">
        <v>80</v>
      </c>
      <c r="D39" s="500" t="s">
        <v>55</v>
      </c>
      <c r="E39" s="501" t="s">
        <v>51</v>
      </c>
      <c r="F39" s="502" t="s">
        <v>5880</v>
      </c>
      <c r="G39" s="423"/>
      <c r="H39" s="424"/>
      <c r="I39" s="429"/>
      <c r="J39" s="422"/>
      <c r="K39" s="426"/>
      <c r="L39" s="503"/>
      <c r="M39" s="504"/>
      <c r="N39" s="427" t="s">
        <v>2707</v>
      </c>
      <c r="O39" s="505" t="s">
        <v>2752</v>
      </c>
    </row>
    <row r="40" spans="1:15" ht="12" thickBot="1">
      <c r="A40" s="499" t="s">
        <v>2349</v>
      </c>
      <c r="B40" s="499" t="s">
        <v>1753</v>
      </c>
      <c r="C40" s="499">
        <v>85</v>
      </c>
      <c r="D40" s="500" t="s">
        <v>56</v>
      </c>
      <c r="E40" s="501" t="s">
        <v>57</v>
      </c>
      <c r="F40" s="502"/>
      <c r="G40" s="423"/>
      <c r="H40" s="424"/>
      <c r="I40" s="429"/>
      <c r="J40" s="422" t="s">
        <v>1920</v>
      </c>
      <c r="K40" s="426"/>
      <c r="L40" s="503" t="s">
        <v>2709</v>
      </c>
      <c r="M40" s="504" t="s">
        <v>2717</v>
      </c>
      <c r="N40" s="427"/>
      <c r="O40" s="505" t="s">
        <v>2766</v>
      </c>
    </row>
    <row r="41" spans="1:15" ht="12" thickBot="1">
      <c r="A41" s="499" t="s">
        <v>2350</v>
      </c>
      <c r="B41" s="499">
        <v>1000</v>
      </c>
      <c r="C41" s="499">
        <v>88</v>
      </c>
      <c r="D41" s="500" t="s">
        <v>50</v>
      </c>
      <c r="E41" s="501" t="s">
        <v>51</v>
      </c>
      <c r="F41" s="502" t="s">
        <v>5882</v>
      </c>
      <c r="G41" s="423" t="s">
        <v>2709</v>
      </c>
      <c r="H41" s="424" t="s">
        <v>2709</v>
      </c>
      <c r="I41" s="429" t="s">
        <v>2709</v>
      </c>
      <c r="J41" s="422" t="s">
        <v>1920</v>
      </c>
      <c r="K41" s="426"/>
      <c r="L41" s="503"/>
      <c r="M41" s="504" t="s">
        <v>2714</v>
      </c>
      <c r="N41" s="427"/>
      <c r="O41" s="505" t="s">
        <v>2763</v>
      </c>
    </row>
    <row r="42" spans="1:15" ht="12" thickBot="1">
      <c r="A42" s="499" t="s">
        <v>2351</v>
      </c>
      <c r="B42" s="499">
        <v>1600</v>
      </c>
      <c r="C42" s="499">
        <v>90</v>
      </c>
      <c r="D42" s="500" t="s">
        <v>2344</v>
      </c>
      <c r="E42" s="501" t="s">
        <v>117</v>
      </c>
      <c r="F42" s="502"/>
      <c r="G42" s="423" t="s">
        <v>2711</v>
      </c>
      <c r="H42" s="424" t="s">
        <v>2711</v>
      </c>
      <c r="I42" s="429" t="s">
        <v>2711</v>
      </c>
      <c r="J42" s="422" t="s">
        <v>2711</v>
      </c>
      <c r="K42" s="426"/>
      <c r="L42" s="503" t="s">
        <v>2711</v>
      </c>
      <c r="M42" s="504" t="s">
        <v>2711</v>
      </c>
      <c r="N42" s="427"/>
      <c r="O42" s="505" t="s">
        <v>2763</v>
      </c>
    </row>
    <row r="43" spans="1:15" ht="12" thickBot="1">
      <c r="A43" s="499" t="s">
        <v>2352</v>
      </c>
      <c r="B43" s="499" t="s">
        <v>1753</v>
      </c>
      <c r="C43" s="499">
        <v>95</v>
      </c>
      <c r="D43" s="500" t="s">
        <v>55</v>
      </c>
      <c r="E43" s="501" t="s">
        <v>51</v>
      </c>
      <c r="F43" s="502" t="s">
        <v>5880</v>
      </c>
      <c r="G43" s="423" t="s">
        <v>2711</v>
      </c>
      <c r="H43" s="424" t="s">
        <v>2711</v>
      </c>
      <c r="I43" s="429" t="s">
        <v>2711</v>
      </c>
      <c r="J43" s="422" t="s">
        <v>2711</v>
      </c>
      <c r="K43" s="426"/>
      <c r="L43" s="503"/>
      <c r="M43" s="504"/>
      <c r="N43" s="427"/>
      <c r="O43" s="505" t="s">
        <v>2746</v>
      </c>
    </row>
    <row r="44" spans="1:15" ht="12" thickBot="1">
      <c r="A44" s="499" t="s">
        <v>2353</v>
      </c>
      <c r="B44" s="499">
        <v>1200</v>
      </c>
      <c r="C44" s="499">
        <v>95</v>
      </c>
      <c r="D44" s="500" t="s">
        <v>50</v>
      </c>
      <c r="E44" s="501" t="s">
        <v>51</v>
      </c>
      <c r="F44" s="502" t="s">
        <v>5883</v>
      </c>
      <c r="G44" s="423"/>
      <c r="H44" s="424"/>
      <c r="I44" s="429"/>
      <c r="J44" s="422" t="s">
        <v>2712</v>
      </c>
      <c r="K44" s="426"/>
      <c r="L44" s="503" t="s">
        <v>2709</v>
      </c>
      <c r="M44" s="504"/>
      <c r="N44" s="427"/>
      <c r="O44" s="505" t="s">
        <v>2769</v>
      </c>
    </row>
    <row r="45" spans="1:15" ht="12" thickBot="1">
      <c r="A45" s="499" t="s">
        <v>2354</v>
      </c>
      <c r="B45" s="499" t="s">
        <v>1753</v>
      </c>
      <c r="C45" s="499">
        <v>95</v>
      </c>
      <c r="D45" s="500" t="s">
        <v>55</v>
      </c>
      <c r="E45" s="501" t="s">
        <v>77</v>
      </c>
      <c r="F45" s="502"/>
      <c r="G45" s="423" t="s">
        <v>2711</v>
      </c>
      <c r="H45" s="424" t="s">
        <v>2711</v>
      </c>
      <c r="I45" s="429" t="s">
        <v>2711</v>
      </c>
      <c r="J45" s="422" t="s">
        <v>2711</v>
      </c>
      <c r="K45" s="426"/>
      <c r="L45" s="503"/>
      <c r="M45" s="504" t="s">
        <v>2711</v>
      </c>
      <c r="N45" s="427"/>
      <c r="O45" s="505" t="s">
        <v>2770</v>
      </c>
    </row>
    <row r="46" spans="1:15" ht="12" thickBot="1">
      <c r="A46" s="499" t="s">
        <v>2355</v>
      </c>
      <c r="B46" s="499">
        <v>1800</v>
      </c>
      <c r="C46" s="499">
        <v>100</v>
      </c>
      <c r="D46" s="500" t="s">
        <v>118</v>
      </c>
      <c r="E46" s="501" t="s">
        <v>59</v>
      </c>
      <c r="F46" s="502"/>
      <c r="G46" s="423" t="s">
        <v>2711</v>
      </c>
      <c r="H46" s="424" t="s">
        <v>2711</v>
      </c>
      <c r="I46" s="429" t="s">
        <v>2711</v>
      </c>
      <c r="J46" s="422" t="s">
        <v>2711</v>
      </c>
      <c r="K46" s="426"/>
      <c r="L46" s="503" t="s">
        <v>2711</v>
      </c>
      <c r="M46" s="504" t="s">
        <v>2711</v>
      </c>
      <c r="N46" s="427"/>
      <c r="O46" s="505" t="s">
        <v>2763</v>
      </c>
    </row>
    <row r="47" spans="1:15" ht="12" thickBot="1">
      <c r="A47" s="499" t="s">
        <v>2356</v>
      </c>
      <c r="B47" s="499">
        <v>2100</v>
      </c>
      <c r="C47" s="499">
        <v>100</v>
      </c>
      <c r="D47" s="500" t="s">
        <v>2344</v>
      </c>
      <c r="E47" s="501" t="s">
        <v>54</v>
      </c>
      <c r="F47" s="502"/>
      <c r="G47" s="423" t="s">
        <v>2711</v>
      </c>
      <c r="H47" s="424" t="s">
        <v>2711</v>
      </c>
      <c r="I47" s="429" t="s">
        <v>2711</v>
      </c>
      <c r="J47" s="422" t="s">
        <v>2711</v>
      </c>
      <c r="K47" s="426"/>
      <c r="L47" s="503"/>
      <c r="M47" s="504" t="s">
        <v>2711</v>
      </c>
      <c r="N47" s="427"/>
      <c r="O47" s="505" t="s">
        <v>2752</v>
      </c>
    </row>
    <row r="48" spans="1:15" ht="12" thickBot="1">
      <c r="A48" s="499" t="s">
        <v>2357</v>
      </c>
      <c r="B48" s="499">
        <v>1850</v>
      </c>
      <c r="C48" s="499">
        <v>105</v>
      </c>
      <c r="D48" s="500" t="s">
        <v>50</v>
      </c>
      <c r="E48" s="501" t="s">
        <v>51</v>
      </c>
      <c r="F48" s="502" t="s">
        <v>5884</v>
      </c>
      <c r="G48" s="423" t="s">
        <v>2711</v>
      </c>
      <c r="H48" s="424" t="s">
        <v>2711</v>
      </c>
      <c r="I48" s="429" t="s">
        <v>2711</v>
      </c>
      <c r="J48" s="422" t="s">
        <v>2711</v>
      </c>
      <c r="K48" s="426"/>
      <c r="L48" s="503" t="s">
        <v>2711</v>
      </c>
      <c r="M48" s="504" t="s">
        <v>2711</v>
      </c>
      <c r="N48" s="427"/>
      <c r="O48" s="505" t="s">
        <v>2771</v>
      </c>
    </row>
    <row r="49" spans="1:15" ht="12" thickBot="1">
      <c r="A49" s="499" t="s">
        <v>2358</v>
      </c>
      <c r="B49" s="499">
        <v>2100</v>
      </c>
      <c r="C49" s="499">
        <v>105</v>
      </c>
      <c r="D49" s="500" t="s">
        <v>131</v>
      </c>
      <c r="E49" s="501" t="s">
        <v>51</v>
      </c>
      <c r="F49" s="502" t="s">
        <v>5885</v>
      </c>
      <c r="G49" s="423"/>
      <c r="H49" s="424"/>
      <c r="I49" s="429" t="s">
        <v>2717</v>
      </c>
      <c r="J49" s="422" t="s">
        <v>2709</v>
      </c>
      <c r="K49" s="426"/>
      <c r="L49" s="503" t="s">
        <v>1920</v>
      </c>
      <c r="M49" s="504"/>
      <c r="N49" s="427"/>
      <c r="O49" s="505" t="s">
        <v>2752</v>
      </c>
    </row>
    <row r="50" spans="1:15" ht="12" thickBot="1">
      <c r="A50" s="499" t="s">
        <v>2359</v>
      </c>
      <c r="B50" s="499">
        <v>2000</v>
      </c>
      <c r="C50" s="499">
        <v>110</v>
      </c>
      <c r="D50" s="500" t="s">
        <v>50</v>
      </c>
      <c r="E50" s="501" t="s">
        <v>51</v>
      </c>
      <c r="F50" s="502" t="s">
        <v>3590</v>
      </c>
      <c r="G50" s="423"/>
      <c r="H50" s="424"/>
      <c r="I50" s="429" t="s">
        <v>2715</v>
      </c>
      <c r="J50" s="422"/>
      <c r="K50" s="426"/>
      <c r="L50" s="503"/>
      <c r="M50" s="504"/>
      <c r="N50" s="427"/>
      <c r="O50" s="505" t="s">
        <v>2772</v>
      </c>
    </row>
    <row r="51" spans="1:15" ht="12" thickBot="1">
      <c r="A51" s="499" t="s">
        <v>2360</v>
      </c>
      <c r="B51" s="499">
        <v>2200</v>
      </c>
      <c r="C51" s="499">
        <v>110</v>
      </c>
      <c r="D51" s="500" t="s">
        <v>50</v>
      </c>
      <c r="E51" s="501" t="s">
        <v>51</v>
      </c>
      <c r="F51" s="502" t="s">
        <v>5883</v>
      </c>
      <c r="G51" s="423"/>
      <c r="H51" s="424"/>
      <c r="I51" s="429"/>
      <c r="J51" s="422"/>
      <c r="K51" s="426"/>
      <c r="L51" s="503" t="s">
        <v>2709</v>
      </c>
      <c r="M51" s="504"/>
      <c r="N51" s="427"/>
      <c r="O51" s="505" t="s">
        <v>2773</v>
      </c>
    </row>
    <row r="52" spans="1:15" ht="12" thickBot="1">
      <c r="A52" s="499" t="s">
        <v>2361</v>
      </c>
      <c r="B52" s="499">
        <v>1700</v>
      </c>
      <c r="C52" s="499">
        <v>110</v>
      </c>
      <c r="D52" s="500" t="s">
        <v>50</v>
      </c>
      <c r="E52" s="501" t="s">
        <v>51</v>
      </c>
      <c r="F52" s="502" t="s">
        <v>5878</v>
      </c>
      <c r="G52" s="423"/>
      <c r="H52" s="424"/>
      <c r="I52" s="429"/>
      <c r="J52" s="422"/>
      <c r="K52" s="426"/>
      <c r="L52" s="503"/>
      <c r="M52" s="504"/>
      <c r="N52" s="427" t="s">
        <v>2708</v>
      </c>
      <c r="O52" s="505" t="s">
        <v>2774</v>
      </c>
    </row>
    <row r="53" spans="1:15" ht="12" thickBot="1">
      <c r="A53" s="499" t="s">
        <v>2362</v>
      </c>
      <c r="B53" s="499">
        <v>2250</v>
      </c>
      <c r="C53" s="499">
        <v>112</v>
      </c>
      <c r="D53" s="500" t="s">
        <v>50</v>
      </c>
      <c r="E53" s="501" t="s">
        <v>51</v>
      </c>
      <c r="F53" s="502" t="s">
        <v>5988</v>
      </c>
      <c r="G53" s="423"/>
      <c r="H53" s="424"/>
      <c r="I53" s="429"/>
      <c r="J53" s="422"/>
      <c r="K53" s="426"/>
      <c r="L53" s="503"/>
      <c r="M53" s="504" t="s">
        <v>2719</v>
      </c>
      <c r="N53" s="427"/>
      <c r="O53" s="505" t="s">
        <v>2731</v>
      </c>
    </row>
    <row r="54" spans="1:15" ht="12" thickBot="1">
      <c r="A54" s="499" t="s">
        <v>2363</v>
      </c>
      <c r="B54" s="499">
        <v>2500</v>
      </c>
      <c r="C54" s="499">
        <v>115</v>
      </c>
      <c r="D54" s="500" t="s">
        <v>118</v>
      </c>
      <c r="E54" s="501" t="s">
        <v>59</v>
      </c>
      <c r="F54" s="502"/>
      <c r="G54" s="423" t="s">
        <v>2711</v>
      </c>
      <c r="H54" s="424" t="s">
        <v>2711</v>
      </c>
      <c r="I54" s="429" t="s">
        <v>2711</v>
      </c>
      <c r="J54" s="422" t="s">
        <v>2711</v>
      </c>
      <c r="K54" s="426"/>
      <c r="L54" s="503"/>
      <c r="M54" s="504"/>
      <c r="N54" s="427"/>
      <c r="O54" s="505" t="s">
        <v>2731</v>
      </c>
    </row>
    <row r="55" spans="1:15" ht="12" thickBot="1">
      <c r="A55" s="499" t="s">
        <v>2364</v>
      </c>
      <c r="B55" s="499" t="s">
        <v>1753</v>
      </c>
      <c r="C55" s="499">
        <v>120</v>
      </c>
      <c r="D55" s="500" t="s">
        <v>50</v>
      </c>
      <c r="E55" s="501" t="s">
        <v>51</v>
      </c>
      <c r="F55" s="502" t="s">
        <v>5988</v>
      </c>
      <c r="G55" s="423" t="s">
        <v>2716</v>
      </c>
      <c r="H55" s="424"/>
      <c r="I55" s="429" t="s">
        <v>2716</v>
      </c>
      <c r="J55" s="422"/>
      <c r="K55" s="426"/>
      <c r="L55" s="503"/>
      <c r="M55" s="504"/>
      <c r="N55" s="427"/>
      <c r="O55" s="505" t="s">
        <v>2746</v>
      </c>
    </row>
    <row r="56" spans="1:15" ht="12" thickBot="1">
      <c r="A56" s="499" t="s">
        <v>2365</v>
      </c>
      <c r="B56" s="499">
        <v>2800</v>
      </c>
      <c r="C56" s="499">
        <v>120</v>
      </c>
      <c r="D56" s="500" t="s">
        <v>50</v>
      </c>
      <c r="E56" s="501" t="s">
        <v>51</v>
      </c>
      <c r="F56" s="502" t="s">
        <v>5988</v>
      </c>
      <c r="G56" s="423"/>
      <c r="H56" s="424"/>
      <c r="I56" s="429" t="s">
        <v>2716</v>
      </c>
      <c r="J56" s="422"/>
      <c r="K56" s="426"/>
      <c r="L56" s="503"/>
      <c r="M56" s="504"/>
      <c r="N56" s="427"/>
      <c r="O56" s="505" t="s">
        <v>2731</v>
      </c>
    </row>
    <row r="57" spans="1:15" ht="12" thickBot="1">
      <c r="A57" s="499" t="s">
        <v>2366</v>
      </c>
      <c r="B57" s="499">
        <v>3500</v>
      </c>
      <c r="C57" s="499">
        <v>125</v>
      </c>
      <c r="D57" s="500" t="s">
        <v>56</v>
      </c>
      <c r="E57" s="501" t="s">
        <v>57</v>
      </c>
      <c r="F57" s="502"/>
      <c r="G57" s="423"/>
      <c r="H57" s="424"/>
      <c r="I57" s="429"/>
      <c r="J57" s="422" t="s">
        <v>2719</v>
      </c>
      <c r="K57" s="426"/>
      <c r="L57" s="503"/>
      <c r="M57" s="504"/>
      <c r="N57" s="427"/>
      <c r="O57" s="505" t="s">
        <v>2731</v>
      </c>
    </row>
    <row r="58" spans="1:15" ht="12" thickBot="1">
      <c r="A58" s="499" t="s">
        <v>2367</v>
      </c>
      <c r="B58" s="499" t="s">
        <v>1753</v>
      </c>
      <c r="C58" s="499">
        <v>130</v>
      </c>
      <c r="D58" s="500" t="s">
        <v>50</v>
      </c>
      <c r="E58" s="501" t="s">
        <v>51</v>
      </c>
      <c r="F58" s="502" t="s">
        <v>5886</v>
      </c>
      <c r="G58" s="423" t="s">
        <v>2711</v>
      </c>
      <c r="H58" s="424" t="s">
        <v>2711</v>
      </c>
      <c r="I58" s="429" t="s">
        <v>2711</v>
      </c>
      <c r="J58" s="422" t="s">
        <v>2711</v>
      </c>
      <c r="K58" s="426"/>
      <c r="L58" s="503"/>
      <c r="M58" s="504"/>
      <c r="N58" s="427"/>
      <c r="O58" s="505" t="s">
        <v>2776</v>
      </c>
    </row>
    <row r="59" spans="1:15" ht="12" thickBot="1">
      <c r="A59" s="499" t="s">
        <v>2368</v>
      </c>
      <c r="B59" s="499">
        <v>2100</v>
      </c>
      <c r="C59" s="499">
        <v>130</v>
      </c>
      <c r="D59" s="500" t="s">
        <v>118</v>
      </c>
      <c r="E59" s="501" t="s">
        <v>59</v>
      </c>
      <c r="F59" s="502"/>
      <c r="G59" s="423"/>
      <c r="H59" s="424"/>
      <c r="I59" s="429"/>
      <c r="J59" s="422"/>
      <c r="K59" s="426"/>
      <c r="L59" s="503"/>
      <c r="M59" s="504"/>
      <c r="N59" s="427" t="s">
        <v>2710</v>
      </c>
      <c r="O59" s="505" t="s">
        <v>2757</v>
      </c>
    </row>
    <row r="60" spans="1:15" ht="12" thickBot="1">
      <c r="A60" s="499" t="s">
        <v>2369</v>
      </c>
      <c r="B60" s="499">
        <v>3200</v>
      </c>
      <c r="C60" s="499">
        <v>140</v>
      </c>
      <c r="D60" s="500" t="s">
        <v>2344</v>
      </c>
      <c r="E60" s="501" t="s">
        <v>117</v>
      </c>
      <c r="F60" s="502"/>
      <c r="G60" s="423" t="s">
        <v>2711</v>
      </c>
      <c r="H60" s="424" t="s">
        <v>2711</v>
      </c>
      <c r="I60" s="429" t="s">
        <v>2711</v>
      </c>
      <c r="J60" s="422" t="s">
        <v>2711</v>
      </c>
      <c r="K60" s="426"/>
      <c r="L60" s="503" t="s">
        <v>2711</v>
      </c>
      <c r="M60" s="504" t="s">
        <v>2711</v>
      </c>
      <c r="N60" s="427"/>
      <c r="O60" s="505" t="s">
        <v>2756</v>
      </c>
    </row>
    <row r="61" spans="1:15" ht="12" thickBot="1">
      <c r="A61" s="499" t="s">
        <v>2370</v>
      </c>
      <c r="B61" s="499">
        <v>3400</v>
      </c>
      <c r="C61" s="499">
        <v>145</v>
      </c>
      <c r="D61" s="500" t="s">
        <v>120</v>
      </c>
      <c r="E61" s="501" t="s">
        <v>51</v>
      </c>
      <c r="F61" s="502" t="s">
        <v>5887</v>
      </c>
      <c r="G61" s="423" t="s">
        <v>2711</v>
      </c>
      <c r="H61" s="424" t="s">
        <v>2711</v>
      </c>
      <c r="I61" s="429" t="s">
        <v>2711</v>
      </c>
      <c r="J61" s="422" t="s">
        <v>2711</v>
      </c>
      <c r="K61" s="426"/>
      <c r="L61" s="503" t="s">
        <v>2711</v>
      </c>
      <c r="M61" s="504" t="s">
        <v>2711</v>
      </c>
      <c r="N61" s="427"/>
      <c r="O61" s="505" t="s">
        <v>2756</v>
      </c>
    </row>
    <row r="62" spans="1:15" ht="12" thickBot="1">
      <c r="A62" s="499" t="s">
        <v>2371</v>
      </c>
      <c r="B62" s="499">
        <v>2600</v>
      </c>
      <c r="C62" s="499">
        <v>145</v>
      </c>
      <c r="D62" s="500" t="s">
        <v>56</v>
      </c>
      <c r="E62" s="501" t="s">
        <v>57</v>
      </c>
      <c r="F62" s="502"/>
      <c r="G62" s="423"/>
      <c r="H62" s="424"/>
      <c r="I62" s="429"/>
      <c r="J62" s="422"/>
      <c r="K62" s="426"/>
      <c r="L62" s="503"/>
      <c r="M62" s="504"/>
      <c r="N62" s="427" t="s">
        <v>2707</v>
      </c>
      <c r="O62" s="505" t="s">
        <v>2757</v>
      </c>
    </row>
    <row r="63" spans="1:15" ht="12" thickBot="1">
      <c r="A63" s="499" t="s">
        <v>2372</v>
      </c>
      <c r="B63" s="499">
        <v>3500</v>
      </c>
      <c r="C63" s="499">
        <v>150</v>
      </c>
      <c r="D63" s="500" t="s">
        <v>2344</v>
      </c>
      <c r="E63" s="501" t="s">
        <v>54</v>
      </c>
      <c r="F63" s="502"/>
      <c r="G63" s="423" t="s">
        <v>2718</v>
      </c>
      <c r="H63" s="424" t="s">
        <v>2718</v>
      </c>
      <c r="I63" s="429" t="s">
        <v>2718</v>
      </c>
      <c r="J63" s="422"/>
      <c r="K63" s="426"/>
      <c r="L63" s="503"/>
      <c r="M63" s="504" t="s">
        <v>2718</v>
      </c>
      <c r="N63" s="427"/>
      <c r="O63" s="505" t="s">
        <v>2756</v>
      </c>
    </row>
    <row r="64" spans="1:15" ht="12" thickBot="1">
      <c r="A64" s="499" t="s">
        <v>2373</v>
      </c>
      <c r="B64" s="499" t="s">
        <v>1753</v>
      </c>
      <c r="C64" s="499">
        <v>155</v>
      </c>
      <c r="D64" s="500" t="s">
        <v>50</v>
      </c>
      <c r="E64" s="501" t="s">
        <v>51</v>
      </c>
      <c r="F64" s="502" t="s">
        <v>5888</v>
      </c>
      <c r="G64" s="423" t="s">
        <v>2716</v>
      </c>
      <c r="H64" s="424"/>
      <c r="I64" s="429"/>
      <c r="J64" s="422" t="s">
        <v>1920</v>
      </c>
      <c r="K64" s="426"/>
      <c r="L64" s="503" t="s">
        <v>2716</v>
      </c>
      <c r="M64" s="504" t="s">
        <v>2717</v>
      </c>
      <c r="N64" s="427"/>
      <c r="O64" s="505" t="s">
        <v>2777</v>
      </c>
    </row>
    <row r="65" spans="1:15" ht="12" thickBot="1">
      <c r="A65" s="499" t="s">
        <v>2374</v>
      </c>
      <c r="B65" s="499">
        <v>2013</v>
      </c>
      <c r="C65" s="499">
        <v>160</v>
      </c>
      <c r="D65" s="500" t="s">
        <v>50</v>
      </c>
      <c r="E65" s="501" t="s">
        <v>51</v>
      </c>
      <c r="F65" s="502" t="s">
        <v>5889</v>
      </c>
      <c r="G65" s="423"/>
      <c r="H65" s="424"/>
      <c r="I65" s="429"/>
      <c r="J65" s="422"/>
      <c r="K65" s="426"/>
      <c r="L65" s="503"/>
      <c r="M65" s="504"/>
      <c r="N65" s="427" t="s">
        <v>2708</v>
      </c>
      <c r="O65" s="505" t="s">
        <v>3584</v>
      </c>
    </row>
    <row r="66" spans="1:15" ht="12" thickBot="1">
      <c r="A66" s="499" t="s">
        <v>2375</v>
      </c>
      <c r="B66" s="499">
        <v>3800</v>
      </c>
      <c r="C66" s="499">
        <v>165</v>
      </c>
      <c r="D66" s="500" t="s">
        <v>50</v>
      </c>
      <c r="E66" s="501" t="s">
        <v>51</v>
      </c>
      <c r="F66" s="502" t="s">
        <v>5880</v>
      </c>
      <c r="G66" s="423" t="s">
        <v>2711</v>
      </c>
      <c r="H66" s="424" t="s">
        <v>2711</v>
      </c>
      <c r="I66" s="429" t="s">
        <v>2711</v>
      </c>
      <c r="J66" s="422" t="s">
        <v>2711</v>
      </c>
      <c r="K66" s="426"/>
      <c r="L66" s="503" t="s">
        <v>2711</v>
      </c>
      <c r="M66" s="504" t="s">
        <v>2711</v>
      </c>
      <c r="N66" s="427"/>
      <c r="O66" s="505" t="s">
        <v>2756</v>
      </c>
    </row>
    <row r="67" spans="1:15" ht="12" thickBot="1">
      <c r="A67" s="499" t="s">
        <v>2376</v>
      </c>
      <c r="B67" s="499">
        <v>4500</v>
      </c>
      <c r="C67" s="499">
        <v>170</v>
      </c>
      <c r="D67" s="500" t="s">
        <v>55</v>
      </c>
      <c r="E67" s="501" t="s">
        <v>51</v>
      </c>
      <c r="F67" s="502" t="s">
        <v>5890</v>
      </c>
      <c r="G67" s="423" t="s">
        <v>2711</v>
      </c>
      <c r="H67" s="424" t="s">
        <v>2711</v>
      </c>
      <c r="I67" s="429" t="s">
        <v>2711</v>
      </c>
      <c r="J67" s="422" t="s">
        <v>2711</v>
      </c>
      <c r="K67" s="426"/>
      <c r="L67" s="503"/>
      <c r="M67" s="504"/>
      <c r="N67" s="427"/>
      <c r="O67" s="505" t="s">
        <v>2778</v>
      </c>
    </row>
    <row r="68" spans="1:15" ht="12" thickBot="1">
      <c r="A68" s="499" t="s">
        <v>2377</v>
      </c>
      <c r="B68" s="499">
        <v>4000</v>
      </c>
      <c r="C68" s="499">
        <v>175</v>
      </c>
      <c r="D68" s="500" t="s">
        <v>50</v>
      </c>
      <c r="E68" s="501" t="s">
        <v>51</v>
      </c>
      <c r="F68" s="502" t="s">
        <v>5891</v>
      </c>
      <c r="G68" s="423"/>
      <c r="H68" s="424"/>
      <c r="I68" s="429"/>
      <c r="J68" s="422"/>
      <c r="K68" s="426"/>
      <c r="L68" s="503"/>
      <c r="M68" s="504"/>
      <c r="N68" s="427" t="s">
        <v>2710</v>
      </c>
      <c r="O68" s="505" t="s">
        <v>2756</v>
      </c>
    </row>
    <row r="69" spans="1:15" ht="12" thickBot="1">
      <c r="A69" s="499" t="s">
        <v>2378</v>
      </c>
      <c r="B69" s="499" t="s">
        <v>1753</v>
      </c>
      <c r="C69" s="499">
        <v>180</v>
      </c>
      <c r="D69" s="500" t="s">
        <v>50</v>
      </c>
      <c r="E69" s="501" t="s">
        <v>51</v>
      </c>
      <c r="F69" s="502" t="s">
        <v>5880</v>
      </c>
      <c r="G69" s="423" t="s">
        <v>2711</v>
      </c>
      <c r="H69" s="424" t="s">
        <v>2711</v>
      </c>
      <c r="I69" s="429" t="s">
        <v>2711</v>
      </c>
      <c r="J69" s="422" t="s">
        <v>2711</v>
      </c>
      <c r="K69" s="426"/>
      <c r="L69" s="503" t="s">
        <v>2711</v>
      </c>
      <c r="M69" s="504" t="s">
        <v>2711</v>
      </c>
      <c r="N69" s="427"/>
      <c r="O69" s="505" t="s">
        <v>2780</v>
      </c>
    </row>
    <row r="70" spans="1:15" ht="12" thickBot="1">
      <c r="A70" s="499" t="s">
        <v>2379</v>
      </c>
      <c r="B70" s="499">
        <v>4100</v>
      </c>
      <c r="C70" s="499">
        <v>180</v>
      </c>
      <c r="D70" s="500" t="s">
        <v>50</v>
      </c>
      <c r="E70" s="501" t="s">
        <v>51</v>
      </c>
      <c r="F70" s="502" t="s">
        <v>5988</v>
      </c>
      <c r="G70" s="423"/>
      <c r="H70" s="424"/>
      <c r="I70" s="429" t="s">
        <v>1920</v>
      </c>
      <c r="J70" s="422"/>
      <c r="K70" s="426"/>
      <c r="L70" s="503"/>
      <c r="M70" s="504"/>
      <c r="N70" s="427"/>
      <c r="O70" s="505" t="s">
        <v>2756</v>
      </c>
    </row>
    <row r="71" spans="1:15" ht="12" thickBot="1">
      <c r="A71" s="499" t="s">
        <v>2380</v>
      </c>
      <c r="B71" s="499">
        <v>8100</v>
      </c>
      <c r="C71" s="499">
        <v>180</v>
      </c>
      <c r="D71" s="500" t="s">
        <v>132</v>
      </c>
      <c r="E71" s="501" t="s">
        <v>51</v>
      </c>
      <c r="F71" s="502" t="s">
        <v>5878</v>
      </c>
      <c r="G71" s="423"/>
      <c r="H71" s="424"/>
      <c r="I71" s="429"/>
      <c r="J71" s="422"/>
      <c r="K71" s="426"/>
      <c r="L71" s="503"/>
      <c r="M71" s="504"/>
      <c r="N71" s="427" t="s">
        <v>2707</v>
      </c>
      <c r="O71" s="505" t="s">
        <v>2760</v>
      </c>
    </row>
    <row r="72" spans="1:15" ht="12" thickBot="1">
      <c r="A72" s="499" t="s">
        <v>2381</v>
      </c>
      <c r="B72" s="499" t="s">
        <v>1753</v>
      </c>
      <c r="C72" s="499">
        <v>185</v>
      </c>
      <c r="D72" s="500" t="s">
        <v>50</v>
      </c>
      <c r="E72" s="501" t="s">
        <v>51</v>
      </c>
      <c r="F72" s="502" t="s">
        <v>5889</v>
      </c>
      <c r="G72" s="423" t="s">
        <v>2711</v>
      </c>
      <c r="H72" s="424" t="s">
        <v>2711</v>
      </c>
      <c r="I72" s="429" t="s">
        <v>2711</v>
      </c>
      <c r="J72" s="422" t="s">
        <v>2711</v>
      </c>
      <c r="K72" s="426"/>
      <c r="L72" s="503"/>
      <c r="M72" s="504"/>
      <c r="N72" s="427"/>
      <c r="O72" s="505" t="s">
        <v>2781</v>
      </c>
    </row>
    <row r="73" spans="1:15" ht="12" thickBot="1">
      <c r="A73" s="499" t="s">
        <v>2382</v>
      </c>
      <c r="B73" s="499" t="s">
        <v>1753</v>
      </c>
      <c r="C73" s="499">
        <v>190</v>
      </c>
      <c r="D73" s="500" t="s">
        <v>50</v>
      </c>
      <c r="E73" s="501" t="s">
        <v>51</v>
      </c>
      <c r="F73" s="502" t="s">
        <v>5884</v>
      </c>
      <c r="G73" s="423" t="s">
        <v>2711</v>
      </c>
      <c r="H73" s="424" t="s">
        <v>2711</v>
      </c>
      <c r="I73" s="429" t="s">
        <v>2711</v>
      </c>
      <c r="J73" s="422" t="s">
        <v>2711</v>
      </c>
      <c r="K73" s="426"/>
      <c r="L73" s="503"/>
      <c r="M73" s="504"/>
      <c r="N73" s="427"/>
      <c r="O73" s="505" t="s">
        <v>2776</v>
      </c>
    </row>
    <row r="74" spans="1:15" ht="12" thickBot="1">
      <c r="A74" s="499" t="s">
        <v>2383</v>
      </c>
      <c r="B74" s="499" t="s">
        <v>1753</v>
      </c>
      <c r="C74" s="499">
        <v>190</v>
      </c>
      <c r="D74" s="500" t="s">
        <v>3489</v>
      </c>
      <c r="E74" s="501" t="s">
        <v>51</v>
      </c>
      <c r="F74" s="502" t="s">
        <v>5882</v>
      </c>
      <c r="G74" s="423" t="s">
        <v>2711</v>
      </c>
      <c r="H74" s="424" t="s">
        <v>2711</v>
      </c>
      <c r="I74" s="429" t="s">
        <v>2711</v>
      </c>
      <c r="J74" s="422" t="s">
        <v>2711</v>
      </c>
      <c r="K74" s="426"/>
      <c r="L74" s="503" t="s">
        <v>2711</v>
      </c>
      <c r="M74" s="504" t="s">
        <v>2711</v>
      </c>
      <c r="N74" s="427"/>
      <c r="O74" s="505" t="s">
        <v>2783</v>
      </c>
    </row>
    <row r="75" spans="1:15" ht="12" thickBot="1">
      <c r="A75" s="499" t="s">
        <v>2384</v>
      </c>
      <c r="B75" s="499">
        <v>6500</v>
      </c>
      <c r="C75" s="499">
        <v>195</v>
      </c>
      <c r="D75" s="500" t="s">
        <v>52</v>
      </c>
      <c r="E75" s="501" t="s">
        <v>51</v>
      </c>
      <c r="F75" s="502" t="s">
        <v>5988</v>
      </c>
      <c r="G75" s="423"/>
      <c r="H75" s="424"/>
      <c r="I75" s="429" t="s">
        <v>2712</v>
      </c>
      <c r="J75" s="422"/>
      <c r="K75" s="426"/>
      <c r="L75" s="503"/>
      <c r="M75" s="504"/>
      <c r="N75" s="427"/>
      <c r="O75" s="505" t="s">
        <v>2757</v>
      </c>
    </row>
    <row r="76" spans="1:15" ht="12" thickBot="1">
      <c r="A76" s="499" t="s">
        <v>3383</v>
      </c>
      <c r="B76" s="499" t="s">
        <v>1753</v>
      </c>
      <c r="C76" s="499">
        <v>200</v>
      </c>
      <c r="D76" s="500" t="s">
        <v>118</v>
      </c>
      <c r="E76" s="501" t="s">
        <v>59</v>
      </c>
      <c r="F76" s="502"/>
      <c r="G76" s="423" t="s">
        <v>2711</v>
      </c>
      <c r="H76" s="424" t="s">
        <v>2711</v>
      </c>
      <c r="I76" s="429" t="s">
        <v>2711</v>
      </c>
      <c r="J76" s="422" t="s">
        <v>2711</v>
      </c>
      <c r="K76" s="426"/>
      <c r="L76" s="503"/>
      <c r="M76" s="504"/>
      <c r="N76" s="427"/>
      <c r="O76" s="505" t="s">
        <v>2784</v>
      </c>
    </row>
    <row r="77" spans="1:15" ht="12" thickBot="1">
      <c r="A77" s="499" t="s">
        <v>2385</v>
      </c>
      <c r="B77" s="499">
        <v>4800</v>
      </c>
      <c r="C77" s="499">
        <v>200</v>
      </c>
      <c r="D77" s="500" t="s">
        <v>50</v>
      </c>
      <c r="E77" s="501" t="s">
        <v>51</v>
      </c>
      <c r="F77" s="502" t="s">
        <v>5882</v>
      </c>
      <c r="G77" s="423" t="s">
        <v>2711</v>
      </c>
      <c r="H77" s="424" t="s">
        <v>2711</v>
      </c>
      <c r="I77" s="429" t="s">
        <v>2711</v>
      </c>
      <c r="J77" s="422" t="s">
        <v>2711</v>
      </c>
      <c r="K77" s="426"/>
      <c r="L77" s="503" t="s">
        <v>2711</v>
      </c>
      <c r="M77" s="504" t="s">
        <v>2711</v>
      </c>
      <c r="N77" s="427"/>
      <c r="O77" s="505" t="s">
        <v>2760</v>
      </c>
    </row>
    <row r="78" spans="1:15" ht="12" thickBot="1">
      <c r="A78" s="499" t="s">
        <v>2386</v>
      </c>
      <c r="B78" s="499">
        <v>5500</v>
      </c>
      <c r="C78" s="499">
        <v>200</v>
      </c>
      <c r="D78" s="500" t="s">
        <v>132</v>
      </c>
      <c r="E78" s="501" t="s">
        <v>51</v>
      </c>
      <c r="F78" s="502" t="s">
        <v>5885</v>
      </c>
      <c r="G78" s="423"/>
      <c r="H78" s="424"/>
      <c r="I78" s="429" t="s">
        <v>2709</v>
      </c>
      <c r="J78" s="422" t="s">
        <v>2718</v>
      </c>
      <c r="K78" s="426"/>
      <c r="L78" s="503" t="s">
        <v>2709</v>
      </c>
      <c r="M78" s="504"/>
      <c r="N78" s="427"/>
      <c r="O78" s="505" t="s">
        <v>2785</v>
      </c>
    </row>
    <row r="79" spans="1:15" ht="12" thickBot="1">
      <c r="A79" s="499" t="s">
        <v>2387</v>
      </c>
      <c r="B79" s="499">
        <v>7500</v>
      </c>
      <c r="C79" s="499">
        <v>200</v>
      </c>
      <c r="D79" s="500" t="s">
        <v>489</v>
      </c>
      <c r="E79" s="501" t="s">
        <v>51</v>
      </c>
      <c r="F79" s="502" t="s">
        <v>5878</v>
      </c>
      <c r="G79" s="423" t="s">
        <v>2719</v>
      </c>
      <c r="H79" s="424" t="s">
        <v>2716</v>
      </c>
      <c r="I79" s="429" t="s">
        <v>2717</v>
      </c>
      <c r="J79" s="422"/>
      <c r="K79" s="426"/>
      <c r="L79" s="503"/>
      <c r="M79" s="504"/>
      <c r="N79" s="427"/>
      <c r="O79" s="505" t="s">
        <v>2760</v>
      </c>
    </row>
    <row r="80" spans="1:15" ht="12" thickBot="1">
      <c r="A80" s="499" t="s">
        <v>2388</v>
      </c>
      <c r="B80" s="499" t="s">
        <v>1753</v>
      </c>
      <c r="C80" s="499">
        <v>200</v>
      </c>
      <c r="D80" s="500" t="s">
        <v>489</v>
      </c>
      <c r="E80" s="501" t="s">
        <v>51</v>
      </c>
      <c r="F80" s="502" t="s">
        <v>5878</v>
      </c>
      <c r="G80" s="423"/>
      <c r="H80" s="424"/>
      <c r="I80" s="429"/>
      <c r="J80" s="422"/>
      <c r="K80" s="426"/>
      <c r="L80" s="503"/>
      <c r="M80" s="504"/>
      <c r="N80" s="427" t="s">
        <v>2708</v>
      </c>
      <c r="O80" s="505" t="s">
        <v>2786</v>
      </c>
    </row>
    <row r="81" spans="1:15" ht="12" thickBot="1">
      <c r="A81" s="499" t="s">
        <v>2389</v>
      </c>
      <c r="B81" s="499" t="s">
        <v>1753</v>
      </c>
      <c r="C81" s="499">
        <v>200</v>
      </c>
      <c r="D81" s="500" t="s">
        <v>2344</v>
      </c>
      <c r="E81" s="501" t="s">
        <v>51</v>
      </c>
      <c r="F81" s="502" t="s">
        <v>5892</v>
      </c>
      <c r="G81" s="423" t="s">
        <v>2711</v>
      </c>
      <c r="H81" s="424" t="s">
        <v>2711</v>
      </c>
      <c r="I81" s="429" t="s">
        <v>2711</v>
      </c>
      <c r="J81" s="422" t="s">
        <v>2711</v>
      </c>
      <c r="K81" s="426"/>
      <c r="L81" s="503" t="s">
        <v>2711</v>
      </c>
      <c r="M81" s="504" t="s">
        <v>2711</v>
      </c>
      <c r="N81" s="427"/>
      <c r="O81" s="505" t="s">
        <v>2787</v>
      </c>
    </row>
    <row r="82" spans="1:15" ht="12" thickBot="1">
      <c r="A82" s="499" t="s">
        <v>2390</v>
      </c>
      <c r="B82" s="499">
        <v>7000</v>
      </c>
      <c r="C82" s="499">
        <v>205</v>
      </c>
      <c r="D82" s="500" t="s">
        <v>55</v>
      </c>
      <c r="E82" s="501" t="s">
        <v>77</v>
      </c>
      <c r="F82" s="502"/>
      <c r="G82" s="423" t="s">
        <v>2711</v>
      </c>
      <c r="H82" s="424" t="s">
        <v>2711</v>
      </c>
      <c r="I82" s="429" t="s">
        <v>2711</v>
      </c>
      <c r="J82" s="422" t="s">
        <v>2711</v>
      </c>
      <c r="K82" s="426"/>
      <c r="L82" s="503"/>
      <c r="M82" s="504" t="s">
        <v>2711</v>
      </c>
      <c r="N82" s="427"/>
      <c r="O82" s="505" t="s">
        <v>2760</v>
      </c>
    </row>
    <row r="83" spans="1:15" ht="12" thickBot="1">
      <c r="A83" s="499" t="s">
        <v>2391</v>
      </c>
      <c r="B83" s="499" t="s">
        <v>1753</v>
      </c>
      <c r="C83" s="499">
        <v>210</v>
      </c>
      <c r="D83" s="500" t="s">
        <v>56</v>
      </c>
      <c r="E83" s="501" t="s">
        <v>57</v>
      </c>
      <c r="F83" s="502"/>
      <c r="G83" s="423" t="s">
        <v>2711</v>
      </c>
      <c r="H83" s="424" t="s">
        <v>2711</v>
      </c>
      <c r="I83" s="429" t="s">
        <v>2711</v>
      </c>
      <c r="J83" s="422" t="s">
        <v>2711</v>
      </c>
      <c r="K83" s="426"/>
      <c r="L83" s="503"/>
      <c r="M83" s="504"/>
      <c r="N83" s="427"/>
      <c r="O83" s="505" t="s">
        <v>2788</v>
      </c>
    </row>
    <row r="84" spans="1:15" ht="12" thickBot="1">
      <c r="A84" s="499" t="s">
        <v>2392</v>
      </c>
      <c r="B84" s="499" t="s">
        <v>1753</v>
      </c>
      <c r="C84" s="499">
        <v>210</v>
      </c>
      <c r="D84" s="500" t="s">
        <v>55</v>
      </c>
      <c r="E84" s="501" t="s">
        <v>3488</v>
      </c>
      <c r="F84" s="502"/>
      <c r="G84" s="423"/>
      <c r="H84" s="424"/>
      <c r="I84" s="429"/>
      <c r="J84" s="422"/>
      <c r="K84" s="426"/>
      <c r="L84" s="503"/>
      <c r="M84" s="504"/>
      <c r="N84" s="427" t="s">
        <v>2710</v>
      </c>
      <c r="O84" s="505" t="s">
        <v>2980</v>
      </c>
    </row>
    <row r="85" spans="1:15" ht="12" thickBot="1">
      <c r="A85" s="499" t="s">
        <v>2393</v>
      </c>
      <c r="B85" s="499" t="s">
        <v>1753</v>
      </c>
      <c r="C85" s="499">
        <v>210</v>
      </c>
      <c r="D85" s="500" t="s">
        <v>55</v>
      </c>
      <c r="E85" s="501" t="s">
        <v>54</v>
      </c>
      <c r="F85" s="502"/>
      <c r="G85" s="423" t="s">
        <v>2711</v>
      </c>
      <c r="H85" s="424" t="s">
        <v>2711</v>
      </c>
      <c r="I85" s="429" t="s">
        <v>2711</v>
      </c>
      <c r="J85" s="422" t="s">
        <v>2711</v>
      </c>
      <c r="K85" s="426"/>
      <c r="L85" s="503"/>
      <c r="M85" s="504"/>
      <c r="N85" s="427"/>
      <c r="O85" s="505" t="s">
        <v>2783</v>
      </c>
    </row>
    <row r="86" spans="1:15" ht="12" thickBot="1">
      <c r="A86" s="499" t="s">
        <v>2394</v>
      </c>
      <c r="B86" s="499">
        <v>6500</v>
      </c>
      <c r="C86" s="499">
        <v>215</v>
      </c>
      <c r="D86" s="500" t="s">
        <v>50</v>
      </c>
      <c r="E86" s="501" t="s">
        <v>51</v>
      </c>
      <c r="F86" s="502" t="s">
        <v>5882</v>
      </c>
      <c r="G86" s="423"/>
      <c r="H86" s="424"/>
      <c r="I86" s="429" t="s">
        <v>2716</v>
      </c>
      <c r="J86" s="422"/>
      <c r="K86" s="426"/>
      <c r="L86" s="503"/>
      <c r="M86" s="504"/>
      <c r="N86" s="427"/>
      <c r="O86" s="505" t="s">
        <v>2757</v>
      </c>
    </row>
    <row r="87" spans="1:15" ht="12" thickBot="1">
      <c r="A87" s="499" t="s">
        <v>2395</v>
      </c>
      <c r="B87" s="499" t="s">
        <v>1753</v>
      </c>
      <c r="C87" s="499">
        <v>220</v>
      </c>
      <c r="D87" s="500" t="s">
        <v>132</v>
      </c>
      <c r="E87" s="501" t="s">
        <v>51</v>
      </c>
      <c r="F87" s="502" t="s">
        <v>5878</v>
      </c>
      <c r="G87" s="423" t="s">
        <v>2711</v>
      </c>
      <c r="H87" s="424" t="s">
        <v>2711</v>
      </c>
      <c r="I87" s="429" t="s">
        <v>2711</v>
      </c>
      <c r="J87" s="422" t="s">
        <v>2711</v>
      </c>
      <c r="K87" s="426"/>
      <c r="L87" s="503"/>
      <c r="M87" s="504"/>
      <c r="N87" s="427"/>
      <c r="O87" s="505" t="s">
        <v>2790</v>
      </c>
    </row>
    <row r="88" spans="1:15" ht="12" thickBot="1">
      <c r="A88" s="499" t="s">
        <v>2396</v>
      </c>
      <c r="B88" s="499">
        <v>7500</v>
      </c>
      <c r="C88" s="499">
        <v>220</v>
      </c>
      <c r="D88" s="500" t="s">
        <v>50</v>
      </c>
      <c r="E88" s="501" t="s">
        <v>51</v>
      </c>
      <c r="F88" s="502" t="s">
        <v>5883</v>
      </c>
      <c r="G88" s="423"/>
      <c r="H88" s="424"/>
      <c r="I88" s="429"/>
      <c r="J88" s="422"/>
      <c r="K88" s="426"/>
      <c r="L88" s="503" t="s">
        <v>2709</v>
      </c>
      <c r="M88" s="504"/>
      <c r="N88" s="427"/>
      <c r="O88" s="505" t="s">
        <v>2791</v>
      </c>
    </row>
    <row r="89" spans="1:15" ht="12" thickBot="1">
      <c r="A89" s="499" t="s">
        <v>2397</v>
      </c>
      <c r="B89" s="499">
        <v>15000</v>
      </c>
      <c r="C89" s="499">
        <v>220</v>
      </c>
      <c r="D89" s="500" t="s">
        <v>56</v>
      </c>
      <c r="E89" s="501" t="s">
        <v>117</v>
      </c>
      <c r="F89" s="502"/>
      <c r="G89" s="423"/>
      <c r="H89" s="424"/>
      <c r="I89" s="429"/>
      <c r="J89" s="422"/>
      <c r="K89" s="426"/>
      <c r="L89" s="503"/>
      <c r="M89" s="504"/>
      <c r="N89" s="427" t="s">
        <v>2707</v>
      </c>
      <c r="O89" s="505" t="s">
        <v>2761</v>
      </c>
    </row>
    <row r="90" spans="1:15" ht="12" thickBot="1">
      <c r="A90" s="499" t="s">
        <v>2398</v>
      </c>
      <c r="B90" s="499">
        <v>8000</v>
      </c>
      <c r="C90" s="499">
        <v>225</v>
      </c>
      <c r="D90" s="500" t="s">
        <v>50</v>
      </c>
      <c r="E90" s="501" t="s">
        <v>51</v>
      </c>
      <c r="F90" s="502" t="s">
        <v>5988</v>
      </c>
      <c r="G90" s="423"/>
      <c r="H90" s="424"/>
      <c r="I90" s="429"/>
      <c r="J90" s="422"/>
      <c r="K90" s="426"/>
      <c r="L90" s="503"/>
      <c r="M90" s="504" t="s">
        <v>2717</v>
      </c>
      <c r="N90" s="427"/>
      <c r="O90" s="505" t="s">
        <v>2761</v>
      </c>
    </row>
    <row r="91" spans="1:15" ht="12" thickBot="1">
      <c r="A91" s="499" t="s">
        <v>2399</v>
      </c>
      <c r="B91" s="499">
        <v>13000</v>
      </c>
      <c r="C91" s="499">
        <v>225</v>
      </c>
      <c r="D91" s="500" t="s">
        <v>55</v>
      </c>
      <c r="E91" s="501" t="s">
        <v>54</v>
      </c>
      <c r="F91" s="502"/>
      <c r="G91" s="423" t="s">
        <v>2711</v>
      </c>
      <c r="H91" s="424" t="s">
        <v>2711</v>
      </c>
      <c r="I91" s="429" t="s">
        <v>2711</v>
      </c>
      <c r="J91" s="422" t="s">
        <v>2711</v>
      </c>
      <c r="K91" s="426"/>
      <c r="L91" s="503"/>
      <c r="M91" s="504"/>
      <c r="N91" s="427"/>
      <c r="O91" s="505" t="s">
        <v>2761</v>
      </c>
    </row>
    <row r="92" spans="1:15" ht="12" thickBot="1">
      <c r="A92" s="499" t="s">
        <v>2400</v>
      </c>
      <c r="B92" s="499">
        <v>13000</v>
      </c>
      <c r="C92" s="499">
        <v>225</v>
      </c>
      <c r="D92" s="500" t="s">
        <v>55</v>
      </c>
      <c r="E92" s="501" t="s">
        <v>117</v>
      </c>
      <c r="F92" s="502"/>
      <c r="G92" s="423" t="s">
        <v>2711</v>
      </c>
      <c r="H92" s="424" t="s">
        <v>2711</v>
      </c>
      <c r="I92" s="429" t="s">
        <v>2711</v>
      </c>
      <c r="J92" s="422" t="s">
        <v>2711</v>
      </c>
      <c r="K92" s="426"/>
      <c r="L92" s="503"/>
      <c r="M92" s="504"/>
      <c r="N92" s="427"/>
      <c r="O92" s="505" t="s">
        <v>2761</v>
      </c>
    </row>
    <row r="93" spans="1:15" ht="12" thickBot="1">
      <c r="A93" s="499" t="s">
        <v>2401</v>
      </c>
      <c r="B93" s="499">
        <v>22000</v>
      </c>
      <c r="C93" s="499">
        <v>225</v>
      </c>
      <c r="D93" s="500" t="s">
        <v>56</v>
      </c>
      <c r="E93" s="501" t="s">
        <v>57</v>
      </c>
      <c r="F93" s="502"/>
      <c r="G93" s="423"/>
      <c r="H93" s="424"/>
      <c r="I93" s="429"/>
      <c r="J93" s="422" t="s">
        <v>1920</v>
      </c>
      <c r="K93" s="426"/>
      <c r="L93" s="503"/>
      <c r="M93" s="504"/>
      <c r="N93" s="427"/>
      <c r="O93" s="505" t="s">
        <v>2761</v>
      </c>
    </row>
    <row r="94" spans="1:15" ht="12" thickBot="1">
      <c r="A94" s="499" t="s">
        <v>2402</v>
      </c>
      <c r="B94" s="499">
        <v>20000</v>
      </c>
      <c r="C94" s="499">
        <v>230</v>
      </c>
      <c r="D94" s="500" t="s">
        <v>50</v>
      </c>
      <c r="E94" s="501" t="s">
        <v>51</v>
      </c>
      <c r="F94" s="502" t="s">
        <v>5881</v>
      </c>
      <c r="G94" s="423" t="s">
        <v>2717</v>
      </c>
      <c r="H94" s="424" t="s">
        <v>2717</v>
      </c>
      <c r="I94" s="429"/>
      <c r="J94" s="422"/>
      <c r="K94" s="426"/>
      <c r="L94" s="503"/>
      <c r="M94" s="504"/>
      <c r="N94" s="427"/>
      <c r="O94" s="505" t="s">
        <v>2761</v>
      </c>
    </row>
    <row r="95" spans="1:15" ht="12" thickBot="1">
      <c r="A95" s="499" t="s">
        <v>2403</v>
      </c>
      <c r="B95" s="499">
        <v>20000</v>
      </c>
      <c r="C95" s="499">
        <v>230</v>
      </c>
      <c r="D95" s="500" t="s">
        <v>50</v>
      </c>
      <c r="E95" s="501" t="s">
        <v>51</v>
      </c>
      <c r="F95" s="502" t="s">
        <v>5883</v>
      </c>
      <c r="G95" s="423"/>
      <c r="H95" s="424"/>
      <c r="I95" s="429"/>
      <c r="J95" s="422"/>
      <c r="K95" s="426"/>
      <c r="L95" s="503" t="s">
        <v>2719</v>
      </c>
      <c r="M95" s="504"/>
      <c r="N95" s="427"/>
      <c r="O95" s="505" t="s">
        <v>2979</v>
      </c>
    </row>
    <row r="96" spans="1:15" ht="12" thickBot="1">
      <c r="A96" s="499" t="s">
        <v>2404</v>
      </c>
      <c r="B96" s="499">
        <v>20000</v>
      </c>
      <c r="C96" s="499">
        <v>235</v>
      </c>
      <c r="D96" s="500" t="s">
        <v>50</v>
      </c>
      <c r="E96" s="501" t="s">
        <v>51</v>
      </c>
      <c r="F96" s="502" t="s">
        <v>5988</v>
      </c>
      <c r="G96" s="423"/>
      <c r="H96" s="424"/>
      <c r="I96" s="429"/>
      <c r="J96" s="422"/>
      <c r="K96" s="426"/>
      <c r="L96" s="503"/>
      <c r="M96" s="504" t="s">
        <v>2716</v>
      </c>
      <c r="N96" s="427"/>
      <c r="O96" s="505" t="s">
        <v>2978</v>
      </c>
    </row>
    <row r="97" spans="1:15" ht="12" thickBot="1">
      <c r="A97" s="499" t="s">
        <v>2405</v>
      </c>
      <c r="B97" s="499">
        <v>39800</v>
      </c>
      <c r="C97" s="499">
        <v>240</v>
      </c>
      <c r="D97" s="500" t="s">
        <v>56</v>
      </c>
      <c r="E97" s="501" t="s">
        <v>57</v>
      </c>
      <c r="F97" s="502"/>
      <c r="G97" s="423"/>
      <c r="H97" s="424"/>
      <c r="I97" s="429"/>
      <c r="J97" s="422" t="s">
        <v>2718</v>
      </c>
      <c r="K97" s="426"/>
      <c r="L97" s="503"/>
      <c r="M97" s="504"/>
      <c r="N97" s="427"/>
      <c r="O97" s="505" t="s">
        <v>2977</v>
      </c>
    </row>
    <row r="98" spans="1:15" ht="12" thickBot="1">
      <c r="A98" s="499" t="s">
        <v>2406</v>
      </c>
      <c r="B98" s="499">
        <v>12500</v>
      </c>
      <c r="C98" s="499">
        <v>245</v>
      </c>
      <c r="D98" s="500" t="s">
        <v>3492</v>
      </c>
      <c r="E98" s="501" t="s">
        <v>51</v>
      </c>
      <c r="F98" s="502" t="s">
        <v>5878</v>
      </c>
      <c r="G98" s="423"/>
      <c r="H98" s="424"/>
      <c r="I98" s="429" t="s">
        <v>2709</v>
      </c>
      <c r="J98" s="422"/>
      <c r="K98" s="426"/>
      <c r="L98" s="503"/>
      <c r="M98" s="504"/>
      <c r="N98" s="427"/>
      <c r="O98" s="505" t="s">
        <v>2761</v>
      </c>
    </row>
    <row r="99" spans="1:15" ht="12" thickBot="1">
      <c r="A99" s="499" t="s">
        <v>2407</v>
      </c>
      <c r="B99" s="499" t="s">
        <v>1753</v>
      </c>
      <c r="C99" s="499">
        <v>248</v>
      </c>
      <c r="D99" s="500" t="s">
        <v>50</v>
      </c>
      <c r="E99" s="501" t="s">
        <v>51</v>
      </c>
      <c r="F99" s="502" t="s">
        <v>5878</v>
      </c>
      <c r="G99" s="423"/>
      <c r="H99" s="424"/>
      <c r="I99" s="429" t="s">
        <v>1920</v>
      </c>
      <c r="J99" s="422"/>
      <c r="K99" s="426"/>
      <c r="L99" s="503"/>
      <c r="M99" s="504"/>
      <c r="N99" s="427"/>
      <c r="O99" s="505" t="s">
        <v>2792</v>
      </c>
    </row>
    <row r="100" spans="1:15" ht="12" thickBot="1">
      <c r="A100" s="499" t="s">
        <v>2408</v>
      </c>
      <c r="B100" s="499" t="s">
        <v>1753</v>
      </c>
      <c r="C100" s="499">
        <v>250</v>
      </c>
      <c r="D100" s="500" t="s">
        <v>56</v>
      </c>
      <c r="E100" s="501" t="s">
        <v>51</v>
      </c>
      <c r="F100" s="502" t="s">
        <v>5878</v>
      </c>
      <c r="G100" s="423"/>
      <c r="H100" s="424"/>
      <c r="I100" s="429" t="s">
        <v>1920</v>
      </c>
      <c r="J100" s="422"/>
      <c r="K100" s="426"/>
      <c r="L100" s="503"/>
      <c r="M100" s="504"/>
      <c r="N100" s="427"/>
      <c r="O100" s="505" t="s">
        <v>2793</v>
      </c>
    </row>
    <row r="101" spans="1:15" ht="12" thickBot="1">
      <c r="A101" s="499" t="s">
        <v>2409</v>
      </c>
      <c r="B101" s="499">
        <v>18000</v>
      </c>
      <c r="C101" s="499">
        <v>250</v>
      </c>
      <c r="D101" s="500" t="s">
        <v>56</v>
      </c>
      <c r="E101" s="501" t="s">
        <v>54</v>
      </c>
      <c r="F101" s="502"/>
      <c r="G101" s="423"/>
      <c r="H101" s="424"/>
      <c r="I101" s="429"/>
      <c r="J101" s="422"/>
      <c r="K101" s="426"/>
      <c r="L101" s="503"/>
      <c r="M101" s="504"/>
      <c r="N101" s="427" t="s">
        <v>2707</v>
      </c>
      <c r="O101" s="505" t="s">
        <v>2977</v>
      </c>
    </row>
    <row r="102" spans="1:15" ht="12" thickBot="1">
      <c r="A102" s="499" t="s">
        <v>2410</v>
      </c>
      <c r="B102" s="499" t="s">
        <v>1753</v>
      </c>
      <c r="C102" s="499">
        <v>250</v>
      </c>
      <c r="D102" s="500" t="s">
        <v>3491</v>
      </c>
      <c r="E102" s="501" t="s">
        <v>59</v>
      </c>
      <c r="F102" s="502"/>
      <c r="G102" s="423" t="s">
        <v>2712</v>
      </c>
      <c r="H102" s="424" t="s">
        <v>2709</v>
      </c>
      <c r="I102" s="429" t="s">
        <v>2717</v>
      </c>
      <c r="J102" s="422"/>
      <c r="K102" s="426"/>
      <c r="L102" s="503"/>
      <c r="M102" s="504"/>
      <c r="N102" s="427"/>
      <c r="O102" s="505" t="s">
        <v>2794</v>
      </c>
    </row>
    <row r="103" spans="1:15" ht="12" thickBot="1">
      <c r="A103" s="499" t="s">
        <v>2411</v>
      </c>
      <c r="B103" s="499" t="s">
        <v>1753</v>
      </c>
      <c r="C103" s="499">
        <v>250</v>
      </c>
      <c r="D103" s="500" t="s">
        <v>132</v>
      </c>
      <c r="E103" s="501" t="s">
        <v>51</v>
      </c>
      <c r="F103" s="502" t="s">
        <v>5885</v>
      </c>
      <c r="G103" s="423"/>
      <c r="H103" s="424"/>
      <c r="I103" s="429" t="s">
        <v>2712</v>
      </c>
      <c r="J103" s="422" t="s">
        <v>2715</v>
      </c>
      <c r="K103" s="426"/>
      <c r="L103" s="503" t="s">
        <v>2709</v>
      </c>
      <c r="M103" s="504"/>
      <c r="N103" s="427"/>
      <c r="O103" s="505" t="s">
        <v>2795</v>
      </c>
    </row>
    <row r="104" spans="1:15" ht="12" thickBot="1">
      <c r="A104" s="499" t="s">
        <v>2412</v>
      </c>
      <c r="B104" s="499" t="s">
        <v>1753</v>
      </c>
      <c r="C104" s="499">
        <v>250</v>
      </c>
      <c r="D104" s="500" t="s">
        <v>2344</v>
      </c>
      <c r="E104" s="501" t="s">
        <v>59</v>
      </c>
      <c r="F104" s="502"/>
      <c r="G104" s="423" t="s">
        <v>2712</v>
      </c>
      <c r="H104" s="424" t="s">
        <v>2709</v>
      </c>
      <c r="I104" s="429" t="s">
        <v>2717</v>
      </c>
      <c r="J104" s="422"/>
      <c r="K104" s="426"/>
      <c r="L104" s="503"/>
      <c r="M104" s="504"/>
      <c r="N104" s="427"/>
      <c r="O104" s="505" t="s">
        <v>2796</v>
      </c>
    </row>
    <row r="105" spans="1:15" ht="12" thickBot="1">
      <c r="A105" s="499" t="s">
        <v>2413</v>
      </c>
      <c r="B105" s="499">
        <v>11100</v>
      </c>
      <c r="C105" s="499">
        <v>255</v>
      </c>
      <c r="D105" s="500" t="s">
        <v>50</v>
      </c>
      <c r="E105" s="501" t="s">
        <v>51</v>
      </c>
      <c r="F105" s="502" t="s">
        <v>5893</v>
      </c>
      <c r="G105" s="423" t="s">
        <v>1920</v>
      </c>
      <c r="H105" s="424" t="s">
        <v>2709</v>
      </c>
      <c r="I105" s="429"/>
      <c r="J105" s="422"/>
      <c r="K105" s="426"/>
      <c r="L105" s="503"/>
      <c r="M105" s="504"/>
      <c r="N105" s="427"/>
      <c r="O105" s="505" t="s">
        <v>2977</v>
      </c>
    </row>
    <row r="106" spans="1:15" ht="12" thickBot="1">
      <c r="A106" s="499" t="s">
        <v>2414</v>
      </c>
      <c r="B106" s="499">
        <v>20000</v>
      </c>
      <c r="C106" s="499">
        <v>255</v>
      </c>
      <c r="D106" s="500" t="s">
        <v>56</v>
      </c>
      <c r="E106" s="501" t="s">
        <v>3487</v>
      </c>
      <c r="F106" s="502"/>
      <c r="G106" s="423"/>
      <c r="H106" s="424"/>
      <c r="I106" s="429" t="s">
        <v>2718</v>
      </c>
      <c r="J106" s="422"/>
      <c r="K106" s="426"/>
      <c r="L106" s="503"/>
      <c r="M106" s="504"/>
      <c r="N106" s="427"/>
      <c r="O106" s="505" t="s">
        <v>2977</v>
      </c>
    </row>
    <row r="107" spans="1:15" ht="12" thickBot="1">
      <c r="A107" s="499" t="s">
        <v>2415</v>
      </c>
      <c r="B107" s="499" t="s">
        <v>1753</v>
      </c>
      <c r="C107" s="499">
        <v>260</v>
      </c>
      <c r="D107" s="500" t="s">
        <v>50</v>
      </c>
      <c r="E107" s="501" t="s">
        <v>51</v>
      </c>
      <c r="F107" s="502" t="s">
        <v>3590</v>
      </c>
      <c r="G107" s="423" t="s">
        <v>2712</v>
      </c>
      <c r="H107" s="424" t="s">
        <v>2709</v>
      </c>
      <c r="I107" s="429" t="s">
        <v>2717</v>
      </c>
      <c r="J107" s="422"/>
      <c r="K107" s="426"/>
      <c r="L107" s="503"/>
      <c r="M107" s="504"/>
      <c r="N107" s="427"/>
      <c r="O107" s="505" t="s">
        <v>3037</v>
      </c>
    </row>
    <row r="108" spans="1:15" ht="12" thickBot="1">
      <c r="A108" s="499" t="s">
        <v>2416</v>
      </c>
      <c r="B108" s="499" t="s">
        <v>1753</v>
      </c>
      <c r="C108" s="499">
        <v>265</v>
      </c>
      <c r="D108" s="500" t="s">
        <v>56</v>
      </c>
      <c r="E108" s="501" t="s">
        <v>51</v>
      </c>
      <c r="F108" s="502" t="s">
        <v>5878</v>
      </c>
      <c r="G108" s="423" t="s">
        <v>2712</v>
      </c>
      <c r="H108" s="424" t="s">
        <v>2709</v>
      </c>
      <c r="I108" s="429" t="s">
        <v>2717</v>
      </c>
      <c r="J108" s="422"/>
      <c r="K108" s="426"/>
      <c r="L108" s="503"/>
      <c r="M108" s="504"/>
      <c r="N108" s="427"/>
      <c r="O108" s="505" t="s">
        <v>2797</v>
      </c>
    </row>
    <row r="109" spans="1:15" ht="12" thickBot="1">
      <c r="A109" s="499" t="s">
        <v>2417</v>
      </c>
      <c r="B109" s="499" t="s">
        <v>1753</v>
      </c>
      <c r="C109" s="499">
        <v>270</v>
      </c>
      <c r="D109" s="500" t="s">
        <v>50</v>
      </c>
      <c r="E109" s="501" t="s">
        <v>51</v>
      </c>
      <c r="F109" s="502" t="s">
        <v>5878</v>
      </c>
      <c r="G109" s="423" t="s">
        <v>2712</v>
      </c>
      <c r="H109" s="424" t="s">
        <v>2709</v>
      </c>
      <c r="I109" s="429" t="s">
        <v>2717</v>
      </c>
      <c r="J109" s="422"/>
      <c r="K109" s="426"/>
      <c r="L109" s="503"/>
      <c r="M109" s="504"/>
      <c r="N109" s="427"/>
      <c r="O109" s="505" t="s">
        <v>2797</v>
      </c>
    </row>
    <row r="110" spans="1:15">
      <c r="O110" s="203"/>
    </row>
  </sheetData>
  <autoFilter ref="G3:N3"/>
  <mergeCells count="9">
    <mergeCell ref="A1:O1"/>
    <mergeCell ref="A2:A3"/>
    <mergeCell ref="O2:O3"/>
    <mergeCell ref="E2:E3"/>
    <mergeCell ref="D2:D3"/>
    <mergeCell ref="C2:C3"/>
    <mergeCell ref="B2:B3"/>
    <mergeCell ref="G2:N2"/>
    <mergeCell ref="F2:F3"/>
  </mergeCells>
  <phoneticPr fontId="4" type="noConversion"/>
  <conditionalFormatting sqref="E4:E109">
    <cfRule type="cellIs" dxfId="263" priority="30" operator="equal">
      <formula>"激光+通常"</formula>
    </cfRule>
    <cfRule type="cellIs" dxfId="262" priority="31" operator="equal">
      <formula>"毒气"</formula>
    </cfRule>
    <cfRule type="cellIs" dxfId="261" priority="32" operator="equal">
      <formula>"冷气"</formula>
    </cfRule>
    <cfRule type="cellIs" dxfId="260" priority="33" operator="equal">
      <formula>"音波"</formula>
    </cfRule>
    <cfRule type="cellIs" dxfId="259" priority="34" operator="equal">
      <formula>"通常"</formula>
    </cfRule>
    <cfRule type="cellIs" dxfId="258" priority="35" operator="equal">
      <formula>"激光"</formula>
    </cfRule>
    <cfRule type="cellIs" dxfId="257" priority="36" operator="equal">
      <formula>"雷电"</formula>
    </cfRule>
    <cfRule type="cellIs" dxfId="256" priority="37" operator="equal">
      <formula>"火炎"</formula>
    </cfRule>
  </conditionalFormatting>
  <conditionalFormatting sqref="D4:D109">
    <cfRule type="cellIs" dxfId="255" priority="9" operator="equal">
      <formula>"圆范围可变"</formula>
    </cfRule>
    <cfRule type="cellIs" dxfId="254" priority="10" operator="equal">
      <formula>"命中↑"</formula>
    </cfRule>
    <cfRule type="cellIs" dxfId="253" priority="11" operator="equal">
      <formula>"全体&amp;迎击"</formula>
    </cfRule>
    <cfRule type="cellIs" dxfId="252" priority="12" operator="equal">
      <formula>"迎击"</formula>
    </cfRule>
    <cfRule type="cellIs" dxfId="251" priority="13" operator="equal">
      <formula>"圆范围大"</formula>
    </cfRule>
    <cfRule type="cellIs" dxfId="250" priority="14" operator="equal">
      <formula>"圆范围小"</formula>
    </cfRule>
    <cfRule type="cellIs" dxfId="249" priority="15" operator="equal">
      <formula>"5回"</formula>
    </cfRule>
    <cfRule type="cellIs" dxfId="248" priority="16" operator="equal">
      <formula>"4回"</formula>
    </cfRule>
    <cfRule type="cellIs" dxfId="247" priority="17" operator="equal">
      <formula>"3回"</formula>
    </cfRule>
    <cfRule type="cellIs" dxfId="246" priority="18" operator="equal">
      <formula>"2回"</formula>
    </cfRule>
    <cfRule type="cellIs" dxfId="245" priority="19" operator="equal">
      <formula>"4连射"</formula>
    </cfRule>
    <cfRule type="cellIs" dxfId="244" priority="20" operator="equal">
      <formula>"3连射"</formula>
    </cfRule>
    <cfRule type="cellIs" dxfId="243" priority="21" operator="equal">
      <formula>"2连射"</formula>
    </cfRule>
    <cfRule type="cellIs" dxfId="242" priority="22" operator="equal">
      <formula>"1体"</formula>
    </cfRule>
    <cfRule type="cellIs" dxfId="241" priority="23" operator="equal">
      <formula>"全体"</formula>
    </cfRule>
    <cfRule type="cellIs" dxfId="240" priority="24" operator="equal">
      <formula>"贯通大"</formula>
    </cfRule>
    <cfRule type="cellIs" dxfId="239" priority="25" operator="equal">
      <formula>"贯通小"</formula>
    </cfRule>
    <cfRule type="cellIs" dxfId="238" priority="26" operator="equal">
      <formula>"贯通可变"</formula>
    </cfRule>
    <cfRule type="cellIs" dxfId="237" priority="27" operator="equal">
      <formula>"扇范围大"</formula>
    </cfRule>
    <cfRule type="cellIs" dxfId="236" priority="28" operator="equal">
      <formula>"扇范围小"</formula>
    </cfRule>
    <cfRule type="cellIs" dxfId="235" priority="29" operator="equal">
      <formula>"扇范围可变"</formula>
    </cfRule>
  </conditionalFormatting>
  <conditionalFormatting sqref="C4:C109">
    <cfRule type="dataBar" priority="305">
      <dataBar>
        <cfvo type="min"/>
        <cfvo type="max"/>
        <color rgb="FFFF555A"/>
      </dataBar>
      <extLst>
        <ext xmlns:x14="http://schemas.microsoft.com/office/spreadsheetml/2009/9/main" uri="{B025F937-C7B1-47D3-B67F-A62EFF666E3E}">
          <x14:id>{A4D972DC-7978-4B8D-AF8F-E15EB61D1B3D}</x14:id>
        </ext>
      </extLst>
    </cfRule>
  </conditionalFormatting>
  <conditionalFormatting sqref="F4:F109">
    <cfRule type="cellIs" dxfId="234" priority="1" operator="equal">
      <formula>"激光+通常"</formula>
    </cfRule>
    <cfRule type="cellIs" dxfId="233" priority="2" operator="equal">
      <formula>"毒气"</formula>
    </cfRule>
    <cfRule type="cellIs" dxfId="232" priority="3" operator="equal">
      <formula>"冷气"</formula>
    </cfRule>
    <cfRule type="cellIs" dxfId="231" priority="4" operator="equal">
      <formula>"音波"</formula>
    </cfRule>
    <cfRule type="cellIs" dxfId="230" priority="5" operator="equal">
      <formula>"通常"</formula>
    </cfRule>
    <cfRule type="cellIs" dxfId="229" priority="6" operator="equal">
      <formula>"激光"</formula>
    </cfRule>
    <cfRule type="cellIs" dxfId="228" priority="7" operator="equal">
      <formula>"雷电"</formula>
    </cfRule>
    <cfRule type="cellIs" dxfId="227" priority="8" operator="equal">
      <formula>"火炎"</formula>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A4D972DC-7978-4B8D-AF8F-E15EB61D1B3D}">
            <x14:dataBar minLength="0" maxLength="100" gradient="0">
              <x14:cfvo type="autoMin"/>
              <x14:cfvo type="autoMax"/>
              <x14:negativeFillColor rgb="FFFF0000"/>
              <x14:axisColor rgb="FF000000"/>
            </x14:dataBar>
          </x14:cfRule>
          <xm:sqref>C4:C109</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CharDEF">
    <tabColor rgb="FF00B0F0"/>
  </sheetPr>
  <dimension ref="A1:AN180"/>
  <sheetViews>
    <sheetView showGridLines="0" workbookViewId="0">
      <pane xSplit="1" ySplit="3" topLeftCell="B4" activePane="bottomRight" state="frozen"/>
      <selection pane="topRight" activeCell="B1" sqref="B1"/>
      <selection pane="bottomLeft" activeCell="A4" sqref="A4"/>
      <selection pane="bottomRight" activeCell="A2" sqref="A2:A3"/>
    </sheetView>
  </sheetViews>
  <sheetFormatPr defaultColWidth="7.5" defaultRowHeight="11.25"/>
  <cols>
    <col min="1" max="1" width="16.83203125" bestFit="1" customWidth="1"/>
    <col min="2" max="2" width="6.33203125" style="120" bestFit="1" customWidth="1"/>
    <col min="3" max="3" width="7" style="120" bestFit="1" customWidth="1"/>
    <col min="4" max="5" width="8.5" bestFit="1" customWidth="1"/>
    <col min="6" max="6" width="6.33203125" bestFit="1" customWidth="1"/>
    <col min="7" max="7" width="10.6640625" bestFit="1" customWidth="1"/>
    <col min="8" max="8" width="8.83203125" style="301" bestFit="1" customWidth="1"/>
    <col min="9" max="14" width="8.83203125" style="123" bestFit="1" customWidth="1"/>
    <col min="15" max="15" width="8.83203125" bestFit="1" customWidth="1"/>
    <col min="16" max="22" width="8.83203125" style="120" bestFit="1" customWidth="1"/>
    <col min="23" max="24" width="6.6640625" style="120" bestFit="1" customWidth="1"/>
    <col min="25" max="25" width="52.33203125" bestFit="1" customWidth="1"/>
    <col min="26" max="26" width="1.1640625" style="846" customWidth="1"/>
    <col min="27" max="27" width="8.33203125" customWidth="1"/>
    <col min="28" max="31" width="8.33203125" style="120" customWidth="1"/>
    <col min="32" max="32" width="8.33203125" customWidth="1"/>
    <col min="33" max="39" width="8.33203125" style="119" customWidth="1"/>
    <col min="40" max="40" width="8.33203125" style="126" customWidth="1"/>
  </cols>
  <sheetData>
    <row r="1" spans="1:26" s="119" customFormat="1" ht="26.25" thickBot="1">
      <c r="A1" s="854" t="s">
        <v>3238</v>
      </c>
      <c r="B1" s="854"/>
      <c r="C1" s="854"/>
      <c r="D1" s="854"/>
      <c r="E1" s="854"/>
      <c r="F1" s="854"/>
      <c r="G1" s="854"/>
      <c r="H1" s="854"/>
      <c r="I1" s="854"/>
      <c r="J1" s="854"/>
      <c r="K1" s="854"/>
      <c r="L1" s="854"/>
      <c r="M1" s="854"/>
      <c r="N1" s="854"/>
      <c r="O1" s="854"/>
      <c r="P1" s="854"/>
      <c r="Q1" s="854"/>
      <c r="R1" s="854"/>
      <c r="S1" s="854"/>
      <c r="T1" s="854"/>
      <c r="U1" s="854"/>
      <c r="V1" s="854"/>
      <c r="W1" s="854"/>
      <c r="X1" s="854"/>
      <c r="Y1" s="854"/>
      <c r="Z1" s="846"/>
    </row>
    <row r="2" spans="1:26" ht="12" thickBot="1">
      <c r="A2" s="792" t="s">
        <v>2459</v>
      </c>
      <c r="B2" s="792" t="s">
        <v>5299</v>
      </c>
      <c r="C2" s="792" t="s">
        <v>2451</v>
      </c>
      <c r="D2" s="792" t="s">
        <v>2458</v>
      </c>
      <c r="E2" s="792" t="s">
        <v>2452</v>
      </c>
      <c r="F2" s="792" t="s">
        <v>2457</v>
      </c>
      <c r="G2" s="792" t="s">
        <v>2456</v>
      </c>
      <c r="H2" s="506"/>
      <c r="I2" s="792" t="s">
        <v>5298</v>
      </c>
      <c r="J2" s="792"/>
      <c r="K2" s="792"/>
      <c r="L2" s="792"/>
      <c r="M2" s="792"/>
      <c r="N2" s="792"/>
      <c r="O2" s="792" t="s">
        <v>2455</v>
      </c>
      <c r="P2" s="792"/>
      <c r="Q2" s="792"/>
      <c r="R2" s="792"/>
      <c r="S2" s="792"/>
      <c r="T2" s="792"/>
      <c r="U2" s="792"/>
      <c r="V2" s="792"/>
      <c r="W2" s="792" t="s">
        <v>2614</v>
      </c>
      <c r="X2" s="792"/>
      <c r="Y2" s="792" t="s">
        <v>2704</v>
      </c>
    </row>
    <row r="3" spans="1:26" s="119" customFormat="1" ht="12" thickBot="1">
      <c r="A3" s="792"/>
      <c r="B3" s="792"/>
      <c r="C3" s="792"/>
      <c r="D3" s="792"/>
      <c r="E3" s="792"/>
      <c r="F3" s="792"/>
      <c r="G3" s="792"/>
      <c r="H3" s="507" t="s">
        <v>5297</v>
      </c>
      <c r="I3" s="508" t="s">
        <v>2465</v>
      </c>
      <c r="J3" s="508" t="s">
        <v>2466</v>
      </c>
      <c r="K3" s="508" t="s">
        <v>2470</v>
      </c>
      <c r="L3" s="508" t="s">
        <v>2467</v>
      </c>
      <c r="M3" s="508" t="s">
        <v>2468</v>
      </c>
      <c r="N3" s="508" t="s">
        <v>2469</v>
      </c>
      <c r="O3" s="508" t="s">
        <v>2464</v>
      </c>
      <c r="P3" s="508" t="s">
        <v>2460</v>
      </c>
      <c r="Q3" s="508" t="s">
        <v>2461</v>
      </c>
      <c r="R3" s="508" t="s">
        <v>2630</v>
      </c>
      <c r="S3" s="508" t="s">
        <v>2631</v>
      </c>
      <c r="T3" s="508" t="s">
        <v>2632</v>
      </c>
      <c r="U3" s="508" t="s">
        <v>2462</v>
      </c>
      <c r="V3" s="508" t="s">
        <v>2463</v>
      </c>
      <c r="W3" s="508" t="s">
        <v>2612</v>
      </c>
      <c r="X3" s="508" t="s">
        <v>2613</v>
      </c>
      <c r="Y3" s="792"/>
      <c r="Z3" s="846"/>
    </row>
    <row r="4" spans="1:26" ht="12" thickBot="1">
      <c r="A4" s="509" t="s">
        <v>2418</v>
      </c>
      <c r="B4" s="448" t="s">
        <v>4336</v>
      </c>
      <c r="C4" s="448">
        <v>25</v>
      </c>
      <c r="D4" s="510">
        <v>1</v>
      </c>
      <c r="E4" s="510">
        <v>0</v>
      </c>
      <c r="F4" s="510">
        <v>0</v>
      </c>
      <c r="G4" s="510">
        <v>20</v>
      </c>
      <c r="H4" s="511"/>
      <c r="I4" s="448"/>
      <c r="J4" s="448"/>
      <c r="K4" s="448"/>
      <c r="L4" s="448"/>
      <c r="M4" s="448"/>
      <c r="N4" s="448"/>
      <c r="O4" s="423" t="s">
        <v>2619</v>
      </c>
      <c r="P4" s="424" t="s">
        <v>1920</v>
      </c>
      <c r="Q4" s="429" t="s">
        <v>2615</v>
      </c>
      <c r="R4" s="422" t="s">
        <v>2616</v>
      </c>
      <c r="S4" s="426" t="s">
        <v>2617</v>
      </c>
      <c r="T4" s="503" t="s">
        <v>1920</v>
      </c>
      <c r="U4" s="504" t="s">
        <v>2618</v>
      </c>
      <c r="V4" s="427" t="s">
        <v>2619</v>
      </c>
      <c r="W4" s="431" t="s">
        <v>2619</v>
      </c>
      <c r="X4" s="431" t="s">
        <v>2615</v>
      </c>
      <c r="Y4" s="512" t="s">
        <v>2727</v>
      </c>
    </row>
    <row r="5" spans="1:26" ht="12" thickBot="1">
      <c r="A5" s="509" t="s">
        <v>2419</v>
      </c>
      <c r="B5" s="448" t="s">
        <v>4336</v>
      </c>
      <c r="C5" s="448" t="s">
        <v>1753</v>
      </c>
      <c r="D5" s="510">
        <v>3</v>
      </c>
      <c r="E5" s="510">
        <v>0</v>
      </c>
      <c r="F5" s="510">
        <v>0</v>
      </c>
      <c r="G5" s="510">
        <v>0</v>
      </c>
      <c r="H5" s="511"/>
      <c r="I5" s="448"/>
      <c r="J5" s="448"/>
      <c r="K5" s="448"/>
      <c r="L5" s="448"/>
      <c r="M5" s="448"/>
      <c r="N5" s="448"/>
      <c r="O5" s="423" t="s">
        <v>2619</v>
      </c>
      <c r="P5" s="424" t="s">
        <v>1920</v>
      </c>
      <c r="Q5" s="429" t="s">
        <v>2615</v>
      </c>
      <c r="R5" s="422" t="s">
        <v>2616</v>
      </c>
      <c r="S5" s="426" t="s">
        <v>2617</v>
      </c>
      <c r="T5" s="503" t="s">
        <v>1920</v>
      </c>
      <c r="U5" s="504" t="s">
        <v>2618</v>
      </c>
      <c r="V5" s="427" t="s">
        <v>2619</v>
      </c>
      <c r="W5" s="431" t="s">
        <v>2619</v>
      </c>
      <c r="X5" s="431" t="s">
        <v>2615</v>
      </c>
      <c r="Y5" s="512" t="s">
        <v>2729</v>
      </c>
    </row>
    <row r="6" spans="1:26" ht="12" thickBot="1">
      <c r="A6" s="509" t="s">
        <v>2420</v>
      </c>
      <c r="B6" s="448" t="s">
        <v>4336</v>
      </c>
      <c r="C6" s="448">
        <v>10</v>
      </c>
      <c r="D6" s="510">
        <v>5</v>
      </c>
      <c r="E6" s="510">
        <v>0</v>
      </c>
      <c r="F6" s="510">
        <v>0</v>
      </c>
      <c r="G6" s="510">
        <v>0</v>
      </c>
      <c r="H6" s="511"/>
      <c r="I6" s="448"/>
      <c r="J6" s="448"/>
      <c r="K6" s="448"/>
      <c r="L6" s="448"/>
      <c r="M6" s="448"/>
      <c r="N6" s="448"/>
      <c r="O6" s="423" t="s">
        <v>2619</v>
      </c>
      <c r="P6" s="424" t="s">
        <v>1920</v>
      </c>
      <c r="Q6" s="429" t="s">
        <v>2615</v>
      </c>
      <c r="R6" s="422" t="s">
        <v>2616</v>
      </c>
      <c r="S6" s="426" t="s">
        <v>2617</v>
      </c>
      <c r="T6" s="503" t="s">
        <v>1920</v>
      </c>
      <c r="U6" s="504" t="s">
        <v>2618</v>
      </c>
      <c r="V6" s="427" t="s">
        <v>2619</v>
      </c>
      <c r="W6" s="431" t="s">
        <v>2619</v>
      </c>
      <c r="X6" s="431" t="s">
        <v>2615</v>
      </c>
      <c r="Y6" s="512" t="s">
        <v>2731</v>
      </c>
    </row>
    <row r="7" spans="1:26" ht="12" thickBot="1">
      <c r="A7" s="509" t="s">
        <v>2421</v>
      </c>
      <c r="B7" s="448" t="s">
        <v>4336</v>
      </c>
      <c r="C7" s="448">
        <v>75</v>
      </c>
      <c r="D7" s="510">
        <v>6</v>
      </c>
      <c r="E7" s="510">
        <v>0</v>
      </c>
      <c r="F7" s="510">
        <v>0</v>
      </c>
      <c r="G7" s="510">
        <v>15</v>
      </c>
      <c r="H7" s="511"/>
      <c r="I7" s="448"/>
      <c r="J7" s="448"/>
      <c r="K7" s="448"/>
      <c r="L7" s="448"/>
      <c r="M7" s="448"/>
      <c r="N7" s="448"/>
      <c r="O7" s="423" t="s">
        <v>2619</v>
      </c>
      <c r="P7" s="424" t="s">
        <v>1920</v>
      </c>
      <c r="Q7" s="429" t="s">
        <v>2615</v>
      </c>
      <c r="R7" s="422" t="s">
        <v>2616</v>
      </c>
      <c r="S7" s="426" t="s">
        <v>2617</v>
      </c>
      <c r="T7" s="503" t="s">
        <v>1920</v>
      </c>
      <c r="U7" s="504" t="s">
        <v>2618</v>
      </c>
      <c r="V7" s="427"/>
      <c r="W7" s="431" t="s">
        <v>2619</v>
      </c>
      <c r="X7" s="431" t="s">
        <v>2615</v>
      </c>
      <c r="Y7" s="512" t="s">
        <v>2730</v>
      </c>
    </row>
    <row r="8" spans="1:26" ht="12" thickBot="1">
      <c r="A8" s="509" t="s">
        <v>2422</v>
      </c>
      <c r="B8" s="448" t="s">
        <v>4336</v>
      </c>
      <c r="C8" s="448">
        <v>125</v>
      </c>
      <c r="D8" s="510">
        <v>8</v>
      </c>
      <c r="E8" s="510">
        <v>0</v>
      </c>
      <c r="F8" s="510">
        <v>0</v>
      </c>
      <c r="G8" s="510">
        <v>10</v>
      </c>
      <c r="H8" s="511"/>
      <c r="I8" s="448"/>
      <c r="J8" s="448"/>
      <c r="K8" s="448"/>
      <c r="L8" s="448"/>
      <c r="M8" s="448"/>
      <c r="N8" s="448"/>
      <c r="O8" s="423" t="s">
        <v>2619</v>
      </c>
      <c r="P8" s="424" t="s">
        <v>1920</v>
      </c>
      <c r="Q8" s="429" t="s">
        <v>2615</v>
      </c>
      <c r="R8" s="422"/>
      <c r="S8" s="426"/>
      <c r="T8" s="503" t="s">
        <v>1920</v>
      </c>
      <c r="U8" s="504"/>
      <c r="V8" s="427"/>
      <c r="W8" s="431" t="s">
        <v>1920</v>
      </c>
      <c r="X8" s="431" t="s">
        <v>2621</v>
      </c>
      <c r="Y8" s="512" t="s">
        <v>2733</v>
      </c>
    </row>
    <row r="9" spans="1:26" ht="12" thickBot="1">
      <c r="A9" s="509" t="s">
        <v>2423</v>
      </c>
      <c r="B9" s="448" t="s">
        <v>4336</v>
      </c>
      <c r="C9" s="448">
        <v>100</v>
      </c>
      <c r="D9" s="510">
        <v>8</v>
      </c>
      <c r="E9" s="510">
        <v>0</v>
      </c>
      <c r="F9" s="510">
        <v>0</v>
      </c>
      <c r="G9" s="510">
        <v>0</v>
      </c>
      <c r="H9" s="511"/>
      <c r="I9" s="448"/>
      <c r="J9" s="448"/>
      <c r="K9" s="448"/>
      <c r="L9" s="448"/>
      <c r="M9" s="448"/>
      <c r="N9" s="448"/>
      <c r="O9" s="423"/>
      <c r="P9" s="424"/>
      <c r="Q9" s="429"/>
      <c r="R9" s="422"/>
      <c r="S9" s="426"/>
      <c r="T9" s="503"/>
      <c r="U9" s="504"/>
      <c r="V9" s="427" t="s">
        <v>1920</v>
      </c>
      <c r="W9" s="431"/>
      <c r="X9" s="431"/>
      <c r="Y9" s="512" t="s">
        <v>2735</v>
      </c>
    </row>
    <row r="10" spans="1:26" ht="12" thickBot="1">
      <c r="A10" s="509" t="s">
        <v>2424</v>
      </c>
      <c r="B10" s="448" t="s">
        <v>4336</v>
      </c>
      <c r="C10" s="448" t="s">
        <v>1753</v>
      </c>
      <c r="D10" s="510">
        <v>8</v>
      </c>
      <c r="E10" s="510">
        <v>0</v>
      </c>
      <c r="F10" s="510">
        <v>0</v>
      </c>
      <c r="G10" s="510">
        <v>0</v>
      </c>
      <c r="H10" s="511"/>
      <c r="I10" s="448"/>
      <c r="J10" s="448"/>
      <c r="K10" s="448"/>
      <c r="L10" s="448">
        <v>50</v>
      </c>
      <c r="M10" s="448">
        <v>50</v>
      </c>
      <c r="N10" s="448"/>
      <c r="O10" s="423" t="s">
        <v>2619</v>
      </c>
      <c r="P10" s="424" t="s">
        <v>1920</v>
      </c>
      <c r="Q10" s="429" t="s">
        <v>2615</v>
      </c>
      <c r="R10" s="422" t="s">
        <v>2616</v>
      </c>
      <c r="S10" s="426" t="s">
        <v>2617</v>
      </c>
      <c r="T10" s="503" t="s">
        <v>1920</v>
      </c>
      <c r="U10" s="504" t="s">
        <v>2618</v>
      </c>
      <c r="V10" s="427" t="s">
        <v>2619</v>
      </c>
      <c r="W10" s="431" t="s">
        <v>2619</v>
      </c>
      <c r="X10" s="431" t="s">
        <v>2615</v>
      </c>
      <c r="Y10" s="512" t="s">
        <v>2737</v>
      </c>
    </row>
    <row r="11" spans="1:26" ht="12" thickBot="1">
      <c r="A11" s="509" t="s">
        <v>2425</v>
      </c>
      <c r="B11" s="448" t="s">
        <v>4336</v>
      </c>
      <c r="C11" s="448" t="s">
        <v>1753</v>
      </c>
      <c r="D11" s="510">
        <v>12</v>
      </c>
      <c r="E11" s="510">
        <v>0</v>
      </c>
      <c r="F11" s="510">
        <v>0</v>
      </c>
      <c r="G11" s="510">
        <v>0</v>
      </c>
      <c r="H11" s="511"/>
      <c r="I11" s="448"/>
      <c r="J11" s="448"/>
      <c r="K11" s="448"/>
      <c r="L11" s="448"/>
      <c r="M11" s="448"/>
      <c r="N11" s="448"/>
      <c r="O11" s="423"/>
      <c r="P11" s="424" t="s">
        <v>1920</v>
      </c>
      <c r="Q11" s="429"/>
      <c r="R11" s="422"/>
      <c r="S11" s="426"/>
      <c r="T11" s="503"/>
      <c r="U11" s="504"/>
      <c r="V11" s="427"/>
      <c r="W11" s="431" t="s">
        <v>2619</v>
      </c>
      <c r="X11" s="431" t="s">
        <v>2615</v>
      </c>
      <c r="Y11" s="512" t="s">
        <v>2689</v>
      </c>
    </row>
    <row r="12" spans="1:26" ht="12" thickBot="1">
      <c r="A12" s="509" t="s">
        <v>2426</v>
      </c>
      <c r="B12" s="448" t="s">
        <v>4336</v>
      </c>
      <c r="C12" s="448" t="s">
        <v>1753</v>
      </c>
      <c r="D12" s="510">
        <v>12</v>
      </c>
      <c r="E12" s="510">
        <v>0</v>
      </c>
      <c r="F12" s="510">
        <v>0</v>
      </c>
      <c r="G12" s="510">
        <v>0</v>
      </c>
      <c r="H12" s="511"/>
      <c r="I12" s="448"/>
      <c r="J12" s="448"/>
      <c r="K12" s="448"/>
      <c r="L12" s="448"/>
      <c r="M12" s="448"/>
      <c r="N12" s="448"/>
      <c r="O12" s="423"/>
      <c r="P12" s="424"/>
      <c r="Q12" s="429"/>
      <c r="R12" s="422"/>
      <c r="S12" s="426"/>
      <c r="T12" s="503" t="s">
        <v>1920</v>
      </c>
      <c r="U12" s="504"/>
      <c r="V12" s="427"/>
      <c r="W12" s="431" t="s">
        <v>2619</v>
      </c>
      <c r="X12" s="431" t="s">
        <v>2615</v>
      </c>
      <c r="Y12" s="512" t="s">
        <v>2690</v>
      </c>
    </row>
    <row r="13" spans="1:26" ht="12" thickBot="1">
      <c r="A13" s="509" t="s">
        <v>2427</v>
      </c>
      <c r="B13" s="448" t="s">
        <v>4336</v>
      </c>
      <c r="C13" s="448" t="s">
        <v>1753</v>
      </c>
      <c r="D13" s="510">
        <v>12</v>
      </c>
      <c r="E13" s="510">
        <v>0</v>
      </c>
      <c r="F13" s="510">
        <v>0</v>
      </c>
      <c r="G13" s="510">
        <v>0</v>
      </c>
      <c r="H13" s="511"/>
      <c r="I13" s="448"/>
      <c r="J13" s="448"/>
      <c r="K13" s="448"/>
      <c r="L13" s="448"/>
      <c r="M13" s="448"/>
      <c r="N13" s="448"/>
      <c r="O13" s="423"/>
      <c r="P13" s="424"/>
      <c r="Q13" s="429" t="s">
        <v>1920</v>
      </c>
      <c r="R13" s="422"/>
      <c r="S13" s="426"/>
      <c r="T13" s="503"/>
      <c r="U13" s="504"/>
      <c r="V13" s="427"/>
      <c r="W13" s="431" t="s">
        <v>2619</v>
      </c>
      <c r="X13" s="431" t="s">
        <v>2615</v>
      </c>
      <c r="Y13" s="512" t="s">
        <v>2691</v>
      </c>
    </row>
    <row r="14" spans="1:26" ht="12" thickBot="1">
      <c r="A14" s="509" t="s">
        <v>2428</v>
      </c>
      <c r="B14" s="448" t="s">
        <v>4336</v>
      </c>
      <c r="C14" s="448" t="s">
        <v>1753</v>
      </c>
      <c r="D14" s="510">
        <v>12</v>
      </c>
      <c r="E14" s="510">
        <v>0</v>
      </c>
      <c r="F14" s="510">
        <v>0</v>
      </c>
      <c r="G14" s="510">
        <v>0</v>
      </c>
      <c r="H14" s="511"/>
      <c r="I14" s="448"/>
      <c r="J14" s="448"/>
      <c r="K14" s="448"/>
      <c r="L14" s="448"/>
      <c r="M14" s="448"/>
      <c r="N14" s="448"/>
      <c r="O14" s="423"/>
      <c r="P14" s="424"/>
      <c r="Q14" s="429"/>
      <c r="R14" s="422"/>
      <c r="S14" s="426"/>
      <c r="T14" s="503"/>
      <c r="U14" s="504" t="s">
        <v>2620</v>
      </c>
      <c r="V14" s="427"/>
      <c r="W14" s="431" t="s">
        <v>1920</v>
      </c>
      <c r="X14" s="431" t="s">
        <v>2620</v>
      </c>
      <c r="Y14" s="512" t="s">
        <v>2692</v>
      </c>
    </row>
    <row r="15" spans="1:26" ht="12" thickBot="1">
      <c r="A15" s="509" t="s">
        <v>2429</v>
      </c>
      <c r="B15" s="448" t="s">
        <v>4336</v>
      </c>
      <c r="C15" s="448">
        <v>150</v>
      </c>
      <c r="D15" s="510">
        <v>12</v>
      </c>
      <c r="E15" s="510">
        <v>0</v>
      </c>
      <c r="F15" s="510">
        <v>10</v>
      </c>
      <c r="G15" s="510">
        <v>0</v>
      </c>
      <c r="H15" s="511"/>
      <c r="I15" s="448"/>
      <c r="J15" s="448"/>
      <c r="K15" s="448"/>
      <c r="L15" s="448"/>
      <c r="M15" s="448"/>
      <c r="N15" s="448"/>
      <c r="O15" s="423" t="s">
        <v>2620</v>
      </c>
      <c r="P15" s="424" t="s">
        <v>2620</v>
      </c>
      <c r="Q15" s="429"/>
      <c r="R15" s="422"/>
      <c r="S15" s="426"/>
      <c r="T15" s="503"/>
      <c r="U15" s="504"/>
      <c r="V15" s="427" t="s">
        <v>2620</v>
      </c>
      <c r="W15" s="431" t="s">
        <v>1920</v>
      </c>
      <c r="X15" s="431" t="s">
        <v>2620</v>
      </c>
      <c r="Y15" s="512" t="s">
        <v>2740</v>
      </c>
    </row>
    <row r="16" spans="1:26" ht="12" thickBot="1">
      <c r="A16" s="509" t="s">
        <v>2430</v>
      </c>
      <c r="B16" s="448" t="s">
        <v>4336</v>
      </c>
      <c r="C16" s="448">
        <v>350</v>
      </c>
      <c r="D16" s="510">
        <v>15</v>
      </c>
      <c r="E16" s="510">
        <v>0</v>
      </c>
      <c r="F16" s="510">
        <v>0</v>
      </c>
      <c r="G16" s="510">
        <v>-5</v>
      </c>
      <c r="H16" s="511"/>
      <c r="I16" s="448"/>
      <c r="J16" s="448"/>
      <c r="K16" s="448"/>
      <c r="L16" s="448"/>
      <c r="M16" s="448"/>
      <c r="N16" s="448"/>
      <c r="O16" s="423" t="s">
        <v>2619</v>
      </c>
      <c r="P16" s="424" t="s">
        <v>1920</v>
      </c>
      <c r="Q16" s="429" t="s">
        <v>2615</v>
      </c>
      <c r="R16" s="422" t="s">
        <v>2616</v>
      </c>
      <c r="S16" s="426" t="s">
        <v>2617</v>
      </c>
      <c r="T16" s="503" t="s">
        <v>1920</v>
      </c>
      <c r="U16" s="504" t="s">
        <v>2618</v>
      </c>
      <c r="V16" s="427"/>
      <c r="W16" s="431" t="s">
        <v>2619</v>
      </c>
      <c r="X16" s="431" t="s">
        <v>2615</v>
      </c>
      <c r="Y16" s="512" t="s">
        <v>2738</v>
      </c>
    </row>
    <row r="17" spans="1:25" ht="12" thickBot="1">
      <c r="A17" s="509" t="s">
        <v>2431</v>
      </c>
      <c r="B17" s="448" t="s">
        <v>4336</v>
      </c>
      <c r="C17" s="448" t="s">
        <v>1753</v>
      </c>
      <c r="D17" s="510">
        <v>20</v>
      </c>
      <c r="E17" s="510">
        <v>0</v>
      </c>
      <c r="F17" s="510">
        <v>0</v>
      </c>
      <c r="G17" s="510">
        <v>0</v>
      </c>
      <c r="H17" s="511"/>
      <c r="I17" s="448"/>
      <c r="J17" s="448"/>
      <c r="K17" s="448"/>
      <c r="L17" s="448"/>
      <c r="M17" s="448"/>
      <c r="N17" s="448"/>
      <c r="O17" s="423" t="s">
        <v>2619</v>
      </c>
      <c r="P17" s="424" t="s">
        <v>1920</v>
      </c>
      <c r="Q17" s="429" t="s">
        <v>2615</v>
      </c>
      <c r="R17" s="422" t="s">
        <v>2616</v>
      </c>
      <c r="S17" s="426" t="s">
        <v>2617</v>
      </c>
      <c r="T17" s="503" t="s">
        <v>1920</v>
      </c>
      <c r="U17" s="504" t="s">
        <v>2618</v>
      </c>
      <c r="V17" s="427" t="s">
        <v>2619</v>
      </c>
      <c r="W17" s="431" t="s">
        <v>2619</v>
      </c>
      <c r="X17" s="431" t="s">
        <v>2615</v>
      </c>
      <c r="Y17" s="512" t="s">
        <v>2739</v>
      </c>
    </row>
    <row r="18" spans="1:25" ht="12" thickBot="1">
      <c r="A18" s="509" t="s">
        <v>2432</v>
      </c>
      <c r="B18" s="448" t="s">
        <v>4336</v>
      </c>
      <c r="C18" s="448">
        <v>650</v>
      </c>
      <c r="D18" s="510">
        <v>22</v>
      </c>
      <c r="E18" s="510">
        <v>0</v>
      </c>
      <c r="F18" s="510">
        <v>0</v>
      </c>
      <c r="G18" s="510">
        <v>0</v>
      </c>
      <c r="H18" s="511"/>
      <c r="I18" s="448">
        <v>15</v>
      </c>
      <c r="J18" s="448">
        <v>15</v>
      </c>
      <c r="K18" s="448"/>
      <c r="L18" s="448"/>
      <c r="M18" s="448"/>
      <c r="N18" s="448"/>
      <c r="O18" s="423" t="s">
        <v>2619</v>
      </c>
      <c r="P18" s="424" t="s">
        <v>1920</v>
      </c>
      <c r="Q18" s="429" t="s">
        <v>2615</v>
      </c>
      <c r="R18" s="422" t="s">
        <v>2616</v>
      </c>
      <c r="S18" s="426" t="s">
        <v>2617</v>
      </c>
      <c r="T18" s="503" t="s">
        <v>1920</v>
      </c>
      <c r="U18" s="504" t="s">
        <v>2618</v>
      </c>
      <c r="V18" s="427"/>
      <c r="W18" s="431" t="s">
        <v>2619</v>
      </c>
      <c r="X18" s="431" t="s">
        <v>2615</v>
      </c>
      <c r="Y18" s="512" t="s">
        <v>2740</v>
      </c>
    </row>
    <row r="19" spans="1:25" ht="12" thickBot="1">
      <c r="A19" s="509" t="s">
        <v>2433</v>
      </c>
      <c r="B19" s="448" t="s">
        <v>4336</v>
      </c>
      <c r="C19" s="448">
        <v>800</v>
      </c>
      <c r="D19" s="510">
        <v>25</v>
      </c>
      <c r="E19" s="510">
        <v>0</v>
      </c>
      <c r="F19" s="510">
        <v>10</v>
      </c>
      <c r="G19" s="510">
        <v>10</v>
      </c>
      <c r="H19" s="511"/>
      <c r="I19" s="448"/>
      <c r="J19" s="448"/>
      <c r="K19" s="448"/>
      <c r="L19" s="448"/>
      <c r="M19" s="448"/>
      <c r="N19" s="448"/>
      <c r="O19" s="423" t="s">
        <v>2619</v>
      </c>
      <c r="P19" s="424" t="s">
        <v>1920</v>
      </c>
      <c r="Q19" s="429" t="s">
        <v>2615</v>
      </c>
      <c r="R19" s="422" t="s">
        <v>2616</v>
      </c>
      <c r="S19" s="426" t="s">
        <v>2617</v>
      </c>
      <c r="T19" s="503" t="s">
        <v>1920</v>
      </c>
      <c r="U19" s="504" t="s">
        <v>2618</v>
      </c>
      <c r="V19" s="427" t="s">
        <v>2619</v>
      </c>
      <c r="W19" s="431" t="s">
        <v>2619</v>
      </c>
      <c r="X19" s="431" t="s">
        <v>2615</v>
      </c>
      <c r="Y19" s="512" t="s">
        <v>2740</v>
      </c>
    </row>
    <row r="20" spans="1:25" ht="12" thickBot="1">
      <c r="A20" s="509" t="s">
        <v>2434</v>
      </c>
      <c r="B20" s="448" t="s">
        <v>4336</v>
      </c>
      <c r="C20" s="448">
        <v>1250</v>
      </c>
      <c r="D20" s="510">
        <v>26</v>
      </c>
      <c r="E20" s="510">
        <v>10</v>
      </c>
      <c r="F20" s="510">
        <v>0</v>
      </c>
      <c r="G20" s="510">
        <v>25</v>
      </c>
      <c r="H20" s="511"/>
      <c r="I20" s="448"/>
      <c r="J20" s="448"/>
      <c r="K20" s="448"/>
      <c r="L20" s="448"/>
      <c r="M20" s="448"/>
      <c r="N20" s="448"/>
      <c r="O20" s="423" t="s">
        <v>2619</v>
      </c>
      <c r="P20" s="424" t="s">
        <v>1920</v>
      </c>
      <c r="Q20" s="429" t="s">
        <v>2615</v>
      </c>
      <c r="R20" s="422" t="s">
        <v>2616</v>
      </c>
      <c r="S20" s="426" t="s">
        <v>2617</v>
      </c>
      <c r="T20" s="503" t="s">
        <v>1920</v>
      </c>
      <c r="U20" s="504" t="s">
        <v>2618</v>
      </c>
      <c r="V20" s="427" t="s">
        <v>2619</v>
      </c>
      <c r="W20" s="431" t="s">
        <v>2620</v>
      </c>
      <c r="X20" s="431"/>
      <c r="Y20" s="512" t="s">
        <v>2745</v>
      </c>
    </row>
    <row r="21" spans="1:25" ht="12" thickBot="1">
      <c r="A21" s="509" t="s">
        <v>2435</v>
      </c>
      <c r="B21" s="448" t="s">
        <v>4336</v>
      </c>
      <c r="C21" s="448" t="s">
        <v>1753</v>
      </c>
      <c r="D21" s="510">
        <v>28</v>
      </c>
      <c r="E21" s="510">
        <v>0</v>
      </c>
      <c r="F21" s="510">
        <v>0</v>
      </c>
      <c r="G21" s="510">
        <v>25</v>
      </c>
      <c r="H21" s="511"/>
      <c r="I21" s="448"/>
      <c r="J21" s="448"/>
      <c r="K21" s="448"/>
      <c r="L21" s="448"/>
      <c r="M21" s="448"/>
      <c r="N21" s="448"/>
      <c r="O21" s="423" t="s">
        <v>2619</v>
      </c>
      <c r="P21" s="424" t="s">
        <v>1920</v>
      </c>
      <c r="Q21" s="429" t="s">
        <v>2615</v>
      </c>
      <c r="R21" s="422" t="s">
        <v>2616</v>
      </c>
      <c r="S21" s="426" t="s">
        <v>2617</v>
      </c>
      <c r="T21" s="503" t="s">
        <v>1920</v>
      </c>
      <c r="U21" s="504" t="s">
        <v>2618</v>
      </c>
      <c r="V21" s="427" t="s">
        <v>2619</v>
      </c>
      <c r="W21" s="431" t="s">
        <v>2619</v>
      </c>
      <c r="X21" s="431" t="s">
        <v>2615</v>
      </c>
      <c r="Y21" s="512" t="s">
        <v>2746</v>
      </c>
    </row>
    <row r="22" spans="1:25" ht="12" thickBot="1">
      <c r="A22" s="509" t="s">
        <v>2436</v>
      </c>
      <c r="B22" s="448" t="s">
        <v>4336</v>
      </c>
      <c r="C22" s="448">
        <v>1500</v>
      </c>
      <c r="D22" s="510">
        <v>28</v>
      </c>
      <c r="E22" s="510">
        <v>0</v>
      </c>
      <c r="F22" s="510">
        <v>-10</v>
      </c>
      <c r="G22" s="510">
        <v>15</v>
      </c>
      <c r="H22" s="513">
        <v>10</v>
      </c>
      <c r="I22" s="448"/>
      <c r="J22" s="448"/>
      <c r="K22" s="448"/>
      <c r="L22" s="448"/>
      <c r="M22" s="448"/>
      <c r="N22" s="448"/>
      <c r="O22" s="423" t="s">
        <v>2619</v>
      </c>
      <c r="P22" s="424" t="s">
        <v>1920</v>
      </c>
      <c r="Q22" s="429" t="s">
        <v>2615</v>
      </c>
      <c r="R22" s="422" t="s">
        <v>2616</v>
      </c>
      <c r="S22" s="426" t="s">
        <v>2617</v>
      </c>
      <c r="T22" s="503" t="s">
        <v>1920</v>
      </c>
      <c r="U22" s="504" t="s">
        <v>2618</v>
      </c>
      <c r="V22" s="427" t="s">
        <v>2619</v>
      </c>
      <c r="W22" s="431" t="s">
        <v>1920</v>
      </c>
      <c r="X22" s="431"/>
      <c r="Y22" s="512" t="s">
        <v>2748</v>
      </c>
    </row>
    <row r="23" spans="1:25" ht="12" thickBot="1">
      <c r="A23" s="509" t="s">
        <v>2437</v>
      </c>
      <c r="B23" s="448" t="s">
        <v>4336</v>
      </c>
      <c r="C23" s="448">
        <v>900</v>
      </c>
      <c r="D23" s="510">
        <v>28</v>
      </c>
      <c r="E23" s="510">
        <v>0</v>
      </c>
      <c r="F23" s="510">
        <v>-5</v>
      </c>
      <c r="G23" s="510">
        <v>10</v>
      </c>
      <c r="H23" s="513">
        <v>5</v>
      </c>
      <c r="I23" s="448"/>
      <c r="J23" s="448"/>
      <c r="K23" s="448"/>
      <c r="L23" s="448"/>
      <c r="M23" s="448"/>
      <c r="N23" s="448"/>
      <c r="O23" s="423" t="s">
        <v>2619</v>
      </c>
      <c r="P23" s="424" t="s">
        <v>1920</v>
      </c>
      <c r="Q23" s="429" t="s">
        <v>2615</v>
      </c>
      <c r="R23" s="422" t="s">
        <v>2616</v>
      </c>
      <c r="S23" s="426" t="s">
        <v>2617</v>
      </c>
      <c r="T23" s="503" t="s">
        <v>1920</v>
      </c>
      <c r="U23" s="504" t="s">
        <v>2618</v>
      </c>
      <c r="V23" s="427" t="s">
        <v>2619</v>
      </c>
      <c r="W23" s="431" t="s">
        <v>2619</v>
      </c>
      <c r="X23" s="431" t="s">
        <v>2615</v>
      </c>
      <c r="Y23" s="512" t="s">
        <v>2727</v>
      </c>
    </row>
    <row r="24" spans="1:25" ht="12" thickBot="1">
      <c r="A24" s="509" t="s">
        <v>2438</v>
      </c>
      <c r="B24" s="448" t="s">
        <v>4336</v>
      </c>
      <c r="C24" s="448">
        <v>950</v>
      </c>
      <c r="D24" s="510">
        <v>30</v>
      </c>
      <c r="E24" s="510">
        <v>0</v>
      </c>
      <c r="F24" s="510">
        <v>-15</v>
      </c>
      <c r="G24" s="510">
        <v>0</v>
      </c>
      <c r="H24" s="511"/>
      <c r="I24" s="448"/>
      <c r="J24" s="448"/>
      <c r="K24" s="448"/>
      <c r="L24" s="448"/>
      <c r="M24" s="448"/>
      <c r="N24" s="448"/>
      <c r="O24" s="423" t="s">
        <v>2619</v>
      </c>
      <c r="P24" s="424" t="s">
        <v>1920</v>
      </c>
      <c r="Q24" s="429" t="s">
        <v>2615</v>
      </c>
      <c r="R24" s="422" t="s">
        <v>2616</v>
      </c>
      <c r="S24" s="426" t="s">
        <v>2617</v>
      </c>
      <c r="T24" s="503" t="s">
        <v>1920</v>
      </c>
      <c r="U24" s="504" t="s">
        <v>2618</v>
      </c>
      <c r="V24" s="427" t="s">
        <v>2619</v>
      </c>
      <c r="W24" s="431" t="s">
        <v>2619</v>
      </c>
      <c r="X24" s="431"/>
      <c r="Y24" s="512" t="s">
        <v>2731</v>
      </c>
    </row>
    <row r="25" spans="1:25" ht="12" thickBot="1">
      <c r="A25" s="509" t="s">
        <v>2439</v>
      </c>
      <c r="B25" s="448" t="s">
        <v>4336</v>
      </c>
      <c r="C25" s="448">
        <v>1215</v>
      </c>
      <c r="D25" s="510">
        <v>30</v>
      </c>
      <c r="E25" s="510">
        <v>0</v>
      </c>
      <c r="F25" s="510">
        <v>0</v>
      </c>
      <c r="G25" s="510">
        <v>-10</v>
      </c>
      <c r="H25" s="511"/>
      <c r="I25" s="448"/>
      <c r="J25" s="448"/>
      <c r="K25" s="448"/>
      <c r="L25" s="448"/>
      <c r="M25" s="448">
        <v>30</v>
      </c>
      <c r="N25" s="448"/>
      <c r="O25" s="423" t="s">
        <v>2619</v>
      </c>
      <c r="P25" s="424" t="s">
        <v>1920</v>
      </c>
      <c r="Q25" s="429" t="s">
        <v>2615</v>
      </c>
      <c r="R25" s="422" t="s">
        <v>2616</v>
      </c>
      <c r="S25" s="426" t="s">
        <v>2617</v>
      </c>
      <c r="T25" s="503" t="s">
        <v>1920</v>
      </c>
      <c r="U25" s="504" t="s">
        <v>2618</v>
      </c>
      <c r="V25" s="427"/>
      <c r="W25" s="431" t="s">
        <v>1920</v>
      </c>
      <c r="X25" s="431" t="s">
        <v>2615</v>
      </c>
      <c r="Y25" s="512" t="s">
        <v>2752</v>
      </c>
    </row>
    <row r="26" spans="1:25" ht="12" thickBot="1">
      <c r="A26" s="509" t="s">
        <v>2440</v>
      </c>
      <c r="B26" s="448" t="s">
        <v>4336</v>
      </c>
      <c r="C26" s="448">
        <v>900</v>
      </c>
      <c r="D26" s="510">
        <v>30</v>
      </c>
      <c r="E26" s="510">
        <v>0</v>
      </c>
      <c r="F26" s="510">
        <v>0</v>
      </c>
      <c r="G26" s="510">
        <v>0</v>
      </c>
      <c r="H26" s="511"/>
      <c r="I26" s="448"/>
      <c r="J26" s="448"/>
      <c r="K26" s="448"/>
      <c r="L26" s="448"/>
      <c r="M26" s="448">
        <v>75</v>
      </c>
      <c r="N26" s="448"/>
      <c r="O26" s="423"/>
      <c r="P26" s="424"/>
      <c r="Q26" s="429"/>
      <c r="R26" s="422"/>
      <c r="S26" s="426"/>
      <c r="T26" s="503"/>
      <c r="U26" s="504"/>
      <c r="V26" s="427" t="s">
        <v>2620</v>
      </c>
      <c r="W26" s="431"/>
      <c r="X26" s="431"/>
      <c r="Y26" s="512" t="s">
        <v>2727</v>
      </c>
    </row>
    <row r="27" spans="1:25" ht="12" thickBot="1">
      <c r="A27" s="509" t="s">
        <v>2441</v>
      </c>
      <c r="B27" s="448" t="s">
        <v>4336</v>
      </c>
      <c r="C27" s="448" t="s">
        <v>1753</v>
      </c>
      <c r="D27" s="510">
        <v>33</v>
      </c>
      <c r="E27" s="510">
        <v>0</v>
      </c>
      <c r="F27" s="510">
        <v>-10</v>
      </c>
      <c r="G27" s="510">
        <v>30</v>
      </c>
      <c r="H27" s="513">
        <v>5</v>
      </c>
      <c r="I27" s="448"/>
      <c r="J27" s="448"/>
      <c r="K27" s="448"/>
      <c r="L27" s="448"/>
      <c r="M27" s="448"/>
      <c r="N27" s="448"/>
      <c r="O27" s="423" t="s">
        <v>2615</v>
      </c>
      <c r="P27" s="424" t="s">
        <v>1920</v>
      </c>
      <c r="Q27" s="429" t="s">
        <v>2615</v>
      </c>
      <c r="R27" s="422" t="s">
        <v>2620</v>
      </c>
      <c r="S27" s="426" t="s">
        <v>2620</v>
      </c>
      <c r="T27" s="503"/>
      <c r="U27" s="504"/>
      <c r="V27" s="427" t="s">
        <v>1920</v>
      </c>
      <c r="W27" s="431" t="s">
        <v>1920</v>
      </c>
      <c r="X27" s="431" t="s">
        <v>3585</v>
      </c>
      <c r="Y27" s="512" t="s">
        <v>2754</v>
      </c>
    </row>
    <row r="28" spans="1:25" ht="12" thickBot="1">
      <c r="A28" s="509" t="s">
        <v>2442</v>
      </c>
      <c r="B28" s="448" t="s">
        <v>4336</v>
      </c>
      <c r="C28" s="448">
        <v>1600</v>
      </c>
      <c r="D28" s="510">
        <v>35</v>
      </c>
      <c r="E28" s="510">
        <v>0</v>
      </c>
      <c r="F28" s="510">
        <v>10</v>
      </c>
      <c r="G28" s="510">
        <v>10</v>
      </c>
      <c r="H28" s="511"/>
      <c r="I28" s="448"/>
      <c r="J28" s="448"/>
      <c r="K28" s="448"/>
      <c r="L28" s="448"/>
      <c r="M28" s="448">
        <v>25</v>
      </c>
      <c r="N28" s="448"/>
      <c r="O28" s="423" t="s">
        <v>2620</v>
      </c>
      <c r="P28" s="424" t="s">
        <v>2620</v>
      </c>
      <c r="Q28" s="429" t="s">
        <v>1920</v>
      </c>
      <c r="R28" s="422" t="s">
        <v>2620</v>
      </c>
      <c r="S28" s="426" t="s">
        <v>2620</v>
      </c>
      <c r="T28" s="503" t="s">
        <v>2622</v>
      </c>
      <c r="U28" s="504" t="s">
        <v>2620</v>
      </c>
      <c r="V28" s="427"/>
      <c r="W28" s="431" t="s">
        <v>2622</v>
      </c>
      <c r="X28" s="431" t="s">
        <v>1920</v>
      </c>
      <c r="Y28" s="512" t="s">
        <v>2731</v>
      </c>
    </row>
    <row r="29" spans="1:25" ht="12" thickBot="1">
      <c r="A29" s="509" t="s">
        <v>2443</v>
      </c>
      <c r="B29" s="448" t="s">
        <v>4336</v>
      </c>
      <c r="C29" s="448">
        <v>1680</v>
      </c>
      <c r="D29" s="510">
        <v>36</v>
      </c>
      <c r="E29" s="510">
        <v>0</v>
      </c>
      <c r="F29" s="510">
        <v>15</v>
      </c>
      <c r="G29" s="510">
        <v>0</v>
      </c>
      <c r="H29" s="511"/>
      <c r="I29" s="448"/>
      <c r="J29" s="448"/>
      <c r="K29" s="448"/>
      <c r="L29" s="448"/>
      <c r="M29" s="448"/>
      <c r="N29" s="448"/>
      <c r="O29" s="423"/>
      <c r="P29" s="424"/>
      <c r="Q29" s="429"/>
      <c r="R29" s="422"/>
      <c r="S29" s="426"/>
      <c r="T29" s="503"/>
      <c r="U29" s="504"/>
      <c r="V29" s="427" t="s">
        <v>2622</v>
      </c>
      <c r="W29" s="431"/>
      <c r="X29" s="431"/>
      <c r="Y29" s="512" t="s">
        <v>2731</v>
      </c>
    </row>
    <row r="30" spans="1:25" ht="12" thickBot="1">
      <c r="A30" s="509" t="s">
        <v>2444</v>
      </c>
      <c r="B30" s="448" t="s">
        <v>4336</v>
      </c>
      <c r="C30" s="448">
        <v>1920</v>
      </c>
      <c r="D30" s="510">
        <v>37</v>
      </c>
      <c r="E30" s="510">
        <v>0</v>
      </c>
      <c r="F30" s="510">
        <v>10</v>
      </c>
      <c r="G30" s="510">
        <v>10</v>
      </c>
      <c r="H30" s="511"/>
      <c r="I30" s="448"/>
      <c r="J30" s="448"/>
      <c r="K30" s="448"/>
      <c r="L30" s="448"/>
      <c r="M30" s="448">
        <v>30</v>
      </c>
      <c r="N30" s="448"/>
      <c r="O30" s="423" t="s">
        <v>2620</v>
      </c>
      <c r="P30" s="424" t="s">
        <v>2620</v>
      </c>
      <c r="Q30" s="429" t="s">
        <v>1920</v>
      </c>
      <c r="R30" s="422" t="s">
        <v>2620</v>
      </c>
      <c r="S30" s="426" t="s">
        <v>2620</v>
      </c>
      <c r="T30" s="503" t="s">
        <v>2622</v>
      </c>
      <c r="U30" s="504" t="s">
        <v>2620</v>
      </c>
      <c r="V30" s="427"/>
      <c r="W30" s="431" t="s">
        <v>2622</v>
      </c>
      <c r="X30" s="431" t="s">
        <v>1920</v>
      </c>
      <c r="Y30" s="512" t="s">
        <v>2756</v>
      </c>
    </row>
    <row r="31" spans="1:25" ht="12" thickBot="1">
      <c r="A31" s="509" t="s">
        <v>2445</v>
      </c>
      <c r="B31" s="448" t="s">
        <v>4336</v>
      </c>
      <c r="C31" s="448">
        <v>2080</v>
      </c>
      <c r="D31" s="510">
        <v>38</v>
      </c>
      <c r="E31" s="510">
        <v>0</v>
      </c>
      <c r="F31" s="510">
        <v>0</v>
      </c>
      <c r="G31" s="510">
        <v>35</v>
      </c>
      <c r="H31" s="511"/>
      <c r="I31" s="448"/>
      <c r="J31" s="448"/>
      <c r="K31" s="448"/>
      <c r="L31" s="448"/>
      <c r="M31" s="448"/>
      <c r="N31" s="448"/>
      <c r="O31" s="423" t="s">
        <v>2620</v>
      </c>
      <c r="P31" s="424" t="s">
        <v>2620</v>
      </c>
      <c r="Q31" s="429" t="s">
        <v>1920</v>
      </c>
      <c r="R31" s="422" t="s">
        <v>2620</v>
      </c>
      <c r="S31" s="426" t="s">
        <v>2620</v>
      </c>
      <c r="T31" s="503" t="s">
        <v>2622</v>
      </c>
      <c r="U31" s="504" t="s">
        <v>2620</v>
      </c>
      <c r="V31" s="427"/>
      <c r="W31" s="431" t="s">
        <v>2622</v>
      </c>
      <c r="X31" s="431" t="s">
        <v>1920</v>
      </c>
      <c r="Y31" s="512" t="s">
        <v>2757</v>
      </c>
    </row>
    <row r="32" spans="1:25" ht="12" thickBot="1">
      <c r="A32" s="509" t="s">
        <v>2446</v>
      </c>
      <c r="B32" s="448" t="s">
        <v>4336</v>
      </c>
      <c r="C32" s="448" t="s">
        <v>1753</v>
      </c>
      <c r="D32" s="510">
        <v>39</v>
      </c>
      <c r="E32" s="510">
        <v>0</v>
      </c>
      <c r="F32" s="510">
        <v>0</v>
      </c>
      <c r="G32" s="510">
        <v>-25</v>
      </c>
      <c r="H32" s="511"/>
      <c r="I32" s="448"/>
      <c r="J32" s="448"/>
      <c r="K32" s="448"/>
      <c r="L32" s="448"/>
      <c r="M32" s="448">
        <v>20</v>
      </c>
      <c r="N32" s="448"/>
      <c r="O32" s="423" t="s">
        <v>2620</v>
      </c>
      <c r="P32" s="424" t="s">
        <v>2620</v>
      </c>
      <c r="Q32" s="429" t="s">
        <v>1920</v>
      </c>
      <c r="R32" s="422" t="s">
        <v>2620</v>
      </c>
      <c r="S32" s="426" t="s">
        <v>2620</v>
      </c>
      <c r="T32" s="503" t="s">
        <v>2622</v>
      </c>
      <c r="U32" s="504" t="s">
        <v>2620</v>
      </c>
      <c r="V32" s="427"/>
      <c r="W32" s="431" t="s">
        <v>2622</v>
      </c>
      <c r="X32" s="431" t="s">
        <v>1920</v>
      </c>
      <c r="Y32" s="512" t="s">
        <v>2758</v>
      </c>
    </row>
    <row r="33" spans="1:25" ht="12" thickBot="1">
      <c r="A33" s="509" t="s">
        <v>2447</v>
      </c>
      <c r="B33" s="448" t="s">
        <v>4336</v>
      </c>
      <c r="C33" s="448">
        <v>3000</v>
      </c>
      <c r="D33" s="510">
        <v>40</v>
      </c>
      <c r="E33" s="510">
        <v>0</v>
      </c>
      <c r="F33" s="510">
        <v>-10</v>
      </c>
      <c r="G33" s="510">
        <v>25</v>
      </c>
      <c r="H33" s="511"/>
      <c r="I33" s="448"/>
      <c r="J33" s="448"/>
      <c r="K33" s="448"/>
      <c r="L33" s="448"/>
      <c r="M33" s="448"/>
      <c r="N33" s="448"/>
      <c r="O33" s="423" t="s">
        <v>2620</v>
      </c>
      <c r="P33" s="424" t="s">
        <v>2620</v>
      </c>
      <c r="Q33" s="429" t="s">
        <v>1920</v>
      </c>
      <c r="R33" s="422"/>
      <c r="S33" s="426"/>
      <c r="T33" s="503"/>
      <c r="U33" s="504" t="s">
        <v>2620</v>
      </c>
      <c r="V33" s="427" t="s">
        <v>2615</v>
      </c>
      <c r="W33" s="431" t="s">
        <v>1920</v>
      </c>
      <c r="X33" s="431" t="s">
        <v>2615</v>
      </c>
      <c r="Y33" s="512" t="s">
        <v>2760</v>
      </c>
    </row>
    <row r="34" spans="1:25" ht="12" thickBot="1">
      <c r="A34" s="509" t="s">
        <v>2448</v>
      </c>
      <c r="B34" s="448" t="s">
        <v>4336</v>
      </c>
      <c r="C34" s="448">
        <v>3200</v>
      </c>
      <c r="D34" s="510">
        <v>42</v>
      </c>
      <c r="E34" s="510">
        <v>0</v>
      </c>
      <c r="F34" s="510">
        <v>10</v>
      </c>
      <c r="G34" s="510">
        <v>20</v>
      </c>
      <c r="H34" s="511"/>
      <c r="I34" s="448">
        <v>25</v>
      </c>
      <c r="J34" s="448">
        <v>25</v>
      </c>
      <c r="K34" s="448"/>
      <c r="L34" s="448"/>
      <c r="M34" s="448"/>
      <c r="N34" s="448"/>
      <c r="O34" s="423" t="s">
        <v>2620</v>
      </c>
      <c r="P34" s="424" t="s">
        <v>2620</v>
      </c>
      <c r="Q34" s="429" t="s">
        <v>1920</v>
      </c>
      <c r="R34" s="422" t="s">
        <v>2620</v>
      </c>
      <c r="S34" s="426" t="s">
        <v>2620</v>
      </c>
      <c r="T34" s="503" t="s">
        <v>2622</v>
      </c>
      <c r="U34" s="504" t="s">
        <v>2620</v>
      </c>
      <c r="V34" s="427"/>
      <c r="W34" s="431" t="s">
        <v>2622</v>
      </c>
      <c r="X34" s="431" t="s">
        <v>1920</v>
      </c>
      <c r="Y34" s="512" t="s">
        <v>2761</v>
      </c>
    </row>
    <row r="35" spans="1:25" ht="12" thickBot="1">
      <c r="A35" s="509" t="s">
        <v>2471</v>
      </c>
      <c r="B35" s="454" t="s">
        <v>4460</v>
      </c>
      <c r="C35" s="448">
        <v>25</v>
      </c>
      <c r="D35" s="510">
        <v>2</v>
      </c>
      <c r="E35" s="510">
        <v>0</v>
      </c>
      <c r="F35" s="510">
        <v>0</v>
      </c>
      <c r="G35" s="510">
        <v>55</v>
      </c>
      <c r="H35" s="511"/>
      <c r="I35" s="454"/>
      <c r="J35" s="454">
        <v>25</v>
      </c>
      <c r="K35" s="454"/>
      <c r="L35" s="454"/>
      <c r="M35" s="454"/>
      <c r="N35" s="454"/>
      <c r="O35" s="423" t="s">
        <v>2619</v>
      </c>
      <c r="P35" s="424" t="s">
        <v>1920</v>
      </c>
      <c r="Q35" s="429" t="s">
        <v>2615</v>
      </c>
      <c r="R35" s="422" t="s">
        <v>2616</v>
      </c>
      <c r="S35" s="426" t="s">
        <v>2617</v>
      </c>
      <c r="T35" s="503" t="s">
        <v>1920</v>
      </c>
      <c r="U35" s="504" t="s">
        <v>2618</v>
      </c>
      <c r="V35" s="427" t="s">
        <v>2619</v>
      </c>
      <c r="W35" s="431" t="s">
        <v>2619</v>
      </c>
      <c r="X35" s="431" t="s">
        <v>2615</v>
      </c>
      <c r="Y35" s="512" t="s">
        <v>2727</v>
      </c>
    </row>
    <row r="36" spans="1:25" ht="12" thickBot="1">
      <c r="A36" s="509" t="s">
        <v>2472</v>
      </c>
      <c r="B36" s="454" t="s">
        <v>4460</v>
      </c>
      <c r="C36" s="448" t="s">
        <v>1753</v>
      </c>
      <c r="D36" s="510">
        <v>3</v>
      </c>
      <c r="E36" s="510">
        <v>0</v>
      </c>
      <c r="F36" s="510">
        <v>0</v>
      </c>
      <c r="G36" s="510">
        <v>80</v>
      </c>
      <c r="H36" s="511"/>
      <c r="I36" s="448"/>
      <c r="J36" s="454"/>
      <c r="K36" s="454"/>
      <c r="L36" s="454"/>
      <c r="M36" s="454"/>
      <c r="N36" s="454"/>
      <c r="O36" s="423" t="s">
        <v>2619</v>
      </c>
      <c r="P36" s="424" t="s">
        <v>1920</v>
      </c>
      <c r="Q36" s="429" t="s">
        <v>2615</v>
      </c>
      <c r="R36" s="422" t="s">
        <v>2616</v>
      </c>
      <c r="S36" s="426" t="s">
        <v>2617</v>
      </c>
      <c r="T36" s="503" t="s">
        <v>1920</v>
      </c>
      <c r="U36" s="504" t="s">
        <v>2618</v>
      </c>
      <c r="V36" s="427" t="s">
        <v>2619</v>
      </c>
      <c r="W36" s="431" t="s">
        <v>2619</v>
      </c>
      <c r="X36" s="431" t="s">
        <v>2615</v>
      </c>
      <c r="Y36" s="512" t="s">
        <v>2762</v>
      </c>
    </row>
    <row r="37" spans="1:25" ht="12" thickBot="1">
      <c r="A37" s="509" t="s">
        <v>2473</v>
      </c>
      <c r="B37" s="454" t="s">
        <v>4460</v>
      </c>
      <c r="C37" s="448" t="s">
        <v>1753</v>
      </c>
      <c r="D37" s="510">
        <v>4</v>
      </c>
      <c r="E37" s="510">
        <v>0</v>
      </c>
      <c r="F37" s="510">
        <v>0</v>
      </c>
      <c r="G37" s="510">
        <v>0</v>
      </c>
      <c r="H37" s="511"/>
      <c r="I37" s="448"/>
      <c r="J37" s="454"/>
      <c r="K37" s="454"/>
      <c r="L37" s="454"/>
      <c r="M37" s="454"/>
      <c r="N37" s="454"/>
      <c r="O37" s="423" t="s">
        <v>2620</v>
      </c>
      <c r="P37" s="424"/>
      <c r="Q37" s="429"/>
      <c r="R37" s="422"/>
      <c r="S37" s="426"/>
      <c r="T37" s="503"/>
      <c r="U37" s="504"/>
      <c r="V37" s="427"/>
      <c r="W37" s="431"/>
      <c r="X37" s="431"/>
      <c r="Y37" s="512" t="s">
        <v>2693</v>
      </c>
    </row>
    <row r="38" spans="1:25" ht="12" thickBot="1">
      <c r="A38" s="509" t="s">
        <v>2474</v>
      </c>
      <c r="B38" s="454" t="s">
        <v>4460</v>
      </c>
      <c r="C38" s="448">
        <v>80</v>
      </c>
      <c r="D38" s="510">
        <v>5</v>
      </c>
      <c r="E38" s="510">
        <v>0</v>
      </c>
      <c r="F38" s="510">
        <v>0</v>
      </c>
      <c r="G38" s="510">
        <v>25</v>
      </c>
      <c r="H38" s="511"/>
      <c r="I38" s="448"/>
      <c r="J38" s="454"/>
      <c r="K38" s="454"/>
      <c r="L38" s="454"/>
      <c r="M38" s="454"/>
      <c r="N38" s="454"/>
      <c r="O38" s="423" t="s">
        <v>2619</v>
      </c>
      <c r="P38" s="424" t="s">
        <v>1920</v>
      </c>
      <c r="Q38" s="429" t="s">
        <v>2615</v>
      </c>
      <c r="R38" s="422" t="s">
        <v>2616</v>
      </c>
      <c r="S38" s="426" t="s">
        <v>2617</v>
      </c>
      <c r="T38" s="503" t="s">
        <v>1920</v>
      </c>
      <c r="U38" s="504" t="s">
        <v>2618</v>
      </c>
      <c r="V38" s="427" t="s">
        <v>2619</v>
      </c>
      <c r="W38" s="431" t="s">
        <v>2619</v>
      </c>
      <c r="X38" s="431" t="s">
        <v>2615</v>
      </c>
      <c r="Y38" s="512" t="s">
        <v>2727</v>
      </c>
    </row>
    <row r="39" spans="1:25" ht="12" thickBot="1">
      <c r="A39" s="509" t="s">
        <v>2475</v>
      </c>
      <c r="B39" s="454" t="s">
        <v>4460</v>
      </c>
      <c r="C39" s="448" t="s">
        <v>1753</v>
      </c>
      <c r="D39" s="510">
        <v>5</v>
      </c>
      <c r="E39" s="510">
        <v>0</v>
      </c>
      <c r="F39" s="510">
        <v>0</v>
      </c>
      <c r="G39" s="510">
        <v>-50</v>
      </c>
      <c r="H39" s="511"/>
      <c r="I39" s="448"/>
      <c r="J39" s="454"/>
      <c r="K39" s="454"/>
      <c r="L39" s="454"/>
      <c r="M39" s="454"/>
      <c r="N39" s="454"/>
      <c r="O39" s="423" t="s">
        <v>2619</v>
      </c>
      <c r="P39" s="424" t="s">
        <v>1920</v>
      </c>
      <c r="Q39" s="429" t="s">
        <v>2615</v>
      </c>
      <c r="R39" s="422" t="s">
        <v>2616</v>
      </c>
      <c r="S39" s="426" t="s">
        <v>2617</v>
      </c>
      <c r="T39" s="503" t="s">
        <v>1920</v>
      </c>
      <c r="U39" s="504" t="s">
        <v>2618</v>
      </c>
      <c r="V39" s="427" t="s">
        <v>2619</v>
      </c>
      <c r="W39" s="431"/>
      <c r="X39" s="431" t="s">
        <v>2618</v>
      </c>
      <c r="Y39" s="512" t="s">
        <v>2765</v>
      </c>
    </row>
    <row r="40" spans="1:25" ht="12" thickBot="1">
      <c r="A40" s="509" t="s">
        <v>2476</v>
      </c>
      <c r="B40" s="454" t="s">
        <v>4460</v>
      </c>
      <c r="C40" s="448" t="s">
        <v>1753</v>
      </c>
      <c r="D40" s="510">
        <v>5</v>
      </c>
      <c r="E40" s="510">
        <v>0</v>
      </c>
      <c r="F40" s="510">
        <v>10</v>
      </c>
      <c r="G40" s="510">
        <v>-99</v>
      </c>
      <c r="H40" s="511"/>
      <c r="I40" s="448"/>
      <c r="J40" s="454"/>
      <c r="K40" s="454"/>
      <c r="L40" s="454"/>
      <c r="M40" s="454"/>
      <c r="N40" s="454"/>
      <c r="O40" s="423" t="s">
        <v>2619</v>
      </c>
      <c r="P40" s="424" t="s">
        <v>1920</v>
      </c>
      <c r="Q40" s="429" t="s">
        <v>2615</v>
      </c>
      <c r="R40" s="422" t="s">
        <v>2616</v>
      </c>
      <c r="S40" s="426" t="s">
        <v>2617</v>
      </c>
      <c r="T40" s="503" t="s">
        <v>1920</v>
      </c>
      <c r="U40" s="504" t="s">
        <v>2618</v>
      </c>
      <c r="V40" s="427" t="s">
        <v>2619</v>
      </c>
      <c r="W40" s="431"/>
      <c r="X40" s="431" t="s">
        <v>2618</v>
      </c>
      <c r="Y40" s="512" t="s">
        <v>2754</v>
      </c>
    </row>
    <row r="41" spans="1:25" ht="12" thickBot="1">
      <c r="A41" s="509" t="s">
        <v>2477</v>
      </c>
      <c r="B41" s="454" t="s">
        <v>4460</v>
      </c>
      <c r="C41" s="448">
        <v>1000</v>
      </c>
      <c r="D41" s="510">
        <v>6</v>
      </c>
      <c r="E41" s="510">
        <v>0</v>
      </c>
      <c r="F41" s="510">
        <v>0</v>
      </c>
      <c r="G41" s="510">
        <v>-50</v>
      </c>
      <c r="H41" s="511"/>
      <c r="I41" s="448"/>
      <c r="J41" s="454"/>
      <c r="K41" s="454"/>
      <c r="L41" s="454"/>
      <c r="M41" s="454"/>
      <c r="N41" s="454"/>
      <c r="O41" s="423" t="s">
        <v>2619</v>
      </c>
      <c r="P41" s="424" t="s">
        <v>1920</v>
      </c>
      <c r="Q41" s="429" t="s">
        <v>2615</v>
      </c>
      <c r="R41" s="422" t="s">
        <v>2616</v>
      </c>
      <c r="S41" s="426" t="s">
        <v>2617</v>
      </c>
      <c r="T41" s="503" t="s">
        <v>1920</v>
      </c>
      <c r="U41" s="504" t="s">
        <v>2618</v>
      </c>
      <c r="V41" s="427" t="s">
        <v>2619</v>
      </c>
      <c r="W41" s="431"/>
      <c r="X41" s="431" t="s">
        <v>2618</v>
      </c>
      <c r="Y41" s="512" t="s">
        <v>2739</v>
      </c>
    </row>
    <row r="42" spans="1:25" ht="12" thickBot="1">
      <c r="A42" s="509" t="s">
        <v>2478</v>
      </c>
      <c r="B42" s="454" t="s">
        <v>4460</v>
      </c>
      <c r="C42" s="448" t="s">
        <v>1753</v>
      </c>
      <c r="D42" s="510">
        <v>6</v>
      </c>
      <c r="E42" s="510">
        <v>0</v>
      </c>
      <c r="F42" s="510">
        <v>0</v>
      </c>
      <c r="G42" s="510">
        <v>-55</v>
      </c>
      <c r="H42" s="511"/>
      <c r="I42" s="448"/>
      <c r="J42" s="454"/>
      <c r="K42" s="454"/>
      <c r="L42" s="454"/>
      <c r="M42" s="454"/>
      <c r="N42" s="454"/>
      <c r="O42" s="423" t="s">
        <v>2619</v>
      </c>
      <c r="P42" s="424" t="s">
        <v>1920</v>
      </c>
      <c r="Q42" s="429" t="s">
        <v>2615</v>
      </c>
      <c r="R42" s="422" t="s">
        <v>2616</v>
      </c>
      <c r="S42" s="426" t="s">
        <v>2617</v>
      </c>
      <c r="T42" s="503" t="s">
        <v>1920</v>
      </c>
      <c r="U42" s="504" t="s">
        <v>2618</v>
      </c>
      <c r="V42" s="427" t="s">
        <v>2619</v>
      </c>
      <c r="W42" s="431"/>
      <c r="X42" s="431" t="s">
        <v>2618</v>
      </c>
      <c r="Y42" s="512" t="s">
        <v>2767</v>
      </c>
    </row>
    <row r="43" spans="1:25" ht="12" thickBot="1">
      <c r="A43" s="509" t="s">
        <v>2479</v>
      </c>
      <c r="B43" s="454" t="s">
        <v>4460</v>
      </c>
      <c r="C43" s="448" t="s">
        <v>1753</v>
      </c>
      <c r="D43" s="510">
        <v>8</v>
      </c>
      <c r="E43" s="510">
        <v>0</v>
      </c>
      <c r="F43" s="510">
        <v>0</v>
      </c>
      <c r="G43" s="510">
        <v>0</v>
      </c>
      <c r="H43" s="511"/>
      <c r="I43" s="448">
        <v>50</v>
      </c>
      <c r="J43" s="454">
        <v>50</v>
      </c>
      <c r="K43" s="454"/>
      <c r="L43" s="454"/>
      <c r="M43" s="454"/>
      <c r="N43" s="454"/>
      <c r="O43" s="423" t="s">
        <v>2619</v>
      </c>
      <c r="P43" s="424" t="s">
        <v>1920</v>
      </c>
      <c r="Q43" s="429" t="s">
        <v>2615</v>
      </c>
      <c r="R43" s="422" t="s">
        <v>2616</v>
      </c>
      <c r="S43" s="426" t="s">
        <v>2617</v>
      </c>
      <c r="T43" s="503" t="s">
        <v>1920</v>
      </c>
      <c r="U43" s="504" t="s">
        <v>2618</v>
      </c>
      <c r="V43" s="427" t="s">
        <v>2619</v>
      </c>
      <c r="W43" s="431" t="s">
        <v>2619</v>
      </c>
      <c r="X43" s="431" t="s">
        <v>2615</v>
      </c>
      <c r="Y43" s="512" t="s">
        <v>2737</v>
      </c>
    </row>
    <row r="44" spans="1:25" ht="12" thickBot="1">
      <c r="A44" s="509" t="s">
        <v>2480</v>
      </c>
      <c r="B44" s="454" t="s">
        <v>4460</v>
      </c>
      <c r="C44" s="448" t="s">
        <v>1753</v>
      </c>
      <c r="D44" s="510">
        <v>8</v>
      </c>
      <c r="E44" s="510">
        <v>0</v>
      </c>
      <c r="F44" s="510">
        <v>0</v>
      </c>
      <c r="G44" s="510">
        <v>18</v>
      </c>
      <c r="H44" s="511"/>
      <c r="I44" s="448"/>
      <c r="J44" s="454"/>
      <c r="K44" s="454"/>
      <c r="L44" s="454"/>
      <c r="M44" s="454"/>
      <c r="N44" s="454"/>
      <c r="O44" s="423" t="s">
        <v>2619</v>
      </c>
      <c r="P44" s="424" t="s">
        <v>1920</v>
      </c>
      <c r="Q44" s="429" t="s">
        <v>2615</v>
      </c>
      <c r="R44" s="422" t="s">
        <v>2616</v>
      </c>
      <c r="S44" s="426" t="s">
        <v>2617</v>
      </c>
      <c r="T44" s="503" t="s">
        <v>1920</v>
      </c>
      <c r="U44" s="504" t="s">
        <v>2618</v>
      </c>
      <c r="V44" s="427" t="s">
        <v>2619</v>
      </c>
      <c r="W44" s="431" t="s">
        <v>1920</v>
      </c>
      <c r="X44" s="431"/>
      <c r="Y44" s="512" t="s">
        <v>2768</v>
      </c>
    </row>
    <row r="45" spans="1:25" ht="12" thickBot="1">
      <c r="A45" s="509" t="s">
        <v>2481</v>
      </c>
      <c r="B45" s="454" t="s">
        <v>4460</v>
      </c>
      <c r="C45" s="448" t="s">
        <v>1753</v>
      </c>
      <c r="D45" s="510">
        <v>10</v>
      </c>
      <c r="E45" s="510">
        <v>0</v>
      </c>
      <c r="F45" s="510">
        <v>0</v>
      </c>
      <c r="G45" s="510">
        <v>-50</v>
      </c>
      <c r="H45" s="511"/>
      <c r="I45" s="448"/>
      <c r="J45" s="454"/>
      <c r="K45" s="454"/>
      <c r="L45" s="454"/>
      <c r="M45" s="454"/>
      <c r="N45" s="454"/>
      <c r="O45" s="423" t="s">
        <v>2619</v>
      </c>
      <c r="P45" s="424" t="s">
        <v>1920</v>
      </c>
      <c r="Q45" s="429" t="s">
        <v>2615</v>
      </c>
      <c r="R45" s="422" t="s">
        <v>2616</v>
      </c>
      <c r="S45" s="426" t="s">
        <v>2617</v>
      </c>
      <c r="T45" s="503" t="s">
        <v>1920</v>
      </c>
      <c r="U45" s="504" t="s">
        <v>2618</v>
      </c>
      <c r="V45" s="427" t="s">
        <v>2619</v>
      </c>
      <c r="W45" s="431"/>
      <c r="X45" s="431" t="s">
        <v>2618</v>
      </c>
      <c r="Y45" s="512" t="s">
        <v>2765</v>
      </c>
    </row>
    <row r="46" spans="1:25" ht="12" thickBot="1">
      <c r="A46" s="509" t="s">
        <v>2482</v>
      </c>
      <c r="B46" s="454" t="s">
        <v>4460</v>
      </c>
      <c r="C46" s="448">
        <v>100</v>
      </c>
      <c r="D46" s="510">
        <v>10</v>
      </c>
      <c r="E46" s="510">
        <v>0</v>
      </c>
      <c r="F46" s="510">
        <v>5</v>
      </c>
      <c r="G46" s="510">
        <v>10</v>
      </c>
      <c r="H46" s="511"/>
      <c r="I46" s="448"/>
      <c r="J46" s="454"/>
      <c r="K46" s="454"/>
      <c r="L46" s="454"/>
      <c r="M46" s="454"/>
      <c r="N46" s="454"/>
      <c r="O46" s="423" t="s">
        <v>2620</v>
      </c>
      <c r="P46" s="424" t="s">
        <v>2620</v>
      </c>
      <c r="Q46" s="429" t="s">
        <v>1920</v>
      </c>
      <c r="R46" s="422" t="s">
        <v>2620</v>
      </c>
      <c r="S46" s="426" t="s">
        <v>2620</v>
      </c>
      <c r="T46" s="503" t="s">
        <v>2622</v>
      </c>
      <c r="U46" s="504" t="s">
        <v>2620</v>
      </c>
      <c r="V46" s="427"/>
      <c r="W46" s="431" t="s">
        <v>2622</v>
      </c>
      <c r="X46" s="431" t="s">
        <v>1920</v>
      </c>
      <c r="Y46" s="512" t="s">
        <v>2733</v>
      </c>
    </row>
    <row r="47" spans="1:25" ht="12" thickBot="1">
      <c r="A47" s="509" t="s">
        <v>2483</v>
      </c>
      <c r="B47" s="454" t="s">
        <v>4460</v>
      </c>
      <c r="C47" s="448" t="s">
        <v>1753</v>
      </c>
      <c r="D47" s="510">
        <v>12</v>
      </c>
      <c r="E47" s="510">
        <v>0</v>
      </c>
      <c r="F47" s="510">
        <v>0</v>
      </c>
      <c r="G47" s="510">
        <v>0</v>
      </c>
      <c r="H47" s="511"/>
      <c r="I47" s="448"/>
      <c r="J47" s="454"/>
      <c r="K47" s="454"/>
      <c r="L47" s="454"/>
      <c r="M47" s="454"/>
      <c r="N47" s="454"/>
      <c r="O47" s="423"/>
      <c r="P47" s="424"/>
      <c r="Q47" s="429"/>
      <c r="R47" s="422"/>
      <c r="S47" s="426"/>
      <c r="T47" s="503"/>
      <c r="U47" s="504" t="s">
        <v>2616</v>
      </c>
      <c r="V47" s="427"/>
      <c r="W47" s="431" t="s">
        <v>2617</v>
      </c>
      <c r="X47" s="431" t="s">
        <v>2616</v>
      </c>
      <c r="Y47" s="512" t="s">
        <v>2694</v>
      </c>
    </row>
    <row r="48" spans="1:25" ht="12" thickBot="1">
      <c r="A48" s="509" t="s">
        <v>2484</v>
      </c>
      <c r="B48" s="454" t="s">
        <v>4460</v>
      </c>
      <c r="C48" s="448" t="s">
        <v>1753</v>
      </c>
      <c r="D48" s="510">
        <v>12</v>
      </c>
      <c r="E48" s="510">
        <v>3</v>
      </c>
      <c r="F48" s="510">
        <v>0</v>
      </c>
      <c r="G48" s="510">
        <v>0</v>
      </c>
      <c r="H48" s="511"/>
      <c r="I48" s="448"/>
      <c r="J48" s="454"/>
      <c r="K48" s="454"/>
      <c r="L48" s="454"/>
      <c r="M48" s="454"/>
      <c r="N48" s="454"/>
      <c r="O48" s="423"/>
      <c r="P48" s="424"/>
      <c r="Q48" s="429"/>
      <c r="R48" s="422"/>
      <c r="S48" s="426" t="s">
        <v>2619</v>
      </c>
      <c r="T48" s="503"/>
      <c r="U48" s="504"/>
      <c r="V48" s="427"/>
      <c r="W48" s="431" t="s">
        <v>2625</v>
      </c>
      <c r="X48" s="431" t="s">
        <v>2624</v>
      </c>
      <c r="Y48" s="512" t="s">
        <v>2695</v>
      </c>
    </row>
    <row r="49" spans="1:25" ht="12" thickBot="1">
      <c r="A49" s="509" t="s">
        <v>2485</v>
      </c>
      <c r="B49" s="454" t="s">
        <v>4460</v>
      </c>
      <c r="C49" s="448">
        <v>300</v>
      </c>
      <c r="D49" s="510">
        <v>15</v>
      </c>
      <c r="E49" s="510">
        <v>0</v>
      </c>
      <c r="F49" s="510">
        <v>5</v>
      </c>
      <c r="G49" s="510">
        <v>15</v>
      </c>
      <c r="H49" s="511"/>
      <c r="I49" s="448"/>
      <c r="J49" s="454"/>
      <c r="K49" s="454"/>
      <c r="L49" s="454"/>
      <c r="M49" s="454"/>
      <c r="N49" s="454"/>
      <c r="O49" s="423" t="s">
        <v>2619</v>
      </c>
      <c r="P49" s="424" t="s">
        <v>1920</v>
      </c>
      <c r="Q49" s="429" t="s">
        <v>2615</v>
      </c>
      <c r="R49" s="422" t="s">
        <v>2616</v>
      </c>
      <c r="S49" s="426" t="s">
        <v>2617</v>
      </c>
      <c r="T49" s="503" t="s">
        <v>1920</v>
      </c>
      <c r="U49" s="504" t="s">
        <v>2618</v>
      </c>
      <c r="V49" s="427" t="s">
        <v>2619</v>
      </c>
      <c r="W49" s="431" t="s">
        <v>2619</v>
      </c>
      <c r="X49" s="431" t="s">
        <v>2615</v>
      </c>
      <c r="Y49" s="512" t="s">
        <v>2727</v>
      </c>
    </row>
    <row r="50" spans="1:25" ht="12" thickBot="1">
      <c r="A50" s="509" t="s">
        <v>2486</v>
      </c>
      <c r="B50" s="454" t="s">
        <v>4460</v>
      </c>
      <c r="C50" s="448" t="s">
        <v>1753</v>
      </c>
      <c r="D50" s="510">
        <v>15</v>
      </c>
      <c r="E50" s="510">
        <v>0</v>
      </c>
      <c r="F50" s="510">
        <v>0</v>
      </c>
      <c r="G50" s="510">
        <v>-50</v>
      </c>
      <c r="H50" s="511"/>
      <c r="I50" s="448"/>
      <c r="J50" s="454"/>
      <c r="K50" s="454"/>
      <c r="L50" s="454"/>
      <c r="M50" s="454"/>
      <c r="N50" s="454"/>
      <c r="O50" s="423" t="s">
        <v>2619</v>
      </c>
      <c r="P50" s="424" t="s">
        <v>1920</v>
      </c>
      <c r="Q50" s="429" t="s">
        <v>2615</v>
      </c>
      <c r="R50" s="422" t="s">
        <v>2616</v>
      </c>
      <c r="S50" s="426" t="s">
        <v>2617</v>
      </c>
      <c r="T50" s="503" t="s">
        <v>1920</v>
      </c>
      <c r="U50" s="504" t="s">
        <v>2618</v>
      </c>
      <c r="V50" s="427" t="s">
        <v>2619</v>
      </c>
      <c r="W50" s="431"/>
      <c r="X50" s="431" t="s">
        <v>2618</v>
      </c>
      <c r="Y50" s="512" t="s">
        <v>2765</v>
      </c>
    </row>
    <row r="51" spans="1:25" ht="12" thickBot="1">
      <c r="A51" s="509" t="s">
        <v>5137</v>
      </c>
      <c r="B51" s="454" t="s">
        <v>4460</v>
      </c>
      <c r="C51" s="448" t="s">
        <v>1753</v>
      </c>
      <c r="D51" s="510">
        <v>15</v>
      </c>
      <c r="E51" s="510">
        <v>0</v>
      </c>
      <c r="F51" s="510">
        <v>0</v>
      </c>
      <c r="G51" s="510">
        <v>-50</v>
      </c>
      <c r="H51" s="511"/>
      <c r="I51" s="448"/>
      <c r="J51" s="454"/>
      <c r="K51" s="454"/>
      <c r="L51" s="454"/>
      <c r="M51" s="454"/>
      <c r="N51" s="454"/>
      <c r="O51" s="423" t="s">
        <v>2619</v>
      </c>
      <c r="P51" s="424" t="s">
        <v>1920</v>
      </c>
      <c r="Q51" s="429" t="s">
        <v>2615</v>
      </c>
      <c r="R51" s="422" t="s">
        <v>2616</v>
      </c>
      <c r="S51" s="426" t="s">
        <v>2617</v>
      </c>
      <c r="T51" s="503" t="s">
        <v>1920</v>
      </c>
      <c r="U51" s="504" t="s">
        <v>2618</v>
      </c>
      <c r="V51" s="427" t="s">
        <v>2619</v>
      </c>
      <c r="W51" s="431"/>
      <c r="X51" s="431" t="s">
        <v>2618</v>
      </c>
      <c r="Y51" s="512" t="s">
        <v>2739</v>
      </c>
    </row>
    <row r="52" spans="1:25" ht="12" thickBot="1">
      <c r="A52" s="509" t="s">
        <v>2487</v>
      </c>
      <c r="B52" s="454" t="s">
        <v>4460</v>
      </c>
      <c r="C52" s="448">
        <v>500</v>
      </c>
      <c r="D52" s="510">
        <v>20</v>
      </c>
      <c r="E52" s="510">
        <v>0</v>
      </c>
      <c r="F52" s="510">
        <v>10</v>
      </c>
      <c r="G52" s="510">
        <v>20</v>
      </c>
      <c r="H52" s="511"/>
      <c r="I52" s="448"/>
      <c r="J52" s="454"/>
      <c r="K52" s="454"/>
      <c r="L52" s="454"/>
      <c r="M52" s="454"/>
      <c r="N52" s="454"/>
      <c r="O52" s="423" t="s">
        <v>2620</v>
      </c>
      <c r="P52" s="424" t="s">
        <v>2620</v>
      </c>
      <c r="Q52" s="429" t="s">
        <v>1920</v>
      </c>
      <c r="R52" s="422" t="s">
        <v>2620</v>
      </c>
      <c r="S52" s="426" t="s">
        <v>2620</v>
      </c>
      <c r="T52" s="503" t="s">
        <v>2622</v>
      </c>
      <c r="U52" s="504" t="s">
        <v>2620</v>
      </c>
      <c r="V52" s="427"/>
      <c r="W52" s="431" t="s">
        <v>2622</v>
      </c>
      <c r="X52" s="431" t="s">
        <v>1920</v>
      </c>
      <c r="Y52" s="512" t="s">
        <v>2738</v>
      </c>
    </row>
    <row r="53" spans="1:25" ht="12" thickBot="1">
      <c r="A53" s="509" t="s">
        <v>2488</v>
      </c>
      <c r="B53" s="454" t="s">
        <v>4460</v>
      </c>
      <c r="C53" s="448">
        <v>1000</v>
      </c>
      <c r="D53" s="510">
        <v>24</v>
      </c>
      <c r="E53" s="510">
        <v>0</v>
      </c>
      <c r="F53" s="510">
        <v>0</v>
      </c>
      <c r="G53" s="510">
        <v>0</v>
      </c>
      <c r="H53" s="511"/>
      <c r="I53" s="448"/>
      <c r="J53" s="454"/>
      <c r="K53" s="454"/>
      <c r="L53" s="454"/>
      <c r="M53" s="454"/>
      <c r="N53" s="454"/>
      <c r="O53" s="423" t="s">
        <v>2620</v>
      </c>
      <c r="P53" s="424" t="s">
        <v>2620</v>
      </c>
      <c r="Q53" s="429" t="s">
        <v>1920</v>
      </c>
      <c r="R53" s="422" t="s">
        <v>2620</v>
      </c>
      <c r="S53" s="426" t="s">
        <v>2620</v>
      </c>
      <c r="T53" s="503" t="s">
        <v>2622</v>
      </c>
      <c r="U53" s="504" t="s">
        <v>2620</v>
      </c>
      <c r="V53" s="427"/>
      <c r="W53" s="431" t="s">
        <v>2622</v>
      </c>
      <c r="X53" s="431" t="s">
        <v>1920</v>
      </c>
      <c r="Y53" s="512" t="s">
        <v>2738</v>
      </c>
    </row>
    <row r="54" spans="1:25" ht="12" thickBot="1">
      <c r="A54" s="509" t="s">
        <v>2489</v>
      </c>
      <c r="B54" s="454" t="s">
        <v>4460</v>
      </c>
      <c r="C54" s="448" t="s">
        <v>1753</v>
      </c>
      <c r="D54" s="510">
        <v>28</v>
      </c>
      <c r="E54" s="510">
        <v>0</v>
      </c>
      <c r="F54" s="510">
        <v>5</v>
      </c>
      <c r="G54" s="510">
        <v>15</v>
      </c>
      <c r="H54" s="511"/>
      <c r="I54" s="448"/>
      <c r="J54" s="454"/>
      <c r="K54" s="454"/>
      <c r="L54" s="454"/>
      <c r="M54" s="454"/>
      <c r="N54" s="454"/>
      <c r="O54" s="423" t="s">
        <v>2620</v>
      </c>
      <c r="P54" s="424" t="s">
        <v>2620</v>
      </c>
      <c r="Q54" s="429" t="s">
        <v>1920</v>
      </c>
      <c r="R54" s="422" t="s">
        <v>2620</v>
      </c>
      <c r="S54" s="426" t="s">
        <v>2620</v>
      </c>
      <c r="T54" s="503" t="s">
        <v>2622</v>
      </c>
      <c r="U54" s="504" t="s">
        <v>2620</v>
      </c>
      <c r="V54" s="427"/>
      <c r="W54" s="431" t="s">
        <v>2622</v>
      </c>
      <c r="X54" s="431" t="s">
        <v>1920</v>
      </c>
      <c r="Y54" s="512" t="s">
        <v>2775</v>
      </c>
    </row>
    <row r="55" spans="1:25" ht="12" thickBot="1">
      <c r="A55" s="509" t="s">
        <v>2490</v>
      </c>
      <c r="B55" s="454" t="s">
        <v>4460</v>
      </c>
      <c r="C55" s="448">
        <v>1250</v>
      </c>
      <c r="D55" s="510">
        <v>28</v>
      </c>
      <c r="E55" s="510">
        <v>0</v>
      </c>
      <c r="F55" s="510">
        <v>5</v>
      </c>
      <c r="G55" s="510">
        <v>15</v>
      </c>
      <c r="H55" s="511"/>
      <c r="I55" s="448"/>
      <c r="J55" s="454"/>
      <c r="K55" s="454"/>
      <c r="L55" s="454"/>
      <c r="M55" s="454"/>
      <c r="N55" s="454"/>
      <c r="O55" s="423" t="s">
        <v>2620</v>
      </c>
      <c r="P55" s="424" t="s">
        <v>2620</v>
      </c>
      <c r="Q55" s="429" t="s">
        <v>1920</v>
      </c>
      <c r="R55" s="422" t="s">
        <v>2620</v>
      </c>
      <c r="S55" s="426" t="s">
        <v>2620</v>
      </c>
      <c r="T55" s="503" t="s">
        <v>2622</v>
      </c>
      <c r="U55" s="504" t="s">
        <v>2620</v>
      </c>
      <c r="V55" s="427"/>
      <c r="W55" s="431" t="s">
        <v>2622</v>
      </c>
      <c r="X55" s="431" t="s">
        <v>1920</v>
      </c>
      <c r="Y55" s="512" t="s">
        <v>2740</v>
      </c>
    </row>
    <row r="56" spans="1:25" ht="12" thickBot="1">
      <c r="A56" s="509" t="s">
        <v>2491</v>
      </c>
      <c r="B56" s="454" t="s">
        <v>4460</v>
      </c>
      <c r="C56" s="448" t="s">
        <v>1753</v>
      </c>
      <c r="D56" s="510">
        <v>30</v>
      </c>
      <c r="E56" s="510">
        <v>0</v>
      </c>
      <c r="F56" s="510">
        <v>15</v>
      </c>
      <c r="G56" s="510">
        <v>25</v>
      </c>
      <c r="H56" s="511"/>
      <c r="I56" s="448"/>
      <c r="J56" s="454"/>
      <c r="K56" s="454"/>
      <c r="L56" s="454"/>
      <c r="M56" s="454"/>
      <c r="N56" s="454"/>
      <c r="O56" s="423" t="s">
        <v>2620</v>
      </c>
      <c r="P56" s="424" t="s">
        <v>2620</v>
      </c>
      <c r="Q56" s="429" t="s">
        <v>1920</v>
      </c>
      <c r="R56" s="422" t="s">
        <v>2620</v>
      </c>
      <c r="S56" s="426" t="s">
        <v>2620</v>
      </c>
      <c r="T56" s="503" t="s">
        <v>2622</v>
      </c>
      <c r="U56" s="504" t="s">
        <v>2620</v>
      </c>
      <c r="V56" s="427"/>
      <c r="W56" s="431" t="s">
        <v>2622</v>
      </c>
      <c r="X56" s="431" t="s">
        <v>1920</v>
      </c>
      <c r="Y56" s="512" t="s">
        <v>2633</v>
      </c>
    </row>
    <row r="57" spans="1:25" ht="12" thickBot="1">
      <c r="A57" s="509" t="s">
        <v>2492</v>
      </c>
      <c r="B57" s="454" t="s">
        <v>4460</v>
      </c>
      <c r="C57" s="448">
        <v>500</v>
      </c>
      <c r="D57" s="510">
        <v>32</v>
      </c>
      <c r="E57" s="510">
        <v>0</v>
      </c>
      <c r="F57" s="510">
        <v>0</v>
      </c>
      <c r="G57" s="510">
        <v>0</v>
      </c>
      <c r="H57" s="511"/>
      <c r="I57" s="448"/>
      <c r="J57" s="454"/>
      <c r="K57" s="454"/>
      <c r="L57" s="454"/>
      <c r="M57" s="454"/>
      <c r="N57" s="454"/>
      <c r="O57" s="423"/>
      <c r="P57" s="424"/>
      <c r="Q57" s="429"/>
      <c r="R57" s="422"/>
      <c r="S57" s="426"/>
      <c r="T57" s="503"/>
      <c r="U57" s="504"/>
      <c r="V57" s="427" t="s">
        <v>1920</v>
      </c>
      <c r="W57" s="431"/>
      <c r="X57" s="431"/>
      <c r="Y57" s="512" t="s">
        <v>2735</v>
      </c>
    </row>
    <row r="58" spans="1:25" ht="12" thickBot="1">
      <c r="A58" s="509" t="s">
        <v>2493</v>
      </c>
      <c r="B58" s="454" t="s">
        <v>4460</v>
      </c>
      <c r="C58" s="448" t="s">
        <v>1753</v>
      </c>
      <c r="D58" s="510">
        <v>35</v>
      </c>
      <c r="E58" s="510">
        <v>0</v>
      </c>
      <c r="F58" s="510">
        <v>0</v>
      </c>
      <c r="G58" s="510">
        <v>0</v>
      </c>
      <c r="H58" s="511"/>
      <c r="I58" s="448"/>
      <c r="J58" s="454"/>
      <c r="K58" s="454"/>
      <c r="L58" s="454"/>
      <c r="M58" s="454"/>
      <c r="N58" s="454"/>
      <c r="O58" s="423" t="s">
        <v>2619</v>
      </c>
      <c r="P58" s="424" t="s">
        <v>1920</v>
      </c>
      <c r="Q58" s="429" t="s">
        <v>2615</v>
      </c>
      <c r="R58" s="422" t="s">
        <v>2616</v>
      </c>
      <c r="S58" s="426" t="s">
        <v>2617</v>
      </c>
      <c r="T58" s="503" t="s">
        <v>1920</v>
      </c>
      <c r="U58" s="504" t="s">
        <v>2618</v>
      </c>
      <c r="V58" s="427" t="s">
        <v>2619</v>
      </c>
      <c r="W58" s="431" t="s">
        <v>2619</v>
      </c>
      <c r="X58" s="431" t="s">
        <v>2615</v>
      </c>
      <c r="Y58" s="512" t="s">
        <v>2762</v>
      </c>
    </row>
    <row r="59" spans="1:25" ht="12" thickBot="1">
      <c r="A59" s="509" t="s">
        <v>2494</v>
      </c>
      <c r="B59" s="454" t="s">
        <v>4460</v>
      </c>
      <c r="C59" s="448">
        <v>4848</v>
      </c>
      <c r="D59" s="510">
        <v>37</v>
      </c>
      <c r="E59" s="510">
        <v>0</v>
      </c>
      <c r="F59" s="510">
        <v>0</v>
      </c>
      <c r="G59" s="510">
        <v>0</v>
      </c>
      <c r="H59" s="511"/>
      <c r="I59" s="448"/>
      <c r="J59" s="454"/>
      <c r="K59" s="454"/>
      <c r="L59" s="454"/>
      <c r="M59" s="454"/>
      <c r="N59" s="454"/>
      <c r="O59" s="423" t="s">
        <v>2619</v>
      </c>
      <c r="P59" s="424" t="s">
        <v>1920</v>
      </c>
      <c r="Q59" s="429" t="s">
        <v>2615</v>
      </c>
      <c r="R59" s="422" t="s">
        <v>2616</v>
      </c>
      <c r="S59" s="426" t="s">
        <v>2617</v>
      </c>
      <c r="T59" s="503" t="s">
        <v>1920</v>
      </c>
      <c r="U59" s="504" t="s">
        <v>2618</v>
      </c>
      <c r="V59" s="427" t="s">
        <v>2619</v>
      </c>
      <c r="W59" s="431" t="s">
        <v>2619</v>
      </c>
      <c r="X59" s="431" t="s">
        <v>2615</v>
      </c>
      <c r="Y59" s="512" t="s">
        <v>2727</v>
      </c>
    </row>
    <row r="60" spans="1:25" ht="12" thickBot="1">
      <c r="A60" s="509" t="s">
        <v>2495</v>
      </c>
      <c r="B60" s="454" t="s">
        <v>4460</v>
      </c>
      <c r="C60" s="448">
        <v>2000</v>
      </c>
      <c r="D60" s="510">
        <v>38</v>
      </c>
      <c r="E60" s="510">
        <v>0</v>
      </c>
      <c r="F60" s="510">
        <v>0</v>
      </c>
      <c r="G60" s="510">
        <v>-80</v>
      </c>
      <c r="H60" s="511"/>
      <c r="I60" s="448"/>
      <c r="J60" s="454"/>
      <c r="K60" s="454"/>
      <c r="L60" s="454"/>
      <c r="M60" s="454"/>
      <c r="N60" s="454"/>
      <c r="O60" s="423" t="s">
        <v>2619</v>
      </c>
      <c r="P60" s="424" t="s">
        <v>1920</v>
      </c>
      <c r="Q60" s="429" t="s">
        <v>2615</v>
      </c>
      <c r="R60" s="422" t="s">
        <v>2616</v>
      </c>
      <c r="S60" s="426" t="s">
        <v>2617</v>
      </c>
      <c r="T60" s="503" t="s">
        <v>1920</v>
      </c>
      <c r="U60" s="504" t="s">
        <v>2618</v>
      </c>
      <c r="V60" s="427" t="s">
        <v>2619</v>
      </c>
      <c r="W60" s="431"/>
      <c r="X60" s="431" t="s">
        <v>2618</v>
      </c>
      <c r="Y60" s="512" t="s">
        <v>2740</v>
      </c>
    </row>
    <row r="61" spans="1:25" ht="12" thickBot="1">
      <c r="A61" s="509" t="s">
        <v>2496</v>
      </c>
      <c r="B61" s="454" t="s">
        <v>4460</v>
      </c>
      <c r="C61" s="448">
        <v>2400</v>
      </c>
      <c r="D61" s="510">
        <v>40</v>
      </c>
      <c r="E61" s="510">
        <v>0</v>
      </c>
      <c r="F61" s="510">
        <v>10</v>
      </c>
      <c r="G61" s="510">
        <v>10</v>
      </c>
      <c r="H61" s="511"/>
      <c r="I61" s="448"/>
      <c r="J61" s="454"/>
      <c r="K61" s="454"/>
      <c r="L61" s="454"/>
      <c r="M61" s="454"/>
      <c r="N61" s="454"/>
      <c r="O61" s="423" t="s">
        <v>2620</v>
      </c>
      <c r="P61" s="424" t="s">
        <v>2620</v>
      </c>
      <c r="Q61" s="429" t="s">
        <v>1920</v>
      </c>
      <c r="R61" s="422" t="s">
        <v>2620</v>
      </c>
      <c r="S61" s="426" t="s">
        <v>2620</v>
      </c>
      <c r="T61" s="503" t="s">
        <v>2622</v>
      </c>
      <c r="U61" s="504" t="s">
        <v>2620</v>
      </c>
      <c r="V61" s="427"/>
      <c r="W61" s="431" t="s">
        <v>2622</v>
      </c>
      <c r="X61" s="431" t="s">
        <v>1920</v>
      </c>
      <c r="Y61" s="512" t="s">
        <v>2740</v>
      </c>
    </row>
    <row r="62" spans="1:25" ht="12" thickBot="1">
      <c r="A62" s="509" t="s">
        <v>2497</v>
      </c>
      <c r="B62" s="454" t="s">
        <v>4460</v>
      </c>
      <c r="C62" s="448">
        <v>2800</v>
      </c>
      <c r="D62" s="510">
        <v>44</v>
      </c>
      <c r="E62" s="510">
        <v>0</v>
      </c>
      <c r="F62" s="510">
        <v>-10</v>
      </c>
      <c r="G62" s="510">
        <v>15</v>
      </c>
      <c r="H62" s="513">
        <v>5</v>
      </c>
      <c r="I62" s="448"/>
      <c r="J62" s="454"/>
      <c r="K62" s="454"/>
      <c r="L62" s="454"/>
      <c r="M62" s="454"/>
      <c r="N62" s="454"/>
      <c r="O62" s="423" t="s">
        <v>2620</v>
      </c>
      <c r="P62" s="424" t="s">
        <v>2620</v>
      </c>
      <c r="Q62" s="429" t="s">
        <v>1920</v>
      </c>
      <c r="R62" s="422" t="s">
        <v>2620</v>
      </c>
      <c r="S62" s="426" t="s">
        <v>2620</v>
      </c>
      <c r="T62" s="503" t="s">
        <v>2622</v>
      </c>
      <c r="U62" s="504" t="s">
        <v>2620</v>
      </c>
      <c r="V62" s="427"/>
      <c r="W62" s="431" t="s">
        <v>2622</v>
      </c>
      <c r="X62" s="431" t="s">
        <v>1920</v>
      </c>
      <c r="Y62" s="512" t="s">
        <v>2727</v>
      </c>
    </row>
    <row r="63" spans="1:25" ht="12" thickBot="1">
      <c r="A63" s="509" t="s">
        <v>2498</v>
      </c>
      <c r="B63" s="454" t="s">
        <v>4460</v>
      </c>
      <c r="C63" s="448">
        <v>1600</v>
      </c>
      <c r="D63" s="510">
        <v>45</v>
      </c>
      <c r="E63" s="510">
        <v>0</v>
      </c>
      <c r="F63" s="510">
        <v>5</v>
      </c>
      <c r="G63" s="510">
        <v>0</v>
      </c>
      <c r="H63" s="513">
        <v>5</v>
      </c>
      <c r="I63" s="448"/>
      <c r="J63" s="454"/>
      <c r="K63" s="454"/>
      <c r="L63" s="454"/>
      <c r="M63" s="454"/>
      <c r="N63" s="454"/>
      <c r="O63" s="423"/>
      <c r="P63" s="424"/>
      <c r="Q63" s="429"/>
      <c r="R63" s="422"/>
      <c r="S63" s="426"/>
      <c r="T63" s="503"/>
      <c r="U63" s="504"/>
      <c r="V63" s="427" t="s">
        <v>1920</v>
      </c>
      <c r="W63" s="431"/>
      <c r="X63" s="431"/>
      <c r="Y63" s="512" t="s">
        <v>2727</v>
      </c>
    </row>
    <row r="64" spans="1:25" ht="12" thickBot="1">
      <c r="A64" s="509" t="s">
        <v>2499</v>
      </c>
      <c r="B64" s="454" t="s">
        <v>4460</v>
      </c>
      <c r="C64" s="448">
        <v>4000</v>
      </c>
      <c r="D64" s="510">
        <v>53</v>
      </c>
      <c r="E64" s="510">
        <v>0</v>
      </c>
      <c r="F64" s="510">
        <v>25</v>
      </c>
      <c r="G64" s="510">
        <v>-90</v>
      </c>
      <c r="H64" s="511"/>
      <c r="I64" s="448"/>
      <c r="J64" s="454"/>
      <c r="K64" s="454"/>
      <c r="L64" s="454"/>
      <c r="M64" s="454"/>
      <c r="N64" s="454"/>
      <c r="O64" s="423"/>
      <c r="P64" s="424" t="s">
        <v>2620</v>
      </c>
      <c r="Q64" s="429" t="s">
        <v>2619</v>
      </c>
      <c r="R64" s="422" t="s">
        <v>2618</v>
      </c>
      <c r="S64" s="426" t="s">
        <v>2615</v>
      </c>
      <c r="T64" s="503" t="s">
        <v>1920</v>
      </c>
      <c r="U64" s="504" t="s">
        <v>2619</v>
      </c>
      <c r="V64" s="427" t="s">
        <v>2618</v>
      </c>
      <c r="W64" s="431"/>
      <c r="X64" s="431" t="s">
        <v>2617</v>
      </c>
      <c r="Y64" s="512" t="s">
        <v>2727</v>
      </c>
    </row>
    <row r="65" spans="1:25" ht="12" thickBot="1">
      <c r="A65" s="509" t="s">
        <v>2500</v>
      </c>
      <c r="B65" s="454" t="s">
        <v>4460</v>
      </c>
      <c r="C65" s="448">
        <v>3600</v>
      </c>
      <c r="D65" s="510">
        <v>55</v>
      </c>
      <c r="E65" s="510">
        <v>0</v>
      </c>
      <c r="F65" s="510">
        <v>0</v>
      </c>
      <c r="G65" s="510">
        <v>0</v>
      </c>
      <c r="H65" s="511"/>
      <c r="I65" s="448"/>
      <c r="J65" s="454">
        <v>15</v>
      </c>
      <c r="K65" s="454">
        <v>15</v>
      </c>
      <c r="L65" s="454"/>
      <c r="M65" s="454"/>
      <c r="N65" s="454"/>
      <c r="O65" s="423" t="s">
        <v>2620</v>
      </c>
      <c r="P65" s="424" t="s">
        <v>2620</v>
      </c>
      <c r="Q65" s="429" t="s">
        <v>1920</v>
      </c>
      <c r="R65" s="422" t="s">
        <v>2620</v>
      </c>
      <c r="S65" s="426" t="s">
        <v>2620</v>
      </c>
      <c r="T65" s="503" t="s">
        <v>2622</v>
      </c>
      <c r="U65" s="504" t="s">
        <v>2620</v>
      </c>
      <c r="V65" s="427"/>
      <c r="W65" s="431" t="s">
        <v>2622</v>
      </c>
      <c r="X65" s="431" t="s">
        <v>1920</v>
      </c>
      <c r="Y65" s="512" t="s">
        <v>2727</v>
      </c>
    </row>
    <row r="66" spans="1:25" ht="12" thickBot="1">
      <c r="A66" s="509" t="s">
        <v>2501</v>
      </c>
      <c r="B66" s="454" t="s">
        <v>4460</v>
      </c>
      <c r="C66" s="448">
        <v>4400</v>
      </c>
      <c r="D66" s="510">
        <v>65</v>
      </c>
      <c r="E66" s="510">
        <v>0</v>
      </c>
      <c r="F66" s="510">
        <v>0</v>
      </c>
      <c r="G66" s="510">
        <v>-10</v>
      </c>
      <c r="H66" s="511"/>
      <c r="I66" s="448"/>
      <c r="J66" s="454"/>
      <c r="K66" s="454"/>
      <c r="L66" s="454"/>
      <c r="M66" s="454">
        <v>15</v>
      </c>
      <c r="N66" s="454"/>
      <c r="O66" s="423" t="s">
        <v>2620</v>
      </c>
      <c r="P66" s="424" t="s">
        <v>2620</v>
      </c>
      <c r="Q66" s="429" t="s">
        <v>1920</v>
      </c>
      <c r="R66" s="422" t="s">
        <v>2620</v>
      </c>
      <c r="S66" s="426" t="s">
        <v>2620</v>
      </c>
      <c r="T66" s="503" t="s">
        <v>2622</v>
      </c>
      <c r="U66" s="504" t="s">
        <v>2620</v>
      </c>
      <c r="V66" s="427"/>
      <c r="W66" s="431" t="s">
        <v>2622</v>
      </c>
      <c r="X66" s="431" t="s">
        <v>1920</v>
      </c>
      <c r="Y66" s="512" t="s">
        <v>2752</v>
      </c>
    </row>
    <row r="67" spans="1:25" ht="12" thickBot="1">
      <c r="A67" s="509" t="s">
        <v>2502</v>
      </c>
      <c r="B67" s="454" t="s">
        <v>4460</v>
      </c>
      <c r="C67" s="448">
        <v>4000</v>
      </c>
      <c r="D67" s="510">
        <v>65</v>
      </c>
      <c r="E67" s="510">
        <v>0</v>
      </c>
      <c r="F67" s="510">
        <v>25</v>
      </c>
      <c r="G67" s="510">
        <v>0</v>
      </c>
      <c r="H67" s="511"/>
      <c r="I67" s="448">
        <v>50</v>
      </c>
      <c r="J67" s="454"/>
      <c r="K67" s="454"/>
      <c r="L67" s="454"/>
      <c r="M67" s="454"/>
      <c r="N67" s="454"/>
      <c r="O67" s="423"/>
      <c r="P67" s="424"/>
      <c r="Q67" s="429"/>
      <c r="R67" s="422"/>
      <c r="S67" s="426"/>
      <c r="T67" s="503"/>
      <c r="U67" s="504"/>
      <c r="V67" s="427" t="s">
        <v>1920</v>
      </c>
      <c r="W67" s="431"/>
      <c r="X67" s="431"/>
      <c r="Y67" s="512" t="s">
        <v>2752</v>
      </c>
    </row>
    <row r="68" spans="1:25" ht="12" thickBot="1">
      <c r="A68" s="509" t="s">
        <v>2503</v>
      </c>
      <c r="B68" s="454" t="s">
        <v>4460</v>
      </c>
      <c r="C68" s="448">
        <v>6000</v>
      </c>
      <c r="D68" s="510">
        <v>70</v>
      </c>
      <c r="E68" s="510">
        <v>0</v>
      </c>
      <c r="F68" s="510">
        <v>0</v>
      </c>
      <c r="G68" s="510">
        <v>-85</v>
      </c>
      <c r="H68" s="513">
        <v>5</v>
      </c>
      <c r="I68" s="448"/>
      <c r="J68" s="454"/>
      <c r="K68" s="454"/>
      <c r="L68" s="454"/>
      <c r="M68" s="454"/>
      <c r="N68" s="454"/>
      <c r="O68" s="423" t="s">
        <v>2619</v>
      </c>
      <c r="P68" s="424" t="s">
        <v>1920</v>
      </c>
      <c r="Q68" s="429" t="s">
        <v>2615</v>
      </c>
      <c r="R68" s="422" t="s">
        <v>2616</v>
      </c>
      <c r="S68" s="426" t="s">
        <v>2617</v>
      </c>
      <c r="T68" s="503" t="s">
        <v>1920</v>
      </c>
      <c r="U68" s="504" t="s">
        <v>2618</v>
      </c>
      <c r="V68" s="427" t="s">
        <v>2619</v>
      </c>
      <c r="W68" s="431"/>
      <c r="X68" s="431" t="s">
        <v>2618</v>
      </c>
      <c r="Y68" s="512" t="s">
        <v>2779</v>
      </c>
    </row>
    <row r="69" spans="1:25" ht="12" thickBot="1">
      <c r="A69" s="509" t="s">
        <v>2504</v>
      </c>
      <c r="B69" s="454" t="s">
        <v>4460</v>
      </c>
      <c r="C69" s="448">
        <v>7000</v>
      </c>
      <c r="D69" s="510">
        <v>75</v>
      </c>
      <c r="E69" s="510">
        <v>0</v>
      </c>
      <c r="F69" s="510">
        <v>0</v>
      </c>
      <c r="G69" s="510">
        <v>50</v>
      </c>
      <c r="H69" s="511"/>
      <c r="I69" s="448">
        <v>25</v>
      </c>
      <c r="J69" s="448">
        <v>25</v>
      </c>
      <c r="K69" s="448">
        <v>25</v>
      </c>
      <c r="L69" s="448">
        <v>25</v>
      </c>
      <c r="M69" s="448">
        <v>25</v>
      </c>
      <c r="N69" s="448">
        <v>25</v>
      </c>
      <c r="O69" s="423" t="s">
        <v>2619</v>
      </c>
      <c r="P69" s="424" t="s">
        <v>1920</v>
      </c>
      <c r="Q69" s="429" t="s">
        <v>2615</v>
      </c>
      <c r="R69" s="422" t="s">
        <v>2616</v>
      </c>
      <c r="S69" s="426" t="s">
        <v>2617</v>
      </c>
      <c r="T69" s="503" t="s">
        <v>1920</v>
      </c>
      <c r="U69" s="504" t="s">
        <v>2618</v>
      </c>
      <c r="V69" s="427"/>
      <c r="W69" s="431" t="s">
        <v>1920</v>
      </c>
      <c r="X69" s="431"/>
      <c r="Y69" s="512" t="s">
        <v>2762</v>
      </c>
    </row>
    <row r="70" spans="1:25" ht="12" thickBot="1">
      <c r="A70" s="509" t="s">
        <v>2505</v>
      </c>
      <c r="B70" s="454" t="s">
        <v>4460</v>
      </c>
      <c r="C70" s="448">
        <v>7000</v>
      </c>
      <c r="D70" s="510">
        <v>75</v>
      </c>
      <c r="E70" s="510">
        <v>0</v>
      </c>
      <c r="F70" s="510">
        <v>0</v>
      </c>
      <c r="G70" s="510">
        <v>-50</v>
      </c>
      <c r="H70" s="511"/>
      <c r="I70" s="448">
        <v>25</v>
      </c>
      <c r="J70" s="448">
        <v>25</v>
      </c>
      <c r="K70" s="448">
        <v>25</v>
      </c>
      <c r="L70" s="448">
        <v>25</v>
      </c>
      <c r="M70" s="448">
        <v>25</v>
      </c>
      <c r="N70" s="448">
        <v>25</v>
      </c>
      <c r="O70" s="423" t="s">
        <v>2619</v>
      </c>
      <c r="P70" s="424" t="s">
        <v>1920</v>
      </c>
      <c r="Q70" s="429" t="s">
        <v>2615</v>
      </c>
      <c r="R70" s="422" t="s">
        <v>2616</v>
      </c>
      <c r="S70" s="426" t="s">
        <v>2617</v>
      </c>
      <c r="T70" s="503" t="s">
        <v>1920</v>
      </c>
      <c r="U70" s="504" t="s">
        <v>2618</v>
      </c>
      <c r="V70" s="427" t="s">
        <v>2619</v>
      </c>
      <c r="W70" s="431"/>
      <c r="X70" s="431" t="s">
        <v>2618</v>
      </c>
      <c r="Y70" s="512" t="s">
        <v>2745</v>
      </c>
    </row>
    <row r="71" spans="1:25" ht="12" thickBot="1">
      <c r="A71" s="509" t="s">
        <v>2506</v>
      </c>
      <c r="B71" s="454" t="s">
        <v>4460</v>
      </c>
      <c r="C71" s="448">
        <v>5600</v>
      </c>
      <c r="D71" s="510">
        <v>81</v>
      </c>
      <c r="E71" s="510">
        <v>0</v>
      </c>
      <c r="F71" s="510">
        <v>-25</v>
      </c>
      <c r="G71" s="510">
        <v>30</v>
      </c>
      <c r="H71" s="511"/>
      <c r="I71" s="448">
        <v>50</v>
      </c>
      <c r="J71" s="454"/>
      <c r="K71" s="454"/>
      <c r="L71" s="454"/>
      <c r="M71" s="454"/>
      <c r="N71" s="454"/>
      <c r="O71" s="423" t="s">
        <v>2620</v>
      </c>
      <c r="P71" s="424" t="s">
        <v>2620</v>
      </c>
      <c r="Q71" s="429" t="s">
        <v>1920</v>
      </c>
      <c r="R71" s="422" t="s">
        <v>2620</v>
      </c>
      <c r="S71" s="426" t="s">
        <v>2620</v>
      </c>
      <c r="T71" s="503" t="s">
        <v>2622</v>
      </c>
      <c r="U71" s="504" t="s">
        <v>2620</v>
      </c>
      <c r="V71" s="427"/>
      <c r="W71" s="431" t="s">
        <v>2622</v>
      </c>
      <c r="X71" s="431" t="s">
        <v>1920</v>
      </c>
      <c r="Y71" s="512" t="s">
        <v>2727</v>
      </c>
    </row>
    <row r="72" spans="1:25" ht="12" thickBot="1">
      <c r="A72" s="509" t="s">
        <v>2507</v>
      </c>
      <c r="B72" s="454" t="s">
        <v>4460</v>
      </c>
      <c r="C72" s="448">
        <v>5600</v>
      </c>
      <c r="D72" s="510">
        <v>85</v>
      </c>
      <c r="E72" s="510">
        <v>0</v>
      </c>
      <c r="F72" s="510">
        <v>30</v>
      </c>
      <c r="G72" s="510">
        <v>35</v>
      </c>
      <c r="H72" s="513">
        <v>10</v>
      </c>
      <c r="I72" s="448">
        <v>10</v>
      </c>
      <c r="J72" s="454">
        <v>10</v>
      </c>
      <c r="K72" s="448">
        <v>10</v>
      </c>
      <c r="L72" s="454">
        <v>10</v>
      </c>
      <c r="M72" s="448">
        <v>10</v>
      </c>
      <c r="N72" s="454">
        <v>10</v>
      </c>
      <c r="O72" s="423" t="s">
        <v>2620</v>
      </c>
      <c r="P72" s="424" t="s">
        <v>2620</v>
      </c>
      <c r="Q72" s="429" t="s">
        <v>1920</v>
      </c>
      <c r="R72" s="422" t="s">
        <v>2620</v>
      </c>
      <c r="S72" s="426" t="s">
        <v>2620</v>
      </c>
      <c r="T72" s="503" t="s">
        <v>2622</v>
      </c>
      <c r="U72" s="504" t="s">
        <v>2620</v>
      </c>
      <c r="V72" s="427"/>
      <c r="W72" s="431" t="s">
        <v>2622</v>
      </c>
      <c r="X72" s="431" t="s">
        <v>1920</v>
      </c>
      <c r="Y72" s="512" t="s">
        <v>2731</v>
      </c>
    </row>
    <row r="73" spans="1:25" ht="12" thickBot="1">
      <c r="A73" s="509" t="s">
        <v>2508</v>
      </c>
      <c r="B73" s="454" t="s">
        <v>4460</v>
      </c>
      <c r="C73" s="448">
        <v>6240</v>
      </c>
      <c r="D73" s="510">
        <v>88</v>
      </c>
      <c r="E73" s="510">
        <v>0</v>
      </c>
      <c r="F73" s="510">
        <v>35</v>
      </c>
      <c r="G73" s="510">
        <v>-100</v>
      </c>
      <c r="H73" s="511"/>
      <c r="I73" s="448"/>
      <c r="J73" s="454"/>
      <c r="K73" s="454"/>
      <c r="L73" s="454"/>
      <c r="M73" s="454"/>
      <c r="N73" s="454"/>
      <c r="O73" s="423" t="s">
        <v>2619</v>
      </c>
      <c r="P73" s="424" t="s">
        <v>1920</v>
      </c>
      <c r="Q73" s="429" t="s">
        <v>2615</v>
      </c>
      <c r="R73" s="422" t="s">
        <v>2616</v>
      </c>
      <c r="S73" s="426" t="s">
        <v>2617</v>
      </c>
      <c r="T73" s="503" t="s">
        <v>1920</v>
      </c>
      <c r="U73" s="504" t="s">
        <v>2618</v>
      </c>
      <c r="V73" s="427" t="s">
        <v>2619</v>
      </c>
      <c r="W73" s="431"/>
      <c r="X73" s="431" t="s">
        <v>2618</v>
      </c>
      <c r="Y73" s="512" t="s">
        <v>2731</v>
      </c>
    </row>
    <row r="74" spans="1:25" ht="12" thickBot="1">
      <c r="A74" s="509" t="s">
        <v>5136</v>
      </c>
      <c r="B74" s="454" t="s">
        <v>4460</v>
      </c>
      <c r="C74" s="448">
        <v>8000</v>
      </c>
      <c r="D74" s="510">
        <v>90</v>
      </c>
      <c r="E74" s="510">
        <v>0</v>
      </c>
      <c r="F74" s="510">
        <v>-25</v>
      </c>
      <c r="G74" s="510">
        <v>25</v>
      </c>
      <c r="H74" s="513">
        <v>5</v>
      </c>
      <c r="I74" s="448"/>
      <c r="J74" s="454"/>
      <c r="K74" s="454"/>
      <c r="L74" s="454"/>
      <c r="M74" s="454"/>
      <c r="N74" s="454"/>
      <c r="O74" s="423" t="s">
        <v>2619</v>
      </c>
      <c r="P74" s="424" t="s">
        <v>2615</v>
      </c>
      <c r="Q74" s="429" t="s">
        <v>2619</v>
      </c>
      <c r="R74" s="422"/>
      <c r="S74" s="426"/>
      <c r="T74" s="503"/>
      <c r="U74" s="504" t="s">
        <v>2619</v>
      </c>
      <c r="V74" s="427" t="s">
        <v>2617</v>
      </c>
      <c r="W74" s="431" t="s">
        <v>2619</v>
      </c>
      <c r="X74" s="431" t="s">
        <v>2620</v>
      </c>
      <c r="Y74" s="512" t="s">
        <v>2782</v>
      </c>
    </row>
    <row r="75" spans="1:25" ht="12" thickBot="1">
      <c r="A75" s="509" t="s">
        <v>2509</v>
      </c>
      <c r="B75" s="454" t="s">
        <v>4460</v>
      </c>
      <c r="C75" s="448">
        <v>6600</v>
      </c>
      <c r="D75" s="510">
        <v>92</v>
      </c>
      <c r="E75" s="510">
        <v>0</v>
      </c>
      <c r="F75" s="510">
        <v>0</v>
      </c>
      <c r="G75" s="510">
        <v>10</v>
      </c>
      <c r="H75" s="511"/>
      <c r="I75" s="448"/>
      <c r="J75" s="454"/>
      <c r="K75" s="454"/>
      <c r="L75" s="454"/>
      <c r="M75" s="454"/>
      <c r="N75" s="454"/>
      <c r="O75" s="423" t="s">
        <v>2620</v>
      </c>
      <c r="P75" s="424" t="s">
        <v>2620</v>
      </c>
      <c r="Q75" s="429" t="s">
        <v>1920</v>
      </c>
      <c r="R75" s="422" t="s">
        <v>2620</v>
      </c>
      <c r="S75" s="426" t="s">
        <v>2620</v>
      </c>
      <c r="T75" s="503" t="s">
        <v>2622</v>
      </c>
      <c r="U75" s="504" t="s">
        <v>2620</v>
      </c>
      <c r="V75" s="427"/>
      <c r="W75" s="431" t="s">
        <v>2622</v>
      </c>
      <c r="X75" s="431" t="s">
        <v>1920</v>
      </c>
      <c r="Y75" s="512" t="s">
        <v>2756</v>
      </c>
    </row>
    <row r="76" spans="1:25" ht="12" thickBot="1">
      <c r="A76" s="509" t="s">
        <v>2510</v>
      </c>
      <c r="B76" s="454" t="s">
        <v>4460</v>
      </c>
      <c r="C76" s="448">
        <v>6800</v>
      </c>
      <c r="D76" s="510">
        <v>95</v>
      </c>
      <c r="E76" s="510">
        <v>0</v>
      </c>
      <c r="F76" s="510">
        <v>0</v>
      </c>
      <c r="G76" s="510">
        <v>10</v>
      </c>
      <c r="H76" s="511"/>
      <c r="I76" s="448">
        <v>50</v>
      </c>
      <c r="J76" s="454"/>
      <c r="K76" s="454"/>
      <c r="L76" s="454"/>
      <c r="M76" s="454"/>
      <c r="N76" s="454"/>
      <c r="O76" s="423"/>
      <c r="P76" s="424"/>
      <c r="Q76" s="429"/>
      <c r="R76" s="422"/>
      <c r="S76" s="426"/>
      <c r="T76" s="503"/>
      <c r="U76" s="504"/>
      <c r="V76" s="427" t="s">
        <v>1920</v>
      </c>
      <c r="W76" s="431"/>
      <c r="X76" s="431"/>
      <c r="Y76" s="512" t="s">
        <v>2756</v>
      </c>
    </row>
    <row r="77" spans="1:25" ht="12" thickBot="1">
      <c r="A77" s="509" t="s">
        <v>2511</v>
      </c>
      <c r="B77" s="454" t="s">
        <v>4460</v>
      </c>
      <c r="C77" s="448">
        <v>8750</v>
      </c>
      <c r="D77" s="510">
        <v>96</v>
      </c>
      <c r="E77" s="510">
        <v>0</v>
      </c>
      <c r="F77" s="510">
        <v>15</v>
      </c>
      <c r="G77" s="510">
        <v>-90</v>
      </c>
      <c r="H77" s="511"/>
      <c r="I77" s="448"/>
      <c r="J77" s="454"/>
      <c r="K77" s="454"/>
      <c r="L77" s="454"/>
      <c r="M77" s="454"/>
      <c r="N77" s="454"/>
      <c r="O77" s="423"/>
      <c r="P77" s="424" t="s">
        <v>2620</v>
      </c>
      <c r="Q77" s="429" t="s">
        <v>2619</v>
      </c>
      <c r="R77" s="422" t="s">
        <v>2618</v>
      </c>
      <c r="S77" s="426" t="s">
        <v>2615</v>
      </c>
      <c r="T77" s="503" t="s">
        <v>1920</v>
      </c>
      <c r="U77" s="504" t="s">
        <v>2619</v>
      </c>
      <c r="V77" s="427" t="s">
        <v>2618</v>
      </c>
      <c r="W77" s="431"/>
      <c r="X77" s="431" t="s">
        <v>2617</v>
      </c>
      <c r="Y77" s="512" t="s">
        <v>2760</v>
      </c>
    </row>
    <row r="78" spans="1:25" ht="12" thickBot="1">
      <c r="A78" s="509" t="s">
        <v>2512</v>
      </c>
      <c r="B78" s="454" t="s">
        <v>4460</v>
      </c>
      <c r="C78" s="448">
        <v>9000</v>
      </c>
      <c r="D78" s="510">
        <v>98</v>
      </c>
      <c r="E78" s="510">
        <v>0</v>
      </c>
      <c r="F78" s="510">
        <v>0</v>
      </c>
      <c r="G78" s="510">
        <v>35</v>
      </c>
      <c r="H78" s="511"/>
      <c r="I78" s="448">
        <v>25</v>
      </c>
      <c r="J78" s="454">
        <v>25</v>
      </c>
      <c r="K78" s="454"/>
      <c r="L78" s="454"/>
      <c r="M78" s="454"/>
      <c r="N78" s="454">
        <v>25</v>
      </c>
      <c r="O78" s="423" t="s">
        <v>2619</v>
      </c>
      <c r="P78" s="424" t="s">
        <v>1920</v>
      </c>
      <c r="Q78" s="429" t="s">
        <v>2615</v>
      </c>
      <c r="R78" s="422" t="s">
        <v>2616</v>
      </c>
      <c r="S78" s="426" t="s">
        <v>2617</v>
      </c>
      <c r="T78" s="503" t="s">
        <v>1920</v>
      </c>
      <c r="U78" s="504" t="s">
        <v>2618</v>
      </c>
      <c r="V78" s="427" t="s">
        <v>2619</v>
      </c>
      <c r="W78" s="431" t="s">
        <v>2619</v>
      </c>
      <c r="X78" s="431" t="s">
        <v>2615</v>
      </c>
      <c r="Y78" s="512" t="s">
        <v>2760</v>
      </c>
    </row>
    <row r="79" spans="1:25" ht="12" thickBot="1">
      <c r="A79" s="509" t="s">
        <v>2513</v>
      </c>
      <c r="B79" s="454" t="s">
        <v>4460</v>
      </c>
      <c r="C79" s="448">
        <v>9800</v>
      </c>
      <c r="D79" s="510">
        <v>100</v>
      </c>
      <c r="E79" s="510">
        <v>0</v>
      </c>
      <c r="F79" s="510">
        <v>-20</v>
      </c>
      <c r="G79" s="510">
        <v>0</v>
      </c>
      <c r="H79" s="511"/>
      <c r="I79" s="448"/>
      <c r="J79" s="454"/>
      <c r="K79" s="454"/>
      <c r="L79" s="454"/>
      <c r="M79" s="454">
        <v>50</v>
      </c>
      <c r="N79" s="454"/>
      <c r="O79" s="423" t="s">
        <v>2620</v>
      </c>
      <c r="P79" s="424" t="s">
        <v>2620</v>
      </c>
      <c r="Q79" s="429" t="s">
        <v>1920</v>
      </c>
      <c r="R79" s="422" t="s">
        <v>2620</v>
      </c>
      <c r="S79" s="426" t="s">
        <v>2620</v>
      </c>
      <c r="T79" s="503" t="s">
        <v>2622</v>
      </c>
      <c r="U79" s="504" t="s">
        <v>2620</v>
      </c>
      <c r="V79" s="427"/>
      <c r="W79" s="431" t="s">
        <v>2622</v>
      </c>
      <c r="X79" s="431" t="s">
        <v>1920</v>
      </c>
      <c r="Y79" s="512" t="s">
        <v>2760</v>
      </c>
    </row>
    <row r="80" spans="1:25" ht="12" thickBot="1">
      <c r="A80" s="509" t="s">
        <v>2514</v>
      </c>
      <c r="B80" s="454" t="s">
        <v>4460</v>
      </c>
      <c r="C80" s="448">
        <v>9980</v>
      </c>
      <c r="D80" s="510">
        <v>110</v>
      </c>
      <c r="E80" s="510">
        <v>0</v>
      </c>
      <c r="F80" s="510">
        <v>-20</v>
      </c>
      <c r="G80" s="510">
        <v>25</v>
      </c>
      <c r="H80" s="511"/>
      <c r="I80" s="448"/>
      <c r="J80" s="454"/>
      <c r="K80" s="454"/>
      <c r="L80" s="454"/>
      <c r="M80" s="454"/>
      <c r="N80" s="454">
        <v>30</v>
      </c>
      <c r="O80" s="423" t="s">
        <v>2620</v>
      </c>
      <c r="P80" s="424" t="s">
        <v>2620</v>
      </c>
      <c r="Q80" s="429" t="s">
        <v>1920</v>
      </c>
      <c r="R80" s="422" t="s">
        <v>2620</v>
      </c>
      <c r="S80" s="426" t="s">
        <v>2620</v>
      </c>
      <c r="T80" s="503" t="s">
        <v>2622</v>
      </c>
      <c r="U80" s="504" t="s">
        <v>2620</v>
      </c>
      <c r="V80" s="427"/>
      <c r="W80" s="431" t="s">
        <v>2622</v>
      </c>
      <c r="X80" s="431" t="s">
        <v>1920</v>
      </c>
      <c r="Y80" s="512" t="s">
        <v>2760</v>
      </c>
    </row>
    <row r="81" spans="1:25" ht="12" thickBot="1">
      <c r="A81" s="509" t="s">
        <v>2515</v>
      </c>
      <c r="B81" s="454" t="s">
        <v>4460</v>
      </c>
      <c r="C81" s="448">
        <v>8000</v>
      </c>
      <c r="D81" s="510">
        <v>111</v>
      </c>
      <c r="E81" s="510">
        <v>0</v>
      </c>
      <c r="F81" s="510">
        <v>-10</v>
      </c>
      <c r="G81" s="510">
        <v>0</v>
      </c>
      <c r="H81" s="511"/>
      <c r="I81" s="448"/>
      <c r="J81" s="454"/>
      <c r="K81" s="454"/>
      <c r="L81" s="454"/>
      <c r="M81" s="454"/>
      <c r="N81" s="454">
        <v>30</v>
      </c>
      <c r="O81" s="423"/>
      <c r="P81" s="424"/>
      <c r="Q81" s="429"/>
      <c r="R81" s="422"/>
      <c r="S81" s="426"/>
      <c r="T81" s="503"/>
      <c r="U81" s="504"/>
      <c r="V81" s="427" t="s">
        <v>1920</v>
      </c>
      <c r="W81" s="431"/>
      <c r="X81" s="431"/>
      <c r="Y81" s="512" t="s">
        <v>2760</v>
      </c>
    </row>
    <row r="82" spans="1:25" ht="12" thickBot="1">
      <c r="A82" s="509" t="s">
        <v>2516</v>
      </c>
      <c r="B82" s="454" t="s">
        <v>4460</v>
      </c>
      <c r="C82" s="448">
        <v>8800</v>
      </c>
      <c r="D82" s="510">
        <v>118</v>
      </c>
      <c r="E82" s="510">
        <v>0</v>
      </c>
      <c r="F82" s="510">
        <v>0</v>
      </c>
      <c r="G82" s="510">
        <v>25</v>
      </c>
      <c r="H82" s="511"/>
      <c r="I82" s="448"/>
      <c r="J82" s="454">
        <v>50</v>
      </c>
      <c r="K82" s="454">
        <v>25</v>
      </c>
      <c r="L82" s="454"/>
      <c r="M82" s="454"/>
      <c r="N82" s="454"/>
      <c r="O82" s="423" t="s">
        <v>2620</v>
      </c>
      <c r="P82" s="424" t="s">
        <v>2620</v>
      </c>
      <c r="Q82" s="429" t="s">
        <v>1920</v>
      </c>
      <c r="R82" s="422" t="s">
        <v>2620</v>
      </c>
      <c r="S82" s="426" t="s">
        <v>2620</v>
      </c>
      <c r="T82" s="503" t="s">
        <v>2622</v>
      </c>
      <c r="U82" s="504" t="s">
        <v>2620</v>
      </c>
      <c r="V82" s="427"/>
      <c r="W82" s="431" t="s">
        <v>2622</v>
      </c>
      <c r="X82" s="431" t="s">
        <v>1920</v>
      </c>
      <c r="Y82" s="512" t="s">
        <v>2757</v>
      </c>
    </row>
    <row r="83" spans="1:25" ht="12" thickBot="1">
      <c r="A83" s="509" t="s">
        <v>2517</v>
      </c>
      <c r="B83" s="454" t="s">
        <v>4460</v>
      </c>
      <c r="C83" s="448" t="s">
        <v>1753</v>
      </c>
      <c r="D83" s="510">
        <v>120</v>
      </c>
      <c r="E83" s="510">
        <v>5</v>
      </c>
      <c r="F83" s="510">
        <v>0</v>
      </c>
      <c r="G83" s="510">
        <v>25</v>
      </c>
      <c r="H83" s="511"/>
      <c r="I83" s="448"/>
      <c r="J83" s="454"/>
      <c r="K83" s="454">
        <v>25</v>
      </c>
      <c r="L83" s="454"/>
      <c r="M83" s="454"/>
      <c r="N83" s="454"/>
      <c r="O83" s="423" t="s">
        <v>2619</v>
      </c>
      <c r="P83" s="424" t="s">
        <v>1920</v>
      </c>
      <c r="Q83" s="429" t="s">
        <v>2615</v>
      </c>
      <c r="R83" s="422" t="s">
        <v>2616</v>
      </c>
      <c r="S83" s="426" t="s">
        <v>2617</v>
      </c>
      <c r="T83" s="503" t="s">
        <v>1920</v>
      </c>
      <c r="U83" s="504" t="s">
        <v>2618</v>
      </c>
      <c r="V83" s="427" t="s">
        <v>2619</v>
      </c>
      <c r="W83" s="431" t="s">
        <v>2619</v>
      </c>
      <c r="X83" s="431" t="s">
        <v>2615</v>
      </c>
      <c r="Y83" s="512" t="s">
        <v>2747</v>
      </c>
    </row>
    <row r="84" spans="1:25" ht="12" thickBot="1">
      <c r="A84" s="509" t="s">
        <v>5218</v>
      </c>
      <c r="B84" s="454" t="s">
        <v>4460</v>
      </c>
      <c r="C84" s="448">
        <v>9600</v>
      </c>
      <c r="D84" s="510">
        <v>132</v>
      </c>
      <c r="E84" s="510">
        <v>0</v>
      </c>
      <c r="F84" s="510">
        <v>10</v>
      </c>
      <c r="G84" s="510">
        <v>0</v>
      </c>
      <c r="H84" s="511"/>
      <c r="I84" s="448">
        <v>50</v>
      </c>
      <c r="J84" s="454">
        <v>50</v>
      </c>
      <c r="K84" s="454"/>
      <c r="L84" s="454"/>
      <c r="M84" s="454"/>
      <c r="N84" s="454"/>
      <c r="O84" s="423"/>
      <c r="P84" s="424"/>
      <c r="Q84" s="429"/>
      <c r="R84" s="422"/>
      <c r="S84" s="426"/>
      <c r="T84" s="503"/>
      <c r="U84" s="504"/>
      <c r="V84" s="427" t="s">
        <v>1920</v>
      </c>
      <c r="W84" s="431"/>
      <c r="X84" s="431"/>
      <c r="Y84" s="512" t="s">
        <v>2761</v>
      </c>
    </row>
    <row r="85" spans="1:25" ht="12" thickBot="1">
      <c r="A85" s="509" t="s">
        <v>2518</v>
      </c>
      <c r="B85" s="454" t="s">
        <v>4460</v>
      </c>
      <c r="C85" s="448">
        <v>10000</v>
      </c>
      <c r="D85" s="510">
        <v>140</v>
      </c>
      <c r="E85" s="510">
        <v>0</v>
      </c>
      <c r="F85" s="510">
        <v>10</v>
      </c>
      <c r="G85" s="510">
        <v>20</v>
      </c>
      <c r="H85" s="511"/>
      <c r="I85" s="448">
        <v>50</v>
      </c>
      <c r="J85" s="454">
        <v>50</v>
      </c>
      <c r="K85" s="454"/>
      <c r="L85" s="454"/>
      <c r="M85" s="454"/>
      <c r="N85" s="454"/>
      <c r="O85" s="423" t="s">
        <v>2620</v>
      </c>
      <c r="P85" s="424" t="s">
        <v>2620</v>
      </c>
      <c r="Q85" s="429" t="s">
        <v>1920</v>
      </c>
      <c r="R85" s="422" t="s">
        <v>2620</v>
      </c>
      <c r="S85" s="426" t="s">
        <v>2620</v>
      </c>
      <c r="T85" s="503" t="s">
        <v>2622</v>
      </c>
      <c r="U85" s="504" t="s">
        <v>2620</v>
      </c>
      <c r="V85" s="427"/>
      <c r="W85" s="431" t="s">
        <v>2622</v>
      </c>
      <c r="X85" s="431" t="s">
        <v>1920</v>
      </c>
      <c r="Y85" s="512" t="s">
        <v>2761</v>
      </c>
    </row>
    <row r="86" spans="1:25" ht="12" thickBot="1">
      <c r="A86" s="509" t="s">
        <v>5135</v>
      </c>
      <c r="B86" s="454" t="s">
        <v>4460</v>
      </c>
      <c r="C86" s="448">
        <v>12000</v>
      </c>
      <c r="D86" s="510">
        <v>155</v>
      </c>
      <c r="E86" s="510">
        <v>0</v>
      </c>
      <c r="F86" s="510">
        <v>25</v>
      </c>
      <c r="G86" s="510">
        <v>25</v>
      </c>
      <c r="H86" s="511"/>
      <c r="I86" s="454">
        <v>50</v>
      </c>
      <c r="J86" s="454">
        <v>50</v>
      </c>
      <c r="K86" s="454">
        <v>50</v>
      </c>
      <c r="L86" s="454">
        <v>50</v>
      </c>
      <c r="M86" s="454">
        <v>50</v>
      </c>
      <c r="N86" s="454">
        <v>50</v>
      </c>
      <c r="O86" s="423"/>
      <c r="P86" s="424"/>
      <c r="Q86" s="429" t="s">
        <v>2624</v>
      </c>
      <c r="R86" s="422"/>
      <c r="S86" s="426"/>
      <c r="T86" s="503"/>
      <c r="U86" s="504"/>
      <c r="V86" s="427"/>
      <c r="W86" s="431" t="s">
        <v>5215</v>
      </c>
      <c r="X86" s="431" t="s">
        <v>5216</v>
      </c>
      <c r="Y86" s="512" t="s">
        <v>2761</v>
      </c>
    </row>
    <row r="87" spans="1:25" ht="12" thickBot="1">
      <c r="A87" s="509" t="s">
        <v>5217</v>
      </c>
      <c r="B87" s="454" t="s">
        <v>4460</v>
      </c>
      <c r="C87" s="448" t="s">
        <v>1753</v>
      </c>
      <c r="D87" s="510">
        <v>165</v>
      </c>
      <c r="E87" s="510">
        <v>0</v>
      </c>
      <c r="F87" s="510">
        <v>29</v>
      </c>
      <c r="G87" s="510">
        <v>-88</v>
      </c>
      <c r="H87" s="513">
        <v>5</v>
      </c>
      <c r="I87" s="448"/>
      <c r="J87" s="454"/>
      <c r="K87" s="454"/>
      <c r="L87" s="454"/>
      <c r="M87" s="454"/>
      <c r="N87" s="454"/>
      <c r="O87" s="423" t="s">
        <v>2619</v>
      </c>
      <c r="P87" s="424" t="s">
        <v>1920</v>
      </c>
      <c r="Q87" s="429" t="s">
        <v>2615</v>
      </c>
      <c r="R87" s="422" t="s">
        <v>2616</v>
      </c>
      <c r="S87" s="426" t="s">
        <v>2617</v>
      </c>
      <c r="T87" s="503" t="s">
        <v>1920</v>
      </c>
      <c r="U87" s="504" t="s">
        <v>2618</v>
      </c>
      <c r="V87" s="427" t="s">
        <v>2619</v>
      </c>
      <c r="W87" s="431"/>
      <c r="X87" s="431" t="s">
        <v>2618</v>
      </c>
      <c r="Y87" s="512" t="s">
        <v>2789</v>
      </c>
    </row>
    <row r="88" spans="1:25" ht="12" thickBot="1">
      <c r="A88" s="509" t="s">
        <v>2519</v>
      </c>
      <c r="B88" s="454" t="s">
        <v>4460</v>
      </c>
      <c r="C88" s="448">
        <v>65000</v>
      </c>
      <c r="D88" s="510">
        <v>170</v>
      </c>
      <c r="E88" s="510">
        <v>0</v>
      </c>
      <c r="F88" s="510">
        <v>30</v>
      </c>
      <c r="G88" s="510">
        <v>-120</v>
      </c>
      <c r="H88" s="511"/>
      <c r="I88" s="448"/>
      <c r="J88" s="454"/>
      <c r="K88" s="454"/>
      <c r="L88" s="454"/>
      <c r="M88" s="454"/>
      <c r="N88" s="454">
        <v>100</v>
      </c>
      <c r="O88" s="423"/>
      <c r="P88" s="424" t="s">
        <v>2615</v>
      </c>
      <c r="Q88" s="429" t="s">
        <v>2620</v>
      </c>
      <c r="R88" s="422"/>
      <c r="S88" s="426"/>
      <c r="T88" s="503"/>
      <c r="U88" s="504"/>
      <c r="V88" s="427" t="s">
        <v>1920</v>
      </c>
      <c r="W88" s="431"/>
      <c r="X88" s="431" t="s">
        <v>1920</v>
      </c>
      <c r="Y88" s="512" t="s">
        <v>4955</v>
      </c>
    </row>
    <row r="89" spans="1:25" ht="12" thickBot="1">
      <c r="A89" s="509" t="s">
        <v>2556</v>
      </c>
      <c r="B89" s="454" t="s">
        <v>4709</v>
      </c>
      <c r="C89" s="448">
        <v>25</v>
      </c>
      <c r="D89" s="510">
        <v>1</v>
      </c>
      <c r="E89" s="510">
        <v>0</v>
      </c>
      <c r="F89" s="510">
        <v>0</v>
      </c>
      <c r="G89" s="510">
        <v>30</v>
      </c>
      <c r="H89" s="511"/>
      <c r="I89" s="448"/>
      <c r="J89" s="454"/>
      <c r="K89" s="454"/>
      <c r="L89" s="454"/>
      <c r="M89" s="454"/>
      <c r="N89" s="454"/>
      <c r="O89" s="423" t="s">
        <v>2620</v>
      </c>
      <c r="P89" s="424" t="s">
        <v>2620</v>
      </c>
      <c r="Q89" s="429" t="s">
        <v>1920</v>
      </c>
      <c r="R89" s="422" t="s">
        <v>2620</v>
      </c>
      <c r="S89" s="426" t="s">
        <v>2620</v>
      </c>
      <c r="T89" s="503" t="s">
        <v>2622</v>
      </c>
      <c r="U89" s="504" t="s">
        <v>2620</v>
      </c>
      <c r="V89" s="427"/>
      <c r="W89" s="431" t="s">
        <v>2622</v>
      </c>
      <c r="X89" s="431" t="s">
        <v>1920</v>
      </c>
      <c r="Y89" s="512" t="s">
        <v>2727</v>
      </c>
    </row>
    <row r="90" spans="1:25" ht="12" thickBot="1">
      <c r="A90" s="509" t="s">
        <v>2557</v>
      </c>
      <c r="B90" s="454" t="s">
        <v>4710</v>
      </c>
      <c r="C90" s="448">
        <v>100</v>
      </c>
      <c r="D90" s="510">
        <v>2</v>
      </c>
      <c r="E90" s="510">
        <v>0</v>
      </c>
      <c r="F90" s="510">
        <v>0</v>
      </c>
      <c r="G90" s="510">
        <v>-25</v>
      </c>
      <c r="H90" s="511"/>
      <c r="I90" s="448">
        <v>25</v>
      </c>
      <c r="J90" s="454">
        <v>25</v>
      </c>
      <c r="K90" s="454"/>
      <c r="L90" s="454"/>
      <c r="M90" s="454"/>
      <c r="N90" s="454"/>
      <c r="O90" s="423" t="s">
        <v>2620</v>
      </c>
      <c r="P90" s="424" t="s">
        <v>2620</v>
      </c>
      <c r="Q90" s="429" t="s">
        <v>1920</v>
      </c>
      <c r="R90" s="422" t="s">
        <v>2620</v>
      </c>
      <c r="S90" s="426" t="s">
        <v>2620</v>
      </c>
      <c r="T90" s="503" t="s">
        <v>2622</v>
      </c>
      <c r="U90" s="504" t="s">
        <v>2620</v>
      </c>
      <c r="V90" s="427"/>
      <c r="W90" s="431" t="s">
        <v>2622</v>
      </c>
      <c r="X90" s="431" t="s">
        <v>1920</v>
      </c>
      <c r="Y90" s="512" t="s">
        <v>2731</v>
      </c>
    </row>
    <row r="91" spans="1:25" ht="12" thickBot="1">
      <c r="A91" s="509" t="s">
        <v>2558</v>
      </c>
      <c r="B91" s="454" t="s">
        <v>4709</v>
      </c>
      <c r="C91" s="448">
        <v>100</v>
      </c>
      <c r="D91" s="510">
        <v>2</v>
      </c>
      <c r="E91" s="510">
        <v>0</v>
      </c>
      <c r="F91" s="510">
        <v>0</v>
      </c>
      <c r="G91" s="510">
        <v>0</v>
      </c>
      <c r="H91" s="511"/>
      <c r="I91" s="448"/>
      <c r="J91" s="454"/>
      <c r="K91" s="454">
        <v>15</v>
      </c>
      <c r="L91" s="454"/>
      <c r="M91" s="454"/>
      <c r="N91" s="454"/>
      <c r="O91" s="423" t="s">
        <v>2620</v>
      </c>
      <c r="P91" s="424" t="s">
        <v>2620</v>
      </c>
      <c r="Q91" s="429" t="s">
        <v>1920</v>
      </c>
      <c r="R91" s="422" t="s">
        <v>2620</v>
      </c>
      <c r="S91" s="426" t="s">
        <v>2620</v>
      </c>
      <c r="T91" s="503" t="s">
        <v>2622</v>
      </c>
      <c r="U91" s="504" t="s">
        <v>2620</v>
      </c>
      <c r="V91" s="427"/>
      <c r="W91" s="431" t="s">
        <v>2622</v>
      </c>
      <c r="X91" s="431" t="s">
        <v>1920</v>
      </c>
      <c r="Y91" s="512" t="s">
        <v>2731</v>
      </c>
    </row>
    <row r="92" spans="1:25" ht="12" thickBot="1">
      <c r="A92" s="509" t="s">
        <v>2559</v>
      </c>
      <c r="B92" s="454" t="s">
        <v>4710</v>
      </c>
      <c r="C92" s="448">
        <v>70</v>
      </c>
      <c r="D92" s="510">
        <v>4</v>
      </c>
      <c r="E92" s="510">
        <v>0</v>
      </c>
      <c r="F92" s="510">
        <v>0</v>
      </c>
      <c r="G92" s="510">
        <v>0</v>
      </c>
      <c r="H92" s="511"/>
      <c r="I92" s="448"/>
      <c r="J92" s="454"/>
      <c r="K92" s="454"/>
      <c r="L92" s="454"/>
      <c r="M92" s="454"/>
      <c r="N92" s="454"/>
      <c r="O92" s="423" t="s">
        <v>2620</v>
      </c>
      <c r="P92" s="424" t="s">
        <v>2620</v>
      </c>
      <c r="Q92" s="429" t="s">
        <v>1920</v>
      </c>
      <c r="R92" s="422" t="s">
        <v>2620</v>
      </c>
      <c r="S92" s="426" t="s">
        <v>2620</v>
      </c>
      <c r="T92" s="503" t="s">
        <v>2622</v>
      </c>
      <c r="U92" s="504" t="s">
        <v>2620</v>
      </c>
      <c r="V92" s="427"/>
      <c r="W92" s="431" t="s">
        <v>2622</v>
      </c>
      <c r="X92" s="431" t="s">
        <v>1920</v>
      </c>
      <c r="Y92" s="512" t="s">
        <v>2738</v>
      </c>
    </row>
    <row r="93" spans="1:25" ht="12" thickBot="1">
      <c r="A93" s="509" t="s">
        <v>2560</v>
      </c>
      <c r="B93" s="454" t="s">
        <v>4711</v>
      </c>
      <c r="C93" s="448" t="s">
        <v>1753</v>
      </c>
      <c r="D93" s="510">
        <v>8</v>
      </c>
      <c r="E93" s="510">
        <v>5</v>
      </c>
      <c r="F93" s="510">
        <v>0</v>
      </c>
      <c r="G93" s="510">
        <v>0</v>
      </c>
      <c r="H93" s="511"/>
      <c r="I93" s="448"/>
      <c r="J93" s="454"/>
      <c r="K93" s="454"/>
      <c r="L93" s="454"/>
      <c r="M93" s="454"/>
      <c r="N93" s="454"/>
      <c r="O93" s="423"/>
      <c r="P93" s="424"/>
      <c r="Q93" s="429" t="s">
        <v>2623</v>
      </c>
      <c r="R93" s="422"/>
      <c r="S93" s="426"/>
      <c r="T93" s="503"/>
      <c r="U93" s="504"/>
      <c r="V93" s="427"/>
      <c r="W93" s="431"/>
      <c r="X93" s="431"/>
      <c r="Y93" s="512" t="s">
        <v>2696</v>
      </c>
    </row>
    <row r="94" spans="1:25" ht="12" thickBot="1">
      <c r="A94" s="509" t="s">
        <v>2561</v>
      </c>
      <c r="B94" s="454" t="s">
        <v>4709</v>
      </c>
      <c r="C94" s="448">
        <v>2828</v>
      </c>
      <c r="D94" s="510">
        <v>8</v>
      </c>
      <c r="E94" s="510">
        <v>0</v>
      </c>
      <c r="F94" s="510">
        <v>0</v>
      </c>
      <c r="G94" s="510">
        <v>0</v>
      </c>
      <c r="H94" s="511"/>
      <c r="I94" s="448"/>
      <c r="J94" s="454"/>
      <c r="K94" s="454"/>
      <c r="L94" s="454"/>
      <c r="M94" s="454"/>
      <c r="N94" s="454"/>
      <c r="O94" s="423" t="s">
        <v>2619</v>
      </c>
      <c r="P94" s="424" t="s">
        <v>1920</v>
      </c>
      <c r="Q94" s="429" t="s">
        <v>2615</v>
      </c>
      <c r="R94" s="422" t="s">
        <v>2616</v>
      </c>
      <c r="S94" s="426" t="s">
        <v>2617</v>
      </c>
      <c r="T94" s="503" t="s">
        <v>1920</v>
      </c>
      <c r="U94" s="504" t="s">
        <v>2618</v>
      </c>
      <c r="V94" s="427" t="s">
        <v>2619</v>
      </c>
      <c r="W94" s="431" t="s">
        <v>2619</v>
      </c>
      <c r="X94" s="431" t="s">
        <v>2615</v>
      </c>
      <c r="Y94" s="512" t="s">
        <v>2727</v>
      </c>
    </row>
    <row r="95" spans="1:25" ht="12" thickBot="1">
      <c r="A95" s="509" t="s">
        <v>2562</v>
      </c>
      <c r="B95" s="454" t="s">
        <v>4708</v>
      </c>
      <c r="C95" s="448" t="s">
        <v>1753</v>
      </c>
      <c r="D95" s="510">
        <v>8</v>
      </c>
      <c r="E95" s="510">
        <v>25</v>
      </c>
      <c r="F95" s="510">
        <v>0</v>
      </c>
      <c r="G95" s="510">
        <v>0</v>
      </c>
      <c r="H95" s="511"/>
      <c r="I95" s="448"/>
      <c r="J95" s="454"/>
      <c r="K95" s="454"/>
      <c r="L95" s="454"/>
      <c r="M95" s="454"/>
      <c r="N95" s="454"/>
      <c r="O95" s="423" t="s">
        <v>2619</v>
      </c>
      <c r="P95" s="424" t="s">
        <v>1920</v>
      </c>
      <c r="Q95" s="429" t="s">
        <v>2615</v>
      </c>
      <c r="R95" s="422" t="s">
        <v>2616</v>
      </c>
      <c r="S95" s="426" t="s">
        <v>2617</v>
      </c>
      <c r="T95" s="503" t="s">
        <v>1920</v>
      </c>
      <c r="U95" s="504" t="s">
        <v>2618</v>
      </c>
      <c r="V95" s="427" t="s">
        <v>2619</v>
      </c>
      <c r="W95" s="431" t="s">
        <v>2619</v>
      </c>
      <c r="X95" s="431" t="s">
        <v>2615</v>
      </c>
      <c r="Y95" s="512" t="s">
        <v>2737</v>
      </c>
    </row>
    <row r="96" spans="1:25" ht="12" thickBot="1">
      <c r="A96" s="509" t="s">
        <v>2563</v>
      </c>
      <c r="B96" s="454" t="s">
        <v>4712</v>
      </c>
      <c r="C96" s="448">
        <v>300</v>
      </c>
      <c r="D96" s="510">
        <v>10</v>
      </c>
      <c r="E96" s="510">
        <v>5</v>
      </c>
      <c r="F96" s="510">
        <v>5</v>
      </c>
      <c r="G96" s="510">
        <v>0</v>
      </c>
      <c r="H96" s="511"/>
      <c r="I96" s="448"/>
      <c r="J96" s="454"/>
      <c r="K96" s="454"/>
      <c r="L96" s="454"/>
      <c r="M96" s="454"/>
      <c r="N96" s="454"/>
      <c r="O96" s="423"/>
      <c r="P96" s="424"/>
      <c r="Q96" s="429"/>
      <c r="R96" s="422"/>
      <c r="S96" s="426"/>
      <c r="T96" s="503"/>
      <c r="U96" s="504"/>
      <c r="V96" s="427" t="s">
        <v>1920</v>
      </c>
      <c r="W96" s="431"/>
      <c r="X96" s="431"/>
      <c r="Y96" s="512" t="s">
        <v>2740</v>
      </c>
    </row>
    <row r="97" spans="1:25" ht="12" thickBot="1">
      <c r="A97" s="509" t="s">
        <v>2564</v>
      </c>
      <c r="B97" s="454" t="s">
        <v>4711</v>
      </c>
      <c r="C97" s="448">
        <v>250</v>
      </c>
      <c r="D97" s="510">
        <v>10</v>
      </c>
      <c r="E97" s="510">
        <v>0</v>
      </c>
      <c r="F97" s="510">
        <v>0</v>
      </c>
      <c r="G97" s="510">
        <v>0</v>
      </c>
      <c r="H97" s="511"/>
      <c r="I97" s="448"/>
      <c r="J97" s="454"/>
      <c r="K97" s="454"/>
      <c r="L97" s="454"/>
      <c r="M97" s="454"/>
      <c r="N97" s="454"/>
      <c r="O97" s="423" t="s">
        <v>2620</v>
      </c>
      <c r="P97" s="424" t="s">
        <v>2620</v>
      </c>
      <c r="Q97" s="429" t="s">
        <v>1920</v>
      </c>
      <c r="R97" s="422" t="s">
        <v>2620</v>
      </c>
      <c r="S97" s="426" t="s">
        <v>2620</v>
      </c>
      <c r="T97" s="503" t="s">
        <v>2622</v>
      </c>
      <c r="U97" s="504" t="s">
        <v>2620</v>
      </c>
      <c r="V97" s="427"/>
      <c r="W97" s="431" t="s">
        <v>2622</v>
      </c>
      <c r="X97" s="431" t="s">
        <v>1920</v>
      </c>
      <c r="Y97" s="512" t="s">
        <v>2735</v>
      </c>
    </row>
    <row r="98" spans="1:25" ht="12" thickBot="1">
      <c r="A98" s="509" t="s">
        <v>2565</v>
      </c>
      <c r="B98" s="454" t="s">
        <v>4711</v>
      </c>
      <c r="C98" s="448" t="s">
        <v>1753</v>
      </c>
      <c r="D98" s="510">
        <v>12</v>
      </c>
      <c r="E98" s="510">
        <v>0</v>
      </c>
      <c r="F98" s="510">
        <v>0</v>
      </c>
      <c r="G98" s="510">
        <v>0</v>
      </c>
      <c r="H98" s="511"/>
      <c r="I98" s="448"/>
      <c r="J98" s="454"/>
      <c r="K98" s="454"/>
      <c r="L98" s="454"/>
      <c r="M98" s="454"/>
      <c r="N98" s="454"/>
      <c r="O98" s="423"/>
      <c r="P98" s="424"/>
      <c r="Q98" s="429"/>
      <c r="R98" s="422" t="s">
        <v>2620</v>
      </c>
      <c r="S98" s="426"/>
      <c r="T98" s="503"/>
      <c r="U98" s="504"/>
      <c r="V98" s="427"/>
      <c r="W98" s="431"/>
      <c r="X98" s="431"/>
      <c r="Y98" s="512" t="s">
        <v>2697</v>
      </c>
    </row>
    <row r="99" spans="1:25" ht="12" thickBot="1">
      <c r="A99" s="509" t="s">
        <v>2566</v>
      </c>
      <c r="B99" s="454" t="s">
        <v>4708</v>
      </c>
      <c r="C99" s="448">
        <v>800</v>
      </c>
      <c r="D99" s="510">
        <v>12</v>
      </c>
      <c r="E99" s="510">
        <v>10</v>
      </c>
      <c r="F99" s="510">
        <v>0</v>
      </c>
      <c r="G99" s="510">
        <v>25</v>
      </c>
      <c r="H99" s="511"/>
      <c r="I99" s="448"/>
      <c r="J99" s="454"/>
      <c r="K99" s="454"/>
      <c r="L99" s="454"/>
      <c r="M99" s="454"/>
      <c r="N99" s="454"/>
      <c r="O99" s="423" t="s">
        <v>2619</v>
      </c>
      <c r="P99" s="424" t="s">
        <v>2620</v>
      </c>
      <c r="Q99" s="429"/>
      <c r="R99" s="422"/>
      <c r="S99" s="426"/>
      <c r="T99" s="503" t="s">
        <v>2620</v>
      </c>
      <c r="U99" s="504"/>
      <c r="V99" s="427"/>
      <c r="W99" s="431" t="s">
        <v>2620</v>
      </c>
      <c r="X99" s="431" t="s">
        <v>2615</v>
      </c>
      <c r="Y99" s="512" t="s">
        <v>2751</v>
      </c>
    </row>
    <row r="100" spans="1:25" ht="12" thickBot="1">
      <c r="A100" s="509" t="s">
        <v>2567</v>
      </c>
      <c r="B100" s="454" t="s">
        <v>4708</v>
      </c>
      <c r="C100" s="448" t="s">
        <v>1753</v>
      </c>
      <c r="D100" s="510">
        <v>12</v>
      </c>
      <c r="E100" s="510">
        <v>0</v>
      </c>
      <c r="F100" s="510">
        <v>0</v>
      </c>
      <c r="G100" s="510">
        <v>0</v>
      </c>
      <c r="H100" s="511"/>
      <c r="I100" s="448"/>
      <c r="J100" s="454"/>
      <c r="K100" s="454"/>
      <c r="L100" s="454"/>
      <c r="M100" s="454"/>
      <c r="N100" s="454"/>
      <c r="O100" s="423"/>
      <c r="P100" s="424"/>
      <c r="Q100" s="429"/>
      <c r="R100" s="422"/>
      <c r="S100" s="426"/>
      <c r="T100" s="503"/>
      <c r="U100" s="504" t="s">
        <v>2620</v>
      </c>
      <c r="V100" s="427"/>
      <c r="W100" s="431"/>
      <c r="X100" s="431"/>
      <c r="Y100" s="512" t="s">
        <v>2698</v>
      </c>
    </row>
    <row r="101" spans="1:25" ht="12" thickBot="1">
      <c r="A101" s="509" t="s">
        <v>2568</v>
      </c>
      <c r="B101" s="454" t="s">
        <v>4713</v>
      </c>
      <c r="C101" s="448">
        <v>450</v>
      </c>
      <c r="D101" s="510">
        <v>12</v>
      </c>
      <c r="E101" s="510">
        <v>0</v>
      </c>
      <c r="F101" s="510">
        <v>0</v>
      </c>
      <c r="G101" s="510">
        <v>0</v>
      </c>
      <c r="H101" s="511"/>
      <c r="I101" s="448"/>
      <c r="J101" s="454"/>
      <c r="K101" s="454"/>
      <c r="L101" s="454"/>
      <c r="M101" s="454"/>
      <c r="N101" s="454"/>
      <c r="O101" s="423" t="s">
        <v>2620</v>
      </c>
      <c r="P101" s="424" t="s">
        <v>2620</v>
      </c>
      <c r="Q101" s="429" t="s">
        <v>1920</v>
      </c>
      <c r="R101" s="422" t="s">
        <v>2620</v>
      </c>
      <c r="S101" s="426" t="s">
        <v>2620</v>
      </c>
      <c r="T101" s="503" t="s">
        <v>2622</v>
      </c>
      <c r="U101" s="504" t="s">
        <v>2620</v>
      </c>
      <c r="V101" s="427"/>
      <c r="W101" s="431" t="s">
        <v>2622</v>
      </c>
      <c r="X101" s="431" t="s">
        <v>1920</v>
      </c>
      <c r="Y101" s="512" t="s">
        <v>2740</v>
      </c>
    </row>
    <row r="102" spans="1:25" ht="12" thickBot="1">
      <c r="A102" s="509" t="s">
        <v>2569</v>
      </c>
      <c r="B102" s="454" t="s">
        <v>4709</v>
      </c>
      <c r="C102" s="448">
        <v>1200</v>
      </c>
      <c r="D102" s="510">
        <v>15</v>
      </c>
      <c r="E102" s="510">
        <v>10</v>
      </c>
      <c r="F102" s="510">
        <v>-10</v>
      </c>
      <c r="G102" s="510">
        <v>0</v>
      </c>
      <c r="H102" s="511"/>
      <c r="I102" s="448"/>
      <c r="J102" s="454"/>
      <c r="K102" s="454"/>
      <c r="L102" s="454"/>
      <c r="M102" s="454"/>
      <c r="N102" s="454"/>
      <c r="O102" s="423"/>
      <c r="P102" s="424"/>
      <c r="Q102" s="429"/>
      <c r="R102" s="422"/>
      <c r="S102" s="426"/>
      <c r="T102" s="503"/>
      <c r="U102" s="504"/>
      <c r="V102" s="427" t="s">
        <v>1920</v>
      </c>
      <c r="W102" s="431"/>
      <c r="X102" s="431"/>
      <c r="Y102" s="512" t="s">
        <v>2752</v>
      </c>
    </row>
    <row r="103" spans="1:25" ht="12" thickBot="1">
      <c r="A103" s="509" t="s">
        <v>2570</v>
      </c>
      <c r="B103" s="454" t="s">
        <v>4710</v>
      </c>
      <c r="C103" s="448">
        <v>650</v>
      </c>
      <c r="D103" s="510">
        <v>15</v>
      </c>
      <c r="E103" s="510">
        <v>0</v>
      </c>
      <c r="F103" s="510">
        <v>0</v>
      </c>
      <c r="G103" s="510">
        <v>0</v>
      </c>
      <c r="H103" s="511"/>
      <c r="I103" s="448"/>
      <c r="J103" s="454"/>
      <c r="K103" s="454"/>
      <c r="L103" s="454"/>
      <c r="M103" s="454"/>
      <c r="N103" s="454"/>
      <c r="O103" s="423"/>
      <c r="P103" s="424"/>
      <c r="Q103" s="429"/>
      <c r="R103" s="422"/>
      <c r="S103" s="426" t="s">
        <v>2626</v>
      </c>
      <c r="T103" s="503"/>
      <c r="U103" s="504"/>
      <c r="V103" s="427"/>
      <c r="W103" s="431" t="s">
        <v>2620</v>
      </c>
      <c r="X103" s="431" t="s">
        <v>2618</v>
      </c>
      <c r="Y103" s="512" t="s">
        <v>2740</v>
      </c>
    </row>
    <row r="104" spans="1:25" ht="12" thickBot="1">
      <c r="A104" s="509" t="s">
        <v>2571</v>
      </c>
      <c r="B104" s="454" t="s">
        <v>4713</v>
      </c>
      <c r="C104" s="448">
        <v>600</v>
      </c>
      <c r="D104" s="510">
        <v>16</v>
      </c>
      <c r="E104" s="510">
        <v>5</v>
      </c>
      <c r="F104" s="510">
        <v>0</v>
      </c>
      <c r="G104" s="510">
        <v>25</v>
      </c>
      <c r="H104" s="511"/>
      <c r="I104" s="448"/>
      <c r="J104" s="454"/>
      <c r="K104" s="454"/>
      <c r="L104" s="454"/>
      <c r="M104" s="454"/>
      <c r="N104" s="454"/>
      <c r="O104" s="423" t="s">
        <v>2624</v>
      </c>
      <c r="P104" s="424" t="s">
        <v>1920</v>
      </c>
      <c r="Q104" s="429" t="s">
        <v>2617</v>
      </c>
      <c r="R104" s="422" t="s">
        <v>2618</v>
      </c>
      <c r="S104" s="426" t="s">
        <v>1920</v>
      </c>
      <c r="T104" s="503" t="s">
        <v>2619</v>
      </c>
      <c r="U104" s="504"/>
      <c r="V104" s="427"/>
      <c r="W104" s="431" t="s">
        <v>2620</v>
      </c>
      <c r="X104" s="431" t="s">
        <v>2619</v>
      </c>
      <c r="Y104" s="512" t="s">
        <v>2727</v>
      </c>
    </row>
    <row r="105" spans="1:25" ht="12" thickBot="1">
      <c r="A105" s="509" t="s">
        <v>2572</v>
      </c>
      <c r="B105" s="454" t="s">
        <v>4713</v>
      </c>
      <c r="C105" s="448">
        <v>810</v>
      </c>
      <c r="D105" s="510">
        <v>18</v>
      </c>
      <c r="E105" s="510">
        <v>0</v>
      </c>
      <c r="F105" s="510">
        <v>0</v>
      </c>
      <c r="G105" s="510">
        <v>0</v>
      </c>
      <c r="H105" s="511"/>
      <c r="I105" s="448"/>
      <c r="J105" s="454"/>
      <c r="K105" s="454"/>
      <c r="L105" s="454"/>
      <c r="M105" s="454"/>
      <c r="N105" s="454"/>
      <c r="O105" s="423" t="s">
        <v>2620</v>
      </c>
      <c r="P105" s="424" t="s">
        <v>2620</v>
      </c>
      <c r="Q105" s="429" t="s">
        <v>1920</v>
      </c>
      <c r="R105" s="422" t="s">
        <v>2620</v>
      </c>
      <c r="S105" s="426" t="s">
        <v>2620</v>
      </c>
      <c r="T105" s="503" t="s">
        <v>2622</v>
      </c>
      <c r="U105" s="504" t="s">
        <v>2620</v>
      </c>
      <c r="V105" s="427"/>
      <c r="W105" s="431" t="s">
        <v>2622</v>
      </c>
      <c r="X105" s="431" t="s">
        <v>1920</v>
      </c>
      <c r="Y105" s="512" t="s">
        <v>2763</v>
      </c>
    </row>
    <row r="106" spans="1:25" ht="12" thickBot="1">
      <c r="A106" s="509" t="s">
        <v>2573</v>
      </c>
      <c r="B106" s="454" t="s">
        <v>4708</v>
      </c>
      <c r="C106" s="448">
        <v>900</v>
      </c>
      <c r="D106" s="510">
        <v>18</v>
      </c>
      <c r="E106" s="510">
        <v>0</v>
      </c>
      <c r="F106" s="510">
        <v>15</v>
      </c>
      <c r="G106" s="510">
        <v>0</v>
      </c>
      <c r="H106" s="511"/>
      <c r="I106" s="448"/>
      <c r="J106" s="454"/>
      <c r="K106" s="454"/>
      <c r="L106" s="454"/>
      <c r="M106" s="454"/>
      <c r="N106" s="454"/>
      <c r="O106" s="423" t="s">
        <v>2615</v>
      </c>
      <c r="P106" s="424" t="s">
        <v>2624</v>
      </c>
      <c r="Q106" s="429"/>
      <c r="R106" s="422"/>
      <c r="S106" s="426"/>
      <c r="T106" s="503"/>
      <c r="U106" s="504"/>
      <c r="V106" s="427"/>
      <c r="W106" s="431" t="s">
        <v>2620</v>
      </c>
      <c r="X106" s="431" t="s">
        <v>2624</v>
      </c>
      <c r="Y106" s="512" t="s">
        <v>2752</v>
      </c>
    </row>
    <row r="107" spans="1:25" ht="12" thickBot="1">
      <c r="A107" s="509" t="s">
        <v>2574</v>
      </c>
      <c r="B107" s="454" t="s">
        <v>4709</v>
      </c>
      <c r="C107" s="448">
        <v>990</v>
      </c>
      <c r="D107" s="510">
        <v>20</v>
      </c>
      <c r="E107" s="510">
        <v>20</v>
      </c>
      <c r="F107" s="510">
        <v>0</v>
      </c>
      <c r="G107" s="510">
        <v>0</v>
      </c>
      <c r="H107" s="511"/>
      <c r="I107" s="448"/>
      <c r="J107" s="454"/>
      <c r="K107" s="454"/>
      <c r="L107" s="454"/>
      <c r="M107" s="454"/>
      <c r="N107" s="454"/>
      <c r="O107" s="423"/>
      <c r="P107" s="424"/>
      <c r="Q107" s="429"/>
      <c r="R107" s="422"/>
      <c r="S107" s="426" t="s">
        <v>2626</v>
      </c>
      <c r="T107" s="503"/>
      <c r="U107" s="504"/>
      <c r="V107" s="427"/>
      <c r="W107" s="431" t="s">
        <v>2620</v>
      </c>
      <c r="X107" s="431" t="s">
        <v>2618</v>
      </c>
      <c r="Y107" s="512" t="s">
        <v>2763</v>
      </c>
    </row>
    <row r="108" spans="1:25" ht="12" thickBot="1">
      <c r="A108" s="509" t="s">
        <v>2575</v>
      </c>
      <c r="B108" s="454" t="s">
        <v>4714</v>
      </c>
      <c r="C108" s="448">
        <v>500</v>
      </c>
      <c r="D108" s="510">
        <v>20</v>
      </c>
      <c r="E108" s="510">
        <v>0</v>
      </c>
      <c r="F108" s="510">
        <v>15</v>
      </c>
      <c r="G108" s="510">
        <v>0</v>
      </c>
      <c r="H108" s="513">
        <v>5</v>
      </c>
      <c r="I108" s="448">
        <v>5</v>
      </c>
      <c r="J108" s="454"/>
      <c r="K108" s="454"/>
      <c r="L108" s="454"/>
      <c r="M108" s="454"/>
      <c r="N108" s="454"/>
      <c r="O108" s="423"/>
      <c r="P108" s="424"/>
      <c r="Q108" s="429"/>
      <c r="R108" s="422"/>
      <c r="S108" s="426"/>
      <c r="T108" s="503" t="s">
        <v>2616</v>
      </c>
      <c r="U108" s="504"/>
      <c r="V108" s="427"/>
      <c r="W108" s="431" t="s">
        <v>2620</v>
      </c>
      <c r="X108" s="431" t="s">
        <v>2615</v>
      </c>
      <c r="Y108" s="512" t="s">
        <v>2740</v>
      </c>
    </row>
    <row r="109" spans="1:25" ht="12" thickBot="1">
      <c r="A109" s="509" t="s">
        <v>2576</v>
      </c>
      <c r="B109" s="454" t="s">
        <v>4710</v>
      </c>
      <c r="C109" s="448">
        <v>1200</v>
      </c>
      <c r="D109" s="510">
        <v>22</v>
      </c>
      <c r="E109" s="510">
        <v>25</v>
      </c>
      <c r="F109" s="510">
        <v>0</v>
      </c>
      <c r="G109" s="510">
        <v>0</v>
      </c>
      <c r="H109" s="511"/>
      <c r="I109" s="448"/>
      <c r="J109" s="454"/>
      <c r="K109" s="454"/>
      <c r="L109" s="454"/>
      <c r="M109" s="454"/>
      <c r="N109" s="454"/>
      <c r="O109" s="423" t="s">
        <v>2620</v>
      </c>
      <c r="P109" s="424" t="s">
        <v>2620</v>
      </c>
      <c r="Q109" s="429"/>
      <c r="R109" s="422" t="s">
        <v>2620</v>
      </c>
      <c r="S109" s="426" t="s">
        <v>2620</v>
      </c>
      <c r="T109" s="503" t="s">
        <v>2620</v>
      </c>
      <c r="U109" s="504"/>
      <c r="V109" s="427"/>
      <c r="W109" s="431" t="s">
        <v>1920</v>
      </c>
      <c r="X109" s="431" t="s">
        <v>2620</v>
      </c>
      <c r="Y109" s="512" t="s">
        <v>2745</v>
      </c>
    </row>
    <row r="110" spans="1:25" ht="12" thickBot="1">
      <c r="A110" s="509" t="s">
        <v>2577</v>
      </c>
      <c r="B110" s="454" t="s">
        <v>4714</v>
      </c>
      <c r="C110" s="448" t="s">
        <v>1753</v>
      </c>
      <c r="D110" s="510">
        <v>29</v>
      </c>
      <c r="E110" s="510">
        <v>0</v>
      </c>
      <c r="F110" s="510">
        <v>0</v>
      </c>
      <c r="G110" s="510">
        <v>25</v>
      </c>
      <c r="H110" s="511"/>
      <c r="I110" s="448">
        <v>20</v>
      </c>
      <c r="J110" s="454"/>
      <c r="K110" s="454"/>
      <c r="L110" s="454"/>
      <c r="M110" s="454"/>
      <c r="N110" s="454"/>
      <c r="O110" s="423" t="s">
        <v>2620</v>
      </c>
      <c r="P110" s="424" t="s">
        <v>2620</v>
      </c>
      <c r="Q110" s="429" t="s">
        <v>1920</v>
      </c>
      <c r="R110" s="422" t="s">
        <v>2620</v>
      </c>
      <c r="S110" s="426" t="s">
        <v>2620</v>
      </c>
      <c r="T110" s="503" t="s">
        <v>2622</v>
      </c>
      <c r="U110" s="504" t="s">
        <v>2620</v>
      </c>
      <c r="V110" s="427"/>
      <c r="W110" s="431" t="s">
        <v>2622</v>
      </c>
      <c r="X110" s="431" t="s">
        <v>1920</v>
      </c>
      <c r="Y110" s="512" t="s">
        <v>2741</v>
      </c>
    </row>
    <row r="111" spans="1:25" ht="12" thickBot="1">
      <c r="A111" s="509" t="s">
        <v>2578</v>
      </c>
      <c r="B111" s="454" t="s">
        <v>4711</v>
      </c>
      <c r="C111" s="448">
        <v>1280</v>
      </c>
      <c r="D111" s="510">
        <v>29</v>
      </c>
      <c r="E111" s="510">
        <v>0</v>
      </c>
      <c r="F111" s="510">
        <v>0</v>
      </c>
      <c r="G111" s="510">
        <v>0</v>
      </c>
      <c r="H111" s="511"/>
      <c r="I111" s="448"/>
      <c r="J111" s="454"/>
      <c r="K111" s="454"/>
      <c r="L111" s="454"/>
      <c r="M111" s="454"/>
      <c r="N111" s="454"/>
      <c r="O111" s="423" t="s">
        <v>2620</v>
      </c>
      <c r="P111" s="424" t="s">
        <v>2620</v>
      </c>
      <c r="Q111" s="429" t="s">
        <v>1920</v>
      </c>
      <c r="R111" s="422" t="s">
        <v>2620</v>
      </c>
      <c r="S111" s="426" t="s">
        <v>2620</v>
      </c>
      <c r="T111" s="503" t="s">
        <v>2622</v>
      </c>
      <c r="U111" s="504" t="s">
        <v>2620</v>
      </c>
      <c r="V111" s="427"/>
      <c r="W111" s="431" t="s">
        <v>2622</v>
      </c>
      <c r="X111" s="431" t="s">
        <v>1920</v>
      </c>
      <c r="Y111" s="512" t="s">
        <v>2756</v>
      </c>
    </row>
    <row r="112" spans="1:25" ht="12" thickBot="1">
      <c r="A112" s="509" t="s">
        <v>2579</v>
      </c>
      <c r="B112" s="454" t="s">
        <v>4711</v>
      </c>
      <c r="C112" s="448">
        <v>1760</v>
      </c>
      <c r="D112" s="510">
        <v>30</v>
      </c>
      <c r="E112" s="510">
        <v>30</v>
      </c>
      <c r="F112" s="510">
        <v>0</v>
      </c>
      <c r="G112" s="510">
        <v>0</v>
      </c>
      <c r="H112" s="511"/>
      <c r="I112" s="448"/>
      <c r="J112" s="454"/>
      <c r="K112" s="454"/>
      <c r="L112" s="454"/>
      <c r="M112" s="454"/>
      <c r="N112" s="454"/>
      <c r="O112" s="423"/>
      <c r="P112" s="424"/>
      <c r="Q112" s="429"/>
      <c r="R112" s="422"/>
      <c r="S112" s="426" t="s">
        <v>2626</v>
      </c>
      <c r="T112" s="503"/>
      <c r="U112" s="504"/>
      <c r="V112" s="427"/>
      <c r="W112" s="431" t="s">
        <v>2620</v>
      </c>
      <c r="X112" s="431" t="s">
        <v>2618</v>
      </c>
      <c r="Y112" s="512" t="s">
        <v>2757</v>
      </c>
    </row>
    <row r="113" spans="1:25" ht="12" thickBot="1">
      <c r="A113" s="509" t="s">
        <v>2580</v>
      </c>
      <c r="B113" s="454" t="s">
        <v>4710</v>
      </c>
      <c r="C113" s="448">
        <v>1600</v>
      </c>
      <c r="D113" s="510">
        <v>32</v>
      </c>
      <c r="E113" s="510">
        <v>0</v>
      </c>
      <c r="F113" s="510">
        <v>0</v>
      </c>
      <c r="G113" s="510">
        <v>0</v>
      </c>
      <c r="H113" s="511"/>
      <c r="I113" s="448"/>
      <c r="J113" s="454"/>
      <c r="K113" s="454"/>
      <c r="L113" s="454"/>
      <c r="M113" s="454"/>
      <c r="N113" s="454"/>
      <c r="O113" s="423" t="s">
        <v>2620</v>
      </c>
      <c r="P113" s="424" t="s">
        <v>2620</v>
      </c>
      <c r="Q113" s="429" t="s">
        <v>1920</v>
      </c>
      <c r="R113" s="422" t="s">
        <v>2620</v>
      </c>
      <c r="S113" s="426" t="s">
        <v>2620</v>
      </c>
      <c r="T113" s="503" t="s">
        <v>2622</v>
      </c>
      <c r="U113" s="504" t="s">
        <v>2620</v>
      </c>
      <c r="V113" s="427"/>
      <c r="W113" s="431" t="s">
        <v>2622</v>
      </c>
      <c r="X113" s="431" t="s">
        <v>1920</v>
      </c>
      <c r="Y113" s="512" t="s">
        <v>2757</v>
      </c>
    </row>
    <row r="114" spans="1:25" ht="12" thickBot="1">
      <c r="A114" s="509" t="s">
        <v>2581</v>
      </c>
      <c r="B114" s="454" t="s">
        <v>4711</v>
      </c>
      <c r="C114" s="448">
        <v>2400</v>
      </c>
      <c r="D114" s="510">
        <v>35</v>
      </c>
      <c r="E114" s="510">
        <v>5</v>
      </c>
      <c r="F114" s="510">
        <v>-5</v>
      </c>
      <c r="G114" s="510">
        <v>0</v>
      </c>
      <c r="H114" s="511"/>
      <c r="I114" s="448"/>
      <c r="J114" s="454"/>
      <c r="K114" s="454"/>
      <c r="L114" s="454"/>
      <c r="M114" s="454"/>
      <c r="N114" s="454"/>
      <c r="O114" s="423"/>
      <c r="P114" s="424"/>
      <c r="Q114" s="429" t="s">
        <v>1920</v>
      </c>
      <c r="R114" s="422"/>
      <c r="S114" s="426"/>
      <c r="T114" s="503"/>
      <c r="U114" s="504"/>
      <c r="V114" s="427"/>
      <c r="W114" s="431"/>
      <c r="X114" s="431"/>
      <c r="Y114" s="512" t="s">
        <v>2760</v>
      </c>
    </row>
    <row r="115" spans="1:25" ht="12" thickBot="1">
      <c r="A115" s="509" t="s">
        <v>2582</v>
      </c>
      <c r="B115" s="454" t="s">
        <v>4713</v>
      </c>
      <c r="C115" s="448">
        <v>2000</v>
      </c>
      <c r="D115" s="510">
        <v>36</v>
      </c>
      <c r="E115" s="510">
        <v>0</v>
      </c>
      <c r="F115" s="510">
        <v>0</v>
      </c>
      <c r="G115" s="510">
        <v>20</v>
      </c>
      <c r="H115" s="511"/>
      <c r="I115" s="448">
        <v>25</v>
      </c>
      <c r="J115" s="454">
        <v>25</v>
      </c>
      <c r="K115" s="454"/>
      <c r="L115" s="454"/>
      <c r="M115" s="454"/>
      <c r="N115" s="454"/>
      <c r="O115" s="423" t="s">
        <v>2620</v>
      </c>
      <c r="P115" s="424" t="s">
        <v>2620</v>
      </c>
      <c r="Q115" s="429" t="s">
        <v>1920</v>
      </c>
      <c r="R115" s="422" t="s">
        <v>2620</v>
      </c>
      <c r="S115" s="426" t="s">
        <v>2620</v>
      </c>
      <c r="T115" s="503" t="s">
        <v>2622</v>
      </c>
      <c r="U115" s="504" t="s">
        <v>2620</v>
      </c>
      <c r="V115" s="427"/>
      <c r="W115" s="431" t="s">
        <v>2622</v>
      </c>
      <c r="X115" s="431" t="s">
        <v>1920</v>
      </c>
      <c r="Y115" s="512" t="s">
        <v>2761</v>
      </c>
    </row>
    <row r="116" spans="1:25" ht="12" thickBot="1">
      <c r="A116" s="509" t="s">
        <v>2583</v>
      </c>
      <c r="B116" s="454" t="s">
        <v>4711</v>
      </c>
      <c r="C116" s="448">
        <v>2400</v>
      </c>
      <c r="D116" s="510">
        <v>40</v>
      </c>
      <c r="E116" s="510">
        <v>40</v>
      </c>
      <c r="F116" s="510">
        <v>0</v>
      </c>
      <c r="G116" s="510">
        <v>0</v>
      </c>
      <c r="H116" s="511"/>
      <c r="I116" s="448"/>
      <c r="J116" s="454"/>
      <c r="K116" s="454"/>
      <c r="L116" s="454"/>
      <c r="M116" s="454"/>
      <c r="N116" s="454"/>
      <c r="O116" s="423"/>
      <c r="P116" s="424"/>
      <c r="Q116" s="429"/>
      <c r="R116" s="422"/>
      <c r="S116" s="426" t="s">
        <v>2626</v>
      </c>
      <c r="T116" s="503"/>
      <c r="U116" s="504"/>
      <c r="V116" s="427"/>
      <c r="W116" s="431" t="s">
        <v>2620</v>
      </c>
      <c r="X116" s="431" t="s">
        <v>2618</v>
      </c>
      <c r="Y116" s="512" t="s">
        <v>2761</v>
      </c>
    </row>
    <row r="117" spans="1:25" ht="12" thickBot="1">
      <c r="A117" s="509" t="s">
        <v>2584</v>
      </c>
      <c r="B117" s="454" t="s">
        <v>4709</v>
      </c>
      <c r="C117" s="448" t="s">
        <v>1753</v>
      </c>
      <c r="D117" s="510">
        <v>50</v>
      </c>
      <c r="E117" s="510">
        <v>50</v>
      </c>
      <c r="F117" s="510">
        <v>0</v>
      </c>
      <c r="G117" s="510">
        <v>0</v>
      </c>
      <c r="H117" s="511"/>
      <c r="I117" s="448"/>
      <c r="J117" s="454"/>
      <c r="K117" s="454"/>
      <c r="L117" s="454"/>
      <c r="M117" s="454"/>
      <c r="N117" s="454"/>
      <c r="O117" s="423"/>
      <c r="P117" s="424"/>
      <c r="Q117" s="429"/>
      <c r="R117" s="422"/>
      <c r="S117" s="426" t="s">
        <v>2626</v>
      </c>
      <c r="T117" s="503"/>
      <c r="U117" s="504"/>
      <c r="V117" s="427"/>
      <c r="W117" s="431" t="s">
        <v>2620</v>
      </c>
      <c r="X117" s="431" t="s">
        <v>2618</v>
      </c>
      <c r="Y117" s="512" t="s">
        <v>2794</v>
      </c>
    </row>
    <row r="118" spans="1:25" ht="12" thickBot="1">
      <c r="A118" s="509" t="s">
        <v>2520</v>
      </c>
      <c r="B118" s="454" t="s">
        <v>4457</v>
      </c>
      <c r="C118" s="448">
        <v>25</v>
      </c>
      <c r="D118" s="510">
        <v>1</v>
      </c>
      <c r="E118" s="510">
        <v>0</v>
      </c>
      <c r="F118" s="510">
        <v>0</v>
      </c>
      <c r="G118" s="510">
        <v>30</v>
      </c>
      <c r="H118" s="511"/>
      <c r="I118" s="448"/>
      <c r="J118" s="454"/>
      <c r="K118" s="454"/>
      <c r="L118" s="454"/>
      <c r="M118" s="454"/>
      <c r="N118" s="454"/>
      <c r="O118" s="423" t="s">
        <v>2620</v>
      </c>
      <c r="P118" s="424" t="s">
        <v>2620</v>
      </c>
      <c r="Q118" s="429" t="s">
        <v>1920</v>
      </c>
      <c r="R118" s="422" t="s">
        <v>2620</v>
      </c>
      <c r="S118" s="426" t="s">
        <v>2620</v>
      </c>
      <c r="T118" s="503" t="s">
        <v>2622</v>
      </c>
      <c r="U118" s="504" t="s">
        <v>2620</v>
      </c>
      <c r="V118" s="427"/>
      <c r="W118" s="431" t="s">
        <v>2622</v>
      </c>
      <c r="X118" s="431" t="s">
        <v>1920</v>
      </c>
      <c r="Y118" s="512" t="s">
        <v>2727</v>
      </c>
    </row>
    <row r="119" spans="1:25" ht="12" thickBot="1">
      <c r="A119" s="509" t="s">
        <v>2521</v>
      </c>
      <c r="B119" s="454" t="s">
        <v>4457</v>
      </c>
      <c r="C119" s="448" t="s">
        <v>1753</v>
      </c>
      <c r="D119" s="510">
        <v>1</v>
      </c>
      <c r="E119" s="510">
        <v>0</v>
      </c>
      <c r="F119" s="510">
        <v>-10</v>
      </c>
      <c r="G119" s="510">
        <v>-25</v>
      </c>
      <c r="H119" s="511"/>
      <c r="I119" s="448"/>
      <c r="J119" s="454"/>
      <c r="K119" s="454"/>
      <c r="L119" s="454"/>
      <c r="M119" s="454"/>
      <c r="N119" s="454"/>
      <c r="O119" s="423" t="s">
        <v>2620</v>
      </c>
      <c r="P119" s="424" t="s">
        <v>2620</v>
      </c>
      <c r="Q119" s="429" t="s">
        <v>1920</v>
      </c>
      <c r="R119" s="422" t="s">
        <v>2620</v>
      </c>
      <c r="S119" s="426" t="s">
        <v>2620</v>
      </c>
      <c r="T119" s="503" t="s">
        <v>2622</v>
      </c>
      <c r="U119" s="504" t="s">
        <v>2620</v>
      </c>
      <c r="V119" s="427"/>
      <c r="W119" s="431" t="s">
        <v>2622</v>
      </c>
      <c r="X119" s="431" t="s">
        <v>1920</v>
      </c>
      <c r="Y119" s="512" t="s">
        <v>2739</v>
      </c>
    </row>
    <row r="120" spans="1:25" ht="12" thickBot="1">
      <c r="A120" s="509" t="s">
        <v>2522</v>
      </c>
      <c r="B120" s="454" t="s">
        <v>4457</v>
      </c>
      <c r="C120" s="448" t="s">
        <v>1753</v>
      </c>
      <c r="D120" s="510">
        <v>2</v>
      </c>
      <c r="E120" s="510">
        <v>0</v>
      </c>
      <c r="F120" s="510">
        <v>0</v>
      </c>
      <c r="G120" s="510">
        <v>0</v>
      </c>
      <c r="H120" s="511"/>
      <c r="I120" s="448"/>
      <c r="J120" s="454"/>
      <c r="K120" s="454"/>
      <c r="L120" s="454"/>
      <c r="M120" s="454"/>
      <c r="N120" s="454"/>
      <c r="O120" s="423" t="s">
        <v>2620</v>
      </c>
      <c r="P120" s="424"/>
      <c r="Q120" s="429"/>
      <c r="R120" s="422"/>
      <c r="S120" s="426"/>
      <c r="T120" s="503"/>
      <c r="U120" s="504"/>
      <c r="V120" s="427"/>
      <c r="W120" s="431"/>
      <c r="X120" s="431"/>
      <c r="Y120" s="512" t="s">
        <v>2703</v>
      </c>
    </row>
    <row r="121" spans="1:25" ht="12" thickBot="1">
      <c r="A121" s="509" t="s">
        <v>2523</v>
      </c>
      <c r="B121" s="454" t="s">
        <v>4457</v>
      </c>
      <c r="C121" s="448">
        <v>30</v>
      </c>
      <c r="D121" s="510">
        <v>3</v>
      </c>
      <c r="E121" s="510">
        <v>0</v>
      </c>
      <c r="F121" s="510">
        <v>0</v>
      </c>
      <c r="G121" s="510">
        <v>0</v>
      </c>
      <c r="H121" s="511"/>
      <c r="I121" s="448"/>
      <c r="J121" s="454"/>
      <c r="K121" s="454"/>
      <c r="L121" s="454"/>
      <c r="M121" s="454"/>
      <c r="N121" s="454"/>
      <c r="O121" s="423" t="s">
        <v>2620</v>
      </c>
      <c r="P121" s="424" t="s">
        <v>2620</v>
      </c>
      <c r="Q121" s="429" t="s">
        <v>1920</v>
      </c>
      <c r="R121" s="422" t="s">
        <v>2620</v>
      </c>
      <c r="S121" s="426" t="s">
        <v>2620</v>
      </c>
      <c r="T121" s="503" t="s">
        <v>2622</v>
      </c>
      <c r="U121" s="504" t="s">
        <v>2620</v>
      </c>
      <c r="V121" s="427"/>
      <c r="W121" s="431" t="s">
        <v>2622</v>
      </c>
      <c r="X121" s="431" t="s">
        <v>1920</v>
      </c>
      <c r="Y121" s="512" t="s">
        <v>2731</v>
      </c>
    </row>
    <row r="122" spans="1:25" ht="12" thickBot="1">
      <c r="A122" s="509" t="s">
        <v>2524</v>
      </c>
      <c r="B122" s="454" t="s">
        <v>4457</v>
      </c>
      <c r="C122" s="448" t="s">
        <v>1753</v>
      </c>
      <c r="D122" s="510">
        <v>4</v>
      </c>
      <c r="E122" s="510">
        <v>0</v>
      </c>
      <c r="F122" s="510">
        <v>-25</v>
      </c>
      <c r="G122" s="510">
        <v>0</v>
      </c>
      <c r="H122" s="511"/>
      <c r="I122" s="448"/>
      <c r="J122" s="454"/>
      <c r="K122" s="454"/>
      <c r="L122" s="454"/>
      <c r="M122" s="454"/>
      <c r="N122" s="454"/>
      <c r="O122" s="423" t="s">
        <v>2619</v>
      </c>
      <c r="P122" s="424" t="s">
        <v>1920</v>
      </c>
      <c r="Q122" s="429" t="s">
        <v>2615</v>
      </c>
      <c r="R122" s="422" t="s">
        <v>2616</v>
      </c>
      <c r="S122" s="426" t="s">
        <v>2617</v>
      </c>
      <c r="T122" s="503" t="s">
        <v>1920</v>
      </c>
      <c r="U122" s="504" t="s">
        <v>2618</v>
      </c>
      <c r="V122" s="427" t="s">
        <v>2619</v>
      </c>
      <c r="W122" s="431" t="s">
        <v>2619</v>
      </c>
      <c r="X122" s="431" t="s">
        <v>2615</v>
      </c>
      <c r="Y122" s="512" t="s">
        <v>2798</v>
      </c>
    </row>
    <row r="123" spans="1:25" ht="12" thickBot="1">
      <c r="A123" s="509" t="s">
        <v>2525</v>
      </c>
      <c r="B123" s="454" t="s">
        <v>4457</v>
      </c>
      <c r="C123" s="448" t="s">
        <v>1753</v>
      </c>
      <c r="D123" s="510">
        <v>5</v>
      </c>
      <c r="E123" s="510">
        <v>0</v>
      </c>
      <c r="F123" s="510">
        <v>0</v>
      </c>
      <c r="G123" s="510">
        <v>0</v>
      </c>
      <c r="H123" s="511"/>
      <c r="I123" s="448"/>
      <c r="J123" s="454"/>
      <c r="K123" s="454"/>
      <c r="L123" s="454"/>
      <c r="M123" s="454"/>
      <c r="N123" s="454"/>
      <c r="O123" s="423" t="s">
        <v>2619</v>
      </c>
      <c r="P123" s="424" t="s">
        <v>1920</v>
      </c>
      <c r="Q123" s="429" t="s">
        <v>2615</v>
      </c>
      <c r="R123" s="422" t="s">
        <v>2616</v>
      </c>
      <c r="S123" s="426" t="s">
        <v>2617</v>
      </c>
      <c r="T123" s="503" t="s">
        <v>1920</v>
      </c>
      <c r="U123" s="504" t="s">
        <v>2618</v>
      </c>
      <c r="V123" s="427" t="s">
        <v>2619</v>
      </c>
      <c r="W123" s="431" t="s">
        <v>2619</v>
      </c>
      <c r="X123" s="431" t="s">
        <v>2615</v>
      </c>
      <c r="Y123" s="512" t="s">
        <v>2729</v>
      </c>
    </row>
    <row r="124" spans="1:25" ht="12" thickBot="1">
      <c r="A124" s="509" t="s">
        <v>2526</v>
      </c>
      <c r="B124" s="454" t="s">
        <v>4457</v>
      </c>
      <c r="C124" s="448">
        <v>50</v>
      </c>
      <c r="D124" s="510">
        <v>5</v>
      </c>
      <c r="E124" s="510">
        <v>0</v>
      </c>
      <c r="F124" s="510">
        <v>10</v>
      </c>
      <c r="G124" s="510">
        <v>5</v>
      </c>
      <c r="H124" s="511"/>
      <c r="I124" s="448"/>
      <c r="J124" s="454"/>
      <c r="K124" s="454"/>
      <c r="L124" s="454"/>
      <c r="M124" s="454"/>
      <c r="N124" s="454"/>
      <c r="O124" s="423" t="s">
        <v>2620</v>
      </c>
      <c r="P124" s="424" t="s">
        <v>2620</v>
      </c>
      <c r="Q124" s="429" t="s">
        <v>1920</v>
      </c>
      <c r="R124" s="422" t="s">
        <v>2620</v>
      </c>
      <c r="S124" s="426" t="s">
        <v>2620</v>
      </c>
      <c r="T124" s="503" t="s">
        <v>2622</v>
      </c>
      <c r="U124" s="504" t="s">
        <v>2620</v>
      </c>
      <c r="V124" s="427"/>
      <c r="W124" s="431" t="s">
        <v>2622</v>
      </c>
      <c r="X124" s="431" t="s">
        <v>1920</v>
      </c>
      <c r="Y124" s="512" t="s">
        <v>2730</v>
      </c>
    </row>
    <row r="125" spans="1:25" ht="12" thickBot="1">
      <c r="A125" s="509" t="s">
        <v>2527</v>
      </c>
      <c r="B125" s="454" t="s">
        <v>4457</v>
      </c>
      <c r="C125" s="448">
        <v>888</v>
      </c>
      <c r="D125" s="510">
        <v>7</v>
      </c>
      <c r="E125" s="510">
        <v>0</v>
      </c>
      <c r="F125" s="510">
        <v>0</v>
      </c>
      <c r="G125" s="510">
        <v>0</v>
      </c>
      <c r="H125" s="511"/>
      <c r="I125" s="448"/>
      <c r="J125" s="454"/>
      <c r="K125" s="454"/>
      <c r="L125" s="454"/>
      <c r="M125" s="454"/>
      <c r="N125" s="454"/>
      <c r="O125" s="423" t="s">
        <v>2619</v>
      </c>
      <c r="P125" s="424" t="s">
        <v>1920</v>
      </c>
      <c r="Q125" s="429" t="s">
        <v>2615</v>
      </c>
      <c r="R125" s="422" t="s">
        <v>2616</v>
      </c>
      <c r="S125" s="426" t="s">
        <v>2617</v>
      </c>
      <c r="T125" s="503" t="s">
        <v>1920</v>
      </c>
      <c r="U125" s="504" t="s">
        <v>2618</v>
      </c>
      <c r="V125" s="427" t="s">
        <v>2619</v>
      </c>
      <c r="W125" s="431" t="s">
        <v>2619</v>
      </c>
      <c r="X125" s="431" t="s">
        <v>2615</v>
      </c>
      <c r="Y125" s="512" t="s">
        <v>2727</v>
      </c>
    </row>
    <row r="126" spans="1:25" ht="12" thickBot="1">
      <c r="A126" s="509" t="s">
        <v>2528</v>
      </c>
      <c r="B126" s="454" t="s">
        <v>4457</v>
      </c>
      <c r="C126" s="448" t="s">
        <v>1753</v>
      </c>
      <c r="D126" s="510">
        <v>8</v>
      </c>
      <c r="E126" s="510">
        <v>0</v>
      </c>
      <c r="F126" s="510">
        <v>99</v>
      </c>
      <c r="G126" s="510">
        <v>0</v>
      </c>
      <c r="H126" s="511"/>
      <c r="I126" s="448"/>
      <c r="J126" s="454"/>
      <c r="K126" s="454"/>
      <c r="L126" s="454"/>
      <c r="M126" s="454"/>
      <c r="N126" s="454"/>
      <c r="O126" s="423" t="s">
        <v>2619</v>
      </c>
      <c r="P126" s="424" t="s">
        <v>1920</v>
      </c>
      <c r="Q126" s="429" t="s">
        <v>2615</v>
      </c>
      <c r="R126" s="422" t="s">
        <v>2616</v>
      </c>
      <c r="S126" s="426" t="s">
        <v>2617</v>
      </c>
      <c r="T126" s="503" t="s">
        <v>1920</v>
      </c>
      <c r="U126" s="504" t="s">
        <v>2618</v>
      </c>
      <c r="V126" s="427" t="s">
        <v>2619</v>
      </c>
      <c r="W126" s="431" t="s">
        <v>2619</v>
      </c>
      <c r="X126" s="431" t="s">
        <v>2615</v>
      </c>
      <c r="Y126" s="512" t="s">
        <v>2737</v>
      </c>
    </row>
    <row r="127" spans="1:25" ht="12" thickBot="1">
      <c r="A127" s="509" t="s">
        <v>2529</v>
      </c>
      <c r="B127" s="454" t="s">
        <v>4457</v>
      </c>
      <c r="C127" s="448">
        <v>100</v>
      </c>
      <c r="D127" s="510">
        <v>8</v>
      </c>
      <c r="E127" s="510">
        <v>0</v>
      </c>
      <c r="F127" s="510">
        <v>-5</v>
      </c>
      <c r="G127" s="510">
        <v>15</v>
      </c>
      <c r="H127" s="511"/>
      <c r="I127" s="448"/>
      <c r="J127" s="454"/>
      <c r="K127" s="454"/>
      <c r="L127" s="454"/>
      <c r="M127" s="454"/>
      <c r="N127" s="454"/>
      <c r="O127" s="423" t="s">
        <v>2619</v>
      </c>
      <c r="P127" s="424" t="s">
        <v>1920</v>
      </c>
      <c r="Q127" s="429" t="s">
        <v>2615</v>
      </c>
      <c r="R127" s="422" t="s">
        <v>2616</v>
      </c>
      <c r="S127" s="426" t="s">
        <v>2617</v>
      </c>
      <c r="T127" s="503" t="s">
        <v>1920</v>
      </c>
      <c r="U127" s="504" t="s">
        <v>2618</v>
      </c>
      <c r="V127" s="427" t="s">
        <v>2619</v>
      </c>
      <c r="W127" s="431" t="s">
        <v>1920</v>
      </c>
      <c r="X127" s="431"/>
      <c r="Y127" s="512" t="s">
        <v>2733</v>
      </c>
    </row>
    <row r="128" spans="1:25" ht="12" thickBot="1">
      <c r="A128" s="509" t="s">
        <v>2530</v>
      </c>
      <c r="B128" s="454" t="s">
        <v>4457</v>
      </c>
      <c r="C128" s="448">
        <v>350</v>
      </c>
      <c r="D128" s="510">
        <v>10</v>
      </c>
      <c r="E128" s="510">
        <v>0</v>
      </c>
      <c r="F128" s="510">
        <v>-10</v>
      </c>
      <c r="G128" s="510">
        <v>10</v>
      </c>
      <c r="H128" s="511"/>
      <c r="I128" s="448">
        <v>75</v>
      </c>
      <c r="J128" s="454"/>
      <c r="K128" s="454"/>
      <c r="L128" s="454"/>
      <c r="M128" s="454"/>
      <c r="N128" s="454"/>
      <c r="O128" s="423" t="s">
        <v>2620</v>
      </c>
      <c r="P128" s="424" t="s">
        <v>2620</v>
      </c>
      <c r="Q128" s="429" t="s">
        <v>1920</v>
      </c>
      <c r="R128" s="422" t="s">
        <v>2620</v>
      </c>
      <c r="S128" s="426" t="s">
        <v>2620</v>
      </c>
      <c r="T128" s="503" t="s">
        <v>2622</v>
      </c>
      <c r="U128" s="504" t="s">
        <v>2620</v>
      </c>
      <c r="V128" s="427"/>
      <c r="W128" s="431" t="s">
        <v>2622</v>
      </c>
      <c r="X128" s="431" t="s">
        <v>1920</v>
      </c>
      <c r="Y128" s="512" t="s">
        <v>2731</v>
      </c>
    </row>
    <row r="129" spans="1:25" ht="12" thickBot="1">
      <c r="A129" s="509" t="s">
        <v>2531</v>
      </c>
      <c r="B129" s="454" t="s">
        <v>4457</v>
      </c>
      <c r="C129" s="448" t="s">
        <v>1753</v>
      </c>
      <c r="D129" s="510">
        <v>12</v>
      </c>
      <c r="E129" s="510">
        <v>0</v>
      </c>
      <c r="F129" s="510">
        <v>0</v>
      </c>
      <c r="G129" s="510">
        <v>0</v>
      </c>
      <c r="H129" s="511"/>
      <c r="I129" s="448"/>
      <c r="J129" s="454"/>
      <c r="K129" s="454"/>
      <c r="L129" s="454"/>
      <c r="M129" s="454"/>
      <c r="N129" s="454"/>
      <c r="O129" s="423"/>
      <c r="P129" s="424"/>
      <c r="Q129" s="429"/>
      <c r="R129" s="422" t="s">
        <v>2615</v>
      </c>
      <c r="S129" s="426"/>
      <c r="T129" s="503"/>
      <c r="U129" s="504"/>
      <c r="V129" s="427"/>
      <c r="W129" s="431" t="s">
        <v>2620</v>
      </c>
      <c r="X129" s="431" t="s">
        <v>2616</v>
      </c>
      <c r="Y129" s="512" t="s">
        <v>2702</v>
      </c>
    </row>
    <row r="130" spans="1:25" ht="12" thickBot="1">
      <c r="A130" s="509" t="s">
        <v>2532</v>
      </c>
      <c r="B130" s="454" t="s">
        <v>4457</v>
      </c>
      <c r="C130" s="448" t="s">
        <v>1753</v>
      </c>
      <c r="D130" s="510">
        <v>12</v>
      </c>
      <c r="E130" s="510">
        <v>0</v>
      </c>
      <c r="F130" s="510">
        <v>0</v>
      </c>
      <c r="G130" s="510">
        <v>0</v>
      </c>
      <c r="H130" s="511"/>
      <c r="I130" s="448"/>
      <c r="J130" s="454"/>
      <c r="K130" s="454"/>
      <c r="L130" s="454"/>
      <c r="M130" s="454"/>
      <c r="N130" s="454"/>
      <c r="O130" s="423"/>
      <c r="P130" s="424" t="s">
        <v>1920</v>
      </c>
      <c r="Q130" s="429"/>
      <c r="R130" s="422"/>
      <c r="S130" s="426"/>
      <c r="T130" s="503"/>
      <c r="U130" s="504"/>
      <c r="V130" s="427"/>
      <c r="W130" s="431" t="s">
        <v>2619</v>
      </c>
      <c r="X130" s="431" t="s">
        <v>2616</v>
      </c>
      <c r="Y130" s="512" t="s">
        <v>2701</v>
      </c>
    </row>
    <row r="131" spans="1:25" ht="12" thickBot="1">
      <c r="A131" s="509" t="s">
        <v>2533</v>
      </c>
      <c r="B131" s="454" t="s">
        <v>4457</v>
      </c>
      <c r="C131" s="448" t="s">
        <v>1753</v>
      </c>
      <c r="D131" s="510">
        <v>12</v>
      </c>
      <c r="E131" s="510">
        <v>0</v>
      </c>
      <c r="F131" s="510">
        <v>0</v>
      </c>
      <c r="G131" s="510">
        <v>0</v>
      </c>
      <c r="H131" s="511"/>
      <c r="I131" s="448"/>
      <c r="J131" s="454"/>
      <c r="K131" s="454"/>
      <c r="L131" s="454"/>
      <c r="M131" s="454"/>
      <c r="N131" s="454"/>
      <c r="O131" s="423"/>
      <c r="P131" s="424"/>
      <c r="Q131" s="429"/>
      <c r="R131" s="422"/>
      <c r="S131" s="426"/>
      <c r="T131" s="503" t="s">
        <v>2617</v>
      </c>
      <c r="U131" s="504"/>
      <c r="V131" s="427"/>
      <c r="W131" s="431" t="s">
        <v>2617</v>
      </c>
      <c r="X131" s="431" t="s">
        <v>2619</v>
      </c>
      <c r="Y131" s="512" t="s">
        <v>2700</v>
      </c>
    </row>
    <row r="132" spans="1:25" ht="12" thickBot="1">
      <c r="A132" s="509" t="s">
        <v>2534</v>
      </c>
      <c r="B132" s="454" t="s">
        <v>4457</v>
      </c>
      <c r="C132" s="448" t="s">
        <v>1753</v>
      </c>
      <c r="D132" s="510">
        <v>12</v>
      </c>
      <c r="E132" s="510">
        <v>3</v>
      </c>
      <c r="F132" s="510">
        <v>0</v>
      </c>
      <c r="G132" s="510">
        <v>0</v>
      </c>
      <c r="H132" s="511"/>
      <c r="I132" s="448"/>
      <c r="J132" s="454"/>
      <c r="K132" s="454"/>
      <c r="L132" s="454"/>
      <c r="M132" s="454"/>
      <c r="N132" s="454"/>
      <c r="O132" s="423"/>
      <c r="P132" s="424"/>
      <c r="Q132" s="429"/>
      <c r="R132" s="422"/>
      <c r="S132" s="426" t="s">
        <v>2626</v>
      </c>
      <c r="T132" s="503"/>
      <c r="U132" s="504"/>
      <c r="V132" s="427"/>
      <c r="W132" s="431" t="s">
        <v>2620</v>
      </c>
      <c r="X132" s="431" t="s">
        <v>2618</v>
      </c>
      <c r="Y132" s="512" t="s">
        <v>2699</v>
      </c>
    </row>
    <row r="133" spans="1:25" ht="12" thickBot="1">
      <c r="A133" s="509" t="s">
        <v>2535</v>
      </c>
      <c r="B133" s="454" t="s">
        <v>4457</v>
      </c>
      <c r="C133" s="448" t="s">
        <v>1753</v>
      </c>
      <c r="D133" s="510">
        <v>12</v>
      </c>
      <c r="E133" s="510">
        <v>0</v>
      </c>
      <c r="F133" s="510">
        <v>0</v>
      </c>
      <c r="G133" s="510">
        <v>-50</v>
      </c>
      <c r="H133" s="511"/>
      <c r="I133" s="448"/>
      <c r="J133" s="454"/>
      <c r="K133" s="454"/>
      <c r="L133" s="454"/>
      <c r="M133" s="454"/>
      <c r="N133" s="454"/>
      <c r="O133" s="423" t="s">
        <v>2619</v>
      </c>
      <c r="P133" s="424" t="s">
        <v>1920</v>
      </c>
      <c r="Q133" s="429" t="s">
        <v>2615</v>
      </c>
      <c r="R133" s="422" t="s">
        <v>2616</v>
      </c>
      <c r="S133" s="426" t="s">
        <v>2617</v>
      </c>
      <c r="T133" s="503" t="s">
        <v>1920</v>
      </c>
      <c r="U133" s="504" t="s">
        <v>2618</v>
      </c>
      <c r="V133" s="427" t="s">
        <v>2619</v>
      </c>
      <c r="W133" s="431"/>
      <c r="X133" s="431" t="s">
        <v>2618</v>
      </c>
      <c r="Y133" s="512" t="s">
        <v>2762</v>
      </c>
    </row>
    <row r="134" spans="1:25" ht="12" thickBot="1">
      <c r="A134" s="509" t="s">
        <v>2536</v>
      </c>
      <c r="B134" s="454" t="s">
        <v>4457</v>
      </c>
      <c r="C134" s="448">
        <v>550</v>
      </c>
      <c r="D134" s="510">
        <v>15</v>
      </c>
      <c r="E134" s="510">
        <v>0</v>
      </c>
      <c r="F134" s="510">
        <v>0</v>
      </c>
      <c r="G134" s="510">
        <v>25</v>
      </c>
      <c r="H134" s="511"/>
      <c r="I134" s="448"/>
      <c r="J134" s="454"/>
      <c r="K134" s="454"/>
      <c r="L134" s="454"/>
      <c r="M134" s="454"/>
      <c r="N134" s="454"/>
      <c r="O134" s="423" t="s">
        <v>2619</v>
      </c>
      <c r="P134" s="424" t="s">
        <v>1920</v>
      </c>
      <c r="Q134" s="429" t="s">
        <v>2615</v>
      </c>
      <c r="R134" s="422" t="s">
        <v>2616</v>
      </c>
      <c r="S134" s="426" t="s">
        <v>2617</v>
      </c>
      <c r="T134" s="503" t="s">
        <v>1920</v>
      </c>
      <c r="U134" s="504" t="s">
        <v>2618</v>
      </c>
      <c r="V134" s="427" t="s">
        <v>2619</v>
      </c>
      <c r="W134" s="431" t="s">
        <v>1920</v>
      </c>
      <c r="X134" s="431"/>
      <c r="Y134" s="512" t="s">
        <v>2738</v>
      </c>
    </row>
    <row r="135" spans="1:25" ht="12" thickBot="1">
      <c r="A135" s="509" t="s">
        <v>2537</v>
      </c>
      <c r="B135" s="454" t="s">
        <v>4457</v>
      </c>
      <c r="C135" s="448">
        <v>550</v>
      </c>
      <c r="D135" s="510">
        <v>15</v>
      </c>
      <c r="E135" s="510">
        <v>0</v>
      </c>
      <c r="F135" s="510">
        <v>0</v>
      </c>
      <c r="G135" s="510">
        <v>-50</v>
      </c>
      <c r="H135" s="511"/>
      <c r="I135" s="448"/>
      <c r="J135" s="454"/>
      <c r="K135" s="454"/>
      <c r="L135" s="454"/>
      <c r="M135" s="454"/>
      <c r="N135" s="454"/>
      <c r="O135" s="423" t="s">
        <v>2619</v>
      </c>
      <c r="P135" s="424" t="s">
        <v>1920</v>
      </c>
      <c r="Q135" s="429" t="s">
        <v>2615</v>
      </c>
      <c r="R135" s="422" t="s">
        <v>2616</v>
      </c>
      <c r="S135" s="426" t="s">
        <v>2617</v>
      </c>
      <c r="T135" s="503" t="s">
        <v>1920</v>
      </c>
      <c r="U135" s="504" t="s">
        <v>2618</v>
      </c>
      <c r="V135" s="427" t="s">
        <v>2619</v>
      </c>
      <c r="W135" s="431"/>
      <c r="X135" s="431" t="s">
        <v>2618</v>
      </c>
      <c r="Y135" s="512" t="s">
        <v>2727</v>
      </c>
    </row>
    <row r="136" spans="1:25" ht="12" thickBot="1">
      <c r="A136" s="509" t="s">
        <v>2538</v>
      </c>
      <c r="B136" s="454" t="s">
        <v>4457</v>
      </c>
      <c r="C136" s="448" t="s">
        <v>1753</v>
      </c>
      <c r="D136" s="510">
        <v>15</v>
      </c>
      <c r="E136" s="510">
        <v>0</v>
      </c>
      <c r="F136" s="510">
        <v>0</v>
      </c>
      <c r="G136" s="510">
        <v>35</v>
      </c>
      <c r="H136" s="511"/>
      <c r="I136" s="448"/>
      <c r="J136" s="454"/>
      <c r="K136" s="454"/>
      <c r="L136" s="454"/>
      <c r="M136" s="454"/>
      <c r="N136" s="454"/>
      <c r="O136" s="423" t="s">
        <v>2619</v>
      </c>
      <c r="P136" s="424" t="s">
        <v>1920</v>
      </c>
      <c r="Q136" s="429" t="s">
        <v>2615</v>
      </c>
      <c r="R136" s="422" t="s">
        <v>2616</v>
      </c>
      <c r="S136" s="426" t="s">
        <v>2617</v>
      </c>
      <c r="T136" s="503" t="s">
        <v>1920</v>
      </c>
      <c r="U136" s="504" t="s">
        <v>2618</v>
      </c>
      <c r="V136" s="427" t="s">
        <v>2619</v>
      </c>
      <c r="W136" s="431" t="s">
        <v>1920</v>
      </c>
      <c r="X136" s="431"/>
      <c r="Y136" s="512" t="s">
        <v>2799</v>
      </c>
    </row>
    <row r="137" spans="1:25" ht="12" thickBot="1">
      <c r="A137" s="509" t="s">
        <v>2539</v>
      </c>
      <c r="B137" s="454" t="s">
        <v>4457</v>
      </c>
      <c r="C137" s="448">
        <v>575</v>
      </c>
      <c r="D137" s="510">
        <v>17</v>
      </c>
      <c r="E137" s="510">
        <v>5</v>
      </c>
      <c r="F137" s="510">
        <v>-30</v>
      </c>
      <c r="G137" s="510">
        <v>-25</v>
      </c>
      <c r="H137" s="511"/>
      <c r="I137" s="448"/>
      <c r="J137" s="454"/>
      <c r="K137" s="454"/>
      <c r="L137" s="454"/>
      <c r="M137" s="454"/>
      <c r="N137" s="454"/>
      <c r="O137" s="423"/>
      <c r="P137" s="424" t="s">
        <v>2620</v>
      </c>
      <c r="Q137" s="429" t="s">
        <v>2619</v>
      </c>
      <c r="R137" s="422" t="s">
        <v>2618</v>
      </c>
      <c r="S137" s="426" t="s">
        <v>2615</v>
      </c>
      <c r="T137" s="503" t="s">
        <v>1920</v>
      </c>
      <c r="U137" s="504" t="s">
        <v>2619</v>
      </c>
      <c r="V137" s="427" t="s">
        <v>2618</v>
      </c>
      <c r="W137" s="431"/>
      <c r="X137" s="431" t="s">
        <v>2617</v>
      </c>
      <c r="Y137" s="512" t="s">
        <v>2727</v>
      </c>
    </row>
    <row r="138" spans="1:25" ht="12" thickBot="1">
      <c r="A138" s="509" t="s">
        <v>2540</v>
      </c>
      <c r="B138" s="454" t="s">
        <v>4457</v>
      </c>
      <c r="C138" s="448" t="s">
        <v>1753</v>
      </c>
      <c r="D138" s="510">
        <v>18</v>
      </c>
      <c r="E138" s="510">
        <v>5</v>
      </c>
      <c r="F138" s="510">
        <v>10</v>
      </c>
      <c r="G138" s="510">
        <v>25</v>
      </c>
      <c r="H138" s="511"/>
      <c r="I138" s="448"/>
      <c r="J138" s="454"/>
      <c r="K138" s="454"/>
      <c r="L138" s="454"/>
      <c r="M138" s="454"/>
      <c r="N138" s="454"/>
      <c r="O138" s="423" t="s">
        <v>2620</v>
      </c>
      <c r="P138" s="424" t="s">
        <v>2620</v>
      </c>
      <c r="Q138" s="429" t="s">
        <v>1920</v>
      </c>
      <c r="R138" s="422" t="s">
        <v>2620</v>
      </c>
      <c r="S138" s="426" t="s">
        <v>2620</v>
      </c>
      <c r="T138" s="503" t="s">
        <v>2622</v>
      </c>
      <c r="U138" s="504" t="s">
        <v>2620</v>
      </c>
      <c r="V138" s="427"/>
      <c r="W138" s="431" t="s">
        <v>2622</v>
      </c>
      <c r="X138" s="431" t="s">
        <v>1920</v>
      </c>
      <c r="Y138" s="512" t="s">
        <v>2728</v>
      </c>
    </row>
    <row r="139" spans="1:25" ht="12" thickBot="1">
      <c r="A139" s="509" t="s">
        <v>2541</v>
      </c>
      <c r="B139" s="454" t="s">
        <v>4457</v>
      </c>
      <c r="C139" s="448">
        <v>650</v>
      </c>
      <c r="D139" s="510">
        <v>19</v>
      </c>
      <c r="E139" s="510">
        <v>0</v>
      </c>
      <c r="F139" s="510">
        <v>0</v>
      </c>
      <c r="G139" s="510">
        <v>0</v>
      </c>
      <c r="H139" s="511"/>
      <c r="I139" s="448"/>
      <c r="J139" s="454"/>
      <c r="K139" s="454"/>
      <c r="L139" s="454"/>
      <c r="M139" s="454"/>
      <c r="N139" s="454"/>
      <c r="O139" s="423" t="s">
        <v>2620</v>
      </c>
      <c r="P139" s="424" t="s">
        <v>2620</v>
      </c>
      <c r="Q139" s="429" t="s">
        <v>1920</v>
      </c>
      <c r="R139" s="422" t="s">
        <v>2620</v>
      </c>
      <c r="S139" s="426" t="s">
        <v>2620</v>
      </c>
      <c r="T139" s="503" t="s">
        <v>2622</v>
      </c>
      <c r="U139" s="504" t="s">
        <v>2620</v>
      </c>
      <c r="V139" s="427"/>
      <c r="W139" s="431" t="s">
        <v>2622</v>
      </c>
      <c r="X139" s="431" t="s">
        <v>1920</v>
      </c>
      <c r="Y139" s="512" t="s">
        <v>2738</v>
      </c>
    </row>
    <row r="140" spans="1:25" ht="12" thickBot="1">
      <c r="A140" s="509" t="s">
        <v>2542</v>
      </c>
      <c r="B140" s="454" t="s">
        <v>4457</v>
      </c>
      <c r="C140" s="448">
        <v>700</v>
      </c>
      <c r="D140" s="510">
        <v>20</v>
      </c>
      <c r="E140" s="510">
        <v>0</v>
      </c>
      <c r="F140" s="510">
        <v>0</v>
      </c>
      <c r="G140" s="510">
        <v>-20</v>
      </c>
      <c r="H140" s="511"/>
      <c r="I140" s="448"/>
      <c r="J140" s="454"/>
      <c r="K140" s="454"/>
      <c r="L140" s="454"/>
      <c r="M140" s="454"/>
      <c r="N140" s="454"/>
      <c r="O140" s="423" t="s">
        <v>2619</v>
      </c>
      <c r="P140" s="424" t="s">
        <v>1920</v>
      </c>
      <c r="Q140" s="429" t="s">
        <v>2615</v>
      </c>
      <c r="R140" s="422" t="s">
        <v>2616</v>
      </c>
      <c r="S140" s="426" t="s">
        <v>2617</v>
      </c>
      <c r="T140" s="503" t="s">
        <v>1920</v>
      </c>
      <c r="U140" s="504" t="s">
        <v>2618</v>
      </c>
      <c r="V140" s="427" t="s">
        <v>2619</v>
      </c>
      <c r="W140" s="431"/>
      <c r="X140" s="431" t="s">
        <v>2618</v>
      </c>
      <c r="Y140" s="512" t="s">
        <v>2727</v>
      </c>
    </row>
    <row r="141" spans="1:25" ht="12" thickBot="1">
      <c r="A141" s="509" t="s">
        <v>2543</v>
      </c>
      <c r="B141" s="454" t="s">
        <v>4457</v>
      </c>
      <c r="C141" s="448">
        <v>630</v>
      </c>
      <c r="D141" s="510">
        <v>20</v>
      </c>
      <c r="E141" s="510">
        <v>0</v>
      </c>
      <c r="F141" s="510">
        <v>20</v>
      </c>
      <c r="G141" s="510">
        <v>0</v>
      </c>
      <c r="H141" s="513">
        <v>5</v>
      </c>
      <c r="I141" s="448"/>
      <c r="J141" s="454"/>
      <c r="K141" s="454"/>
      <c r="L141" s="454"/>
      <c r="M141" s="454"/>
      <c r="N141" s="454"/>
      <c r="O141" s="423"/>
      <c r="P141" s="424"/>
      <c r="Q141" s="429"/>
      <c r="R141" s="422"/>
      <c r="S141" s="426"/>
      <c r="T141" s="503"/>
      <c r="U141" s="504"/>
      <c r="V141" s="427" t="s">
        <v>1920</v>
      </c>
      <c r="W141" s="431"/>
      <c r="X141" s="431"/>
      <c r="Y141" s="512" t="s">
        <v>2727</v>
      </c>
    </row>
    <row r="142" spans="1:25" ht="12" thickBot="1">
      <c r="A142" s="509" t="s">
        <v>2544</v>
      </c>
      <c r="B142" s="454" t="s">
        <v>4457</v>
      </c>
      <c r="C142" s="448">
        <v>750</v>
      </c>
      <c r="D142" s="510">
        <v>21</v>
      </c>
      <c r="E142" s="510">
        <v>10</v>
      </c>
      <c r="F142" s="510">
        <v>-25</v>
      </c>
      <c r="G142" s="510">
        <v>25</v>
      </c>
      <c r="H142" s="511"/>
      <c r="I142" s="448"/>
      <c r="J142" s="454"/>
      <c r="K142" s="454"/>
      <c r="L142" s="454"/>
      <c r="M142" s="454"/>
      <c r="N142" s="454"/>
      <c r="O142" s="423"/>
      <c r="P142" s="424"/>
      <c r="Q142" s="429" t="s">
        <v>2615</v>
      </c>
      <c r="R142" s="422"/>
      <c r="S142" s="426" t="s">
        <v>2615</v>
      </c>
      <c r="T142" s="503"/>
      <c r="U142" s="504"/>
      <c r="V142" s="427"/>
      <c r="W142" s="431" t="s">
        <v>2624</v>
      </c>
      <c r="X142" s="431" t="s">
        <v>2618</v>
      </c>
      <c r="Y142" s="512" t="s">
        <v>2745</v>
      </c>
    </row>
    <row r="143" spans="1:25" ht="12" thickBot="1">
      <c r="A143" s="509" t="s">
        <v>2545</v>
      </c>
      <c r="B143" s="454" t="s">
        <v>4457</v>
      </c>
      <c r="C143" s="448">
        <v>720</v>
      </c>
      <c r="D143" s="510">
        <v>23</v>
      </c>
      <c r="E143" s="510">
        <v>0</v>
      </c>
      <c r="F143" s="510">
        <v>-15</v>
      </c>
      <c r="G143" s="510">
        <v>20</v>
      </c>
      <c r="H143" s="513">
        <v>5</v>
      </c>
      <c r="I143" s="448"/>
      <c r="J143" s="454"/>
      <c r="K143" s="454"/>
      <c r="L143" s="454"/>
      <c r="M143" s="454"/>
      <c r="N143" s="454"/>
      <c r="O143" s="423" t="s">
        <v>2620</v>
      </c>
      <c r="P143" s="424" t="s">
        <v>2620</v>
      </c>
      <c r="Q143" s="429" t="s">
        <v>1920</v>
      </c>
      <c r="R143" s="422" t="s">
        <v>2620</v>
      </c>
      <c r="S143" s="426" t="s">
        <v>2620</v>
      </c>
      <c r="T143" s="503" t="s">
        <v>2622</v>
      </c>
      <c r="U143" s="504" t="s">
        <v>2620</v>
      </c>
      <c r="V143" s="427"/>
      <c r="W143" s="431" t="s">
        <v>2622</v>
      </c>
      <c r="X143" s="431" t="s">
        <v>1920</v>
      </c>
      <c r="Y143" s="512" t="s">
        <v>2727</v>
      </c>
    </row>
    <row r="144" spans="1:25" ht="12" thickBot="1">
      <c r="A144" s="509" t="s">
        <v>2546</v>
      </c>
      <c r="B144" s="454" t="s">
        <v>4457</v>
      </c>
      <c r="C144" s="448" t="s">
        <v>1753</v>
      </c>
      <c r="D144" s="510">
        <v>24</v>
      </c>
      <c r="E144" s="510">
        <v>0</v>
      </c>
      <c r="F144" s="510">
        <v>99</v>
      </c>
      <c r="G144" s="510">
        <v>-42</v>
      </c>
      <c r="H144" s="511"/>
      <c r="I144" s="448"/>
      <c r="J144" s="454"/>
      <c r="K144" s="454"/>
      <c r="L144" s="454"/>
      <c r="M144" s="454"/>
      <c r="N144" s="454"/>
      <c r="O144" s="423"/>
      <c r="P144" s="424" t="s">
        <v>2620</v>
      </c>
      <c r="Q144" s="429" t="s">
        <v>2619</v>
      </c>
      <c r="R144" s="422" t="s">
        <v>2618</v>
      </c>
      <c r="S144" s="426" t="s">
        <v>2615</v>
      </c>
      <c r="T144" s="503" t="s">
        <v>1920</v>
      </c>
      <c r="U144" s="504" t="s">
        <v>2619</v>
      </c>
      <c r="V144" s="427" t="s">
        <v>2618</v>
      </c>
      <c r="W144" s="431"/>
      <c r="X144" s="431" t="s">
        <v>2617</v>
      </c>
      <c r="Y144" s="512" t="s">
        <v>2800</v>
      </c>
    </row>
    <row r="145" spans="1:25" ht="12" thickBot="1">
      <c r="A145" s="509" t="s">
        <v>2547</v>
      </c>
      <c r="B145" s="454" t="s">
        <v>4457</v>
      </c>
      <c r="C145" s="448">
        <v>1125</v>
      </c>
      <c r="D145" s="510">
        <v>25</v>
      </c>
      <c r="E145" s="510">
        <v>0</v>
      </c>
      <c r="F145" s="510">
        <v>0</v>
      </c>
      <c r="G145" s="510">
        <v>-5</v>
      </c>
      <c r="H145" s="511"/>
      <c r="I145" s="448"/>
      <c r="J145" s="454"/>
      <c r="K145" s="454"/>
      <c r="L145" s="454"/>
      <c r="M145" s="454"/>
      <c r="N145" s="454"/>
      <c r="O145" s="423" t="s">
        <v>2620</v>
      </c>
      <c r="P145" s="424" t="s">
        <v>2620</v>
      </c>
      <c r="Q145" s="429" t="s">
        <v>1920</v>
      </c>
      <c r="R145" s="422" t="s">
        <v>2620</v>
      </c>
      <c r="S145" s="426" t="s">
        <v>2620</v>
      </c>
      <c r="T145" s="503" t="s">
        <v>2622</v>
      </c>
      <c r="U145" s="504" t="s">
        <v>2620</v>
      </c>
      <c r="V145" s="427"/>
      <c r="W145" s="431" t="s">
        <v>2622</v>
      </c>
      <c r="X145" s="431" t="s">
        <v>1920</v>
      </c>
      <c r="Y145" s="512" t="s">
        <v>2752</v>
      </c>
    </row>
    <row r="146" spans="1:25" ht="12" thickBot="1">
      <c r="A146" s="509" t="s">
        <v>2548</v>
      </c>
      <c r="B146" s="454" t="s">
        <v>4457</v>
      </c>
      <c r="C146" s="448">
        <v>1000</v>
      </c>
      <c r="D146" s="510">
        <v>25</v>
      </c>
      <c r="E146" s="510">
        <v>0</v>
      </c>
      <c r="F146" s="510">
        <v>-10</v>
      </c>
      <c r="G146" s="510">
        <v>10</v>
      </c>
      <c r="H146" s="511"/>
      <c r="I146" s="448">
        <v>10</v>
      </c>
      <c r="J146" s="454">
        <v>10</v>
      </c>
      <c r="K146" s="454">
        <v>25</v>
      </c>
      <c r="L146" s="454"/>
      <c r="M146" s="454"/>
      <c r="N146" s="454"/>
      <c r="O146" s="423" t="s">
        <v>2620</v>
      </c>
      <c r="P146" s="424" t="s">
        <v>2620</v>
      </c>
      <c r="Q146" s="429" t="s">
        <v>1920</v>
      </c>
      <c r="R146" s="422" t="s">
        <v>2620</v>
      </c>
      <c r="S146" s="426" t="s">
        <v>2620</v>
      </c>
      <c r="T146" s="503" t="s">
        <v>2622</v>
      </c>
      <c r="U146" s="504" t="s">
        <v>2620</v>
      </c>
      <c r="V146" s="427"/>
      <c r="W146" s="431" t="s">
        <v>2622</v>
      </c>
      <c r="X146" s="431" t="s">
        <v>1920</v>
      </c>
      <c r="Y146" s="512" t="s">
        <v>2727</v>
      </c>
    </row>
    <row r="147" spans="1:25" ht="12" thickBot="1">
      <c r="A147" s="509" t="s">
        <v>2549</v>
      </c>
      <c r="B147" s="454" t="s">
        <v>4457</v>
      </c>
      <c r="C147" s="448" t="s">
        <v>1753</v>
      </c>
      <c r="D147" s="510">
        <v>27</v>
      </c>
      <c r="E147" s="510">
        <v>0</v>
      </c>
      <c r="F147" s="510">
        <v>35</v>
      </c>
      <c r="G147" s="510">
        <v>5</v>
      </c>
      <c r="H147" s="513">
        <v>5</v>
      </c>
      <c r="I147" s="448"/>
      <c r="J147" s="454"/>
      <c r="K147" s="454"/>
      <c r="L147" s="454"/>
      <c r="M147" s="454"/>
      <c r="N147" s="454"/>
      <c r="O147" s="423" t="s">
        <v>2619</v>
      </c>
      <c r="P147" s="424" t="s">
        <v>2624</v>
      </c>
      <c r="Q147" s="429" t="s">
        <v>2628</v>
      </c>
      <c r="R147" s="422" t="s">
        <v>2620</v>
      </c>
      <c r="S147" s="426" t="s">
        <v>2624</v>
      </c>
      <c r="T147" s="503"/>
      <c r="U147" s="504"/>
      <c r="V147" s="427" t="s">
        <v>2629</v>
      </c>
      <c r="W147" s="431" t="s">
        <v>2620</v>
      </c>
      <c r="X147" s="431" t="s">
        <v>2615</v>
      </c>
      <c r="Y147" s="512" t="s">
        <v>2745</v>
      </c>
    </row>
    <row r="148" spans="1:25" ht="12" thickBot="1">
      <c r="A148" s="509" t="s">
        <v>2550</v>
      </c>
      <c r="B148" s="454" t="s">
        <v>4457</v>
      </c>
      <c r="C148" s="448">
        <v>1200</v>
      </c>
      <c r="D148" s="510">
        <v>29</v>
      </c>
      <c r="E148" s="510">
        <v>5</v>
      </c>
      <c r="F148" s="510">
        <v>0</v>
      </c>
      <c r="G148" s="510">
        <v>0</v>
      </c>
      <c r="H148" s="511"/>
      <c r="I148" s="448"/>
      <c r="J148" s="454"/>
      <c r="K148" s="454"/>
      <c r="L148" s="454"/>
      <c r="M148" s="454"/>
      <c r="N148" s="454"/>
      <c r="O148" s="423"/>
      <c r="P148" s="424"/>
      <c r="Q148" s="429"/>
      <c r="R148" s="422"/>
      <c r="S148" s="426"/>
      <c r="T148" s="503"/>
      <c r="U148" s="504"/>
      <c r="V148" s="427" t="s">
        <v>1920</v>
      </c>
      <c r="W148" s="431"/>
      <c r="X148" s="431"/>
      <c r="Y148" s="512" t="s">
        <v>2731</v>
      </c>
    </row>
    <row r="149" spans="1:25" ht="12" thickBot="1">
      <c r="A149" s="509" t="s">
        <v>2551</v>
      </c>
      <c r="B149" s="454" t="s">
        <v>4457</v>
      </c>
      <c r="C149" s="448">
        <v>1200</v>
      </c>
      <c r="D149" s="510">
        <v>30</v>
      </c>
      <c r="E149" s="510">
        <v>5</v>
      </c>
      <c r="F149" s="510">
        <v>-25</v>
      </c>
      <c r="G149" s="510">
        <v>15</v>
      </c>
      <c r="H149" s="511"/>
      <c r="I149" s="448"/>
      <c r="J149" s="454"/>
      <c r="K149" s="454"/>
      <c r="L149" s="454"/>
      <c r="M149" s="454"/>
      <c r="N149" s="454">
        <v>25</v>
      </c>
      <c r="O149" s="423" t="s">
        <v>2617</v>
      </c>
      <c r="P149" s="424" t="s">
        <v>2619</v>
      </c>
      <c r="Q149" s="429" t="s">
        <v>2615</v>
      </c>
      <c r="R149" s="422" t="s">
        <v>2619</v>
      </c>
      <c r="S149" s="426" t="s">
        <v>2615</v>
      </c>
      <c r="T149" s="503"/>
      <c r="U149" s="504" t="s">
        <v>2618</v>
      </c>
      <c r="V149" s="427"/>
      <c r="W149" s="431" t="s">
        <v>2624</v>
      </c>
      <c r="X149" s="431" t="s">
        <v>2620</v>
      </c>
      <c r="Y149" s="512" t="s">
        <v>2731</v>
      </c>
    </row>
    <row r="150" spans="1:25" ht="12" thickBot="1">
      <c r="A150" s="509" t="s">
        <v>2552</v>
      </c>
      <c r="B150" s="454" t="s">
        <v>4457</v>
      </c>
      <c r="C150" s="448">
        <v>1480</v>
      </c>
      <c r="D150" s="510">
        <v>33</v>
      </c>
      <c r="E150" s="510">
        <v>0</v>
      </c>
      <c r="F150" s="510">
        <v>10</v>
      </c>
      <c r="G150" s="510">
        <v>10</v>
      </c>
      <c r="H150" s="511"/>
      <c r="I150" s="448"/>
      <c r="J150" s="454"/>
      <c r="K150" s="454"/>
      <c r="L150" s="454"/>
      <c r="M150" s="454"/>
      <c r="N150" s="454"/>
      <c r="O150" s="423" t="s">
        <v>2620</v>
      </c>
      <c r="P150" s="424" t="s">
        <v>2620</v>
      </c>
      <c r="Q150" s="429" t="s">
        <v>1920</v>
      </c>
      <c r="R150" s="422" t="s">
        <v>2620</v>
      </c>
      <c r="S150" s="426" t="s">
        <v>2620</v>
      </c>
      <c r="T150" s="503" t="s">
        <v>2622</v>
      </c>
      <c r="U150" s="504" t="s">
        <v>2620</v>
      </c>
      <c r="V150" s="427"/>
      <c r="W150" s="431" t="s">
        <v>2622</v>
      </c>
      <c r="X150" s="431" t="s">
        <v>1920</v>
      </c>
      <c r="Y150" s="512" t="s">
        <v>2756</v>
      </c>
    </row>
    <row r="151" spans="1:25" ht="12" thickBot="1">
      <c r="A151" s="509" t="s">
        <v>4458</v>
      </c>
      <c r="B151" s="454" t="s">
        <v>4457</v>
      </c>
      <c r="C151" s="448">
        <v>1600</v>
      </c>
      <c r="D151" s="510">
        <v>36</v>
      </c>
      <c r="E151" s="510">
        <v>12</v>
      </c>
      <c r="F151" s="510">
        <v>5</v>
      </c>
      <c r="G151" s="510">
        <v>15</v>
      </c>
      <c r="H151" s="511"/>
      <c r="I151" s="448"/>
      <c r="J151" s="454"/>
      <c r="K151" s="454"/>
      <c r="L151" s="454"/>
      <c r="M151" s="454"/>
      <c r="N151" s="454"/>
      <c r="O151" s="423" t="s">
        <v>2620</v>
      </c>
      <c r="P151" s="424" t="s">
        <v>2620</v>
      </c>
      <c r="Q151" s="429" t="s">
        <v>1920</v>
      </c>
      <c r="R151" s="422" t="s">
        <v>2620</v>
      </c>
      <c r="S151" s="426" t="s">
        <v>2620</v>
      </c>
      <c r="T151" s="503" t="s">
        <v>2622</v>
      </c>
      <c r="U151" s="504" t="s">
        <v>2620</v>
      </c>
      <c r="V151" s="427"/>
      <c r="W151" s="431" t="s">
        <v>2622</v>
      </c>
      <c r="X151" s="431" t="s">
        <v>1920</v>
      </c>
      <c r="Y151" s="512" t="s">
        <v>2757</v>
      </c>
    </row>
    <row r="152" spans="1:25" ht="12" thickBot="1">
      <c r="A152" s="509" t="s">
        <v>2553</v>
      </c>
      <c r="B152" s="454" t="s">
        <v>4457</v>
      </c>
      <c r="C152" s="448">
        <v>2400</v>
      </c>
      <c r="D152" s="510">
        <v>40</v>
      </c>
      <c r="E152" s="510">
        <v>0</v>
      </c>
      <c r="F152" s="510">
        <v>0</v>
      </c>
      <c r="G152" s="510">
        <v>20</v>
      </c>
      <c r="H152" s="511"/>
      <c r="I152" s="448">
        <v>25</v>
      </c>
      <c r="J152" s="454">
        <v>25</v>
      </c>
      <c r="K152" s="454"/>
      <c r="L152" s="454"/>
      <c r="M152" s="454"/>
      <c r="N152" s="454"/>
      <c r="O152" s="423" t="s">
        <v>2620</v>
      </c>
      <c r="P152" s="424" t="s">
        <v>2620</v>
      </c>
      <c r="Q152" s="429" t="s">
        <v>1920</v>
      </c>
      <c r="R152" s="422" t="s">
        <v>2620</v>
      </c>
      <c r="S152" s="426" t="s">
        <v>2620</v>
      </c>
      <c r="T152" s="503" t="s">
        <v>2622</v>
      </c>
      <c r="U152" s="504" t="s">
        <v>2620</v>
      </c>
      <c r="V152" s="427"/>
      <c r="W152" s="431" t="s">
        <v>2622</v>
      </c>
      <c r="X152" s="431" t="s">
        <v>1920</v>
      </c>
      <c r="Y152" s="512" t="s">
        <v>2761</v>
      </c>
    </row>
    <row r="153" spans="1:25" ht="12" thickBot="1">
      <c r="A153" s="509" t="s">
        <v>2554</v>
      </c>
      <c r="B153" s="454" t="s">
        <v>4457</v>
      </c>
      <c r="C153" s="448" t="s">
        <v>1753</v>
      </c>
      <c r="D153" s="510">
        <v>42</v>
      </c>
      <c r="E153" s="510">
        <v>0</v>
      </c>
      <c r="F153" s="510">
        <v>0</v>
      </c>
      <c r="G153" s="510">
        <v>-99</v>
      </c>
      <c r="H153" s="511"/>
      <c r="I153" s="448"/>
      <c r="J153" s="454"/>
      <c r="K153" s="454"/>
      <c r="L153" s="454"/>
      <c r="M153" s="454"/>
      <c r="N153" s="454"/>
      <c r="O153" s="423" t="s">
        <v>2619</v>
      </c>
      <c r="P153" s="424" t="s">
        <v>1920</v>
      </c>
      <c r="Q153" s="429" t="s">
        <v>2615</v>
      </c>
      <c r="R153" s="422" t="s">
        <v>2616</v>
      </c>
      <c r="S153" s="426" t="s">
        <v>2617</v>
      </c>
      <c r="T153" s="503" t="s">
        <v>1920</v>
      </c>
      <c r="U153" s="504" t="s">
        <v>2618</v>
      </c>
      <c r="V153" s="427" t="s">
        <v>2619</v>
      </c>
      <c r="W153" s="431"/>
      <c r="X153" s="431" t="s">
        <v>2618</v>
      </c>
      <c r="Y153" s="512" t="s">
        <v>2801</v>
      </c>
    </row>
    <row r="154" spans="1:25" ht="12" thickBot="1">
      <c r="A154" s="509" t="s">
        <v>2555</v>
      </c>
      <c r="B154" s="454" t="s">
        <v>4457</v>
      </c>
      <c r="C154" s="448" t="s">
        <v>1753</v>
      </c>
      <c r="D154" s="510">
        <v>42</v>
      </c>
      <c r="E154" s="510">
        <v>0</v>
      </c>
      <c r="F154" s="510">
        <v>-99</v>
      </c>
      <c r="G154" s="510">
        <v>25</v>
      </c>
      <c r="H154" s="511"/>
      <c r="I154" s="448"/>
      <c r="J154" s="454"/>
      <c r="K154" s="454"/>
      <c r="L154" s="454"/>
      <c r="M154" s="454"/>
      <c r="N154" s="454"/>
      <c r="O154" s="423" t="s">
        <v>2620</v>
      </c>
      <c r="P154" s="424" t="s">
        <v>2620</v>
      </c>
      <c r="Q154" s="429" t="s">
        <v>1920</v>
      </c>
      <c r="R154" s="422" t="s">
        <v>2620</v>
      </c>
      <c r="S154" s="426" t="s">
        <v>2620</v>
      </c>
      <c r="T154" s="503" t="s">
        <v>2622</v>
      </c>
      <c r="U154" s="504" t="s">
        <v>2620</v>
      </c>
      <c r="V154" s="427"/>
      <c r="W154" s="431" t="s">
        <v>2622</v>
      </c>
      <c r="X154" s="431" t="s">
        <v>1920</v>
      </c>
      <c r="Y154" s="512" t="s">
        <v>2784</v>
      </c>
    </row>
    <row r="155" spans="1:25" ht="12" thickBot="1">
      <c r="A155" s="509" t="s">
        <v>2585</v>
      </c>
      <c r="B155" s="454" t="s">
        <v>2611</v>
      </c>
      <c r="C155" s="448">
        <v>4800</v>
      </c>
      <c r="D155" s="510">
        <v>0</v>
      </c>
      <c r="E155" s="510">
        <v>0</v>
      </c>
      <c r="F155" s="510">
        <v>0</v>
      </c>
      <c r="G155" s="510">
        <v>0</v>
      </c>
      <c r="H155" s="513">
        <v>25</v>
      </c>
      <c r="I155" s="448">
        <v>25</v>
      </c>
      <c r="J155" s="454">
        <v>25</v>
      </c>
      <c r="K155" s="454">
        <v>25</v>
      </c>
      <c r="L155" s="454">
        <v>25</v>
      </c>
      <c r="M155" s="454">
        <v>25</v>
      </c>
      <c r="N155" s="454">
        <v>25</v>
      </c>
      <c r="O155" s="423"/>
      <c r="P155" s="424"/>
      <c r="Q155" s="429"/>
      <c r="R155" s="422"/>
      <c r="S155" s="426"/>
      <c r="T155" s="503"/>
      <c r="U155" s="504"/>
      <c r="V155" s="427" t="s">
        <v>1920</v>
      </c>
      <c r="W155" s="431"/>
      <c r="X155" s="431"/>
      <c r="Y155" s="512" t="s">
        <v>2763</v>
      </c>
    </row>
    <row r="156" spans="1:25" ht="12" thickBot="1">
      <c r="A156" s="509" t="s">
        <v>2586</v>
      </c>
      <c r="B156" s="454" t="s">
        <v>2611</v>
      </c>
      <c r="C156" s="448">
        <v>9800</v>
      </c>
      <c r="D156" s="510">
        <v>0</v>
      </c>
      <c r="E156" s="510">
        <v>0</v>
      </c>
      <c r="F156" s="510">
        <v>0</v>
      </c>
      <c r="G156" s="510">
        <v>0</v>
      </c>
      <c r="H156" s="513">
        <v>50</v>
      </c>
      <c r="I156" s="448">
        <v>50</v>
      </c>
      <c r="J156" s="448">
        <v>50</v>
      </c>
      <c r="K156" s="448">
        <v>50</v>
      </c>
      <c r="L156" s="448">
        <v>50</v>
      </c>
      <c r="M156" s="448">
        <v>50</v>
      </c>
      <c r="N156" s="448">
        <v>50</v>
      </c>
      <c r="O156" s="423"/>
      <c r="P156" s="424"/>
      <c r="Q156" s="429"/>
      <c r="R156" s="422"/>
      <c r="S156" s="426"/>
      <c r="T156" s="503"/>
      <c r="U156" s="504"/>
      <c r="V156" s="427" t="s">
        <v>1920</v>
      </c>
      <c r="W156" s="431"/>
      <c r="X156" s="431"/>
      <c r="Y156" s="512" t="s">
        <v>2756</v>
      </c>
    </row>
    <row r="157" spans="1:25" ht="12" thickBot="1">
      <c r="A157" s="509" t="s">
        <v>2587</v>
      </c>
      <c r="B157" s="454" t="s">
        <v>2611</v>
      </c>
      <c r="C157" s="448">
        <v>19800</v>
      </c>
      <c r="D157" s="510">
        <v>0</v>
      </c>
      <c r="E157" s="510">
        <v>0</v>
      </c>
      <c r="F157" s="510">
        <v>0</v>
      </c>
      <c r="G157" s="510">
        <v>0</v>
      </c>
      <c r="H157" s="513">
        <v>70</v>
      </c>
      <c r="I157" s="448">
        <v>70</v>
      </c>
      <c r="J157" s="448">
        <v>70</v>
      </c>
      <c r="K157" s="448">
        <v>70</v>
      </c>
      <c r="L157" s="448">
        <v>70</v>
      </c>
      <c r="M157" s="448">
        <v>70</v>
      </c>
      <c r="N157" s="448">
        <v>70</v>
      </c>
      <c r="O157" s="423"/>
      <c r="P157" s="424"/>
      <c r="Q157" s="429"/>
      <c r="R157" s="422"/>
      <c r="S157" s="426"/>
      <c r="T157" s="503"/>
      <c r="U157" s="504"/>
      <c r="V157" s="427" t="s">
        <v>1920</v>
      </c>
      <c r="W157" s="431"/>
      <c r="X157" s="431"/>
      <c r="Y157" s="512" t="s">
        <v>2757</v>
      </c>
    </row>
    <row r="158" spans="1:25" ht="12" thickBot="1">
      <c r="A158" s="509" t="s">
        <v>2588</v>
      </c>
      <c r="B158" s="454" t="s">
        <v>2611</v>
      </c>
      <c r="C158" s="448">
        <v>39800</v>
      </c>
      <c r="D158" s="510">
        <v>0</v>
      </c>
      <c r="E158" s="510">
        <v>0</v>
      </c>
      <c r="F158" s="510">
        <v>0</v>
      </c>
      <c r="G158" s="510">
        <v>0</v>
      </c>
      <c r="H158" s="513">
        <v>80</v>
      </c>
      <c r="I158" s="448">
        <v>80</v>
      </c>
      <c r="J158" s="448">
        <v>80</v>
      </c>
      <c r="K158" s="448">
        <v>80</v>
      </c>
      <c r="L158" s="448">
        <v>80</v>
      </c>
      <c r="M158" s="448">
        <v>80</v>
      </c>
      <c r="N158" s="448">
        <v>80</v>
      </c>
      <c r="O158" s="423"/>
      <c r="P158" s="424"/>
      <c r="Q158" s="429"/>
      <c r="R158" s="422"/>
      <c r="S158" s="426"/>
      <c r="T158" s="503"/>
      <c r="U158" s="504"/>
      <c r="V158" s="427" t="s">
        <v>1920</v>
      </c>
      <c r="W158" s="431"/>
      <c r="X158" s="431"/>
      <c r="Y158" s="512" t="s">
        <v>2761</v>
      </c>
    </row>
    <row r="159" spans="1:25" ht="12" thickBot="1">
      <c r="A159" s="509" t="s">
        <v>2589</v>
      </c>
      <c r="B159" s="454" t="s">
        <v>2611</v>
      </c>
      <c r="C159" s="448" t="s">
        <v>1753</v>
      </c>
      <c r="D159" s="510">
        <v>1</v>
      </c>
      <c r="E159" s="510">
        <v>0</v>
      </c>
      <c r="F159" s="510">
        <v>0</v>
      </c>
      <c r="G159" s="510">
        <v>0</v>
      </c>
      <c r="H159" s="511"/>
      <c r="I159" s="448"/>
      <c r="J159" s="454"/>
      <c r="K159" s="454"/>
      <c r="L159" s="454"/>
      <c r="M159" s="454"/>
      <c r="N159" s="454"/>
      <c r="O159" s="423" t="s">
        <v>1920</v>
      </c>
      <c r="P159" s="424" t="s">
        <v>2619</v>
      </c>
      <c r="Q159" s="429" t="s">
        <v>2619</v>
      </c>
      <c r="R159" s="422" t="s">
        <v>2617</v>
      </c>
      <c r="S159" s="426" t="s">
        <v>2615</v>
      </c>
      <c r="T159" s="503" t="s">
        <v>2617</v>
      </c>
      <c r="U159" s="504" t="s">
        <v>2620</v>
      </c>
      <c r="V159" s="427" t="s">
        <v>2619</v>
      </c>
      <c r="W159" s="431" t="s">
        <v>2627</v>
      </c>
      <c r="X159" s="431"/>
      <c r="Y159" s="512" t="s">
        <v>2802</v>
      </c>
    </row>
    <row r="160" spans="1:25" ht="12" thickBot="1">
      <c r="A160" s="509" t="s">
        <v>2590</v>
      </c>
      <c r="B160" s="454" t="s">
        <v>2611</v>
      </c>
      <c r="C160" s="448" t="s">
        <v>1753</v>
      </c>
      <c r="D160" s="510">
        <v>2</v>
      </c>
      <c r="E160" s="510">
        <v>0</v>
      </c>
      <c r="F160" s="510">
        <v>0</v>
      </c>
      <c r="G160" s="510">
        <v>-25</v>
      </c>
      <c r="H160" s="511"/>
      <c r="I160" s="448"/>
      <c r="J160" s="454"/>
      <c r="K160" s="454"/>
      <c r="L160" s="454"/>
      <c r="M160" s="454"/>
      <c r="N160" s="454"/>
      <c r="O160" s="423" t="s">
        <v>2619</v>
      </c>
      <c r="P160" s="424" t="s">
        <v>1920</v>
      </c>
      <c r="Q160" s="429" t="s">
        <v>2615</v>
      </c>
      <c r="R160" s="422" t="s">
        <v>2616</v>
      </c>
      <c r="S160" s="426" t="s">
        <v>2617</v>
      </c>
      <c r="T160" s="503" t="s">
        <v>1920</v>
      </c>
      <c r="U160" s="504" t="s">
        <v>2618</v>
      </c>
      <c r="V160" s="427" t="s">
        <v>2619</v>
      </c>
      <c r="W160" s="431"/>
      <c r="X160" s="431" t="s">
        <v>2618</v>
      </c>
      <c r="Y160" s="512" t="s">
        <v>2991</v>
      </c>
    </row>
    <row r="161" spans="1:25" ht="12" thickBot="1">
      <c r="A161" s="509" t="s">
        <v>2591</v>
      </c>
      <c r="B161" s="454" t="s">
        <v>2611</v>
      </c>
      <c r="C161" s="448">
        <v>250</v>
      </c>
      <c r="D161" s="510">
        <v>2</v>
      </c>
      <c r="E161" s="510">
        <v>0</v>
      </c>
      <c r="F161" s="510">
        <v>0</v>
      </c>
      <c r="G161" s="510">
        <v>25</v>
      </c>
      <c r="H161" s="511"/>
      <c r="I161" s="448"/>
      <c r="J161" s="454"/>
      <c r="K161" s="454"/>
      <c r="L161" s="454"/>
      <c r="M161" s="454"/>
      <c r="N161" s="454">
        <v>5</v>
      </c>
      <c r="O161" s="423" t="s">
        <v>2619</v>
      </c>
      <c r="P161" s="424" t="s">
        <v>1920</v>
      </c>
      <c r="Q161" s="429" t="s">
        <v>2615</v>
      </c>
      <c r="R161" s="422" t="s">
        <v>2616</v>
      </c>
      <c r="S161" s="426" t="s">
        <v>2617</v>
      </c>
      <c r="T161" s="503" t="s">
        <v>1920</v>
      </c>
      <c r="U161" s="504" t="s">
        <v>2618</v>
      </c>
      <c r="V161" s="427" t="s">
        <v>2619</v>
      </c>
      <c r="W161" s="431" t="s">
        <v>2619</v>
      </c>
      <c r="X161" s="431" t="s">
        <v>2615</v>
      </c>
      <c r="Y161" s="512" t="s">
        <v>2803</v>
      </c>
    </row>
    <row r="162" spans="1:25" ht="12" thickBot="1">
      <c r="A162" s="509" t="s">
        <v>2592</v>
      </c>
      <c r="B162" s="454" t="s">
        <v>2611</v>
      </c>
      <c r="C162" s="448" t="s">
        <v>1753</v>
      </c>
      <c r="D162" s="510">
        <v>3</v>
      </c>
      <c r="E162" s="510">
        <v>0</v>
      </c>
      <c r="F162" s="510">
        <v>0</v>
      </c>
      <c r="G162" s="510">
        <v>0</v>
      </c>
      <c r="H162" s="511"/>
      <c r="I162" s="448"/>
      <c r="J162" s="454"/>
      <c r="K162" s="454"/>
      <c r="L162" s="454"/>
      <c r="M162" s="454"/>
      <c r="N162" s="454"/>
      <c r="O162" s="423" t="s">
        <v>2619</v>
      </c>
      <c r="P162" s="424" t="s">
        <v>1920</v>
      </c>
      <c r="Q162" s="429" t="s">
        <v>2615</v>
      </c>
      <c r="R162" s="422" t="s">
        <v>2616</v>
      </c>
      <c r="S162" s="426" t="s">
        <v>2617</v>
      </c>
      <c r="T162" s="503" t="s">
        <v>1920</v>
      </c>
      <c r="U162" s="504" t="s">
        <v>2618</v>
      </c>
      <c r="V162" s="427" t="s">
        <v>2619</v>
      </c>
      <c r="W162" s="431" t="s">
        <v>2619</v>
      </c>
      <c r="X162" s="431" t="s">
        <v>2615</v>
      </c>
      <c r="Y162" s="512" t="s">
        <v>3125</v>
      </c>
    </row>
    <row r="163" spans="1:25" ht="12" thickBot="1">
      <c r="A163" s="509" t="s">
        <v>2593</v>
      </c>
      <c r="B163" s="454" t="s">
        <v>2611</v>
      </c>
      <c r="C163" s="448" t="s">
        <v>1753</v>
      </c>
      <c r="D163" s="510">
        <v>3</v>
      </c>
      <c r="E163" s="510">
        <v>0</v>
      </c>
      <c r="F163" s="510">
        <v>0</v>
      </c>
      <c r="G163" s="510">
        <v>-33</v>
      </c>
      <c r="H163" s="511"/>
      <c r="I163" s="448"/>
      <c r="J163" s="454"/>
      <c r="K163" s="454"/>
      <c r="L163" s="454"/>
      <c r="M163" s="454"/>
      <c r="N163" s="454"/>
      <c r="O163" s="423" t="s">
        <v>2619</v>
      </c>
      <c r="P163" s="424" t="s">
        <v>1920</v>
      </c>
      <c r="Q163" s="429" t="s">
        <v>2615</v>
      </c>
      <c r="R163" s="422" t="s">
        <v>2616</v>
      </c>
      <c r="S163" s="426" t="s">
        <v>2617</v>
      </c>
      <c r="T163" s="503" t="s">
        <v>1920</v>
      </c>
      <c r="U163" s="504" t="s">
        <v>2618</v>
      </c>
      <c r="V163" s="427" t="s">
        <v>2619</v>
      </c>
      <c r="W163" s="431"/>
      <c r="X163" s="431" t="s">
        <v>2618</v>
      </c>
      <c r="Y163" s="512" t="s">
        <v>2739</v>
      </c>
    </row>
    <row r="164" spans="1:25" ht="12" thickBot="1">
      <c r="A164" s="509" t="s">
        <v>2594</v>
      </c>
      <c r="B164" s="454" t="s">
        <v>2611</v>
      </c>
      <c r="C164" s="448" t="s">
        <v>1753</v>
      </c>
      <c r="D164" s="510">
        <v>5</v>
      </c>
      <c r="E164" s="510">
        <v>0</v>
      </c>
      <c r="F164" s="510">
        <v>0</v>
      </c>
      <c r="G164" s="510">
        <v>0</v>
      </c>
      <c r="H164" s="511"/>
      <c r="I164" s="448"/>
      <c r="J164" s="454"/>
      <c r="K164" s="454"/>
      <c r="L164" s="454"/>
      <c r="M164" s="454">
        <v>50</v>
      </c>
      <c r="N164" s="454"/>
      <c r="O164" s="423" t="s">
        <v>2619</v>
      </c>
      <c r="P164" s="424" t="s">
        <v>1920</v>
      </c>
      <c r="Q164" s="429" t="s">
        <v>2615</v>
      </c>
      <c r="R164" s="422" t="s">
        <v>2616</v>
      </c>
      <c r="S164" s="426" t="s">
        <v>2617</v>
      </c>
      <c r="T164" s="503" t="s">
        <v>1920</v>
      </c>
      <c r="U164" s="504" t="s">
        <v>2618</v>
      </c>
      <c r="V164" s="427" t="s">
        <v>2619</v>
      </c>
      <c r="W164" s="431" t="s">
        <v>2619</v>
      </c>
      <c r="X164" s="431" t="s">
        <v>2615</v>
      </c>
      <c r="Y164" s="512" t="s">
        <v>2686</v>
      </c>
    </row>
    <row r="165" spans="1:25" ht="12" thickBot="1">
      <c r="A165" s="509" t="s">
        <v>2595</v>
      </c>
      <c r="B165" s="454" t="s">
        <v>2611</v>
      </c>
      <c r="C165" s="448" t="s">
        <v>1753</v>
      </c>
      <c r="D165" s="510">
        <v>5</v>
      </c>
      <c r="E165" s="510">
        <v>0</v>
      </c>
      <c r="F165" s="510">
        <v>0</v>
      </c>
      <c r="G165" s="510">
        <v>-77</v>
      </c>
      <c r="H165" s="511"/>
      <c r="I165" s="448"/>
      <c r="J165" s="454"/>
      <c r="K165" s="454"/>
      <c r="L165" s="454"/>
      <c r="M165" s="454"/>
      <c r="N165" s="454"/>
      <c r="O165" s="423" t="s">
        <v>2619</v>
      </c>
      <c r="P165" s="424" t="s">
        <v>1920</v>
      </c>
      <c r="Q165" s="429" t="s">
        <v>2615</v>
      </c>
      <c r="R165" s="422" t="s">
        <v>2616</v>
      </c>
      <c r="S165" s="426" t="s">
        <v>2617</v>
      </c>
      <c r="T165" s="503" t="s">
        <v>1920</v>
      </c>
      <c r="U165" s="504" t="s">
        <v>2618</v>
      </c>
      <c r="V165" s="427" t="s">
        <v>2619</v>
      </c>
      <c r="W165" s="431"/>
      <c r="X165" s="431" t="s">
        <v>2618</v>
      </c>
      <c r="Y165" s="512" t="s">
        <v>2790</v>
      </c>
    </row>
    <row r="166" spans="1:25" ht="12" thickBot="1">
      <c r="A166" s="509" t="s">
        <v>2596</v>
      </c>
      <c r="B166" s="454" t="s">
        <v>2611</v>
      </c>
      <c r="C166" s="448" t="s">
        <v>1753</v>
      </c>
      <c r="D166" s="510">
        <v>5</v>
      </c>
      <c r="E166" s="510">
        <v>5</v>
      </c>
      <c r="F166" s="510">
        <v>5</v>
      </c>
      <c r="G166" s="510">
        <v>0</v>
      </c>
      <c r="H166" s="511"/>
      <c r="I166" s="448"/>
      <c r="J166" s="454"/>
      <c r="K166" s="454"/>
      <c r="L166" s="454"/>
      <c r="M166" s="454"/>
      <c r="N166" s="454"/>
      <c r="O166" s="423" t="s">
        <v>2619</v>
      </c>
      <c r="P166" s="424" t="s">
        <v>1920</v>
      </c>
      <c r="Q166" s="429" t="s">
        <v>2615</v>
      </c>
      <c r="R166" s="422" t="s">
        <v>2616</v>
      </c>
      <c r="S166" s="426" t="s">
        <v>2617</v>
      </c>
      <c r="T166" s="503" t="s">
        <v>1920</v>
      </c>
      <c r="U166" s="504" t="s">
        <v>2618</v>
      </c>
      <c r="V166" s="427" t="s">
        <v>2619</v>
      </c>
      <c r="W166" s="431" t="s">
        <v>2619</v>
      </c>
      <c r="X166" s="431" t="s">
        <v>2615</v>
      </c>
      <c r="Y166" s="512" t="s">
        <v>2992</v>
      </c>
    </row>
    <row r="167" spans="1:25" ht="12" thickBot="1">
      <c r="A167" s="509" t="s">
        <v>2597</v>
      </c>
      <c r="B167" s="454" t="s">
        <v>2611</v>
      </c>
      <c r="C167" s="448" t="s">
        <v>1753</v>
      </c>
      <c r="D167" s="510">
        <v>6</v>
      </c>
      <c r="E167" s="510">
        <v>0</v>
      </c>
      <c r="F167" s="510">
        <v>0</v>
      </c>
      <c r="G167" s="510">
        <v>32</v>
      </c>
      <c r="H167" s="511"/>
      <c r="I167" s="448"/>
      <c r="J167" s="454"/>
      <c r="K167" s="454"/>
      <c r="L167" s="454"/>
      <c r="M167" s="454"/>
      <c r="N167" s="454"/>
      <c r="O167" s="423" t="s">
        <v>2619</v>
      </c>
      <c r="P167" s="424" t="s">
        <v>1920</v>
      </c>
      <c r="Q167" s="429" t="s">
        <v>2615</v>
      </c>
      <c r="R167" s="422" t="s">
        <v>2616</v>
      </c>
      <c r="S167" s="426" t="s">
        <v>2617</v>
      </c>
      <c r="T167" s="503" t="s">
        <v>1920</v>
      </c>
      <c r="U167" s="504" t="s">
        <v>2618</v>
      </c>
      <c r="V167" s="427" t="s">
        <v>2619</v>
      </c>
      <c r="W167" s="431" t="s">
        <v>2619</v>
      </c>
      <c r="X167" s="431" t="s">
        <v>2615</v>
      </c>
      <c r="Y167" s="512" t="s">
        <v>2783</v>
      </c>
    </row>
    <row r="168" spans="1:25" ht="12" thickBot="1">
      <c r="A168" s="509" t="s">
        <v>2598</v>
      </c>
      <c r="B168" s="454" t="s">
        <v>2611</v>
      </c>
      <c r="C168" s="448" t="s">
        <v>1753</v>
      </c>
      <c r="D168" s="510">
        <v>7</v>
      </c>
      <c r="E168" s="510">
        <v>0</v>
      </c>
      <c r="F168" s="510">
        <v>0</v>
      </c>
      <c r="G168" s="510">
        <v>5</v>
      </c>
      <c r="H168" s="511"/>
      <c r="I168" s="448"/>
      <c r="J168" s="454"/>
      <c r="K168" s="454"/>
      <c r="L168" s="454">
        <v>50</v>
      </c>
      <c r="M168" s="454"/>
      <c r="N168" s="454"/>
      <c r="O168" s="423" t="s">
        <v>2619</v>
      </c>
      <c r="P168" s="424" t="s">
        <v>1920</v>
      </c>
      <c r="Q168" s="429" t="s">
        <v>2615</v>
      </c>
      <c r="R168" s="422" t="s">
        <v>2616</v>
      </c>
      <c r="S168" s="426" t="s">
        <v>2617</v>
      </c>
      <c r="T168" s="503" t="s">
        <v>1920</v>
      </c>
      <c r="U168" s="504" t="s">
        <v>2618</v>
      </c>
      <c r="V168" s="427" t="s">
        <v>2619</v>
      </c>
      <c r="W168" s="431" t="s">
        <v>2619</v>
      </c>
      <c r="X168" s="431" t="s">
        <v>2615</v>
      </c>
      <c r="Y168" s="512" t="s">
        <v>4001</v>
      </c>
    </row>
    <row r="169" spans="1:25" ht="12" thickBot="1">
      <c r="A169" s="509" t="s">
        <v>2599</v>
      </c>
      <c r="B169" s="454" t="s">
        <v>2611</v>
      </c>
      <c r="C169" s="448" t="s">
        <v>1753</v>
      </c>
      <c r="D169" s="510">
        <v>7</v>
      </c>
      <c r="E169" s="510">
        <v>0</v>
      </c>
      <c r="F169" s="510">
        <v>0</v>
      </c>
      <c r="G169" s="510">
        <v>0</v>
      </c>
      <c r="H169" s="511"/>
      <c r="I169" s="448"/>
      <c r="J169" s="454"/>
      <c r="K169" s="454"/>
      <c r="L169" s="454"/>
      <c r="M169" s="454"/>
      <c r="N169" s="454">
        <v>100</v>
      </c>
      <c r="O169" s="423" t="s">
        <v>2619</v>
      </c>
      <c r="P169" s="424" t="s">
        <v>1920</v>
      </c>
      <c r="Q169" s="429" t="s">
        <v>2615</v>
      </c>
      <c r="R169" s="422" t="s">
        <v>2616</v>
      </c>
      <c r="S169" s="426" t="s">
        <v>2617</v>
      </c>
      <c r="T169" s="503" t="s">
        <v>1920</v>
      </c>
      <c r="U169" s="504" t="s">
        <v>2618</v>
      </c>
      <c r="V169" s="427" t="s">
        <v>2619</v>
      </c>
      <c r="W169" s="431" t="s">
        <v>2619</v>
      </c>
      <c r="X169" s="431" t="s">
        <v>2615</v>
      </c>
      <c r="Y169" s="512" t="s">
        <v>2804</v>
      </c>
    </row>
    <row r="170" spans="1:25" ht="12" thickBot="1">
      <c r="A170" s="509" t="s">
        <v>2600</v>
      </c>
      <c r="B170" s="454" t="s">
        <v>2611</v>
      </c>
      <c r="C170" s="448" t="s">
        <v>1753</v>
      </c>
      <c r="D170" s="510">
        <v>8</v>
      </c>
      <c r="E170" s="510">
        <v>0</v>
      </c>
      <c r="F170" s="510">
        <v>0</v>
      </c>
      <c r="G170" s="510">
        <v>0</v>
      </c>
      <c r="H170" s="511"/>
      <c r="I170" s="448"/>
      <c r="J170" s="454"/>
      <c r="K170" s="454">
        <v>50</v>
      </c>
      <c r="L170" s="454"/>
      <c r="M170" s="454"/>
      <c r="N170" s="454">
        <v>50</v>
      </c>
      <c r="O170" s="423" t="s">
        <v>2619</v>
      </c>
      <c r="P170" s="424" t="s">
        <v>1920</v>
      </c>
      <c r="Q170" s="429" t="s">
        <v>2615</v>
      </c>
      <c r="R170" s="422" t="s">
        <v>2616</v>
      </c>
      <c r="S170" s="426" t="s">
        <v>2617</v>
      </c>
      <c r="T170" s="503" t="s">
        <v>1920</v>
      </c>
      <c r="U170" s="504" t="s">
        <v>2618</v>
      </c>
      <c r="V170" s="427" t="s">
        <v>2619</v>
      </c>
      <c r="W170" s="431" t="s">
        <v>2619</v>
      </c>
      <c r="X170" s="431" t="s">
        <v>2615</v>
      </c>
      <c r="Y170" s="512" t="s">
        <v>2737</v>
      </c>
    </row>
    <row r="171" spans="1:25" ht="12" thickBot="1">
      <c r="A171" s="509" t="s">
        <v>2601</v>
      </c>
      <c r="B171" s="454" t="s">
        <v>2611</v>
      </c>
      <c r="C171" s="448" t="s">
        <v>1753</v>
      </c>
      <c r="D171" s="510">
        <v>8</v>
      </c>
      <c r="E171" s="510">
        <v>0</v>
      </c>
      <c r="F171" s="510">
        <v>0</v>
      </c>
      <c r="G171" s="510">
        <v>0</v>
      </c>
      <c r="H171" s="511"/>
      <c r="I171" s="448"/>
      <c r="J171" s="454">
        <v>50</v>
      </c>
      <c r="K171" s="454"/>
      <c r="L171" s="454"/>
      <c r="M171" s="454"/>
      <c r="N171" s="454"/>
      <c r="O171" s="423" t="s">
        <v>2619</v>
      </c>
      <c r="P171" s="424" t="s">
        <v>1920</v>
      </c>
      <c r="Q171" s="429" t="s">
        <v>2615</v>
      </c>
      <c r="R171" s="422" t="s">
        <v>2616</v>
      </c>
      <c r="S171" s="426" t="s">
        <v>2617</v>
      </c>
      <c r="T171" s="503" t="s">
        <v>1920</v>
      </c>
      <c r="U171" s="504" t="s">
        <v>2618</v>
      </c>
      <c r="V171" s="427" t="s">
        <v>2619</v>
      </c>
      <c r="W171" s="431" t="s">
        <v>2619</v>
      </c>
      <c r="X171" s="431" t="s">
        <v>2615</v>
      </c>
      <c r="Y171" s="512" t="s">
        <v>1984</v>
      </c>
    </row>
    <row r="172" spans="1:25" ht="12" thickBot="1">
      <c r="A172" s="509" t="s">
        <v>2602</v>
      </c>
      <c r="B172" s="454" t="s">
        <v>2611</v>
      </c>
      <c r="C172" s="448" t="s">
        <v>1753</v>
      </c>
      <c r="D172" s="510">
        <v>8</v>
      </c>
      <c r="E172" s="510">
        <v>0</v>
      </c>
      <c r="F172" s="510">
        <v>33</v>
      </c>
      <c r="G172" s="510">
        <v>-24</v>
      </c>
      <c r="H172" s="511"/>
      <c r="I172" s="448"/>
      <c r="J172" s="454"/>
      <c r="K172" s="454"/>
      <c r="L172" s="454"/>
      <c r="M172" s="454"/>
      <c r="N172" s="454"/>
      <c r="O172" s="423" t="s">
        <v>2619</v>
      </c>
      <c r="P172" s="424" t="s">
        <v>1920</v>
      </c>
      <c r="Q172" s="429" t="s">
        <v>2615</v>
      </c>
      <c r="R172" s="422" t="s">
        <v>2616</v>
      </c>
      <c r="S172" s="426" t="s">
        <v>2617</v>
      </c>
      <c r="T172" s="503" t="s">
        <v>1920</v>
      </c>
      <c r="U172" s="504" t="s">
        <v>2618</v>
      </c>
      <c r="V172" s="427" t="s">
        <v>2619</v>
      </c>
      <c r="W172" s="431" t="s">
        <v>2619</v>
      </c>
      <c r="X172" s="431" t="s">
        <v>2615</v>
      </c>
      <c r="Y172" s="512" t="s">
        <v>2800</v>
      </c>
    </row>
    <row r="173" spans="1:25" ht="12" thickBot="1">
      <c r="A173" s="509" t="s">
        <v>2603</v>
      </c>
      <c r="B173" s="454" t="s">
        <v>2611</v>
      </c>
      <c r="C173" s="448" t="s">
        <v>1753</v>
      </c>
      <c r="D173" s="510">
        <v>8</v>
      </c>
      <c r="E173" s="510">
        <v>8</v>
      </c>
      <c r="F173" s="510">
        <v>8</v>
      </c>
      <c r="G173" s="510">
        <v>0</v>
      </c>
      <c r="H173" s="511"/>
      <c r="I173" s="448"/>
      <c r="J173" s="454"/>
      <c r="K173" s="454"/>
      <c r="L173" s="454"/>
      <c r="M173" s="454"/>
      <c r="N173" s="454"/>
      <c r="O173" s="423" t="s">
        <v>2619</v>
      </c>
      <c r="P173" s="424" t="s">
        <v>1920</v>
      </c>
      <c r="Q173" s="429" t="s">
        <v>2615</v>
      </c>
      <c r="R173" s="422" t="s">
        <v>2616</v>
      </c>
      <c r="S173" s="426" t="s">
        <v>2617</v>
      </c>
      <c r="T173" s="503" t="s">
        <v>1920</v>
      </c>
      <c r="U173" s="504" t="s">
        <v>2618</v>
      </c>
      <c r="V173" s="427" t="s">
        <v>2619</v>
      </c>
      <c r="W173" s="431" t="s">
        <v>2619</v>
      </c>
      <c r="X173" s="431" t="s">
        <v>2615</v>
      </c>
      <c r="Y173" s="512" t="s">
        <v>2792</v>
      </c>
    </row>
    <row r="174" spans="1:25" ht="12" thickBot="1">
      <c r="A174" s="509" t="s">
        <v>2604</v>
      </c>
      <c r="B174" s="454" t="s">
        <v>2611</v>
      </c>
      <c r="C174" s="448">
        <v>120</v>
      </c>
      <c r="D174" s="510">
        <v>10</v>
      </c>
      <c r="E174" s="510">
        <v>0</v>
      </c>
      <c r="F174" s="510">
        <v>0</v>
      </c>
      <c r="G174" s="510">
        <v>0</v>
      </c>
      <c r="H174" s="511"/>
      <c r="I174" s="448"/>
      <c r="J174" s="454"/>
      <c r="K174" s="454"/>
      <c r="L174" s="454"/>
      <c r="M174" s="454"/>
      <c r="N174" s="454"/>
      <c r="O174" s="423"/>
      <c r="P174" s="424"/>
      <c r="Q174" s="429"/>
      <c r="R174" s="422"/>
      <c r="S174" s="426"/>
      <c r="T174" s="503"/>
      <c r="U174" s="504"/>
      <c r="V174" s="427" t="s">
        <v>1920</v>
      </c>
      <c r="W174" s="431"/>
      <c r="X174" s="431"/>
      <c r="Y174" s="512" t="s">
        <v>2740</v>
      </c>
    </row>
    <row r="175" spans="1:25" ht="12" thickBot="1">
      <c r="A175" s="509" t="s">
        <v>2605</v>
      </c>
      <c r="B175" s="454" t="s">
        <v>2611</v>
      </c>
      <c r="C175" s="448" t="s">
        <v>1753</v>
      </c>
      <c r="D175" s="510">
        <v>10</v>
      </c>
      <c r="E175" s="510">
        <v>10</v>
      </c>
      <c r="F175" s="510">
        <v>10</v>
      </c>
      <c r="G175" s="510">
        <v>0</v>
      </c>
      <c r="H175" s="511"/>
      <c r="I175" s="448"/>
      <c r="J175" s="454"/>
      <c r="K175" s="454"/>
      <c r="L175" s="454"/>
      <c r="M175" s="454"/>
      <c r="N175" s="454"/>
      <c r="O175" s="423" t="s">
        <v>2619</v>
      </c>
      <c r="P175" s="424" t="s">
        <v>1920</v>
      </c>
      <c r="Q175" s="429" t="s">
        <v>2615</v>
      </c>
      <c r="R175" s="422" t="s">
        <v>2616</v>
      </c>
      <c r="S175" s="426" t="s">
        <v>2617</v>
      </c>
      <c r="T175" s="503" t="s">
        <v>1920</v>
      </c>
      <c r="U175" s="504" t="s">
        <v>2618</v>
      </c>
      <c r="V175" s="427" t="s">
        <v>2619</v>
      </c>
      <c r="W175" s="431" t="s">
        <v>2619</v>
      </c>
      <c r="X175" s="431" t="s">
        <v>2615</v>
      </c>
      <c r="Y175" s="512" t="s">
        <v>2805</v>
      </c>
    </row>
    <row r="176" spans="1:25" ht="12" thickBot="1">
      <c r="A176" s="509" t="s">
        <v>2606</v>
      </c>
      <c r="B176" s="454" t="s">
        <v>2611</v>
      </c>
      <c r="C176" s="448" t="s">
        <v>1753</v>
      </c>
      <c r="D176" s="510">
        <v>10</v>
      </c>
      <c r="E176" s="510">
        <v>10</v>
      </c>
      <c r="F176" s="510">
        <v>10</v>
      </c>
      <c r="G176" s="510">
        <v>0</v>
      </c>
      <c r="H176" s="511"/>
      <c r="I176" s="448"/>
      <c r="J176" s="454"/>
      <c r="K176" s="454"/>
      <c r="L176" s="454"/>
      <c r="M176" s="454"/>
      <c r="N176" s="454"/>
      <c r="O176" s="423" t="s">
        <v>2620</v>
      </c>
      <c r="P176" s="424" t="s">
        <v>2620</v>
      </c>
      <c r="Q176" s="429" t="s">
        <v>1920</v>
      </c>
      <c r="R176" s="422" t="s">
        <v>2620</v>
      </c>
      <c r="S176" s="426" t="s">
        <v>2620</v>
      </c>
      <c r="T176" s="503" t="s">
        <v>2622</v>
      </c>
      <c r="U176" s="504" t="s">
        <v>2620</v>
      </c>
      <c r="V176" s="427"/>
      <c r="W176" s="431" t="s">
        <v>2622</v>
      </c>
      <c r="X176" s="431" t="s">
        <v>1920</v>
      </c>
      <c r="Y176" s="512" t="s">
        <v>3245</v>
      </c>
    </row>
    <row r="177" spans="1:25" ht="12" thickBot="1">
      <c r="A177" s="509" t="s">
        <v>2607</v>
      </c>
      <c r="B177" s="454" t="s">
        <v>2611</v>
      </c>
      <c r="C177" s="448" t="s">
        <v>1753</v>
      </c>
      <c r="D177" s="510">
        <v>12</v>
      </c>
      <c r="E177" s="510">
        <v>0</v>
      </c>
      <c r="F177" s="510">
        <v>0</v>
      </c>
      <c r="G177" s="510">
        <v>0</v>
      </c>
      <c r="H177" s="511"/>
      <c r="I177" s="448"/>
      <c r="J177" s="454"/>
      <c r="K177" s="454"/>
      <c r="L177" s="454"/>
      <c r="M177" s="454"/>
      <c r="N177" s="454"/>
      <c r="O177" s="423" t="s">
        <v>2619</v>
      </c>
      <c r="P177" s="424" t="s">
        <v>1920</v>
      </c>
      <c r="Q177" s="429" t="s">
        <v>2615</v>
      </c>
      <c r="R177" s="422" t="s">
        <v>2616</v>
      </c>
      <c r="S177" s="426" t="s">
        <v>2617</v>
      </c>
      <c r="T177" s="503" t="s">
        <v>1920</v>
      </c>
      <c r="U177" s="504" t="s">
        <v>2618</v>
      </c>
      <c r="V177" s="427" t="s">
        <v>2619</v>
      </c>
      <c r="W177" s="431" t="s">
        <v>2619</v>
      </c>
      <c r="X177" s="431" t="s">
        <v>2615</v>
      </c>
      <c r="Y177" s="512" t="s">
        <v>2806</v>
      </c>
    </row>
    <row r="178" spans="1:25" ht="12" thickBot="1">
      <c r="A178" s="509" t="s">
        <v>2608</v>
      </c>
      <c r="B178" s="454" t="s">
        <v>2611</v>
      </c>
      <c r="C178" s="448" t="s">
        <v>1753</v>
      </c>
      <c r="D178" s="510">
        <v>15</v>
      </c>
      <c r="E178" s="510">
        <v>15</v>
      </c>
      <c r="F178" s="510">
        <v>0</v>
      </c>
      <c r="G178" s="510">
        <v>0</v>
      </c>
      <c r="H178" s="511"/>
      <c r="I178" s="448"/>
      <c r="J178" s="454"/>
      <c r="K178" s="454"/>
      <c r="L178" s="454"/>
      <c r="M178" s="454"/>
      <c r="N178" s="454"/>
      <c r="O178" s="423" t="s">
        <v>2620</v>
      </c>
      <c r="P178" s="424" t="s">
        <v>2620</v>
      </c>
      <c r="Q178" s="429" t="s">
        <v>2619</v>
      </c>
      <c r="R178" s="422" t="s">
        <v>2624</v>
      </c>
      <c r="S178" s="426"/>
      <c r="T178" s="503" t="s">
        <v>2619</v>
      </c>
      <c r="U178" s="504" t="s">
        <v>2617</v>
      </c>
      <c r="V178" s="427" t="s">
        <v>2619</v>
      </c>
      <c r="W178" s="431" t="s">
        <v>2620</v>
      </c>
      <c r="X178" s="431" t="s">
        <v>2619</v>
      </c>
      <c r="Y178" s="512" t="s">
        <v>2807</v>
      </c>
    </row>
    <row r="179" spans="1:25" ht="12" thickBot="1">
      <c r="A179" s="509" t="s">
        <v>2609</v>
      </c>
      <c r="B179" s="454" t="s">
        <v>2611</v>
      </c>
      <c r="C179" s="448" t="s">
        <v>1753</v>
      </c>
      <c r="D179" s="510">
        <v>33</v>
      </c>
      <c r="E179" s="510">
        <v>33</v>
      </c>
      <c r="F179" s="510">
        <v>33</v>
      </c>
      <c r="G179" s="510">
        <v>33</v>
      </c>
      <c r="H179" s="513">
        <v>3</v>
      </c>
      <c r="I179" s="448">
        <v>3</v>
      </c>
      <c r="J179" s="454">
        <v>3</v>
      </c>
      <c r="K179" s="454">
        <v>3</v>
      </c>
      <c r="L179" s="454">
        <v>3</v>
      </c>
      <c r="M179" s="454">
        <v>3</v>
      </c>
      <c r="N179" s="454">
        <v>3</v>
      </c>
      <c r="O179" s="423"/>
      <c r="P179" s="424"/>
      <c r="Q179" s="429"/>
      <c r="R179" s="422"/>
      <c r="S179" s="426" t="s">
        <v>2626</v>
      </c>
      <c r="T179" s="503"/>
      <c r="U179" s="504"/>
      <c r="V179" s="427"/>
      <c r="W179" s="431" t="s">
        <v>2620</v>
      </c>
      <c r="X179" s="431" t="s">
        <v>2618</v>
      </c>
      <c r="Y179" s="512" t="s">
        <v>2808</v>
      </c>
    </row>
    <row r="180" spans="1:25" ht="12" thickBot="1">
      <c r="A180" s="509" t="s">
        <v>2610</v>
      </c>
      <c r="B180" s="454" t="s">
        <v>2611</v>
      </c>
      <c r="C180" s="448" t="s">
        <v>1753</v>
      </c>
      <c r="D180" s="510">
        <v>55</v>
      </c>
      <c r="E180" s="510">
        <v>55</v>
      </c>
      <c r="F180" s="510">
        <v>55</v>
      </c>
      <c r="G180" s="510">
        <v>55</v>
      </c>
      <c r="H180" s="511"/>
      <c r="I180" s="448"/>
      <c r="J180" s="454"/>
      <c r="K180" s="454"/>
      <c r="L180" s="454"/>
      <c r="M180" s="454"/>
      <c r="N180" s="454"/>
      <c r="O180" s="423" t="s">
        <v>2619</v>
      </c>
      <c r="P180" s="424" t="s">
        <v>1920</v>
      </c>
      <c r="Q180" s="429" t="s">
        <v>2615</v>
      </c>
      <c r="R180" s="422" t="s">
        <v>2616</v>
      </c>
      <c r="S180" s="426" t="s">
        <v>2617</v>
      </c>
      <c r="T180" s="503" t="s">
        <v>1920</v>
      </c>
      <c r="U180" s="504" t="s">
        <v>2618</v>
      </c>
      <c r="V180" s="427" t="s">
        <v>2619</v>
      </c>
      <c r="W180" s="431" t="s">
        <v>2619</v>
      </c>
      <c r="X180" s="431" t="s">
        <v>2615</v>
      </c>
      <c r="Y180" s="512" t="s">
        <v>2809</v>
      </c>
    </row>
  </sheetData>
  <autoFilter ref="H3:X3"/>
  <mergeCells count="13">
    <mergeCell ref="Z1:Z1048576"/>
    <mergeCell ref="D2:D3"/>
    <mergeCell ref="C2:C3"/>
    <mergeCell ref="A2:A3"/>
    <mergeCell ref="B2:B3"/>
    <mergeCell ref="G2:G3"/>
    <mergeCell ref="F2:F3"/>
    <mergeCell ref="E2:E3"/>
    <mergeCell ref="Y2:Y3"/>
    <mergeCell ref="W2:X2"/>
    <mergeCell ref="O2:V2"/>
    <mergeCell ref="I2:N2"/>
    <mergeCell ref="A1:Y1"/>
  </mergeCells>
  <phoneticPr fontId="4" type="noConversion"/>
  <conditionalFormatting sqref="N4:N180">
    <cfRule type="dataBar" priority="14">
      <dataBar>
        <cfvo type="min"/>
        <cfvo type="max"/>
        <color rgb="FFFFB628"/>
      </dataBar>
      <extLst>
        <ext xmlns:x14="http://schemas.microsoft.com/office/spreadsheetml/2009/9/main" uri="{B025F937-C7B1-47D3-B67F-A62EFF666E3E}">
          <x14:id>{1ACB76FB-12B3-4FB3-8CF6-C8D4F2837C99}</x14:id>
        </ext>
      </extLst>
    </cfRule>
  </conditionalFormatting>
  <conditionalFormatting sqref="M4:M180">
    <cfRule type="dataBar" priority="13">
      <dataBar>
        <cfvo type="min"/>
        <cfvo type="max"/>
        <color rgb="FF63C384"/>
      </dataBar>
      <extLst>
        <ext xmlns:x14="http://schemas.microsoft.com/office/spreadsheetml/2009/9/main" uri="{B025F937-C7B1-47D3-B67F-A62EFF666E3E}">
          <x14:id>{C3E10F68-20F3-464F-B8C9-3F880E4EED30}</x14:id>
        </ext>
      </extLst>
    </cfRule>
  </conditionalFormatting>
  <conditionalFormatting sqref="L4:L180">
    <cfRule type="dataBar" priority="12">
      <dataBar>
        <cfvo type="min"/>
        <cfvo type="max"/>
        <color rgb="FFD6007B"/>
      </dataBar>
      <extLst>
        <ext xmlns:x14="http://schemas.microsoft.com/office/spreadsheetml/2009/9/main" uri="{B025F937-C7B1-47D3-B67F-A62EFF666E3E}">
          <x14:id>{6C5E81D7-7205-4479-8BD9-558F9B68768C}</x14:id>
        </ext>
      </extLst>
    </cfRule>
  </conditionalFormatting>
  <conditionalFormatting sqref="K4:K180">
    <cfRule type="dataBar" priority="10">
      <dataBar>
        <cfvo type="min"/>
        <cfvo type="max"/>
        <color rgb="FF638EC6"/>
      </dataBar>
      <extLst>
        <ext xmlns:x14="http://schemas.microsoft.com/office/spreadsheetml/2009/9/main" uri="{B025F937-C7B1-47D3-B67F-A62EFF666E3E}">
          <x14:id>{351C8287-6386-44F2-9704-D072DB095276}</x14:id>
        </ext>
      </extLst>
    </cfRule>
  </conditionalFormatting>
  <conditionalFormatting sqref="J4:J180">
    <cfRule type="dataBar" priority="9">
      <dataBar>
        <cfvo type="min"/>
        <cfvo type="max"/>
        <color rgb="FF008AEF"/>
      </dataBar>
      <extLst>
        <ext xmlns:x14="http://schemas.microsoft.com/office/spreadsheetml/2009/9/main" uri="{B025F937-C7B1-47D3-B67F-A62EFF666E3E}">
          <x14:id>{E213BC7B-D4B1-4B56-A5A4-0E73023E149C}</x14:id>
        </ext>
      </extLst>
    </cfRule>
  </conditionalFormatting>
  <conditionalFormatting sqref="I4:I180">
    <cfRule type="dataBar" priority="8">
      <dataBar>
        <cfvo type="min"/>
        <cfvo type="max"/>
        <color rgb="FFFF555A"/>
      </dataBar>
      <extLst>
        <ext xmlns:x14="http://schemas.microsoft.com/office/spreadsheetml/2009/9/main" uri="{B025F937-C7B1-47D3-B67F-A62EFF666E3E}">
          <x14:id>{8BE1593B-D336-416C-AD93-E5120662B07B}</x14:id>
        </ext>
      </extLst>
    </cfRule>
  </conditionalFormatting>
  <conditionalFormatting sqref="F4:F180">
    <cfRule type="dataBar" priority="6">
      <dataBar>
        <cfvo type="min"/>
        <cfvo type="max"/>
        <color rgb="FFFFB628"/>
      </dataBar>
      <extLst>
        <ext xmlns:x14="http://schemas.microsoft.com/office/spreadsheetml/2009/9/main" uri="{B025F937-C7B1-47D3-B67F-A62EFF666E3E}">
          <x14:id>{172EBBB5-E499-43C9-825C-F10EF7B8969B}</x14:id>
        </ext>
      </extLst>
    </cfRule>
  </conditionalFormatting>
  <conditionalFormatting sqref="G4:G180">
    <cfRule type="dataBar" priority="5">
      <dataBar>
        <cfvo type="min"/>
        <cfvo type="max"/>
        <color rgb="FFD6007B"/>
      </dataBar>
      <extLst>
        <ext xmlns:x14="http://schemas.microsoft.com/office/spreadsheetml/2009/9/main" uri="{B025F937-C7B1-47D3-B67F-A62EFF666E3E}">
          <x14:id>{BA1EBA6E-A7D5-44CB-835E-61AB67E0F3B4}</x14:id>
        </ext>
      </extLst>
    </cfRule>
  </conditionalFormatting>
  <conditionalFormatting sqref="E4:E180">
    <cfRule type="dataBar" priority="4">
      <dataBar>
        <cfvo type="min"/>
        <cfvo type="max"/>
        <color rgb="FFFF555A"/>
      </dataBar>
      <extLst>
        <ext xmlns:x14="http://schemas.microsoft.com/office/spreadsheetml/2009/9/main" uri="{B025F937-C7B1-47D3-B67F-A62EFF666E3E}">
          <x14:id>{3FCE394B-EAED-45A8-8D32-C73912B121E5}</x14:id>
        </ext>
      </extLst>
    </cfRule>
  </conditionalFormatting>
  <conditionalFormatting sqref="D4:D180">
    <cfRule type="dataBar" priority="299">
      <dataBar>
        <cfvo type="min"/>
        <cfvo type="max"/>
        <color rgb="FF008AEF"/>
      </dataBar>
      <extLst>
        <ext xmlns:x14="http://schemas.microsoft.com/office/spreadsheetml/2009/9/main" uri="{B025F937-C7B1-47D3-B67F-A62EFF666E3E}">
          <x14:id>{26B68F2D-13F8-4BF1-8C12-70C0F9757E24}</x14:id>
        </ext>
      </extLst>
    </cfRule>
  </conditionalFormatting>
  <conditionalFormatting sqref="H4:H180">
    <cfRule type="dataBar" priority="1">
      <dataBar>
        <cfvo type="min"/>
        <cfvo type="max"/>
        <color theme="1" tint="0.499984740745262"/>
      </dataBar>
      <extLst>
        <ext xmlns:x14="http://schemas.microsoft.com/office/spreadsheetml/2009/9/main" uri="{B025F937-C7B1-47D3-B67F-A62EFF666E3E}">
          <x14:id>{54AE4489-CA2A-4F46-AEC6-E015A64427B4}</x14:id>
        </ext>
      </extLst>
    </cfRule>
  </conditionalFormatting>
  <pageMargins left="0.7" right="0.7" top="0.75" bottom="0.75" header="0.3" footer="0.3"/>
  <pageSetup paperSize="9" orientation="portrait" r:id="rId1"/>
  <legacyDrawing r:id="rId2"/>
  <extLst>
    <ext xmlns:x14="http://schemas.microsoft.com/office/spreadsheetml/2009/9/main" uri="{78C0D931-6437-407d-A8EE-F0AAD7539E65}">
      <x14:conditionalFormattings>
        <x14:conditionalFormatting xmlns:xm="http://schemas.microsoft.com/office/excel/2006/main">
          <x14:cfRule type="dataBar" id="{1ACB76FB-12B3-4FB3-8CF6-C8D4F2837C99}">
            <x14:dataBar minLength="0" maxLength="100" gradient="0">
              <x14:cfvo type="autoMin"/>
              <x14:cfvo type="autoMax"/>
              <x14:negativeFillColor rgb="FFFF0000"/>
              <x14:axisColor rgb="FF000000"/>
            </x14:dataBar>
          </x14:cfRule>
          <xm:sqref>N4:N180</xm:sqref>
        </x14:conditionalFormatting>
        <x14:conditionalFormatting xmlns:xm="http://schemas.microsoft.com/office/excel/2006/main">
          <x14:cfRule type="dataBar" id="{C3E10F68-20F3-464F-B8C9-3F880E4EED30}">
            <x14:dataBar minLength="0" maxLength="100" gradient="0">
              <x14:cfvo type="autoMin"/>
              <x14:cfvo type="autoMax"/>
              <x14:negativeFillColor rgb="FFFF0000"/>
              <x14:axisColor rgb="FF000000"/>
            </x14:dataBar>
          </x14:cfRule>
          <xm:sqref>M4:M180</xm:sqref>
        </x14:conditionalFormatting>
        <x14:conditionalFormatting xmlns:xm="http://schemas.microsoft.com/office/excel/2006/main">
          <x14:cfRule type="dataBar" id="{6C5E81D7-7205-4479-8BD9-558F9B68768C}">
            <x14:dataBar minLength="0" maxLength="100" gradient="0">
              <x14:cfvo type="autoMin"/>
              <x14:cfvo type="autoMax"/>
              <x14:negativeFillColor rgb="FFFF0000"/>
              <x14:axisColor rgb="FF000000"/>
            </x14:dataBar>
          </x14:cfRule>
          <xm:sqref>L4:L180</xm:sqref>
        </x14:conditionalFormatting>
        <x14:conditionalFormatting xmlns:xm="http://schemas.microsoft.com/office/excel/2006/main">
          <x14:cfRule type="dataBar" id="{351C8287-6386-44F2-9704-D072DB095276}">
            <x14:dataBar minLength="0" maxLength="100" gradient="0">
              <x14:cfvo type="autoMin"/>
              <x14:cfvo type="autoMax"/>
              <x14:negativeFillColor rgb="FFFF0000"/>
              <x14:axisColor rgb="FF000000"/>
            </x14:dataBar>
          </x14:cfRule>
          <xm:sqref>K4:K180</xm:sqref>
        </x14:conditionalFormatting>
        <x14:conditionalFormatting xmlns:xm="http://schemas.microsoft.com/office/excel/2006/main">
          <x14:cfRule type="dataBar" id="{E213BC7B-D4B1-4B56-A5A4-0E73023E149C}">
            <x14:dataBar minLength="0" maxLength="100" gradient="0">
              <x14:cfvo type="autoMin"/>
              <x14:cfvo type="autoMax"/>
              <x14:negativeFillColor rgb="FFFF0000"/>
              <x14:axisColor rgb="FF000000"/>
            </x14:dataBar>
          </x14:cfRule>
          <xm:sqref>J4:J180</xm:sqref>
        </x14:conditionalFormatting>
        <x14:conditionalFormatting xmlns:xm="http://schemas.microsoft.com/office/excel/2006/main">
          <x14:cfRule type="dataBar" id="{8BE1593B-D336-416C-AD93-E5120662B07B}">
            <x14:dataBar minLength="0" maxLength="100" gradient="0">
              <x14:cfvo type="autoMin"/>
              <x14:cfvo type="autoMax"/>
              <x14:negativeFillColor rgb="FFFF0000"/>
              <x14:axisColor rgb="FF000000"/>
            </x14:dataBar>
          </x14:cfRule>
          <xm:sqref>I4:I180</xm:sqref>
        </x14:conditionalFormatting>
        <x14:conditionalFormatting xmlns:xm="http://schemas.microsoft.com/office/excel/2006/main">
          <x14:cfRule type="dataBar" id="{172EBBB5-E499-43C9-825C-F10EF7B8969B}">
            <x14:dataBar minLength="0" maxLength="100" border="1" negativeBarBorderColorSameAsPositive="0">
              <x14:cfvo type="autoMin"/>
              <x14:cfvo type="autoMax"/>
              <x14:borderColor rgb="FFFFB628"/>
              <x14:negativeFillColor rgb="FFFF0000"/>
              <x14:negativeBorderColor rgb="FFFF0000"/>
              <x14:axisColor rgb="FF000000"/>
            </x14:dataBar>
          </x14:cfRule>
          <xm:sqref>F4:F180</xm:sqref>
        </x14:conditionalFormatting>
        <x14:conditionalFormatting xmlns:xm="http://schemas.microsoft.com/office/excel/2006/main">
          <x14:cfRule type="dataBar" id="{BA1EBA6E-A7D5-44CB-835E-61AB67E0F3B4}">
            <x14:dataBar minLength="0" maxLength="100" border="1" negativeBarBorderColorSameAsPositive="0">
              <x14:cfvo type="autoMin"/>
              <x14:cfvo type="autoMax"/>
              <x14:borderColor rgb="FFD6007B"/>
              <x14:negativeFillColor rgb="FFFF0000"/>
              <x14:negativeBorderColor rgb="FFFF0000"/>
              <x14:axisColor rgb="FF000000"/>
            </x14:dataBar>
          </x14:cfRule>
          <xm:sqref>G4:G180</xm:sqref>
        </x14:conditionalFormatting>
        <x14:conditionalFormatting xmlns:xm="http://schemas.microsoft.com/office/excel/2006/main">
          <x14:cfRule type="dataBar" id="{3FCE394B-EAED-45A8-8D32-C73912B121E5}">
            <x14:dataBar minLength="0" maxLength="100" border="1" negativeBarBorderColorSameAsPositive="0">
              <x14:cfvo type="autoMin"/>
              <x14:cfvo type="autoMax"/>
              <x14:borderColor rgb="FFFF555A"/>
              <x14:negativeFillColor rgb="FFFF0000"/>
              <x14:negativeBorderColor rgb="FFFF0000"/>
              <x14:axisColor rgb="FF000000"/>
            </x14:dataBar>
          </x14:cfRule>
          <xm:sqref>E4:E180</xm:sqref>
        </x14:conditionalFormatting>
        <x14:conditionalFormatting xmlns:xm="http://schemas.microsoft.com/office/excel/2006/main">
          <x14:cfRule type="dataBar" id="{26B68F2D-13F8-4BF1-8C12-70C0F9757E24}">
            <x14:dataBar minLength="0" maxLength="100" border="1" negativeBarBorderColorSameAsPositive="0">
              <x14:cfvo type="autoMin"/>
              <x14:cfvo type="autoMax"/>
              <x14:borderColor rgb="FF008AEF"/>
              <x14:negativeFillColor rgb="FFFF0000"/>
              <x14:negativeBorderColor rgb="FFFF0000"/>
              <x14:axisColor rgb="FF000000"/>
            </x14:dataBar>
          </x14:cfRule>
          <xm:sqref>D4:D180</xm:sqref>
        </x14:conditionalFormatting>
        <x14:conditionalFormatting xmlns:xm="http://schemas.microsoft.com/office/excel/2006/main">
          <x14:cfRule type="dataBar" id="{54AE4489-CA2A-4F46-AEC6-E015A64427B4}">
            <x14:dataBar minLength="0" maxLength="100" gradient="0">
              <x14:cfvo type="autoMin"/>
              <x14:cfvo type="autoMax"/>
              <x14:negativeFillColor rgb="FFFF0000"/>
              <x14:axisColor rgb="FF000000"/>
            </x14:dataBar>
          </x14:cfRule>
          <xm:sqref>H4:H180</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CharTool">
    <tabColor rgb="FF00B0F0"/>
  </sheetPr>
  <dimension ref="A1:J167"/>
  <sheetViews>
    <sheetView showGridLines="0" zoomScaleNormal="100" workbookViewId="0">
      <pane xSplit="1" ySplit="2" topLeftCell="B3" activePane="bottomRight" state="frozen"/>
      <selection pane="topRight" activeCell="B1" sqref="B1"/>
      <selection pane="bottomLeft" activeCell="A3" sqref="A3"/>
      <selection pane="bottomRight" sqref="A1:J1"/>
    </sheetView>
  </sheetViews>
  <sheetFormatPr defaultColWidth="6.1640625" defaultRowHeight="11.25"/>
  <cols>
    <col min="1" max="1" width="6.33203125" style="119" bestFit="1" customWidth="1"/>
    <col min="2" max="2" width="19.1640625" bestFit="1" customWidth="1"/>
    <col min="3" max="3" width="6.33203125" style="120" bestFit="1" customWidth="1"/>
    <col min="4" max="4" width="52.33203125" bestFit="1" customWidth="1"/>
    <col min="5" max="5" width="26" bestFit="1" customWidth="1"/>
    <col min="6" max="6" width="6.33203125" bestFit="1" customWidth="1"/>
    <col min="7" max="7" width="23.6640625" bestFit="1" customWidth="1"/>
    <col min="8" max="8" width="7" bestFit="1" customWidth="1"/>
    <col min="9" max="9" width="53.5" bestFit="1" customWidth="1"/>
    <col min="10" max="10" width="42" bestFit="1" customWidth="1"/>
  </cols>
  <sheetData>
    <row r="1" spans="1:10" s="119" customFormat="1" ht="26.25" thickBot="1">
      <c r="A1" s="854" t="s">
        <v>1990</v>
      </c>
      <c r="B1" s="854"/>
      <c r="C1" s="854"/>
      <c r="D1" s="854"/>
      <c r="E1" s="854"/>
      <c r="F1" s="854"/>
      <c r="G1" s="854"/>
      <c r="H1" s="854"/>
      <c r="I1" s="854"/>
      <c r="J1" s="854"/>
    </row>
    <row r="2" spans="1:10" s="119" customFormat="1" ht="12" thickBot="1">
      <c r="A2" s="389" t="s">
        <v>1991</v>
      </c>
      <c r="B2" s="389" t="s">
        <v>1992</v>
      </c>
      <c r="C2" s="389" t="s">
        <v>1993</v>
      </c>
      <c r="D2" s="389" t="s">
        <v>1994</v>
      </c>
      <c r="E2" s="421" t="s">
        <v>2634</v>
      </c>
      <c r="F2" s="389" t="s">
        <v>1991</v>
      </c>
      <c r="G2" s="389" t="s">
        <v>1992</v>
      </c>
      <c r="H2" s="389" t="s">
        <v>1993</v>
      </c>
      <c r="I2" s="389" t="s">
        <v>1994</v>
      </c>
      <c r="J2" s="421" t="s">
        <v>2634</v>
      </c>
    </row>
    <row r="3" spans="1:10" ht="12" thickBot="1">
      <c r="A3" s="855" t="s">
        <v>1995</v>
      </c>
      <c r="B3" s="514" t="s">
        <v>1922</v>
      </c>
      <c r="C3" s="515" t="s">
        <v>1753</v>
      </c>
      <c r="D3" s="516" t="s">
        <v>4096</v>
      </c>
      <c r="E3" s="514" t="s">
        <v>2810</v>
      </c>
      <c r="F3" s="856" t="s">
        <v>2256</v>
      </c>
      <c r="G3" s="517" t="s">
        <v>1996</v>
      </c>
      <c r="H3" s="518" t="s">
        <v>1753</v>
      </c>
      <c r="I3" s="519" t="s">
        <v>3017</v>
      </c>
      <c r="J3" s="517" t="s">
        <v>2821</v>
      </c>
    </row>
    <row r="4" spans="1:10" ht="12" thickBot="1">
      <c r="A4" s="855"/>
      <c r="B4" s="520" t="s">
        <v>1923</v>
      </c>
      <c r="C4" s="515" t="s">
        <v>1753</v>
      </c>
      <c r="D4" s="521" t="s">
        <v>1924</v>
      </c>
      <c r="E4" s="520" t="s">
        <v>2810</v>
      </c>
      <c r="F4" s="856"/>
      <c r="G4" s="522" t="s">
        <v>1997</v>
      </c>
      <c r="H4" s="518" t="s">
        <v>1753</v>
      </c>
      <c r="I4" s="523" t="s">
        <v>1998</v>
      </c>
      <c r="J4" s="522" t="s">
        <v>2821</v>
      </c>
    </row>
    <row r="5" spans="1:10" ht="12" thickBot="1">
      <c r="A5" s="855"/>
      <c r="B5" s="520" t="s">
        <v>1925</v>
      </c>
      <c r="C5" s="515" t="s">
        <v>1753</v>
      </c>
      <c r="D5" s="521" t="s">
        <v>1926</v>
      </c>
      <c r="E5" s="520" t="s">
        <v>2758</v>
      </c>
      <c r="F5" s="856"/>
      <c r="G5" s="522" t="s">
        <v>1999</v>
      </c>
      <c r="H5" s="518" t="s">
        <v>1753</v>
      </c>
      <c r="I5" s="523" t="s">
        <v>2000</v>
      </c>
      <c r="J5" s="522" t="s">
        <v>2821</v>
      </c>
    </row>
    <row r="6" spans="1:10" ht="12" thickBot="1">
      <c r="A6" s="855"/>
      <c r="B6" s="520" t="s">
        <v>1927</v>
      </c>
      <c r="C6" s="515" t="s">
        <v>1753</v>
      </c>
      <c r="D6" s="521" t="s">
        <v>1928</v>
      </c>
      <c r="E6" s="520" t="s">
        <v>2808</v>
      </c>
      <c r="F6" s="856"/>
      <c r="G6" s="522" t="s">
        <v>2001</v>
      </c>
      <c r="H6" s="518" t="s">
        <v>1753</v>
      </c>
      <c r="I6" s="523" t="s">
        <v>2002</v>
      </c>
      <c r="J6" s="522" t="s">
        <v>2724</v>
      </c>
    </row>
    <row r="7" spans="1:10" ht="12" thickBot="1">
      <c r="A7" s="855"/>
      <c r="B7" s="520" t="s">
        <v>1929</v>
      </c>
      <c r="C7" s="515" t="s">
        <v>1753</v>
      </c>
      <c r="D7" s="521" t="s">
        <v>1930</v>
      </c>
      <c r="E7" s="520" t="s">
        <v>2811</v>
      </c>
      <c r="F7" s="856"/>
      <c r="G7" s="522" t="s">
        <v>2004</v>
      </c>
      <c r="H7" s="518" t="s">
        <v>1753</v>
      </c>
      <c r="I7" s="523" t="s">
        <v>3018</v>
      </c>
      <c r="J7" s="522" t="s">
        <v>3039</v>
      </c>
    </row>
    <row r="8" spans="1:10" ht="12" thickBot="1">
      <c r="A8" s="855"/>
      <c r="B8" s="520" t="s">
        <v>1931</v>
      </c>
      <c r="C8" s="515">
        <v>45</v>
      </c>
      <c r="D8" s="521" t="s">
        <v>1932</v>
      </c>
      <c r="E8" s="520" t="s">
        <v>2731</v>
      </c>
      <c r="F8" s="856"/>
      <c r="G8" s="522" t="s">
        <v>2005</v>
      </c>
      <c r="H8" s="518" t="s">
        <v>1753</v>
      </c>
      <c r="I8" s="523" t="s">
        <v>2006</v>
      </c>
      <c r="J8" s="522" t="s">
        <v>2722</v>
      </c>
    </row>
    <row r="9" spans="1:10" ht="12" thickBot="1">
      <c r="A9" s="855"/>
      <c r="B9" s="520" t="s">
        <v>1933</v>
      </c>
      <c r="C9" s="515">
        <v>95</v>
      </c>
      <c r="D9" s="521" t="s">
        <v>1934</v>
      </c>
      <c r="E9" s="520" t="s">
        <v>2760</v>
      </c>
      <c r="F9" s="856"/>
      <c r="G9" s="522" t="s">
        <v>2007</v>
      </c>
      <c r="H9" s="518">
        <v>500</v>
      </c>
      <c r="I9" s="523" t="s">
        <v>2008</v>
      </c>
      <c r="J9" s="522" t="s">
        <v>2822</v>
      </c>
    </row>
    <row r="10" spans="1:10" ht="12" thickBot="1">
      <c r="A10" s="855"/>
      <c r="B10" s="520" t="s">
        <v>1935</v>
      </c>
      <c r="C10" s="515">
        <v>50</v>
      </c>
      <c r="D10" s="521" t="s">
        <v>1936</v>
      </c>
      <c r="E10" s="520" t="s">
        <v>2731</v>
      </c>
      <c r="F10" s="856"/>
      <c r="G10" s="522" t="s">
        <v>2009</v>
      </c>
      <c r="H10" s="518" t="s">
        <v>1753</v>
      </c>
      <c r="I10" s="523" t="s">
        <v>2010</v>
      </c>
      <c r="J10" s="522" t="s">
        <v>2823</v>
      </c>
    </row>
    <row r="11" spans="1:10" ht="12" thickBot="1">
      <c r="A11" s="855"/>
      <c r="B11" s="520" t="s">
        <v>1937</v>
      </c>
      <c r="C11" s="515">
        <v>75</v>
      </c>
      <c r="D11" s="521" t="s">
        <v>1938</v>
      </c>
      <c r="E11" s="520" t="s">
        <v>2760</v>
      </c>
      <c r="F11" s="856"/>
      <c r="G11" s="522" t="s">
        <v>2011</v>
      </c>
      <c r="H11" s="518" t="s">
        <v>1753</v>
      </c>
      <c r="I11" s="523" t="s">
        <v>3019</v>
      </c>
      <c r="J11" s="522" t="s">
        <v>2824</v>
      </c>
    </row>
    <row r="12" spans="1:10" ht="12" thickBot="1">
      <c r="A12" s="855"/>
      <c r="B12" s="520" t="s">
        <v>1939</v>
      </c>
      <c r="C12" s="515">
        <v>25</v>
      </c>
      <c r="D12" s="521" t="s">
        <v>1936</v>
      </c>
      <c r="E12" s="520" t="s">
        <v>2812</v>
      </c>
      <c r="F12" s="856"/>
      <c r="G12" s="522" t="s">
        <v>2012</v>
      </c>
      <c r="H12" s="518">
        <v>39800</v>
      </c>
      <c r="I12" s="523" t="s">
        <v>3020</v>
      </c>
      <c r="J12" s="522" t="s">
        <v>2825</v>
      </c>
    </row>
    <row r="13" spans="1:10" ht="12" thickBot="1">
      <c r="A13" s="855"/>
      <c r="B13" s="520" t="s">
        <v>1940</v>
      </c>
      <c r="C13" s="515" t="s">
        <v>2985</v>
      </c>
      <c r="D13" s="521" t="s">
        <v>1941</v>
      </c>
      <c r="E13" s="520" t="s">
        <v>2813</v>
      </c>
      <c r="F13" s="856"/>
      <c r="G13" s="522" t="s">
        <v>2013</v>
      </c>
      <c r="H13" s="518">
        <v>250</v>
      </c>
      <c r="I13" s="523" t="s">
        <v>2014</v>
      </c>
      <c r="J13" s="522" t="s">
        <v>2015</v>
      </c>
    </row>
    <row r="14" spans="1:10" ht="12" thickBot="1">
      <c r="A14" s="855"/>
      <c r="B14" s="520" t="s">
        <v>1942</v>
      </c>
      <c r="C14" s="515">
        <v>200</v>
      </c>
      <c r="D14" s="521" t="s">
        <v>1943</v>
      </c>
      <c r="E14" s="520" t="s">
        <v>2731</v>
      </c>
      <c r="F14" s="856"/>
      <c r="G14" s="522" t="s">
        <v>2725</v>
      </c>
      <c r="H14" s="518" t="s">
        <v>1753</v>
      </c>
      <c r="I14" s="523" t="s">
        <v>2016</v>
      </c>
      <c r="J14" s="522" t="s">
        <v>2826</v>
      </c>
    </row>
    <row r="15" spans="1:10" ht="12" thickBot="1">
      <c r="A15" s="855"/>
      <c r="B15" s="520" t="s">
        <v>1944</v>
      </c>
      <c r="C15" s="515">
        <v>1500</v>
      </c>
      <c r="D15" s="521" t="s">
        <v>1945</v>
      </c>
      <c r="E15" s="520" t="s">
        <v>2757</v>
      </c>
      <c r="F15" s="856"/>
      <c r="G15" s="522" t="s">
        <v>2017</v>
      </c>
      <c r="H15" s="518" t="s">
        <v>1753</v>
      </c>
      <c r="I15" s="523" t="s">
        <v>2018</v>
      </c>
      <c r="J15" s="522" t="s">
        <v>2687</v>
      </c>
    </row>
    <row r="16" spans="1:10" ht="12" thickBot="1">
      <c r="A16" s="855"/>
      <c r="B16" s="520" t="s">
        <v>1946</v>
      </c>
      <c r="C16" s="515">
        <v>40</v>
      </c>
      <c r="D16" s="521" t="s">
        <v>1947</v>
      </c>
      <c r="E16" s="520" t="s">
        <v>2727</v>
      </c>
      <c r="F16" s="856"/>
      <c r="G16" s="522" t="s">
        <v>2019</v>
      </c>
      <c r="H16" s="518" t="s">
        <v>1753</v>
      </c>
      <c r="I16" s="523" t="s">
        <v>2020</v>
      </c>
      <c r="J16" s="522" t="s">
        <v>2687</v>
      </c>
    </row>
    <row r="17" spans="1:10" ht="12" thickBot="1">
      <c r="A17" s="855"/>
      <c r="B17" s="520" t="s">
        <v>1948</v>
      </c>
      <c r="C17" s="515">
        <v>1500</v>
      </c>
      <c r="D17" s="521" t="s">
        <v>1949</v>
      </c>
      <c r="E17" s="520" t="s">
        <v>2757</v>
      </c>
      <c r="F17" s="856"/>
      <c r="G17" s="522" t="s">
        <v>2021</v>
      </c>
      <c r="H17" s="518" t="s">
        <v>1753</v>
      </c>
      <c r="I17" s="523" t="s">
        <v>2022</v>
      </c>
      <c r="J17" s="522" t="s">
        <v>2780</v>
      </c>
    </row>
    <row r="18" spans="1:10" ht="12" thickBot="1">
      <c r="A18" s="855"/>
      <c r="B18" s="520" t="s">
        <v>1950</v>
      </c>
      <c r="C18" s="515">
        <v>50</v>
      </c>
      <c r="D18" s="521" t="s">
        <v>1951</v>
      </c>
      <c r="E18" s="520" t="s">
        <v>2731</v>
      </c>
      <c r="F18" s="856"/>
      <c r="G18" s="522" t="s">
        <v>2023</v>
      </c>
      <c r="H18" s="518">
        <v>500</v>
      </c>
      <c r="I18" s="523" t="s">
        <v>2024</v>
      </c>
      <c r="J18" s="522" t="s">
        <v>2827</v>
      </c>
    </row>
    <row r="19" spans="1:10" ht="12" thickBot="1">
      <c r="A19" s="855"/>
      <c r="B19" s="520" t="s">
        <v>1952</v>
      </c>
      <c r="C19" s="515" t="s">
        <v>1753</v>
      </c>
      <c r="D19" s="521" t="s">
        <v>5092</v>
      </c>
      <c r="E19" s="520" t="s">
        <v>2789</v>
      </c>
      <c r="F19" s="856"/>
      <c r="G19" s="522" t="s">
        <v>2025</v>
      </c>
      <c r="H19" s="518">
        <v>500</v>
      </c>
      <c r="I19" s="523" t="s">
        <v>2026</v>
      </c>
      <c r="J19" s="522" t="s">
        <v>5490</v>
      </c>
    </row>
    <row r="20" spans="1:10" ht="12" thickBot="1">
      <c r="A20" s="855"/>
      <c r="B20" s="520" t="s">
        <v>1953</v>
      </c>
      <c r="C20" s="515">
        <v>500</v>
      </c>
      <c r="D20" s="521" t="s">
        <v>3651</v>
      </c>
      <c r="E20" s="520" t="s">
        <v>2756</v>
      </c>
      <c r="F20" s="856"/>
      <c r="G20" s="522" t="s">
        <v>2027</v>
      </c>
      <c r="H20" s="518">
        <v>500</v>
      </c>
      <c r="I20" s="523" t="s">
        <v>2028</v>
      </c>
      <c r="J20" s="522" t="s">
        <v>5492</v>
      </c>
    </row>
    <row r="21" spans="1:10" ht="12" thickBot="1">
      <c r="A21" s="855"/>
      <c r="B21" s="520" t="s">
        <v>1954</v>
      </c>
      <c r="C21" s="515">
        <v>250</v>
      </c>
      <c r="D21" s="521" t="s">
        <v>3652</v>
      </c>
      <c r="E21" s="520" t="s">
        <v>5093</v>
      </c>
      <c r="F21" s="856"/>
      <c r="G21" s="522" t="s">
        <v>2029</v>
      </c>
      <c r="H21" s="518">
        <v>500</v>
      </c>
      <c r="I21" s="523" t="s">
        <v>2030</v>
      </c>
      <c r="J21" s="522" t="s">
        <v>5493</v>
      </c>
    </row>
    <row r="22" spans="1:10" ht="12" thickBot="1">
      <c r="A22" s="855"/>
      <c r="B22" s="520" t="s">
        <v>1955</v>
      </c>
      <c r="C22" s="515">
        <v>50</v>
      </c>
      <c r="D22" s="521" t="s">
        <v>3566</v>
      </c>
      <c r="E22" s="520" t="s">
        <v>2731</v>
      </c>
      <c r="F22" s="856"/>
      <c r="G22" s="522" t="s">
        <v>2031</v>
      </c>
      <c r="H22" s="518">
        <v>500</v>
      </c>
      <c r="I22" s="523" t="s">
        <v>2032</v>
      </c>
      <c r="J22" s="522" t="s">
        <v>5496</v>
      </c>
    </row>
    <row r="23" spans="1:10" ht="12" thickBot="1">
      <c r="A23" s="855"/>
      <c r="B23" s="520" t="s">
        <v>1956</v>
      </c>
      <c r="C23" s="515">
        <v>50</v>
      </c>
      <c r="D23" s="521" t="s">
        <v>3565</v>
      </c>
      <c r="E23" s="520" t="s">
        <v>2731</v>
      </c>
      <c r="F23" s="856"/>
      <c r="G23" s="522" t="s">
        <v>2033</v>
      </c>
      <c r="H23" s="518">
        <v>500</v>
      </c>
      <c r="I23" s="523" t="s">
        <v>3654</v>
      </c>
      <c r="J23" s="522" t="s">
        <v>5491</v>
      </c>
    </row>
    <row r="24" spans="1:10" ht="12" thickBot="1">
      <c r="A24" s="855"/>
      <c r="B24" s="520" t="s">
        <v>1957</v>
      </c>
      <c r="C24" s="515" t="s">
        <v>1753</v>
      </c>
      <c r="D24" s="521" t="s">
        <v>1958</v>
      </c>
      <c r="E24" s="520" t="s">
        <v>2814</v>
      </c>
      <c r="F24" s="856"/>
      <c r="G24" s="522" t="s">
        <v>2034</v>
      </c>
      <c r="H24" s="518">
        <v>500</v>
      </c>
      <c r="I24" s="523" t="s">
        <v>2035</v>
      </c>
      <c r="J24" s="522" t="s">
        <v>5497</v>
      </c>
    </row>
    <row r="25" spans="1:10" ht="12" thickBot="1">
      <c r="A25" s="855"/>
      <c r="B25" s="520" t="s">
        <v>1959</v>
      </c>
      <c r="C25" s="515">
        <v>50</v>
      </c>
      <c r="D25" s="521" t="s">
        <v>1960</v>
      </c>
      <c r="E25" s="520" t="s">
        <v>2727</v>
      </c>
      <c r="F25" s="856"/>
      <c r="G25" s="522" t="s">
        <v>2036</v>
      </c>
      <c r="H25" s="518">
        <v>1000</v>
      </c>
      <c r="I25" s="523" t="s">
        <v>3655</v>
      </c>
      <c r="J25" s="522" t="s">
        <v>5495</v>
      </c>
    </row>
    <row r="26" spans="1:10" ht="12" thickBot="1">
      <c r="A26" s="855"/>
      <c r="B26" s="520" t="s">
        <v>1961</v>
      </c>
      <c r="C26" s="515" t="s">
        <v>1753</v>
      </c>
      <c r="D26" s="521" t="s">
        <v>1962</v>
      </c>
      <c r="E26" s="520" t="s">
        <v>2814</v>
      </c>
      <c r="F26" s="856"/>
      <c r="G26" s="522" t="s">
        <v>2037</v>
      </c>
      <c r="H26" s="518">
        <v>1000</v>
      </c>
      <c r="I26" s="523" t="s">
        <v>3656</v>
      </c>
      <c r="J26" s="522" t="s">
        <v>5494</v>
      </c>
    </row>
    <row r="27" spans="1:10" ht="12" thickBot="1">
      <c r="A27" s="855"/>
      <c r="B27" s="520" t="s">
        <v>1963</v>
      </c>
      <c r="C27" s="515">
        <v>10</v>
      </c>
      <c r="D27" s="521" t="s">
        <v>3653</v>
      </c>
      <c r="E27" s="520" t="s">
        <v>2733</v>
      </c>
      <c r="F27" s="856"/>
      <c r="G27" s="522" t="s">
        <v>2038</v>
      </c>
      <c r="H27" s="518">
        <v>2480</v>
      </c>
      <c r="I27" s="523" t="s">
        <v>2039</v>
      </c>
      <c r="J27" s="522" t="s">
        <v>5498</v>
      </c>
    </row>
    <row r="28" spans="1:10" ht="12" thickBot="1">
      <c r="A28" s="855"/>
      <c r="B28" s="520" t="s">
        <v>1964</v>
      </c>
      <c r="C28" s="515">
        <v>125</v>
      </c>
      <c r="D28" s="521" t="s">
        <v>1965</v>
      </c>
      <c r="E28" s="520" t="s">
        <v>2761</v>
      </c>
      <c r="F28" s="856"/>
      <c r="G28" s="522" t="s">
        <v>2040</v>
      </c>
      <c r="H28" s="518">
        <v>2480</v>
      </c>
      <c r="I28" s="523" t="s">
        <v>2039</v>
      </c>
      <c r="J28" s="522" t="s">
        <v>5498</v>
      </c>
    </row>
    <row r="29" spans="1:10" ht="12" thickBot="1">
      <c r="A29" s="855"/>
      <c r="B29" s="520" t="s">
        <v>1966</v>
      </c>
      <c r="C29" s="515">
        <v>50</v>
      </c>
      <c r="D29" s="521" t="s">
        <v>1967</v>
      </c>
      <c r="E29" s="520" t="s">
        <v>2756</v>
      </c>
      <c r="F29" s="856"/>
      <c r="G29" s="522" t="s">
        <v>2041</v>
      </c>
      <c r="H29" s="518">
        <v>500</v>
      </c>
      <c r="I29" s="523" t="s">
        <v>2042</v>
      </c>
      <c r="J29" s="522" t="s">
        <v>1753</v>
      </c>
    </row>
    <row r="30" spans="1:10" ht="12" thickBot="1">
      <c r="A30" s="855"/>
      <c r="B30" s="520" t="s">
        <v>1968</v>
      </c>
      <c r="C30" s="515">
        <v>25</v>
      </c>
      <c r="D30" s="521" t="s">
        <v>1969</v>
      </c>
      <c r="E30" s="520" t="s">
        <v>2812</v>
      </c>
      <c r="F30" s="856"/>
      <c r="G30" s="522" t="s">
        <v>2043</v>
      </c>
      <c r="H30" s="518">
        <v>500</v>
      </c>
      <c r="I30" s="523" t="s">
        <v>2042</v>
      </c>
      <c r="J30" s="522" t="s">
        <v>1753</v>
      </c>
    </row>
    <row r="31" spans="1:10" ht="12" thickBot="1">
      <c r="A31" s="855"/>
      <c r="B31" s="520" t="s">
        <v>1970</v>
      </c>
      <c r="C31" s="515">
        <v>10</v>
      </c>
      <c r="D31" s="521" t="s">
        <v>1971</v>
      </c>
      <c r="E31" s="520" t="s">
        <v>2812</v>
      </c>
      <c r="F31" s="856"/>
      <c r="G31" s="522" t="s">
        <v>2044</v>
      </c>
      <c r="H31" s="518">
        <v>500</v>
      </c>
      <c r="I31" s="523" t="s">
        <v>2042</v>
      </c>
      <c r="J31" s="522" t="s">
        <v>1753</v>
      </c>
    </row>
    <row r="32" spans="1:10" ht="12" thickBot="1">
      <c r="A32" s="855"/>
      <c r="B32" s="520" t="s">
        <v>1972</v>
      </c>
      <c r="C32" s="515">
        <v>5</v>
      </c>
      <c r="D32" s="521" t="s">
        <v>1971</v>
      </c>
      <c r="E32" s="520" t="s">
        <v>2812</v>
      </c>
      <c r="F32" s="856"/>
      <c r="G32" s="522" t="s">
        <v>2045</v>
      </c>
      <c r="H32" s="518">
        <v>500</v>
      </c>
      <c r="I32" s="523" t="s">
        <v>2042</v>
      </c>
      <c r="J32" s="522" t="s">
        <v>2976</v>
      </c>
    </row>
    <row r="33" spans="1:10" ht="12" thickBot="1">
      <c r="A33" s="855"/>
      <c r="B33" s="520" t="s">
        <v>1973</v>
      </c>
      <c r="C33" s="515" t="s">
        <v>1753</v>
      </c>
      <c r="D33" s="521" t="s">
        <v>1974</v>
      </c>
      <c r="E33" s="520" t="s">
        <v>4095</v>
      </c>
      <c r="F33" s="856"/>
      <c r="G33" s="522" t="s">
        <v>2046</v>
      </c>
      <c r="H33" s="518">
        <v>500</v>
      </c>
      <c r="I33" s="523" t="s">
        <v>2042</v>
      </c>
      <c r="J33" s="522" t="s">
        <v>2828</v>
      </c>
    </row>
    <row r="34" spans="1:10" ht="12" thickBot="1">
      <c r="A34" s="855"/>
      <c r="B34" s="520" t="s">
        <v>1975</v>
      </c>
      <c r="C34" s="515" t="s">
        <v>1753</v>
      </c>
      <c r="D34" s="521" t="s">
        <v>1976</v>
      </c>
      <c r="E34" s="520" t="s">
        <v>4094</v>
      </c>
      <c r="F34" s="856"/>
      <c r="G34" s="522" t="s">
        <v>2047</v>
      </c>
      <c r="H34" s="518">
        <v>500</v>
      </c>
      <c r="I34" s="523" t="s">
        <v>2042</v>
      </c>
      <c r="J34" s="522" t="s">
        <v>2828</v>
      </c>
    </row>
    <row r="35" spans="1:10" ht="12" thickBot="1">
      <c r="A35" s="855"/>
      <c r="B35" s="520" t="s">
        <v>1977</v>
      </c>
      <c r="C35" s="515" t="s">
        <v>1753</v>
      </c>
      <c r="D35" s="521" t="s">
        <v>1974</v>
      </c>
      <c r="E35" s="520" t="s">
        <v>4093</v>
      </c>
      <c r="F35" s="856"/>
      <c r="G35" s="522" t="s">
        <v>2048</v>
      </c>
      <c r="H35" s="518">
        <v>500</v>
      </c>
      <c r="I35" s="523" t="s">
        <v>2042</v>
      </c>
      <c r="J35" s="522" t="s">
        <v>2739</v>
      </c>
    </row>
    <row r="36" spans="1:10" ht="12" thickBot="1">
      <c r="A36" s="855"/>
      <c r="B36" s="520" t="s">
        <v>1978</v>
      </c>
      <c r="C36" s="515" t="s">
        <v>1753</v>
      </c>
      <c r="D36" s="521" t="s">
        <v>1971</v>
      </c>
      <c r="E36" s="520" t="s">
        <v>3582</v>
      </c>
      <c r="F36" s="856"/>
      <c r="G36" s="522" t="s">
        <v>2049</v>
      </c>
      <c r="H36" s="518">
        <v>500</v>
      </c>
      <c r="I36" s="523" t="s">
        <v>2042</v>
      </c>
      <c r="J36" s="522" t="s">
        <v>2739</v>
      </c>
    </row>
    <row r="37" spans="1:10" ht="12" thickBot="1">
      <c r="A37" s="855"/>
      <c r="B37" s="520" t="s">
        <v>1979</v>
      </c>
      <c r="C37" s="515" t="s">
        <v>1753</v>
      </c>
      <c r="D37" s="521" t="s">
        <v>1971</v>
      </c>
      <c r="E37" s="520" t="s">
        <v>3583</v>
      </c>
      <c r="F37" s="856"/>
      <c r="G37" s="522" t="s">
        <v>2050</v>
      </c>
      <c r="H37" s="518">
        <v>500</v>
      </c>
      <c r="I37" s="523" t="s">
        <v>2042</v>
      </c>
      <c r="J37" s="522" t="s">
        <v>2975</v>
      </c>
    </row>
    <row r="38" spans="1:10" ht="12" thickBot="1">
      <c r="A38" s="855"/>
      <c r="B38" s="520" t="s">
        <v>1980</v>
      </c>
      <c r="C38" s="515" t="s">
        <v>1753</v>
      </c>
      <c r="D38" s="521" t="s">
        <v>1981</v>
      </c>
      <c r="E38" s="520" t="s">
        <v>2808</v>
      </c>
      <c r="F38" s="856"/>
      <c r="G38" s="522" t="s">
        <v>2051</v>
      </c>
      <c r="H38" s="518" t="s">
        <v>1753</v>
      </c>
      <c r="I38" s="523" t="s">
        <v>2052</v>
      </c>
      <c r="J38" s="522" t="s">
        <v>2829</v>
      </c>
    </row>
    <row r="39" spans="1:10" ht="12" thickBot="1">
      <c r="A39" s="855"/>
      <c r="B39" s="520" t="s">
        <v>1982</v>
      </c>
      <c r="C39" s="515" t="s">
        <v>1753</v>
      </c>
      <c r="D39" s="521" t="s">
        <v>1983</v>
      </c>
      <c r="E39" s="520" t="s">
        <v>4261</v>
      </c>
      <c r="F39" s="856"/>
      <c r="G39" s="522" t="s">
        <v>2053</v>
      </c>
      <c r="H39" s="518" t="s">
        <v>1753</v>
      </c>
      <c r="I39" s="523" t="s">
        <v>2054</v>
      </c>
      <c r="J39" s="522" t="s">
        <v>4406</v>
      </c>
    </row>
    <row r="40" spans="1:10" ht="12" thickBot="1">
      <c r="A40" s="855"/>
      <c r="B40" s="520" t="s">
        <v>1985</v>
      </c>
      <c r="C40" s="515">
        <v>300</v>
      </c>
      <c r="D40" s="521" t="s">
        <v>1986</v>
      </c>
      <c r="E40" s="520" t="s">
        <v>4287</v>
      </c>
      <c r="F40" s="856"/>
      <c r="G40" s="522" t="s">
        <v>2055</v>
      </c>
      <c r="H40" s="518">
        <v>250</v>
      </c>
      <c r="I40" s="523" t="s">
        <v>2056</v>
      </c>
      <c r="J40" s="522" t="s">
        <v>2812</v>
      </c>
    </row>
    <row r="41" spans="1:10" ht="12" thickBot="1">
      <c r="A41" s="855"/>
      <c r="B41" s="520" t="s">
        <v>1987</v>
      </c>
      <c r="C41" s="515">
        <v>40</v>
      </c>
      <c r="D41" s="521" t="s">
        <v>1986</v>
      </c>
      <c r="E41" s="520" t="s">
        <v>2812</v>
      </c>
      <c r="F41" s="856"/>
      <c r="G41" s="522" t="s">
        <v>2057</v>
      </c>
      <c r="H41" s="518">
        <v>5</v>
      </c>
      <c r="I41" s="523" t="s">
        <v>2058</v>
      </c>
      <c r="J41" s="522" t="s">
        <v>2812</v>
      </c>
    </row>
    <row r="42" spans="1:10" ht="12" thickBot="1">
      <c r="A42" s="855"/>
      <c r="B42" s="520" t="s">
        <v>1988</v>
      </c>
      <c r="C42" s="515">
        <v>25</v>
      </c>
      <c r="D42" s="521" t="s">
        <v>1986</v>
      </c>
      <c r="E42" s="520" t="s">
        <v>2812</v>
      </c>
      <c r="F42" s="856"/>
      <c r="G42" s="522" t="s">
        <v>2059</v>
      </c>
      <c r="H42" s="518" t="s">
        <v>1753</v>
      </c>
      <c r="I42" s="523" t="s">
        <v>2060</v>
      </c>
      <c r="J42" s="522" t="s">
        <v>2830</v>
      </c>
    </row>
    <row r="43" spans="1:10" ht="12" thickBot="1">
      <c r="A43" s="857" t="s">
        <v>2311</v>
      </c>
      <c r="B43" s="524" t="s">
        <v>2257</v>
      </c>
      <c r="C43" s="525" t="s">
        <v>1753</v>
      </c>
      <c r="D43" s="526" t="s">
        <v>2258</v>
      </c>
      <c r="E43" s="524" t="s">
        <v>2755</v>
      </c>
      <c r="F43" s="856"/>
      <c r="G43" s="522" t="s">
        <v>2061</v>
      </c>
      <c r="H43" s="518" t="s">
        <v>1753</v>
      </c>
      <c r="I43" s="523" t="s">
        <v>2060</v>
      </c>
      <c r="J43" s="522" t="s">
        <v>2831</v>
      </c>
    </row>
    <row r="44" spans="1:10" ht="12" thickBot="1">
      <c r="A44" s="857"/>
      <c r="B44" s="527" t="s">
        <v>2259</v>
      </c>
      <c r="C44" s="525" t="s">
        <v>1753</v>
      </c>
      <c r="D44" s="528" t="s">
        <v>2260</v>
      </c>
      <c r="E44" s="527" t="s">
        <v>2761</v>
      </c>
      <c r="F44" s="856"/>
      <c r="G44" s="522" t="s">
        <v>2062</v>
      </c>
      <c r="H44" s="518" t="s">
        <v>1753</v>
      </c>
      <c r="I44" s="523" t="s">
        <v>2063</v>
      </c>
      <c r="J44" s="522" t="s">
        <v>2726</v>
      </c>
    </row>
    <row r="45" spans="1:10" ht="12" thickBot="1">
      <c r="A45" s="857"/>
      <c r="B45" s="527" t="s">
        <v>2261</v>
      </c>
      <c r="C45" s="525">
        <v>150</v>
      </c>
      <c r="D45" s="528" t="s">
        <v>2262</v>
      </c>
      <c r="E45" s="527" t="s">
        <v>2760</v>
      </c>
      <c r="F45" s="856"/>
      <c r="G45" s="522" t="s">
        <v>2064</v>
      </c>
      <c r="H45" s="518">
        <v>777</v>
      </c>
      <c r="I45" s="523" t="s">
        <v>2065</v>
      </c>
      <c r="J45" s="522" t="s">
        <v>2727</v>
      </c>
    </row>
    <row r="46" spans="1:10" ht="12" thickBot="1">
      <c r="A46" s="857"/>
      <c r="B46" s="527" t="s">
        <v>2263</v>
      </c>
      <c r="C46" s="525">
        <v>120</v>
      </c>
      <c r="D46" s="528" t="s">
        <v>2264</v>
      </c>
      <c r="E46" s="527" t="s">
        <v>2731</v>
      </c>
      <c r="F46" s="856"/>
      <c r="G46" s="522" t="s">
        <v>2066</v>
      </c>
      <c r="H46" s="518">
        <v>100</v>
      </c>
      <c r="I46" s="523" t="s">
        <v>2067</v>
      </c>
      <c r="J46" s="522" t="s">
        <v>2812</v>
      </c>
    </row>
    <row r="47" spans="1:10" ht="12" thickBot="1">
      <c r="A47" s="857"/>
      <c r="B47" s="527" t="s">
        <v>2265</v>
      </c>
      <c r="C47" s="525">
        <v>40</v>
      </c>
      <c r="D47" s="528" t="s">
        <v>2266</v>
      </c>
      <c r="E47" s="527" t="s">
        <v>2731</v>
      </c>
      <c r="F47" s="856"/>
      <c r="G47" s="522" t="s">
        <v>2068</v>
      </c>
      <c r="H47" s="518" t="s">
        <v>1753</v>
      </c>
      <c r="I47" s="523" t="s">
        <v>2069</v>
      </c>
      <c r="J47" s="522" t="s">
        <v>2832</v>
      </c>
    </row>
    <row r="48" spans="1:10" ht="12" thickBot="1">
      <c r="A48" s="857"/>
      <c r="B48" s="527" t="s">
        <v>2267</v>
      </c>
      <c r="C48" s="525" t="s">
        <v>1753</v>
      </c>
      <c r="D48" s="528" t="s">
        <v>2268</v>
      </c>
      <c r="E48" s="527" t="s">
        <v>2815</v>
      </c>
      <c r="F48" s="856"/>
      <c r="G48" s="522" t="s">
        <v>2070</v>
      </c>
      <c r="H48" s="518" t="s">
        <v>1753</v>
      </c>
      <c r="I48" s="523" t="s">
        <v>2071</v>
      </c>
      <c r="J48" s="522" t="s">
        <v>3021</v>
      </c>
    </row>
    <row r="49" spans="1:10" ht="12" thickBot="1">
      <c r="A49" s="857"/>
      <c r="B49" s="527" t="s">
        <v>2269</v>
      </c>
      <c r="C49" s="525">
        <v>25</v>
      </c>
      <c r="D49" s="528" t="s">
        <v>2270</v>
      </c>
      <c r="E49" s="527" t="s">
        <v>2812</v>
      </c>
      <c r="F49" s="856"/>
      <c r="G49" s="522" t="s">
        <v>2073</v>
      </c>
      <c r="H49" s="518" t="s">
        <v>1753</v>
      </c>
      <c r="I49" s="523" t="s">
        <v>2074</v>
      </c>
      <c r="J49" s="522" t="s">
        <v>2916</v>
      </c>
    </row>
    <row r="50" spans="1:10" ht="12" thickBot="1">
      <c r="A50" s="857"/>
      <c r="B50" s="527" t="s">
        <v>2271</v>
      </c>
      <c r="C50" s="525" t="s">
        <v>2982</v>
      </c>
      <c r="D50" s="528" t="s">
        <v>2272</v>
      </c>
      <c r="E50" s="527" t="s">
        <v>2816</v>
      </c>
      <c r="F50" s="856"/>
      <c r="G50" s="522" t="s">
        <v>2075</v>
      </c>
      <c r="H50" s="518" t="s">
        <v>1753</v>
      </c>
      <c r="I50" s="523" t="s">
        <v>2076</v>
      </c>
      <c r="J50" s="522" t="s">
        <v>2077</v>
      </c>
    </row>
    <row r="51" spans="1:10" s="298" customFormat="1" ht="12" thickBot="1">
      <c r="A51" s="857"/>
      <c r="B51" s="527" t="s">
        <v>4957</v>
      </c>
      <c r="C51" s="525" t="s">
        <v>4958</v>
      </c>
      <c r="D51" s="528" t="s">
        <v>4960</v>
      </c>
      <c r="E51" s="527" t="s">
        <v>4959</v>
      </c>
      <c r="F51" s="856"/>
      <c r="G51" s="522" t="s">
        <v>2078</v>
      </c>
      <c r="H51" s="518" t="s">
        <v>1753</v>
      </c>
      <c r="I51" s="523" t="s">
        <v>2079</v>
      </c>
      <c r="J51" s="522" t="s">
        <v>2077</v>
      </c>
    </row>
    <row r="52" spans="1:10" ht="12" thickBot="1">
      <c r="A52" s="857"/>
      <c r="B52" s="527" t="s">
        <v>2273</v>
      </c>
      <c r="C52" s="525" t="s">
        <v>2983</v>
      </c>
      <c r="D52" s="528" t="s">
        <v>2274</v>
      </c>
      <c r="E52" s="527" t="s">
        <v>2760</v>
      </c>
      <c r="F52" s="856"/>
      <c r="G52" s="522" t="s">
        <v>2080</v>
      </c>
      <c r="H52" s="518" t="s">
        <v>1753</v>
      </c>
      <c r="I52" s="523" t="s">
        <v>2081</v>
      </c>
      <c r="J52" s="522" t="s">
        <v>2077</v>
      </c>
    </row>
    <row r="53" spans="1:10" ht="12" thickBot="1">
      <c r="A53" s="857"/>
      <c r="B53" s="527" t="s">
        <v>2275</v>
      </c>
      <c r="C53" s="525">
        <v>888</v>
      </c>
      <c r="D53" s="528" t="s">
        <v>2274</v>
      </c>
      <c r="E53" s="527" t="s">
        <v>2731</v>
      </c>
      <c r="F53" s="856"/>
      <c r="G53" s="522" t="s">
        <v>2082</v>
      </c>
      <c r="H53" s="518" t="s">
        <v>1753</v>
      </c>
      <c r="I53" s="523" t="s">
        <v>2081</v>
      </c>
      <c r="J53" s="522" t="s">
        <v>2077</v>
      </c>
    </row>
    <row r="54" spans="1:10" ht="12" thickBot="1">
      <c r="A54" s="857"/>
      <c r="B54" s="527" t="s">
        <v>2276</v>
      </c>
      <c r="C54" s="525">
        <v>10</v>
      </c>
      <c r="D54" s="528" t="s">
        <v>2277</v>
      </c>
      <c r="E54" s="527" t="s">
        <v>2812</v>
      </c>
      <c r="F54" s="856"/>
      <c r="G54" s="522" t="s">
        <v>2083</v>
      </c>
      <c r="H54" s="518" t="s">
        <v>1753</v>
      </c>
      <c r="I54" s="523" t="s">
        <v>2084</v>
      </c>
      <c r="J54" s="522" t="s">
        <v>3014</v>
      </c>
    </row>
    <row r="55" spans="1:10" ht="12" thickBot="1">
      <c r="A55" s="857"/>
      <c r="B55" s="527" t="s">
        <v>2278</v>
      </c>
      <c r="C55" s="525" t="s">
        <v>2984</v>
      </c>
      <c r="D55" s="528" t="s">
        <v>2277</v>
      </c>
      <c r="E55" s="527" t="s">
        <v>2731</v>
      </c>
      <c r="F55" s="856"/>
      <c r="G55" s="522" t="s">
        <v>2086</v>
      </c>
      <c r="H55" s="518">
        <v>10</v>
      </c>
      <c r="I55" s="523" t="s">
        <v>2084</v>
      </c>
      <c r="J55" s="522" t="s">
        <v>3016</v>
      </c>
    </row>
    <row r="56" spans="1:10" ht="12" thickBot="1">
      <c r="A56" s="857"/>
      <c r="B56" s="527" t="s">
        <v>2279</v>
      </c>
      <c r="C56" s="525">
        <v>555</v>
      </c>
      <c r="D56" s="528" t="s">
        <v>2280</v>
      </c>
      <c r="E56" s="527" t="s">
        <v>2760</v>
      </c>
      <c r="F56" s="856"/>
      <c r="G56" s="522" t="s">
        <v>2087</v>
      </c>
      <c r="H56" s="518" t="s">
        <v>1753</v>
      </c>
      <c r="I56" s="523" t="s">
        <v>2084</v>
      </c>
      <c r="J56" s="522" t="s">
        <v>2085</v>
      </c>
    </row>
    <row r="57" spans="1:10" ht="12" thickBot="1">
      <c r="A57" s="857"/>
      <c r="B57" s="527" t="s">
        <v>2281</v>
      </c>
      <c r="C57" s="525">
        <v>100</v>
      </c>
      <c r="D57" s="528" t="s">
        <v>5091</v>
      </c>
      <c r="E57" s="527" t="s">
        <v>2760</v>
      </c>
      <c r="F57" s="856"/>
      <c r="G57" s="522" t="s">
        <v>2088</v>
      </c>
      <c r="H57" s="518" t="s">
        <v>1753</v>
      </c>
      <c r="I57" s="523" t="s">
        <v>2084</v>
      </c>
      <c r="J57" s="522" t="s">
        <v>2085</v>
      </c>
    </row>
    <row r="58" spans="1:10" ht="12" thickBot="1">
      <c r="A58" s="857"/>
      <c r="B58" s="527" t="s">
        <v>2282</v>
      </c>
      <c r="C58" s="525">
        <v>20</v>
      </c>
      <c r="D58" s="528" t="s">
        <v>2277</v>
      </c>
      <c r="E58" s="527" t="s">
        <v>2731</v>
      </c>
      <c r="F58" s="856"/>
      <c r="G58" s="522" t="s">
        <v>2089</v>
      </c>
      <c r="H58" s="518" t="s">
        <v>1753</v>
      </c>
      <c r="I58" s="523" t="s">
        <v>2084</v>
      </c>
      <c r="J58" s="522" t="s">
        <v>2085</v>
      </c>
    </row>
    <row r="59" spans="1:10" ht="12" thickBot="1">
      <c r="A59" s="857"/>
      <c r="B59" s="527" t="s">
        <v>2283</v>
      </c>
      <c r="C59" s="525">
        <v>10</v>
      </c>
      <c r="D59" s="528" t="s">
        <v>2277</v>
      </c>
      <c r="E59" s="527" t="s">
        <v>3580</v>
      </c>
      <c r="F59" s="856"/>
      <c r="G59" s="522" t="s">
        <v>2090</v>
      </c>
      <c r="H59" s="518" t="s">
        <v>1753</v>
      </c>
      <c r="I59" s="523" t="s">
        <v>2084</v>
      </c>
      <c r="J59" s="522" t="s">
        <v>2085</v>
      </c>
    </row>
    <row r="60" spans="1:10" ht="12" thickBot="1">
      <c r="A60" s="857"/>
      <c r="B60" s="527" t="s">
        <v>2284</v>
      </c>
      <c r="C60" s="525">
        <v>10</v>
      </c>
      <c r="D60" s="528" t="s">
        <v>2277</v>
      </c>
      <c r="E60" s="527" t="s">
        <v>2760</v>
      </c>
      <c r="F60" s="856"/>
      <c r="G60" s="522" t="s">
        <v>2091</v>
      </c>
      <c r="H60" s="518">
        <v>50</v>
      </c>
      <c r="I60" s="523" t="s">
        <v>2084</v>
      </c>
      <c r="J60" s="522" t="s">
        <v>3015</v>
      </c>
    </row>
    <row r="61" spans="1:10" ht="12" thickBot="1">
      <c r="A61" s="857"/>
      <c r="B61" s="527" t="s">
        <v>2285</v>
      </c>
      <c r="C61" s="525" t="s">
        <v>1753</v>
      </c>
      <c r="D61" s="528" t="s">
        <v>2277</v>
      </c>
      <c r="E61" s="527" t="s">
        <v>2817</v>
      </c>
      <c r="F61" s="856"/>
      <c r="G61" s="522" t="s">
        <v>2092</v>
      </c>
      <c r="H61" s="518">
        <v>40</v>
      </c>
      <c r="I61" s="523" t="s">
        <v>2084</v>
      </c>
      <c r="J61" s="522" t="s">
        <v>3013</v>
      </c>
    </row>
    <row r="62" spans="1:10" ht="12" thickBot="1">
      <c r="A62" s="857"/>
      <c r="B62" s="527" t="s">
        <v>2286</v>
      </c>
      <c r="C62" s="525">
        <v>50</v>
      </c>
      <c r="D62" s="528" t="s">
        <v>2277</v>
      </c>
      <c r="E62" s="527" t="s">
        <v>2731</v>
      </c>
      <c r="F62" s="856"/>
      <c r="G62" s="522" t="s">
        <v>2093</v>
      </c>
      <c r="H62" s="518">
        <v>5</v>
      </c>
      <c r="I62" s="523" t="s">
        <v>2084</v>
      </c>
      <c r="J62" s="522" t="s">
        <v>3013</v>
      </c>
    </row>
    <row r="63" spans="1:10" ht="12" thickBot="1">
      <c r="A63" s="857"/>
      <c r="B63" s="527" t="s">
        <v>2287</v>
      </c>
      <c r="C63" s="525">
        <v>70</v>
      </c>
      <c r="D63" s="528" t="s">
        <v>2277</v>
      </c>
      <c r="E63" s="527" t="s">
        <v>2760</v>
      </c>
      <c r="F63" s="856"/>
      <c r="G63" s="522" t="s">
        <v>2094</v>
      </c>
      <c r="H63" s="518">
        <v>20</v>
      </c>
      <c r="I63" s="523" t="s">
        <v>2084</v>
      </c>
      <c r="J63" s="522" t="s">
        <v>3013</v>
      </c>
    </row>
    <row r="64" spans="1:10" ht="12" thickBot="1">
      <c r="A64" s="857"/>
      <c r="B64" s="527" t="s">
        <v>2288</v>
      </c>
      <c r="C64" s="525">
        <v>10</v>
      </c>
      <c r="D64" s="528" t="s">
        <v>2277</v>
      </c>
      <c r="E64" s="527" t="s">
        <v>2818</v>
      </c>
      <c r="F64" s="856"/>
      <c r="G64" s="522" t="s">
        <v>2095</v>
      </c>
      <c r="H64" s="518">
        <v>20</v>
      </c>
      <c r="I64" s="523" t="s">
        <v>2084</v>
      </c>
      <c r="J64" s="522" t="s">
        <v>3013</v>
      </c>
    </row>
    <row r="65" spans="1:10" ht="12" thickBot="1">
      <c r="A65" s="857"/>
      <c r="B65" s="527" t="s">
        <v>2289</v>
      </c>
      <c r="C65" s="525" t="s">
        <v>1753</v>
      </c>
      <c r="D65" s="528" t="s">
        <v>2981</v>
      </c>
      <c r="E65" s="527" t="s">
        <v>2003</v>
      </c>
      <c r="F65" s="856"/>
      <c r="G65" s="522" t="s">
        <v>2096</v>
      </c>
      <c r="H65" s="518">
        <v>10</v>
      </c>
      <c r="I65" s="523" t="s">
        <v>2084</v>
      </c>
      <c r="J65" s="522" t="s">
        <v>3013</v>
      </c>
    </row>
    <row r="66" spans="1:10" ht="12" thickBot="1">
      <c r="A66" s="857"/>
      <c r="B66" s="527" t="s">
        <v>2290</v>
      </c>
      <c r="C66" s="525" t="s">
        <v>1753</v>
      </c>
      <c r="D66" s="528" t="s">
        <v>2291</v>
      </c>
      <c r="E66" s="527" t="s">
        <v>2819</v>
      </c>
      <c r="F66" s="856"/>
      <c r="G66" s="522" t="s">
        <v>2097</v>
      </c>
      <c r="H66" s="518">
        <v>10</v>
      </c>
      <c r="I66" s="523" t="s">
        <v>2084</v>
      </c>
      <c r="J66" s="522" t="s">
        <v>3013</v>
      </c>
    </row>
    <row r="67" spans="1:10" ht="12" thickBot="1">
      <c r="A67" s="857"/>
      <c r="B67" s="527" t="s">
        <v>2292</v>
      </c>
      <c r="C67" s="525" t="s">
        <v>1753</v>
      </c>
      <c r="D67" s="528" t="s">
        <v>2293</v>
      </c>
      <c r="E67" s="527" t="s">
        <v>2723</v>
      </c>
      <c r="F67" s="856"/>
      <c r="G67" s="522" t="s">
        <v>2098</v>
      </c>
      <c r="H67" s="518">
        <v>30</v>
      </c>
      <c r="I67" s="523" t="s">
        <v>2084</v>
      </c>
      <c r="J67" s="522" t="s">
        <v>3013</v>
      </c>
    </row>
    <row r="68" spans="1:10" ht="12" thickBot="1">
      <c r="A68" s="857"/>
      <c r="B68" s="527" t="s">
        <v>2294</v>
      </c>
      <c r="C68" s="525" t="s">
        <v>1753</v>
      </c>
      <c r="D68" s="528" t="s">
        <v>2295</v>
      </c>
      <c r="E68" s="527" t="s">
        <v>2820</v>
      </c>
      <c r="F68" s="856"/>
      <c r="G68" s="522" t="s">
        <v>2099</v>
      </c>
      <c r="H68" s="518">
        <v>25</v>
      </c>
      <c r="I68" s="523" t="s">
        <v>2084</v>
      </c>
      <c r="J68" s="522" t="s">
        <v>3013</v>
      </c>
    </row>
    <row r="69" spans="1:10" ht="12" thickBot="1">
      <c r="A69" s="857"/>
      <c r="B69" s="527" t="s">
        <v>2296</v>
      </c>
      <c r="C69" s="525">
        <v>2000</v>
      </c>
      <c r="D69" s="528" t="s">
        <v>2295</v>
      </c>
      <c r="E69" s="527" t="s">
        <v>2756</v>
      </c>
      <c r="F69" s="856"/>
      <c r="G69" s="522" t="s">
        <v>2100</v>
      </c>
      <c r="H69" s="518">
        <v>30</v>
      </c>
      <c r="I69" s="523" t="s">
        <v>2084</v>
      </c>
      <c r="J69" s="522" t="s">
        <v>3013</v>
      </c>
    </row>
    <row r="70" spans="1:10" ht="12" thickBot="1">
      <c r="A70" s="857"/>
      <c r="B70" s="527" t="s">
        <v>2297</v>
      </c>
      <c r="C70" s="525" t="s">
        <v>1753</v>
      </c>
      <c r="D70" s="528" t="s">
        <v>2298</v>
      </c>
      <c r="E70" s="527" t="s">
        <v>2820</v>
      </c>
      <c r="F70" s="856"/>
      <c r="G70" s="522" t="s">
        <v>2101</v>
      </c>
      <c r="H70" s="518">
        <v>10</v>
      </c>
      <c r="I70" s="523" t="s">
        <v>2084</v>
      </c>
      <c r="J70" s="522" t="s">
        <v>3013</v>
      </c>
    </row>
    <row r="71" spans="1:10" ht="12" thickBot="1">
      <c r="A71" s="857"/>
      <c r="B71" s="527" t="s">
        <v>2299</v>
      </c>
      <c r="C71" s="525">
        <v>15</v>
      </c>
      <c r="D71" s="528" t="s">
        <v>2300</v>
      </c>
      <c r="E71" s="527" t="s">
        <v>2812</v>
      </c>
      <c r="F71" s="856"/>
      <c r="G71" s="522" t="s">
        <v>2102</v>
      </c>
      <c r="H71" s="518">
        <v>5</v>
      </c>
      <c r="I71" s="523" t="s">
        <v>2084</v>
      </c>
      <c r="J71" s="522" t="s">
        <v>3013</v>
      </c>
    </row>
    <row r="72" spans="1:10" ht="12" thickBot="1">
      <c r="A72" s="857"/>
      <c r="B72" s="527" t="s">
        <v>2301</v>
      </c>
      <c r="C72" s="525">
        <v>25</v>
      </c>
      <c r="D72" s="528" t="s">
        <v>2302</v>
      </c>
      <c r="E72" s="527" t="s">
        <v>2812</v>
      </c>
      <c r="F72" s="856"/>
      <c r="G72" s="522" t="s">
        <v>2103</v>
      </c>
      <c r="H72" s="518">
        <v>40</v>
      </c>
      <c r="I72" s="523" t="s">
        <v>2084</v>
      </c>
      <c r="J72" s="522" t="s">
        <v>3013</v>
      </c>
    </row>
    <row r="73" spans="1:10" ht="12" thickBot="1">
      <c r="A73" s="857"/>
      <c r="B73" s="527" t="s">
        <v>2303</v>
      </c>
      <c r="C73" s="525">
        <v>1000</v>
      </c>
      <c r="D73" s="528" t="s">
        <v>2304</v>
      </c>
      <c r="E73" s="527" t="s">
        <v>2756</v>
      </c>
      <c r="F73" s="856"/>
      <c r="G73" s="522" t="s">
        <v>2104</v>
      </c>
      <c r="H73" s="518">
        <v>20</v>
      </c>
      <c r="I73" s="523" t="s">
        <v>2084</v>
      </c>
      <c r="J73" s="522" t="s">
        <v>3013</v>
      </c>
    </row>
    <row r="74" spans="1:10" ht="12" thickBot="1">
      <c r="A74" s="857"/>
      <c r="B74" s="527" t="s">
        <v>2305</v>
      </c>
      <c r="C74" s="525">
        <v>10</v>
      </c>
      <c r="D74" s="528" t="s">
        <v>2306</v>
      </c>
      <c r="E74" s="527" t="s">
        <v>2812</v>
      </c>
      <c r="F74" s="856"/>
      <c r="G74" s="522" t="s">
        <v>2105</v>
      </c>
      <c r="H74" s="518" t="s">
        <v>1753</v>
      </c>
      <c r="I74" s="523" t="s">
        <v>2106</v>
      </c>
      <c r="J74" s="522" t="s">
        <v>2904</v>
      </c>
    </row>
    <row r="75" spans="1:10" ht="12" thickBot="1">
      <c r="A75" s="857"/>
      <c r="B75" s="527" t="s">
        <v>2307</v>
      </c>
      <c r="C75" s="525" t="s">
        <v>1753</v>
      </c>
      <c r="D75" s="528" t="s">
        <v>2308</v>
      </c>
      <c r="E75" s="527" t="s">
        <v>2820</v>
      </c>
      <c r="F75" s="856"/>
      <c r="G75" s="522" t="s">
        <v>2107</v>
      </c>
      <c r="H75" s="518" t="s">
        <v>1753</v>
      </c>
      <c r="I75" s="523" t="s">
        <v>2108</v>
      </c>
      <c r="J75" s="522" t="s">
        <v>2904</v>
      </c>
    </row>
    <row r="76" spans="1:10" ht="12" thickBot="1">
      <c r="A76" s="857"/>
      <c r="B76" s="527" t="s">
        <v>2309</v>
      </c>
      <c r="C76" s="525">
        <v>100</v>
      </c>
      <c r="D76" s="528" t="s">
        <v>2310</v>
      </c>
      <c r="E76" s="527" t="s">
        <v>2812</v>
      </c>
      <c r="F76" s="856"/>
      <c r="G76" s="522" t="s">
        <v>2109</v>
      </c>
      <c r="H76" s="518" t="s">
        <v>1753</v>
      </c>
      <c r="I76" s="523" t="s">
        <v>2110</v>
      </c>
      <c r="J76" s="522" t="s">
        <v>2904</v>
      </c>
    </row>
    <row r="77" spans="1:10" ht="12" thickBot="1">
      <c r="A77" s="529"/>
      <c r="B77" s="529"/>
      <c r="C77" s="530"/>
      <c r="D77" s="529"/>
      <c r="E77" s="529"/>
      <c r="F77" s="856"/>
      <c r="G77" s="522" t="s">
        <v>2111</v>
      </c>
      <c r="H77" s="518" t="s">
        <v>1753</v>
      </c>
      <c r="I77" s="523" t="s">
        <v>1753</v>
      </c>
      <c r="J77" s="522" t="s">
        <v>2729</v>
      </c>
    </row>
    <row r="78" spans="1:10" ht="12" thickBot="1">
      <c r="A78" s="529"/>
      <c r="B78" s="529"/>
      <c r="C78" s="530"/>
      <c r="D78" s="529"/>
      <c r="E78" s="529"/>
      <c r="F78" s="856"/>
      <c r="G78" s="522" t="s">
        <v>2112</v>
      </c>
      <c r="H78" s="518" t="s">
        <v>1753</v>
      </c>
      <c r="I78" s="523" t="s">
        <v>1753</v>
      </c>
      <c r="J78" s="522" t="s">
        <v>3581</v>
      </c>
    </row>
    <row r="79" spans="1:10" ht="12" thickBot="1">
      <c r="A79" s="529"/>
      <c r="B79" s="529"/>
      <c r="C79" s="530"/>
      <c r="D79" s="529"/>
      <c r="E79" s="529"/>
      <c r="F79" s="856"/>
      <c r="G79" s="522" t="s">
        <v>2113</v>
      </c>
      <c r="H79" s="518" t="s">
        <v>1753</v>
      </c>
      <c r="I79" s="523" t="s">
        <v>1753</v>
      </c>
      <c r="J79" s="522" t="s">
        <v>2727</v>
      </c>
    </row>
    <row r="80" spans="1:10" ht="12" thickBot="1">
      <c r="A80" s="529"/>
      <c r="B80" s="529"/>
      <c r="C80" s="530"/>
      <c r="D80" s="529"/>
      <c r="E80" s="529"/>
      <c r="F80" s="856"/>
      <c r="G80" s="522" t="s">
        <v>2114</v>
      </c>
      <c r="H80" s="518" t="s">
        <v>1753</v>
      </c>
      <c r="I80" s="523" t="s">
        <v>2115</v>
      </c>
      <c r="J80" s="522" t="s">
        <v>2116</v>
      </c>
    </row>
    <row r="81" spans="1:10" ht="12" thickBot="1">
      <c r="A81" s="529"/>
      <c r="B81" s="529"/>
      <c r="C81" s="530"/>
      <c r="D81" s="529"/>
      <c r="E81" s="529"/>
      <c r="F81" s="856"/>
      <c r="G81" s="522" t="s">
        <v>2117</v>
      </c>
      <c r="H81" s="518" t="s">
        <v>1753</v>
      </c>
      <c r="I81" s="523" t="s">
        <v>2118</v>
      </c>
      <c r="J81" s="522" t="s">
        <v>2116</v>
      </c>
    </row>
    <row r="82" spans="1:10" ht="12" thickBot="1">
      <c r="A82" s="529"/>
      <c r="B82" s="529"/>
      <c r="C82" s="530"/>
      <c r="D82" s="529"/>
      <c r="E82" s="529"/>
      <c r="F82" s="856"/>
      <c r="G82" s="522" t="s">
        <v>2119</v>
      </c>
      <c r="H82" s="518" t="s">
        <v>1753</v>
      </c>
      <c r="I82" s="523" t="s">
        <v>2120</v>
      </c>
      <c r="J82" s="522" t="s">
        <v>2116</v>
      </c>
    </row>
    <row r="83" spans="1:10" ht="12" thickBot="1">
      <c r="A83" s="529"/>
      <c r="B83" s="529"/>
      <c r="C83" s="530"/>
      <c r="D83" s="529"/>
      <c r="E83" s="529"/>
      <c r="F83" s="856"/>
      <c r="G83" s="522" t="s">
        <v>2121</v>
      </c>
      <c r="H83" s="518" t="s">
        <v>1753</v>
      </c>
      <c r="I83" s="523" t="s">
        <v>2122</v>
      </c>
      <c r="J83" s="522" t="s">
        <v>2116</v>
      </c>
    </row>
    <row r="84" spans="1:10" ht="12" thickBot="1">
      <c r="A84" s="529"/>
      <c r="B84" s="529"/>
      <c r="C84" s="530"/>
      <c r="D84" s="529"/>
      <c r="E84" s="529"/>
      <c r="F84" s="856"/>
      <c r="G84" s="522" t="s">
        <v>2123</v>
      </c>
      <c r="H84" s="518" t="s">
        <v>1753</v>
      </c>
      <c r="I84" s="523" t="s">
        <v>2124</v>
      </c>
      <c r="J84" s="522" t="s">
        <v>2905</v>
      </c>
    </row>
    <row r="85" spans="1:10" ht="12" thickBot="1">
      <c r="A85" s="529"/>
      <c r="B85" s="529"/>
      <c r="C85" s="530"/>
      <c r="D85" s="529"/>
      <c r="E85" s="529"/>
      <c r="F85" s="856"/>
      <c r="G85" s="522" t="s">
        <v>2125</v>
      </c>
      <c r="H85" s="518" t="s">
        <v>1753</v>
      </c>
      <c r="I85" s="523" t="s">
        <v>2126</v>
      </c>
      <c r="J85" s="522" t="s">
        <v>2833</v>
      </c>
    </row>
    <row r="86" spans="1:10" ht="12" thickBot="1">
      <c r="A86" s="529"/>
      <c r="B86" s="529"/>
      <c r="C86" s="530"/>
      <c r="D86" s="529"/>
      <c r="E86" s="529"/>
      <c r="F86" s="856"/>
      <c r="G86" s="522" t="s">
        <v>2127</v>
      </c>
      <c r="H86" s="518" t="s">
        <v>1753</v>
      </c>
      <c r="I86" s="523" t="s">
        <v>2128</v>
      </c>
      <c r="J86" s="522" t="s">
        <v>2744</v>
      </c>
    </row>
    <row r="87" spans="1:10" ht="12" thickBot="1">
      <c r="A87" s="529"/>
      <c r="B87" s="529"/>
      <c r="C87" s="530"/>
      <c r="D87" s="529"/>
      <c r="E87" s="529"/>
      <c r="F87" s="856"/>
      <c r="G87" s="522" t="s">
        <v>2129</v>
      </c>
      <c r="H87" s="518" t="s">
        <v>1753</v>
      </c>
      <c r="I87" s="523" t="s">
        <v>3010</v>
      </c>
      <c r="J87" s="522" t="s">
        <v>2803</v>
      </c>
    </row>
    <row r="88" spans="1:10" ht="12" thickBot="1">
      <c r="A88" s="529"/>
      <c r="B88" s="529"/>
      <c r="C88" s="530"/>
      <c r="D88" s="529"/>
      <c r="E88" s="529"/>
      <c r="F88" s="856"/>
      <c r="G88" s="522" t="s">
        <v>2130</v>
      </c>
      <c r="H88" s="518" t="s">
        <v>1753</v>
      </c>
      <c r="I88" s="523" t="s">
        <v>3011</v>
      </c>
      <c r="J88" s="522" t="s">
        <v>3012</v>
      </c>
    </row>
    <row r="89" spans="1:10" ht="12" thickBot="1">
      <c r="A89" s="529"/>
      <c r="B89" s="529"/>
      <c r="C89" s="530"/>
      <c r="D89" s="529"/>
      <c r="E89" s="529"/>
      <c r="F89" s="856"/>
      <c r="G89" s="522" t="s">
        <v>2131</v>
      </c>
      <c r="H89" s="518" t="s">
        <v>1753</v>
      </c>
      <c r="I89" s="523" t="s">
        <v>3011</v>
      </c>
      <c r="J89" s="522" t="s">
        <v>3012</v>
      </c>
    </row>
    <row r="90" spans="1:10" ht="12" thickBot="1">
      <c r="A90" s="529"/>
      <c r="B90" s="529"/>
      <c r="C90" s="530"/>
      <c r="D90" s="529"/>
      <c r="E90" s="529"/>
      <c r="F90" s="856"/>
      <c r="G90" s="522" t="s">
        <v>2132</v>
      </c>
      <c r="H90" s="518" t="s">
        <v>1753</v>
      </c>
      <c r="I90" s="523" t="s">
        <v>3011</v>
      </c>
      <c r="J90" s="522" t="s">
        <v>3012</v>
      </c>
    </row>
    <row r="91" spans="1:10" ht="12" thickBot="1">
      <c r="A91" s="529"/>
      <c r="B91" s="529"/>
      <c r="C91" s="530"/>
      <c r="D91" s="529"/>
      <c r="E91" s="529"/>
      <c r="F91" s="856"/>
      <c r="G91" s="522" t="s">
        <v>2133</v>
      </c>
      <c r="H91" s="518" t="s">
        <v>1753</v>
      </c>
      <c r="I91" s="523" t="s">
        <v>3011</v>
      </c>
      <c r="J91" s="522" t="s">
        <v>3012</v>
      </c>
    </row>
    <row r="92" spans="1:10" ht="12" thickBot="1">
      <c r="A92" s="529"/>
      <c r="B92" s="529"/>
      <c r="C92" s="530"/>
      <c r="D92" s="529"/>
      <c r="E92" s="529"/>
      <c r="F92" s="856"/>
      <c r="G92" s="522" t="s">
        <v>2134</v>
      </c>
      <c r="H92" s="518" t="s">
        <v>1753</v>
      </c>
      <c r="I92" s="523" t="s">
        <v>3011</v>
      </c>
      <c r="J92" s="522" t="s">
        <v>3012</v>
      </c>
    </row>
    <row r="93" spans="1:10" ht="12" thickBot="1">
      <c r="A93" s="529"/>
      <c r="B93" s="529"/>
      <c r="C93" s="530"/>
      <c r="D93" s="529"/>
      <c r="E93" s="529"/>
      <c r="F93" s="856"/>
      <c r="G93" s="522" t="s">
        <v>2135</v>
      </c>
      <c r="H93" s="518" t="s">
        <v>1753</v>
      </c>
      <c r="I93" s="523" t="s">
        <v>3011</v>
      </c>
      <c r="J93" s="522" t="s">
        <v>3012</v>
      </c>
    </row>
    <row r="94" spans="1:10" ht="12" thickBot="1">
      <c r="A94" s="529"/>
      <c r="B94" s="529"/>
      <c r="C94" s="530"/>
      <c r="D94" s="529"/>
      <c r="E94" s="529"/>
      <c r="F94" s="856"/>
      <c r="G94" s="522" t="s">
        <v>2136</v>
      </c>
      <c r="H94" s="518" t="s">
        <v>1753</v>
      </c>
      <c r="I94" s="523" t="s">
        <v>2137</v>
      </c>
      <c r="J94" s="522" t="s">
        <v>3009</v>
      </c>
    </row>
    <row r="95" spans="1:10" ht="12" thickBot="1">
      <c r="A95" s="529"/>
      <c r="B95" s="529"/>
      <c r="C95" s="530"/>
      <c r="D95" s="529"/>
      <c r="E95" s="529"/>
      <c r="F95" s="856"/>
      <c r="G95" s="522" t="s">
        <v>2138</v>
      </c>
      <c r="H95" s="518">
        <v>100</v>
      </c>
      <c r="I95" s="523" t="s">
        <v>1753</v>
      </c>
      <c r="J95" s="522" t="s">
        <v>2752</v>
      </c>
    </row>
    <row r="96" spans="1:10" ht="12" thickBot="1">
      <c r="A96" s="529"/>
      <c r="B96" s="529"/>
      <c r="C96" s="530"/>
      <c r="D96" s="529"/>
      <c r="E96" s="529"/>
      <c r="F96" s="856"/>
      <c r="G96" s="522" t="s">
        <v>2139</v>
      </c>
      <c r="H96" s="518">
        <v>100</v>
      </c>
      <c r="I96" s="523" t="s">
        <v>1753</v>
      </c>
      <c r="J96" s="522" t="s">
        <v>2752</v>
      </c>
    </row>
    <row r="97" spans="1:10" ht="12" thickBot="1">
      <c r="A97" s="529"/>
      <c r="B97" s="529"/>
      <c r="C97" s="530"/>
      <c r="D97" s="529"/>
      <c r="E97" s="529"/>
      <c r="F97" s="856"/>
      <c r="G97" s="522" t="s">
        <v>2140</v>
      </c>
      <c r="H97" s="518" t="s">
        <v>1753</v>
      </c>
      <c r="I97" s="523" t="s">
        <v>2141</v>
      </c>
      <c r="J97" s="522" t="s">
        <v>2835</v>
      </c>
    </row>
    <row r="98" spans="1:10" ht="12" thickBot="1">
      <c r="A98" s="529"/>
      <c r="B98" s="529"/>
      <c r="C98" s="530"/>
      <c r="D98" s="529"/>
      <c r="E98" s="529"/>
      <c r="F98" s="856"/>
      <c r="G98" s="522" t="s">
        <v>2142</v>
      </c>
      <c r="H98" s="518" t="s">
        <v>1753</v>
      </c>
      <c r="I98" s="523" t="s">
        <v>2143</v>
      </c>
      <c r="J98" s="522" t="s">
        <v>2906</v>
      </c>
    </row>
    <row r="99" spans="1:10" ht="12" thickBot="1">
      <c r="A99" s="529"/>
      <c r="B99" s="529"/>
      <c r="C99" s="530"/>
      <c r="D99" s="529"/>
      <c r="E99" s="529"/>
      <c r="F99" s="856"/>
      <c r="G99" s="522" t="s">
        <v>2144</v>
      </c>
      <c r="H99" s="518" t="s">
        <v>1753</v>
      </c>
      <c r="I99" s="523" t="s">
        <v>2145</v>
      </c>
      <c r="J99" s="522" t="s">
        <v>2836</v>
      </c>
    </row>
    <row r="100" spans="1:10" ht="12" thickBot="1">
      <c r="A100" s="529"/>
      <c r="B100" s="529"/>
      <c r="C100" s="530"/>
      <c r="D100" s="529"/>
      <c r="E100" s="529"/>
      <c r="F100" s="856"/>
      <c r="G100" s="522" t="s">
        <v>2146</v>
      </c>
      <c r="H100" s="518" t="s">
        <v>1753</v>
      </c>
      <c r="I100" s="523" t="s">
        <v>2147</v>
      </c>
      <c r="J100" s="522" t="s">
        <v>2837</v>
      </c>
    </row>
    <row r="101" spans="1:10" ht="12" thickBot="1">
      <c r="A101" s="529"/>
      <c r="B101" s="529"/>
      <c r="C101" s="530"/>
      <c r="D101" s="529"/>
      <c r="E101" s="529"/>
      <c r="F101" s="856"/>
      <c r="G101" s="522" t="s">
        <v>2148</v>
      </c>
      <c r="H101" s="518" t="s">
        <v>1753</v>
      </c>
      <c r="I101" s="523" t="s">
        <v>2149</v>
      </c>
      <c r="J101" s="522" t="s">
        <v>2838</v>
      </c>
    </row>
    <row r="102" spans="1:10" ht="12" thickBot="1">
      <c r="A102" s="529"/>
      <c r="B102" s="529"/>
      <c r="C102" s="530"/>
      <c r="D102" s="529"/>
      <c r="E102" s="529"/>
      <c r="F102" s="856"/>
      <c r="G102" s="522" t="s">
        <v>2150</v>
      </c>
      <c r="H102" s="518" t="s">
        <v>1753</v>
      </c>
      <c r="I102" s="523" t="s">
        <v>2151</v>
      </c>
      <c r="J102" s="522" t="s">
        <v>2839</v>
      </c>
    </row>
    <row r="103" spans="1:10" ht="12" thickBot="1">
      <c r="A103" s="529"/>
      <c r="B103" s="529"/>
      <c r="C103" s="530"/>
      <c r="D103" s="529"/>
      <c r="E103" s="529"/>
      <c r="F103" s="856"/>
      <c r="G103" s="522" t="s">
        <v>2152</v>
      </c>
      <c r="H103" s="518" t="s">
        <v>1753</v>
      </c>
      <c r="I103" s="523" t="s">
        <v>2143</v>
      </c>
      <c r="J103" s="522" t="s">
        <v>2840</v>
      </c>
    </row>
    <row r="104" spans="1:10" ht="12" thickBot="1">
      <c r="A104" s="529"/>
      <c r="B104" s="529"/>
      <c r="C104" s="530"/>
      <c r="D104" s="529"/>
      <c r="E104" s="529"/>
      <c r="F104" s="856"/>
      <c r="G104" s="522" t="s">
        <v>2153</v>
      </c>
      <c r="H104" s="518" t="s">
        <v>1753</v>
      </c>
      <c r="I104" s="523" t="s">
        <v>2154</v>
      </c>
      <c r="J104" s="522" t="s">
        <v>2841</v>
      </c>
    </row>
    <row r="105" spans="1:10" ht="12" thickBot="1">
      <c r="A105" s="529"/>
      <c r="B105" s="529"/>
      <c r="C105" s="530"/>
      <c r="D105" s="529"/>
      <c r="E105" s="529"/>
      <c r="F105" s="856"/>
      <c r="G105" s="522" t="s">
        <v>2155</v>
      </c>
      <c r="H105" s="518" t="s">
        <v>1753</v>
      </c>
      <c r="I105" s="523" t="s">
        <v>2156</v>
      </c>
      <c r="J105" s="522" t="s">
        <v>2842</v>
      </c>
    </row>
    <row r="106" spans="1:10" ht="12" thickBot="1">
      <c r="A106" s="529"/>
      <c r="B106" s="529"/>
      <c r="C106" s="530"/>
      <c r="D106" s="529"/>
      <c r="E106" s="529"/>
      <c r="F106" s="856"/>
      <c r="G106" s="522" t="s">
        <v>2157</v>
      </c>
      <c r="H106" s="518" t="s">
        <v>1753</v>
      </c>
      <c r="I106" s="523" t="s">
        <v>2149</v>
      </c>
      <c r="J106" s="522" t="s">
        <v>2843</v>
      </c>
    </row>
    <row r="107" spans="1:10" ht="12" thickBot="1">
      <c r="A107" s="529"/>
      <c r="B107" s="529"/>
      <c r="C107" s="530"/>
      <c r="D107" s="529"/>
      <c r="E107" s="529"/>
      <c r="F107" s="856"/>
      <c r="G107" s="522" t="s">
        <v>2158</v>
      </c>
      <c r="H107" s="518" t="s">
        <v>1753</v>
      </c>
      <c r="I107" s="523" t="s">
        <v>2159</v>
      </c>
      <c r="J107" s="522" t="s">
        <v>2844</v>
      </c>
    </row>
    <row r="108" spans="1:10" ht="12" thickBot="1">
      <c r="A108" s="529"/>
      <c r="B108" s="529"/>
      <c r="C108" s="530"/>
      <c r="D108" s="529"/>
      <c r="E108" s="529"/>
      <c r="F108" s="856"/>
      <c r="G108" s="522" t="s">
        <v>2160</v>
      </c>
      <c r="H108" s="518" t="s">
        <v>1753</v>
      </c>
      <c r="I108" s="523" t="s">
        <v>2143</v>
      </c>
      <c r="J108" s="522" t="s">
        <v>2907</v>
      </c>
    </row>
    <row r="109" spans="1:10" ht="12" thickBot="1">
      <c r="A109" s="529"/>
      <c r="B109" s="529"/>
      <c r="C109" s="530"/>
      <c r="D109" s="529"/>
      <c r="E109" s="529"/>
      <c r="F109" s="856"/>
      <c r="G109" s="522" t="s">
        <v>2161</v>
      </c>
      <c r="H109" s="518" t="s">
        <v>1753</v>
      </c>
      <c r="I109" s="523" t="s">
        <v>2162</v>
      </c>
      <c r="J109" s="522" t="s">
        <v>2845</v>
      </c>
    </row>
    <row r="110" spans="1:10" ht="12" thickBot="1">
      <c r="A110" s="529"/>
      <c r="B110" s="529"/>
      <c r="C110" s="530"/>
      <c r="D110" s="529"/>
      <c r="E110" s="529"/>
      <c r="F110" s="856"/>
      <c r="G110" s="522" t="s">
        <v>2163</v>
      </c>
      <c r="H110" s="518" t="s">
        <v>1753</v>
      </c>
      <c r="I110" s="523" t="s">
        <v>2164</v>
      </c>
      <c r="J110" s="522" t="s">
        <v>2846</v>
      </c>
    </row>
    <row r="111" spans="1:10" ht="12" thickBot="1">
      <c r="A111" s="529"/>
      <c r="B111" s="529"/>
      <c r="C111" s="530"/>
      <c r="D111" s="529"/>
      <c r="E111" s="529"/>
      <c r="F111" s="856"/>
      <c r="G111" s="522" t="s">
        <v>2165</v>
      </c>
      <c r="H111" s="518" t="s">
        <v>1753</v>
      </c>
      <c r="I111" s="523" t="s">
        <v>2166</v>
      </c>
      <c r="J111" s="522" t="s">
        <v>2847</v>
      </c>
    </row>
    <row r="112" spans="1:10" ht="12" thickBot="1">
      <c r="A112" s="529"/>
      <c r="B112" s="529"/>
      <c r="C112" s="530"/>
      <c r="D112" s="529"/>
      <c r="E112" s="529"/>
      <c r="F112" s="856"/>
      <c r="G112" s="522" t="s">
        <v>2167</v>
      </c>
      <c r="H112" s="518" t="s">
        <v>1753</v>
      </c>
      <c r="I112" s="523" t="s">
        <v>2072</v>
      </c>
      <c r="J112" s="522" t="s">
        <v>2993</v>
      </c>
    </row>
    <row r="113" spans="1:10" ht="12" thickBot="1">
      <c r="A113" s="529"/>
      <c r="B113" s="529"/>
      <c r="C113" s="530"/>
      <c r="D113" s="529"/>
      <c r="E113" s="529"/>
      <c r="F113" s="856"/>
      <c r="G113" s="522" t="s">
        <v>2168</v>
      </c>
      <c r="H113" s="518" t="s">
        <v>1753</v>
      </c>
      <c r="I113" s="523" t="s">
        <v>2169</v>
      </c>
      <c r="J113" s="522" t="s">
        <v>2835</v>
      </c>
    </row>
    <row r="114" spans="1:10" ht="12" thickBot="1">
      <c r="A114" s="529"/>
      <c r="B114" s="529"/>
      <c r="C114" s="530"/>
      <c r="D114" s="529"/>
      <c r="E114" s="529"/>
      <c r="F114" s="856"/>
      <c r="G114" s="522" t="s">
        <v>2170</v>
      </c>
      <c r="H114" s="518" t="s">
        <v>1753</v>
      </c>
      <c r="I114" s="523" t="s">
        <v>2171</v>
      </c>
      <c r="J114" s="522" t="s">
        <v>2836</v>
      </c>
    </row>
    <row r="115" spans="1:10" ht="12" thickBot="1">
      <c r="A115" s="529"/>
      <c r="B115" s="529"/>
      <c r="C115" s="530"/>
      <c r="D115" s="529"/>
      <c r="E115" s="529"/>
      <c r="F115" s="856"/>
      <c r="G115" s="522" t="s">
        <v>2172</v>
      </c>
      <c r="H115" s="518" t="s">
        <v>1753</v>
      </c>
      <c r="I115" s="523" t="s">
        <v>2173</v>
      </c>
      <c r="J115" s="522" t="s">
        <v>2837</v>
      </c>
    </row>
    <row r="116" spans="1:10" ht="12" thickBot="1">
      <c r="A116" s="529"/>
      <c r="B116" s="529"/>
      <c r="C116" s="530"/>
      <c r="D116" s="529"/>
      <c r="E116" s="529"/>
      <c r="F116" s="856"/>
      <c r="G116" s="522" t="s">
        <v>2174</v>
      </c>
      <c r="H116" s="518" t="s">
        <v>1753</v>
      </c>
      <c r="I116" s="523" t="s">
        <v>2175</v>
      </c>
      <c r="J116" s="522" t="s">
        <v>2838</v>
      </c>
    </row>
    <row r="117" spans="1:10" ht="12" thickBot="1">
      <c r="A117" s="529"/>
      <c r="B117" s="529"/>
      <c r="C117" s="530"/>
      <c r="D117" s="529"/>
      <c r="E117" s="529"/>
      <c r="F117" s="856"/>
      <c r="G117" s="522" t="s">
        <v>2176</v>
      </c>
      <c r="H117" s="518" t="s">
        <v>1753</v>
      </c>
      <c r="I117" s="523" t="s">
        <v>2177</v>
      </c>
      <c r="J117" s="522" t="s">
        <v>2839</v>
      </c>
    </row>
    <row r="118" spans="1:10" ht="12" thickBot="1">
      <c r="A118" s="529"/>
      <c r="B118" s="529"/>
      <c r="C118" s="530"/>
      <c r="D118" s="529"/>
      <c r="E118" s="529"/>
      <c r="F118" s="856"/>
      <c r="G118" s="522" t="s">
        <v>2178</v>
      </c>
      <c r="H118" s="518" t="s">
        <v>1753</v>
      </c>
      <c r="I118" s="523" t="s">
        <v>2179</v>
      </c>
      <c r="J118" s="522" t="s">
        <v>2840</v>
      </c>
    </row>
    <row r="119" spans="1:10" ht="12" thickBot="1">
      <c r="A119" s="529"/>
      <c r="B119" s="529"/>
      <c r="C119" s="530"/>
      <c r="D119" s="529"/>
      <c r="E119" s="529"/>
      <c r="F119" s="856"/>
      <c r="G119" s="522" t="s">
        <v>2180</v>
      </c>
      <c r="H119" s="518" t="s">
        <v>1753</v>
      </c>
      <c r="I119" s="523" t="s">
        <v>2181</v>
      </c>
      <c r="J119" s="522" t="s">
        <v>2182</v>
      </c>
    </row>
    <row r="120" spans="1:10" ht="12" thickBot="1">
      <c r="A120" s="529"/>
      <c r="B120" s="529"/>
      <c r="C120" s="530"/>
      <c r="D120" s="529"/>
      <c r="E120" s="529"/>
      <c r="F120" s="856"/>
      <c r="G120" s="522" t="s">
        <v>2183</v>
      </c>
      <c r="H120" s="518" t="s">
        <v>1753</v>
      </c>
      <c r="I120" s="523" t="s">
        <v>2184</v>
      </c>
      <c r="J120" s="522" t="s">
        <v>2182</v>
      </c>
    </row>
    <row r="121" spans="1:10" ht="12" thickBot="1">
      <c r="A121" s="529"/>
      <c r="B121" s="529"/>
      <c r="C121" s="530"/>
      <c r="D121" s="529"/>
      <c r="E121" s="529"/>
      <c r="F121" s="856"/>
      <c r="G121" s="522" t="s">
        <v>2185</v>
      </c>
      <c r="H121" s="518" t="s">
        <v>1753</v>
      </c>
      <c r="I121" s="523" t="s">
        <v>2186</v>
      </c>
      <c r="J121" s="522" t="s">
        <v>2728</v>
      </c>
    </row>
    <row r="122" spans="1:10" ht="12" thickBot="1">
      <c r="A122" s="529"/>
      <c r="B122" s="529"/>
      <c r="C122" s="530"/>
      <c r="D122" s="529"/>
      <c r="E122" s="529"/>
      <c r="F122" s="856"/>
      <c r="G122" s="522" t="s">
        <v>2187</v>
      </c>
      <c r="H122" s="518" t="s">
        <v>1753</v>
      </c>
      <c r="I122" s="523" t="s">
        <v>2186</v>
      </c>
      <c r="J122" s="522" t="s">
        <v>2728</v>
      </c>
    </row>
    <row r="123" spans="1:10" ht="12" thickBot="1">
      <c r="A123" s="529"/>
      <c r="B123" s="529"/>
      <c r="C123" s="530"/>
      <c r="D123" s="529"/>
      <c r="E123" s="529"/>
      <c r="F123" s="856"/>
      <c r="G123" s="522" t="s">
        <v>2188</v>
      </c>
      <c r="H123" s="518" t="s">
        <v>1753</v>
      </c>
      <c r="I123" s="523" t="s">
        <v>2186</v>
      </c>
      <c r="J123" s="522" t="s">
        <v>2728</v>
      </c>
    </row>
    <row r="124" spans="1:10" ht="12" thickBot="1">
      <c r="A124" s="529"/>
      <c r="B124" s="529"/>
      <c r="C124" s="530"/>
      <c r="D124" s="529"/>
      <c r="E124" s="529"/>
      <c r="F124" s="856"/>
      <c r="G124" s="522" t="s">
        <v>2189</v>
      </c>
      <c r="H124" s="518" t="s">
        <v>1753</v>
      </c>
      <c r="I124" s="523" t="s">
        <v>2186</v>
      </c>
      <c r="J124" s="522" t="s">
        <v>2728</v>
      </c>
    </row>
    <row r="125" spans="1:10" ht="12" thickBot="1">
      <c r="A125" s="529"/>
      <c r="B125" s="529"/>
      <c r="C125" s="530"/>
      <c r="D125" s="529"/>
      <c r="E125" s="529"/>
      <c r="F125" s="856"/>
      <c r="G125" s="522" t="s">
        <v>2190</v>
      </c>
      <c r="H125" s="518" t="s">
        <v>1753</v>
      </c>
      <c r="I125" s="523" t="s">
        <v>2684</v>
      </c>
      <c r="J125" s="522" t="s">
        <v>2994</v>
      </c>
    </row>
    <row r="126" spans="1:10" ht="12" thickBot="1">
      <c r="A126" s="529"/>
      <c r="B126" s="529"/>
      <c r="C126" s="530"/>
      <c r="D126" s="529"/>
      <c r="E126" s="529"/>
      <c r="F126" s="856"/>
      <c r="G126" s="522" t="s">
        <v>2191</v>
      </c>
      <c r="H126" s="518" t="s">
        <v>1753</v>
      </c>
      <c r="I126" s="523" t="s">
        <v>2684</v>
      </c>
      <c r="J126" s="522" t="s">
        <v>2995</v>
      </c>
    </row>
    <row r="127" spans="1:10" ht="12" thickBot="1">
      <c r="A127" s="529"/>
      <c r="B127" s="529"/>
      <c r="C127" s="530"/>
      <c r="D127" s="529"/>
      <c r="E127" s="529"/>
      <c r="F127" s="856"/>
      <c r="G127" s="522" t="s">
        <v>2192</v>
      </c>
      <c r="H127" s="518" t="s">
        <v>1753</v>
      </c>
      <c r="I127" s="523" t="s">
        <v>2684</v>
      </c>
      <c r="J127" s="522" t="s">
        <v>2996</v>
      </c>
    </row>
    <row r="128" spans="1:10" ht="12" thickBot="1">
      <c r="A128" s="529"/>
      <c r="B128" s="529"/>
      <c r="C128" s="530"/>
      <c r="D128" s="529"/>
      <c r="E128" s="529"/>
      <c r="F128" s="856"/>
      <c r="G128" s="522" t="s">
        <v>2193</v>
      </c>
      <c r="H128" s="518" t="s">
        <v>1753</v>
      </c>
      <c r="I128" s="523" t="s">
        <v>2194</v>
      </c>
      <c r="J128" s="522" t="s">
        <v>2997</v>
      </c>
    </row>
    <row r="129" spans="1:10" ht="12" thickBot="1">
      <c r="A129" s="529"/>
      <c r="B129" s="529"/>
      <c r="C129" s="530"/>
      <c r="D129" s="529"/>
      <c r="E129" s="529"/>
      <c r="F129" s="856"/>
      <c r="G129" s="522" t="s">
        <v>2195</v>
      </c>
      <c r="H129" s="518" t="s">
        <v>1753</v>
      </c>
      <c r="I129" s="523" t="s">
        <v>2196</v>
      </c>
      <c r="J129" s="522" t="s">
        <v>2998</v>
      </c>
    </row>
    <row r="130" spans="1:10" ht="12" thickBot="1">
      <c r="A130" s="529"/>
      <c r="B130" s="529"/>
      <c r="C130" s="530"/>
      <c r="D130" s="529"/>
      <c r="E130" s="529"/>
      <c r="F130" s="856"/>
      <c r="G130" s="522" t="s">
        <v>2197</v>
      </c>
      <c r="H130" s="518" t="s">
        <v>1753</v>
      </c>
      <c r="I130" s="523" t="s">
        <v>2198</v>
      </c>
      <c r="J130" s="522" t="s">
        <v>2072</v>
      </c>
    </row>
    <row r="131" spans="1:10" ht="12" thickBot="1">
      <c r="A131" s="529"/>
      <c r="B131" s="529"/>
      <c r="C131" s="530"/>
      <c r="D131" s="529"/>
      <c r="E131" s="529"/>
      <c r="F131" s="856"/>
      <c r="G131" s="522" t="s">
        <v>2199</v>
      </c>
      <c r="H131" s="518" t="s">
        <v>1753</v>
      </c>
      <c r="I131" s="523" t="s">
        <v>2200</v>
      </c>
      <c r="J131" s="522" t="s">
        <v>2072</v>
      </c>
    </row>
    <row r="132" spans="1:10" ht="12" thickBot="1">
      <c r="A132" s="529"/>
      <c r="B132" s="529"/>
      <c r="C132" s="530"/>
      <c r="D132" s="529"/>
      <c r="E132" s="529"/>
      <c r="F132" s="856"/>
      <c r="G132" s="522" t="s">
        <v>2201</v>
      </c>
      <c r="H132" s="518" t="s">
        <v>1753</v>
      </c>
      <c r="I132" s="523" t="s">
        <v>2202</v>
      </c>
      <c r="J132" s="522" t="s">
        <v>2999</v>
      </c>
    </row>
    <row r="133" spans="1:10" ht="12" thickBot="1">
      <c r="A133" s="529"/>
      <c r="B133" s="529"/>
      <c r="C133" s="530"/>
      <c r="D133" s="529"/>
      <c r="E133" s="529"/>
      <c r="F133" s="856"/>
      <c r="G133" s="522" t="s">
        <v>2203</v>
      </c>
      <c r="H133" s="518" t="s">
        <v>1753</v>
      </c>
      <c r="I133" s="523" t="s">
        <v>2204</v>
      </c>
      <c r="J133" s="522" t="s">
        <v>3008</v>
      </c>
    </row>
    <row r="134" spans="1:10" ht="12" thickBot="1">
      <c r="A134" s="529"/>
      <c r="B134" s="529"/>
      <c r="C134" s="530"/>
      <c r="D134" s="529"/>
      <c r="E134" s="529"/>
      <c r="F134" s="856"/>
      <c r="G134" s="522" t="s">
        <v>2205</v>
      </c>
      <c r="H134" s="518" t="s">
        <v>1753</v>
      </c>
      <c r="I134" s="523" t="s">
        <v>1753</v>
      </c>
      <c r="J134" s="522" t="s">
        <v>3007</v>
      </c>
    </row>
    <row r="135" spans="1:10" ht="12" thickBot="1">
      <c r="A135" s="529"/>
      <c r="B135" s="529"/>
      <c r="C135" s="530"/>
      <c r="D135" s="529"/>
      <c r="E135" s="529"/>
      <c r="F135" s="856"/>
      <c r="G135" s="522" t="s">
        <v>2206</v>
      </c>
      <c r="H135" s="518" t="s">
        <v>1753</v>
      </c>
      <c r="I135" s="523" t="s">
        <v>1753</v>
      </c>
      <c r="J135" s="522" t="s">
        <v>2072</v>
      </c>
    </row>
    <row r="136" spans="1:10" ht="12" thickBot="1">
      <c r="A136" s="529"/>
      <c r="B136" s="529"/>
      <c r="C136" s="530"/>
      <c r="D136" s="529"/>
      <c r="E136" s="529"/>
      <c r="F136" s="856"/>
      <c r="G136" s="522" t="s">
        <v>2207</v>
      </c>
      <c r="H136" s="518" t="s">
        <v>1753</v>
      </c>
      <c r="I136" s="523" t="s">
        <v>1753</v>
      </c>
      <c r="J136" s="522" t="s">
        <v>2072</v>
      </c>
    </row>
    <row r="137" spans="1:10" ht="12" thickBot="1">
      <c r="A137" s="529"/>
      <c r="B137" s="529"/>
      <c r="C137" s="530"/>
      <c r="D137" s="529"/>
      <c r="E137" s="529"/>
      <c r="F137" s="856"/>
      <c r="G137" s="522" t="s">
        <v>2208</v>
      </c>
      <c r="H137" s="518" t="s">
        <v>1753</v>
      </c>
      <c r="I137" s="523" t="s">
        <v>1753</v>
      </c>
      <c r="J137" s="522" t="s">
        <v>2072</v>
      </c>
    </row>
    <row r="138" spans="1:10" ht="12" thickBot="1">
      <c r="A138" s="529"/>
      <c r="B138" s="529"/>
      <c r="C138" s="530"/>
      <c r="D138" s="529"/>
      <c r="E138" s="529"/>
      <c r="F138" s="856"/>
      <c r="G138" s="522" t="s">
        <v>2209</v>
      </c>
      <c r="H138" s="518" t="s">
        <v>1753</v>
      </c>
      <c r="I138" s="523" t="s">
        <v>1753</v>
      </c>
      <c r="J138" s="522" t="s">
        <v>2072</v>
      </c>
    </row>
    <row r="139" spans="1:10" ht="12" thickBot="1">
      <c r="A139" s="529"/>
      <c r="B139" s="529"/>
      <c r="C139" s="530"/>
      <c r="D139" s="529"/>
      <c r="E139" s="529"/>
      <c r="F139" s="856"/>
      <c r="G139" s="522" t="s">
        <v>2210</v>
      </c>
      <c r="H139" s="518" t="s">
        <v>1753</v>
      </c>
      <c r="I139" s="523" t="s">
        <v>1753</v>
      </c>
      <c r="J139" s="522" t="s">
        <v>2072</v>
      </c>
    </row>
    <row r="140" spans="1:10" ht="12" thickBot="1">
      <c r="A140" s="529"/>
      <c r="B140" s="529"/>
      <c r="C140" s="530"/>
      <c r="D140" s="529"/>
      <c r="E140" s="529"/>
      <c r="F140" s="856"/>
      <c r="G140" s="522" t="s">
        <v>2211</v>
      </c>
      <c r="H140" s="518" t="s">
        <v>1753</v>
      </c>
      <c r="I140" s="523" t="s">
        <v>2212</v>
      </c>
      <c r="J140" s="522" t="s">
        <v>3000</v>
      </c>
    </row>
    <row r="141" spans="1:10" ht="12" thickBot="1">
      <c r="A141" s="529"/>
      <c r="B141" s="529"/>
      <c r="C141" s="530"/>
      <c r="D141" s="529"/>
      <c r="E141" s="529"/>
      <c r="F141" s="856"/>
      <c r="G141" s="522" t="s">
        <v>2213</v>
      </c>
      <c r="H141" s="518" t="s">
        <v>1753</v>
      </c>
      <c r="I141" s="523" t="s">
        <v>1753</v>
      </c>
      <c r="J141" s="522" t="s">
        <v>2072</v>
      </c>
    </row>
    <row r="142" spans="1:10" ht="12" thickBot="1">
      <c r="A142" s="529"/>
      <c r="B142" s="529"/>
      <c r="C142" s="530"/>
      <c r="D142" s="529"/>
      <c r="E142" s="529"/>
      <c r="F142" s="856"/>
      <c r="G142" s="522" t="s">
        <v>2214</v>
      </c>
      <c r="H142" s="518" t="s">
        <v>1753</v>
      </c>
      <c r="I142" s="523" t="s">
        <v>1753</v>
      </c>
      <c r="J142" s="522" t="s">
        <v>2072</v>
      </c>
    </row>
    <row r="143" spans="1:10" ht="12" thickBot="1">
      <c r="A143" s="529"/>
      <c r="B143" s="529"/>
      <c r="C143" s="530"/>
      <c r="D143" s="529"/>
      <c r="E143" s="529"/>
      <c r="F143" s="856"/>
      <c r="G143" s="522" t="s">
        <v>2215</v>
      </c>
      <c r="H143" s="518" t="s">
        <v>1753</v>
      </c>
      <c r="I143" s="523" t="s">
        <v>2216</v>
      </c>
      <c r="J143" s="522" t="s">
        <v>2910</v>
      </c>
    </row>
    <row r="144" spans="1:10" ht="12" thickBot="1">
      <c r="A144" s="529"/>
      <c r="B144" s="529"/>
      <c r="C144" s="530"/>
      <c r="D144" s="529"/>
      <c r="E144" s="529"/>
      <c r="F144" s="856"/>
      <c r="G144" s="522" t="s">
        <v>2217</v>
      </c>
      <c r="H144" s="518" t="s">
        <v>1753</v>
      </c>
      <c r="I144" s="523" t="s">
        <v>2218</v>
      </c>
      <c r="J144" s="522" t="s">
        <v>3001</v>
      </c>
    </row>
    <row r="145" spans="1:10" ht="12" thickBot="1">
      <c r="A145" s="529"/>
      <c r="B145" s="529"/>
      <c r="C145" s="530"/>
      <c r="D145" s="529"/>
      <c r="E145" s="529"/>
      <c r="F145" s="856"/>
      <c r="G145" s="522" t="s">
        <v>2219</v>
      </c>
      <c r="H145" s="518" t="s">
        <v>1753</v>
      </c>
      <c r="I145" s="523" t="s">
        <v>3063</v>
      </c>
      <c r="J145" s="522" t="s">
        <v>2986</v>
      </c>
    </row>
    <row r="146" spans="1:10" ht="12" thickBot="1">
      <c r="A146" s="529"/>
      <c r="B146" s="529"/>
      <c r="C146" s="530"/>
      <c r="D146" s="529"/>
      <c r="E146" s="529"/>
      <c r="F146" s="856"/>
      <c r="G146" s="522" t="s">
        <v>2220</v>
      </c>
      <c r="H146" s="518" t="s">
        <v>1753</v>
      </c>
      <c r="I146" s="523" t="s">
        <v>2221</v>
      </c>
      <c r="J146" s="522" t="s">
        <v>3002</v>
      </c>
    </row>
    <row r="147" spans="1:10" ht="12" thickBot="1">
      <c r="A147" s="529"/>
      <c r="B147" s="529"/>
      <c r="C147" s="530"/>
      <c r="D147" s="529"/>
      <c r="E147" s="529"/>
      <c r="F147" s="856"/>
      <c r="G147" s="522" t="s">
        <v>2222</v>
      </c>
      <c r="H147" s="518" t="s">
        <v>1753</v>
      </c>
      <c r="I147" s="523" t="s">
        <v>2223</v>
      </c>
      <c r="J147" s="522" t="s">
        <v>3003</v>
      </c>
    </row>
    <row r="148" spans="1:10" ht="12" thickBot="1">
      <c r="A148" s="529"/>
      <c r="B148" s="529"/>
      <c r="C148" s="530"/>
      <c r="D148" s="529"/>
      <c r="E148" s="529"/>
      <c r="F148" s="856"/>
      <c r="G148" s="522" t="s">
        <v>2224</v>
      </c>
      <c r="H148" s="518" t="s">
        <v>1753</v>
      </c>
      <c r="I148" s="523" t="s">
        <v>2221</v>
      </c>
      <c r="J148" s="522" t="s">
        <v>3117</v>
      </c>
    </row>
    <row r="149" spans="1:10" ht="12" thickBot="1">
      <c r="A149" s="529"/>
      <c r="B149" s="529"/>
      <c r="C149" s="530"/>
      <c r="D149" s="529"/>
      <c r="E149" s="529"/>
      <c r="F149" s="856"/>
      <c r="G149" s="522" t="s">
        <v>2225</v>
      </c>
      <c r="H149" s="518" t="s">
        <v>1753</v>
      </c>
      <c r="I149" s="523" t="s">
        <v>2226</v>
      </c>
      <c r="J149" s="522" t="s">
        <v>3004</v>
      </c>
    </row>
    <row r="150" spans="1:10" ht="12" thickBot="1">
      <c r="A150" s="529"/>
      <c r="B150" s="529"/>
      <c r="C150" s="530"/>
      <c r="D150" s="529"/>
      <c r="E150" s="529"/>
      <c r="F150" s="856"/>
      <c r="G150" s="522" t="s">
        <v>2227</v>
      </c>
      <c r="H150" s="518" t="s">
        <v>1753</v>
      </c>
      <c r="I150" s="523" t="s">
        <v>2221</v>
      </c>
      <c r="J150" s="522" t="s">
        <v>2753</v>
      </c>
    </row>
    <row r="151" spans="1:10" ht="12" thickBot="1">
      <c r="A151" s="529"/>
      <c r="B151" s="529"/>
      <c r="C151" s="530"/>
      <c r="D151" s="529"/>
      <c r="E151" s="529"/>
      <c r="F151" s="856"/>
      <c r="G151" s="522" t="s">
        <v>2228</v>
      </c>
      <c r="H151" s="518" t="s">
        <v>1753</v>
      </c>
      <c r="I151" s="523" t="s">
        <v>2229</v>
      </c>
      <c r="J151" s="522" t="s">
        <v>5134</v>
      </c>
    </row>
    <row r="152" spans="1:10" ht="12" thickBot="1">
      <c r="A152" s="529"/>
      <c r="B152" s="529"/>
      <c r="C152" s="530"/>
      <c r="D152" s="529"/>
      <c r="E152" s="529"/>
      <c r="F152" s="856"/>
      <c r="G152" s="522" t="s">
        <v>2230</v>
      </c>
      <c r="H152" s="518" t="s">
        <v>1753</v>
      </c>
      <c r="I152" s="523" t="s">
        <v>1753</v>
      </c>
      <c r="J152" s="522" t="s">
        <v>1753</v>
      </c>
    </row>
    <row r="153" spans="1:10" ht="12" thickBot="1">
      <c r="A153" s="529"/>
      <c r="B153" s="529"/>
      <c r="C153" s="530"/>
      <c r="D153" s="529"/>
      <c r="E153" s="529"/>
      <c r="F153" s="856"/>
      <c r="G153" s="522" t="s">
        <v>2231</v>
      </c>
      <c r="H153" s="518" t="s">
        <v>1753</v>
      </c>
      <c r="I153" s="523" t="s">
        <v>2908</v>
      </c>
      <c r="J153" s="522" t="s">
        <v>3005</v>
      </c>
    </row>
    <row r="154" spans="1:10" ht="12" thickBot="1">
      <c r="A154" s="529"/>
      <c r="B154" s="529"/>
      <c r="C154" s="530"/>
      <c r="D154" s="529"/>
      <c r="E154" s="529"/>
      <c r="F154" s="856"/>
      <c r="G154" s="522" t="s">
        <v>2232</v>
      </c>
      <c r="H154" s="518" t="s">
        <v>1753</v>
      </c>
      <c r="I154" s="523" t="s">
        <v>2233</v>
      </c>
      <c r="J154" s="522" t="s">
        <v>3006</v>
      </c>
    </row>
    <row r="155" spans="1:10" ht="12" thickBot="1">
      <c r="A155" s="529"/>
      <c r="B155" s="529"/>
      <c r="C155" s="530"/>
      <c r="D155" s="529"/>
      <c r="E155" s="529"/>
      <c r="F155" s="856"/>
      <c r="G155" s="522" t="s">
        <v>2234</v>
      </c>
      <c r="H155" s="518" t="s">
        <v>1753</v>
      </c>
      <c r="I155" s="523" t="s">
        <v>2221</v>
      </c>
      <c r="J155" s="522" t="s">
        <v>2909</v>
      </c>
    </row>
    <row r="156" spans="1:10" ht="12" thickBot="1">
      <c r="A156" s="529"/>
      <c r="B156" s="529"/>
      <c r="C156" s="530"/>
      <c r="D156" s="529"/>
      <c r="E156" s="529"/>
      <c r="F156" s="856"/>
      <c r="G156" s="522" t="s">
        <v>2235</v>
      </c>
      <c r="H156" s="518" t="s">
        <v>1753</v>
      </c>
      <c r="I156" s="523" t="s">
        <v>2236</v>
      </c>
      <c r="J156" s="522" t="s">
        <v>2780</v>
      </c>
    </row>
    <row r="157" spans="1:10" ht="12" thickBot="1">
      <c r="A157" s="529"/>
      <c r="B157" s="529"/>
      <c r="C157" s="530"/>
      <c r="D157" s="529"/>
      <c r="E157" s="529"/>
      <c r="F157" s="856"/>
      <c r="G157" s="522" t="s">
        <v>2237</v>
      </c>
      <c r="H157" s="518" t="s">
        <v>1753</v>
      </c>
      <c r="I157" s="523" t="s">
        <v>2238</v>
      </c>
      <c r="J157" s="522" t="s">
        <v>2780</v>
      </c>
    </row>
    <row r="158" spans="1:10" ht="12" thickBot="1">
      <c r="A158" s="529"/>
      <c r="B158" s="529"/>
      <c r="C158" s="530"/>
      <c r="D158" s="529"/>
      <c r="E158" s="529"/>
      <c r="F158" s="856"/>
      <c r="G158" s="522" t="s">
        <v>2239</v>
      </c>
      <c r="H158" s="518" t="s">
        <v>1753</v>
      </c>
      <c r="I158" s="523" t="s">
        <v>2240</v>
      </c>
      <c r="J158" s="522" t="s">
        <v>2988</v>
      </c>
    </row>
    <row r="159" spans="1:10" ht="12" thickBot="1">
      <c r="A159" s="529"/>
      <c r="B159" s="529"/>
      <c r="C159" s="530"/>
      <c r="D159" s="529"/>
      <c r="E159" s="529"/>
      <c r="F159" s="856"/>
      <c r="G159" s="522" t="s">
        <v>2241</v>
      </c>
      <c r="H159" s="518" t="s">
        <v>1753</v>
      </c>
      <c r="I159" s="523" t="s">
        <v>2242</v>
      </c>
      <c r="J159" s="522" t="s">
        <v>2988</v>
      </c>
    </row>
    <row r="160" spans="1:10" ht="12" thickBot="1">
      <c r="A160" s="529"/>
      <c r="B160" s="529"/>
      <c r="C160" s="530"/>
      <c r="D160" s="529"/>
      <c r="E160" s="529"/>
      <c r="F160" s="856"/>
      <c r="G160" s="522" t="s">
        <v>2243</v>
      </c>
      <c r="H160" s="518" t="s">
        <v>1753</v>
      </c>
      <c r="I160" s="523" t="s">
        <v>2244</v>
      </c>
      <c r="J160" s="522" t="s">
        <v>2182</v>
      </c>
    </row>
    <row r="161" spans="1:10" ht="12" thickBot="1">
      <c r="A161" s="529"/>
      <c r="B161" s="529"/>
      <c r="C161" s="530"/>
      <c r="D161" s="529"/>
      <c r="E161" s="529"/>
      <c r="F161" s="856"/>
      <c r="G161" s="522" t="s">
        <v>2245</v>
      </c>
      <c r="H161" s="518" t="s">
        <v>1753</v>
      </c>
      <c r="I161" s="523" t="s">
        <v>2246</v>
      </c>
      <c r="J161" s="522" t="s">
        <v>2911</v>
      </c>
    </row>
    <row r="162" spans="1:10" ht="12" thickBot="1">
      <c r="A162" s="529"/>
      <c r="B162" s="529"/>
      <c r="C162" s="530"/>
      <c r="D162" s="529"/>
      <c r="E162" s="529"/>
      <c r="F162" s="856"/>
      <c r="G162" s="522" t="s">
        <v>2247</v>
      </c>
      <c r="H162" s="518" t="s">
        <v>1753</v>
      </c>
      <c r="I162" s="523" t="s">
        <v>2914</v>
      </c>
      <c r="J162" s="522" t="s">
        <v>2762</v>
      </c>
    </row>
    <row r="163" spans="1:10" ht="12" thickBot="1">
      <c r="A163" s="529"/>
      <c r="B163" s="529"/>
      <c r="C163" s="530"/>
      <c r="D163" s="529"/>
      <c r="E163" s="529"/>
      <c r="F163" s="856"/>
      <c r="G163" s="522" t="s">
        <v>2248</v>
      </c>
      <c r="H163" s="518" t="s">
        <v>1753</v>
      </c>
      <c r="I163" s="523" t="s">
        <v>2721</v>
      </c>
      <c r="J163" s="522" t="s">
        <v>2766</v>
      </c>
    </row>
    <row r="164" spans="1:10" ht="12" thickBot="1">
      <c r="A164" s="529"/>
      <c r="B164" s="529"/>
      <c r="C164" s="530"/>
      <c r="D164" s="529"/>
      <c r="E164" s="529"/>
      <c r="F164" s="856"/>
      <c r="G164" s="522" t="s">
        <v>2249</v>
      </c>
      <c r="H164" s="518" t="s">
        <v>1753</v>
      </c>
      <c r="I164" s="523" t="s">
        <v>2250</v>
      </c>
      <c r="J164" s="522" t="s">
        <v>2987</v>
      </c>
    </row>
    <row r="165" spans="1:10" ht="12" thickBot="1">
      <c r="A165" s="529"/>
      <c r="B165" s="529"/>
      <c r="C165" s="530"/>
      <c r="D165" s="529"/>
      <c r="E165" s="529"/>
      <c r="F165" s="856"/>
      <c r="G165" s="522" t="s">
        <v>2251</v>
      </c>
      <c r="H165" s="518" t="s">
        <v>1753</v>
      </c>
      <c r="I165" s="523" t="s">
        <v>2688</v>
      </c>
      <c r="J165" s="522" t="s">
        <v>2182</v>
      </c>
    </row>
    <row r="166" spans="1:10" ht="12" thickBot="1">
      <c r="A166" s="529"/>
      <c r="B166" s="529"/>
      <c r="C166" s="530"/>
      <c r="D166" s="529"/>
      <c r="E166" s="529"/>
      <c r="F166" s="856"/>
      <c r="G166" s="522" t="s">
        <v>2252</v>
      </c>
      <c r="H166" s="518" t="s">
        <v>1753</v>
      </c>
      <c r="I166" s="523" t="s">
        <v>2253</v>
      </c>
      <c r="J166" s="522" t="s">
        <v>2989</v>
      </c>
    </row>
    <row r="167" spans="1:10" ht="12" thickBot="1">
      <c r="A167" s="529"/>
      <c r="B167" s="529"/>
      <c r="C167" s="530"/>
      <c r="D167" s="529"/>
      <c r="E167" s="529"/>
      <c r="F167" s="856"/>
      <c r="G167" s="522" t="s">
        <v>2254</v>
      </c>
      <c r="H167" s="518" t="s">
        <v>1753</v>
      </c>
      <c r="I167" s="523" t="s">
        <v>2255</v>
      </c>
      <c r="J167" s="522" t="s">
        <v>2915</v>
      </c>
    </row>
  </sheetData>
  <mergeCells count="4">
    <mergeCell ref="A3:A42"/>
    <mergeCell ref="F3:F167"/>
    <mergeCell ref="A43:A76"/>
    <mergeCell ref="A1:J1"/>
  </mergeCells>
  <phoneticPr fontId="4" type="noConversion"/>
  <pageMargins left="0.7" right="0.7" top="0.75" bottom="0.75" header="0.3" footer="0.3"/>
  <pageSetup paperSize="9" orientation="portrait" horizontalDpi="0" verticalDpi="0"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Main">
    <tabColor rgb="FF7030A0"/>
  </sheetPr>
  <dimension ref="A1:AF48"/>
  <sheetViews>
    <sheetView showGridLines="0" workbookViewId="0">
      <selection activeCell="T27" sqref="T27"/>
    </sheetView>
  </sheetViews>
  <sheetFormatPr defaultRowHeight="11.25"/>
  <cols>
    <col min="1" max="1" width="5.83203125" style="110" customWidth="1"/>
    <col min="2" max="2" width="5.83203125" style="106" customWidth="1"/>
    <col min="3" max="3" width="10.6640625" style="106" bestFit="1" customWidth="1"/>
    <col min="4" max="4" width="9" style="106" bestFit="1" customWidth="1"/>
    <col min="5" max="5" width="3.1640625" style="106" bestFit="1" customWidth="1"/>
    <col min="6" max="7" width="10" style="106" customWidth="1"/>
    <col min="8" max="8" width="3.1640625" style="106" bestFit="1" customWidth="1"/>
    <col min="9" max="11" width="10" style="106" bestFit="1" customWidth="1"/>
    <col min="12" max="12" width="3.1640625" style="106" bestFit="1" customWidth="1"/>
    <col min="13" max="13" width="10.6640625" style="106" bestFit="1" customWidth="1"/>
    <col min="14" max="14" width="10.6640625" style="106" customWidth="1"/>
    <col min="15" max="15" width="0.83203125" style="239" customWidth="1"/>
    <col min="16" max="16" width="8.5" style="182" bestFit="1" customWidth="1"/>
    <col min="17" max="17" width="18" style="183" bestFit="1" customWidth="1"/>
    <col min="18" max="18" width="8" style="184" bestFit="1" customWidth="1"/>
    <col min="19" max="19" width="6.33203125" style="185" bestFit="1" customWidth="1"/>
    <col min="20" max="20" width="7" style="186" bestFit="1" customWidth="1"/>
    <col min="21" max="21" width="7.83203125" style="187" bestFit="1" customWidth="1"/>
    <col min="22" max="22" width="11" style="188" bestFit="1" customWidth="1"/>
    <col min="23" max="23" width="10" style="188" bestFit="1" customWidth="1"/>
    <col min="24" max="24" width="3" style="188" bestFit="1" customWidth="1"/>
    <col min="25" max="25" width="26.83203125" style="188" customWidth="1"/>
    <col min="26" max="26" width="6.33203125" style="188" customWidth="1"/>
    <col min="27" max="27" width="5.5" style="189" bestFit="1" customWidth="1"/>
    <col min="28" max="28" width="5.5" style="38" bestFit="1" customWidth="1"/>
    <col min="29" max="29" width="4.33203125" style="183" bestFit="1" customWidth="1"/>
    <col min="30" max="30" width="6" style="190" bestFit="1" customWidth="1"/>
  </cols>
  <sheetData>
    <row r="1" spans="1:32" s="11" customFormat="1" ht="18.75">
      <c r="A1" s="866" t="s">
        <v>1766</v>
      </c>
      <c r="B1" s="866"/>
      <c r="C1" s="866"/>
      <c r="D1" s="866"/>
      <c r="E1" s="866"/>
      <c r="F1" s="866"/>
      <c r="G1" s="866"/>
      <c r="H1" s="866"/>
      <c r="I1" s="866"/>
      <c r="J1" s="866"/>
      <c r="K1" s="866"/>
      <c r="L1" s="866"/>
      <c r="M1" s="866"/>
      <c r="N1" s="866"/>
      <c r="O1" s="239"/>
      <c r="P1" s="870" t="s">
        <v>1821</v>
      </c>
      <c r="Q1" s="870"/>
      <c r="R1" s="870"/>
      <c r="S1" s="870"/>
      <c r="T1" s="871" t="s">
        <v>3978</v>
      </c>
      <c r="U1" s="871"/>
      <c r="V1" s="871"/>
      <c r="W1" s="871"/>
      <c r="X1" s="871"/>
      <c r="Y1" s="871" t="s">
        <v>3549</v>
      </c>
      <c r="Z1" s="871"/>
      <c r="AA1" s="871"/>
      <c r="AB1" s="871"/>
      <c r="AC1" s="871"/>
      <c r="AD1" s="871"/>
    </row>
    <row r="2" spans="1:32" s="11" customFormat="1" ht="18.75">
      <c r="A2" s="877" t="s">
        <v>4011</v>
      </c>
      <c r="B2" s="877"/>
      <c r="C2" s="877"/>
      <c r="D2" s="877"/>
      <c r="E2" s="877"/>
      <c r="F2" s="877"/>
      <c r="G2" s="877"/>
      <c r="H2" s="877"/>
      <c r="I2" s="877"/>
      <c r="J2" s="877"/>
      <c r="K2" s="877"/>
      <c r="L2" s="877"/>
      <c r="M2" s="877"/>
      <c r="N2" s="877"/>
      <c r="O2" s="239"/>
      <c r="P2" s="870"/>
      <c r="Q2" s="870"/>
      <c r="R2" s="870"/>
      <c r="S2" s="870"/>
      <c r="T2" s="871"/>
      <c r="U2" s="871"/>
      <c r="V2" s="871"/>
      <c r="W2" s="871"/>
      <c r="X2" s="871"/>
      <c r="Y2" s="871"/>
      <c r="Z2" s="871"/>
      <c r="AA2" s="871"/>
      <c r="AB2" s="871"/>
      <c r="AC2" s="871"/>
      <c r="AD2" s="871"/>
    </row>
    <row r="3" spans="1:32" s="78" customFormat="1" ht="18.75" customHeight="1">
      <c r="A3" s="878"/>
      <c r="B3" s="878"/>
      <c r="C3" s="878"/>
      <c r="D3" s="878"/>
      <c r="E3" s="878"/>
      <c r="F3" s="878"/>
      <c r="G3" s="878"/>
      <c r="H3" s="878"/>
      <c r="I3" s="878"/>
      <c r="J3" s="878"/>
      <c r="K3" s="878"/>
      <c r="L3" s="878"/>
      <c r="M3" s="878"/>
      <c r="N3" s="878"/>
      <c r="O3" s="239"/>
      <c r="P3" s="170" t="s">
        <v>24</v>
      </c>
      <c r="Q3" s="171" t="s">
        <v>1817</v>
      </c>
      <c r="R3" s="868" t="s">
        <v>75</v>
      </c>
      <c r="S3" s="868"/>
      <c r="T3" s="867" t="s">
        <v>74</v>
      </c>
      <c r="U3" s="867"/>
      <c r="V3" s="869" t="s">
        <v>3</v>
      </c>
      <c r="W3" s="869"/>
      <c r="X3" s="869"/>
      <c r="Y3" s="869"/>
      <c r="Z3" s="869"/>
      <c r="AA3" s="869"/>
      <c r="AB3" s="869"/>
      <c r="AC3" s="869"/>
      <c r="AD3" s="869"/>
    </row>
    <row r="4" spans="1:32" s="85" customFormat="1">
      <c r="A4" s="79"/>
      <c r="B4" s="9"/>
      <c r="C4" s="9"/>
      <c r="D4" s="9"/>
      <c r="E4" s="9"/>
      <c r="F4" s="9"/>
      <c r="G4" s="9"/>
      <c r="H4" s="9"/>
      <c r="I4" s="9"/>
      <c r="J4" s="9"/>
      <c r="K4" s="9"/>
      <c r="L4" s="9"/>
      <c r="M4" s="9"/>
      <c r="N4" s="9"/>
      <c r="O4" s="239"/>
      <c r="P4" s="191" t="s">
        <v>1835</v>
      </c>
      <c r="Q4" s="87" t="s">
        <v>1836</v>
      </c>
      <c r="R4" s="167" t="s">
        <v>1763</v>
      </c>
      <c r="S4" s="167" t="s">
        <v>1837</v>
      </c>
      <c r="T4" s="167" t="s">
        <v>1607</v>
      </c>
      <c r="U4" s="167" t="s">
        <v>1837</v>
      </c>
      <c r="V4" s="860" t="s">
        <v>1838</v>
      </c>
      <c r="W4" s="860"/>
      <c r="X4" s="872" t="s">
        <v>3548</v>
      </c>
      <c r="Y4" s="873"/>
      <c r="Z4" s="873"/>
      <c r="AA4" s="873"/>
      <c r="AB4" s="873"/>
      <c r="AC4" s="859"/>
      <c r="AD4" s="167" t="s">
        <v>1839</v>
      </c>
    </row>
    <row r="5" spans="1:32" s="85" customFormat="1">
      <c r="A5" s="79"/>
      <c r="B5" s="9"/>
      <c r="C5" s="879"/>
      <c r="D5" s="879"/>
      <c r="E5" s="879"/>
      <c r="F5" s="879"/>
      <c r="G5" s="879"/>
      <c r="H5" s="107"/>
      <c r="I5" s="858" t="s">
        <v>1889</v>
      </c>
      <c r="J5" s="858"/>
      <c r="K5" s="858"/>
      <c r="L5" s="107" t="s">
        <v>1819</v>
      </c>
      <c r="M5" s="874" t="s">
        <v>1888</v>
      </c>
      <c r="N5" s="874"/>
      <c r="O5" s="240"/>
      <c r="P5" s="194" t="s">
        <v>1840</v>
      </c>
      <c r="Q5" s="88" t="s">
        <v>3571</v>
      </c>
      <c r="R5" s="89">
        <f ca="1">IF(S5="",_xlfn.IFNA(OFFSET(底盘形态,MATCH(Q5,战车形态列表,0),COLUMN(战车底盘Max防御)-COLUMN(底盘形态)),""),"")</f>
        <v>103</v>
      </c>
      <c r="S5" s="232"/>
      <c r="T5" s="90" t="str">
        <f ca="1">IF(U5="",_xlfn.IFNA(OFFSET(底盘形态,MATCH(Q5,战车形态列表,0),COLUMN(战车底盘重量)-COLUMN(底盘形态)),""),"")</f>
        <v/>
      </c>
      <c r="U5" s="111">
        <v>21.57</v>
      </c>
      <c r="V5" s="861" t="str">
        <f ca="1">_xlfn.IFNA(OFFSET(底盘形态,MATCH(Q5,战车形态列表,0),COLUMN(战车底盘特性)-COLUMN(底盘形态)),"")</f>
        <v>电磁防护罩</v>
      </c>
      <c r="W5" s="861"/>
      <c r="X5" s="861" t="str">
        <f ca="1">_xlfn.IFNA(OFFSET(底盘和C特性,MATCH(V5,底盘和C特性列表,0),COLUMN(底盘和C特性属性)-COLUMN(底盘和C特性)),"")</f>
        <v>受到雷电属性伤害,C电坏几率</v>
      </c>
      <c r="Y5" s="861"/>
      <c r="Z5" s="861"/>
      <c r="AA5" s="861"/>
      <c r="AB5" s="861"/>
      <c r="AC5" s="861"/>
      <c r="AD5" s="91">
        <f ca="1">_xlfn.IFNA(OFFSET(底盘和C特性,MATCH(V5,底盘和C特性列表,0),COLUMN(底盘和C特性值)-COLUMN(底盘和C特性)),"")</f>
        <v>-0.15</v>
      </c>
    </row>
    <row r="6" spans="1:32" s="85" customFormat="1">
      <c r="A6" s="79"/>
      <c r="B6" s="9"/>
      <c r="C6" s="879"/>
      <c r="D6" s="879"/>
      <c r="E6" s="879"/>
      <c r="F6" s="879"/>
      <c r="G6" s="879"/>
      <c r="H6" s="9"/>
      <c r="I6" s="196" t="s">
        <v>3537</v>
      </c>
      <c r="J6" s="196" t="s">
        <v>3539</v>
      </c>
      <c r="K6" s="196" t="s">
        <v>3538</v>
      </c>
      <c r="L6" s="197"/>
      <c r="M6" s="196" t="s">
        <v>1886</v>
      </c>
      <c r="N6" s="196" t="s">
        <v>1887</v>
      </c>
      <c r="O6" s="240"/>
      <c r="P6" s="194" t="s">
        <v>1841</v>
      </c>
      <c r="Q6" s="88" t="s">
        <v>1842</v>
      </c>
      <c r="R6" s="233"/>
      <c r="S6" s="233"/>
      <c r="T6" s="233"/>
      <c r="U6" s="233"/>
      <c r="V6" s="861" t="str">
        <f ca="1">_xlfn.IFNA(OFFSET(防护膜,MATCH(Q6,防护膜列表,0),COLUMN(防护膜)-COLUMN(防护膜)),"")</f>
        <v>镜面</v>
      </c>
      <c r="W6" s="861"/>
      <c r="X6" s="861" t="str">
        <f ca="1">_xlfn.IFNA(OFFSET(防护膜,MATCH(Q6,防护膜列表,0),COLUMN(防护膜属性)-COLUMN(防护膜)),"")</f>
        <v>免疫激光并反射</v>
      </c>
      <c r="Y6" s="861"/>
      <c r="Z6" s="861"/>
      <c r="AA6" s="861"/>
      <c r="AB6" s="861"/>
      <c r="AC6" s="861"/>
      <c r="AD6" s="91">
        <f ca="1">_xlfn.IFNA(OFFSET(防护膜,MATCH(Q6,防护膜列表,0),COLUMN(防护膜值)-COLUMN(防护膜)),"")</f>
        <v>1</v>
      </c>
    </row>
    <row r="7" spans="1:32" s="85" customFormat="1">
      <c r="A7" s="80"/>
      <c r="B7" s="9"/>
      <c r="C7" s="879"/>
      <c r="D7" s="879"/>
      <c r="E7" s="879"/>
      <c r="F7" s="879"/>
      <c r="G7" s="879"/>
      <c r="H7" s="9"/>
      <c r="I7" s="198">
        <f ca="1">SUM(R5:S5)</f>
        <v>103</v>
      </c>
      <c r="J7" s="198"/>
      <c r="K7" s="238">
        <f>AD10 / 100</f>
        <v>0.33</v>
      </c>
      <c r="L7" s="197"/>
      <c r="M7" s="199">
        <f ca="1">SUM(T5:U5)</f>
        <v>21.57</v>
      </c>
      <c r="N7" s="199">
        <f ca="1">SUM(T8:U8,T10:U11,T13:U17)</f>
        <v>65.570000000000007</v>
      </c>
      <c r="O7" s="240"/>
      <c r="P7" s="195" t="s">
        <v>1843</v>
      </c>
      <c r="Q7" s="92" t="s">
        <v>2848</v>
      </c>
      <c r="R7" s="205" t="s">
        <v>1762</v>
      </c>
      <c r="S7" s="233"/>
      <c r="T7" s="233"/>
      <c r="U7" s="216"/>
      <c r="V7" s="217"/>
      <c r="W7" s="217"/>
      <c r="X7" s="217"/>
      <c r="Y7" s="217"/>
      <c r="Z7" s="217"/>
      <c r="AA7" s="217"/>
      <c r="AB7" s="217"/>
      <c r="AC7" s="217"/>
      <c r="AD7" s="218"/>
    </row>
    <row r="8" spans="1:32" s="85" customFormat="1">
      <c r="A8" s="80"/>
      <c r="B8" s="9"/>
      <c r="C8" s="879"/>
      <c r="D8" s="879"/>
      <c r="E8" s="879"/>
      <c r="F8" s="879"/>
      <c r="G8" s="879"/>
      <c r="H8" s="9"/>
      <c r="I8" s="196" t="s">
        <v>3547</v>
      </c>
      <c r="J8" s="196" t="s">
        <v>3541</v>
      </c>
      <c r="K8" s="196" t="s">
        <v>3540</v>
      </c>
      <c r="L8" s="197"/>
      <c r="M8" s="196" t="s">
        <v>1884</v>
      </c>
      <c r="N8" s="200" t="s">
        <v>1885</v>
      </c>
      <c r="O8" s="240"/>
      <c r="P8" s="194" t="s">
        <v>1761</v>
      </c>
      <c r="Q8" s="93" t="s">
        <v>1653</v>
      </c>
      <c r="R8" s="89" t="str">
        <f ca="1">IF(S8="",_xlfn.IFNA(OFFSET(C装置,MATCH(Q8,战车C列表,0),COLUMN(战车CDef防御)-COLUMN(C装置)),""),"")</f>
        <v/>
      </c>
      <c r="S8" s="232">
        <v>60</v>
      </c>
      <c r="T8" s="90" t="str">
        <f ca="1">IF(U8="",_xlfn.IFNA(OFFSET(C装置,MATCH(Q8,战车C列表,0),COLUMN(战车CDef重量)-COLUMN(C装置)),""),"")</f>
        <v/>
      </c>
      <c r="U8" s="111">
        <v>23.88</v>
      </c>
      <c r="V8" s="861" t="str">
        <f ca="1">_xlfn.IFNA(OFFSET(C装置,MATCH(Q8,战车C列表,0),COLUMN(战车C特性)-COLUMN(C装置)),"")</f>
        <v>迎击能力</v>
      </c>
      <c r="W8" s="862"/>
      <c r="X8" s="862" t="str">
        <f ca="1">_xlfn.IFNA(OFFSET(底盘和C特性,MATCH(V8,底盘和C特性列表,0),COLUMN(底盘和C特性属性)-COLUMN(底盘和C特性)),"")</f>
        <v>使用该车武器迎击,几率</v>
      </c>
      <c r="Y8" s="862"/>
      <c r="Z8" s="862"/>
      <c r="AA8" s="861"/>
      <c r="AB8" s="861"/>
      <c r="AC8" s="861"/>
      <c r="AD8" s="91">
        <f ca="1">_xlfn.IFNA(OFFSET(底盘和C特性,MATCH(V8,底盘和C特性列表,0),COLUMN(底盘和C特性值)-COLUMN(底盘和C特性)),"")</f>
        <v>0.45</v>
      </c>
    </row>
    <row r="9" spans="1:32" s="85" customFormat="1">
      <c r="A9" s="80"/>
      <c r="B9" s="9"/>
      <c r="C9" s="879"/>
      <c r="D9" s="879"/>
      <c r="E9" s="879"/>
      <c r="F9" s="879"/>
      <c r="G9" s="879"/>
      <c r="H9" s="9"/>
      <c r="I9" s="198" t="str">
        <f ca="1">IF(OR(战车特性数据!A17=战车数据模拟!底盘特性1,战车特性数据!E3=防护膜特性1),"Yes","No")</f>
        <v>Yes</v>
      </c>
      <c r="J9" s="238">
        <f ca="1">IF(战车特性数据!A7=底盘特性1,AD5+IF(战车特性数据!A7=C特性1,AD8,0),0) + IF(X10="!",Z10,0) + IF(X11="!",Z11,0)</f>
        <v>-0.30000000000000004</v>
      </c>
      <c r="K9" s="198"/>
      <c r="L9" s="197"/>
      <c r="M9" s="201">
        <f ca="1">SUM(V10:V11)</f>
        <v>120</v>
      </c>
      <c r="N9" s="202">
        <f ca="1">(M9-M7-N7) * 100 - IF(X10="!",1,0) - IF(X11="!",2,0)</f>
        <v>3283</v>
      </c>
      <c r="O9" s="240"/>
      <c r="P9" s="195" t="s">
        <v>144</v>
      </c>
      <c r="Q9" s="92" t="s">
        <v>2849</v>
      </c>
      <c r="R9" s="94"/>
      <c r="S9" s="865"/>
      <c r="T9" s="865"/>
      <c r="U9" s="865"/>
      <c r="V9" s="223" t="s">
        <v>1844</v>
      </c>
      <c r="W9" s="234" t="s">
        <v>3527</v>
      </c>
      <c r="X9" s="235" t="s">
        <v>3528</v>
      </c>
      <c r="Y9" s="235" t="s">
        <v>0</v>
      </c>
      <c r="Z9" s="236" t="s">
        <v>1790</v>
      </c>
      <c r="AA9" s="859" t="s">
        <v>3529</v>
      </c>
      <c r="AB9" s="860"/>
      <c r="AC9" s="860" t="s">
        <v>3530</v>
      </c>
      <c r="AD9" s="860"/>
    </row>
    <row r="10" spans="1:32" s="85" customFormat="1">
      <c r="A10" s="79"/>
      <c r="B10" s="9"/>
      <c r="C10" s="9"/>
      <c r="D10" s="9"/>
      <c r="E10" s="9"/>
      <c r="F10" s="9"/>
      <c r="G10" s="9"/>
      <c r="H10" s="9"/>
      <c r="I10" s="9"/>
      <c r="J10" s="9"/>
      <c r="K10" s="9"/>
      <c r="L10" s="9"/>
      <c r="M10" s="9"/>
      <c r="N10" s="9"/>
      <c r="O10" s="240"/>
      <c r="P10" s="194">
        <v>1</v>
      </c>
      <c r="Q10" s="93" t="s">
        <v>1708</v>
      </c>
      <c r="R10" s="89" t="str">
        <f ca="1">IF(S10="",_xlfn.IFNA(OFFSET(引擎,MATCH(Q10,战车引擎列表,0),COLUMN(战车引擎Def防御)-COLUMN(引擎)),""),"")</f>
        <v/>
      </c>
      <c r="S10" s="232">
        <v>156</v>
      </c>
      <c r="T10" s="90" t="str">
        <f ca="1">IF(U10="",_xlfn.IFNA(OFFSET(引擎,MATCH(Q10,战车引擎列表,0),COLUMN(战车引擎Def重量)-COLUMN(引擎)),""),"")</f>
        <v/>
      </c>
      <c r="U10" s="111">
        <v>0.41</v>
      </c>
      <c r="V10" s="219">
        <f ca="1">_xlfn.IFNA(OFFSET(引擎,MATCH(Q10,战车引擎列表,0),COLUMN(战车引擎载重)-COLUMN(引擎)),"")</f>
        <v>60</v>
      </c>
      <c r="W10" s="226" t="str">
        <f>战车特性数据!$E$10</f>
        <v>接地链</v>
      </c>
      <c r="X10" s="221" t="s">
        <v>3542</v>
      </c>
      <c r="Y10" s="222" t="str">
        <f>战车特性数据!$F$10</f>
        <v>受到雷电属性伤害,C电坏几率</v>
      </c>
      <c r="Z10" s="227">
        <f>战车特性数据!$G$10</f>
        <v>-0.05</v>
      </c>
      <c r="AA10" s="220" t="str">
        <f ca="1">IF(AB10="",_xlfn.IFNA(OFFSET(C装置,MATCH(Q8,战车C列表,0)-1,COLUMN(战车CDef命中)),""),"")</f>
        <v/>
      </c>
      <c r="AB10" s="95">
        <v>50</v>
      </c>
      <c r="AC10" s="96" t="str">
        <f ca="1">IF(AD10="",_xlfn.IFNA(OFFSET(C装置,MATCH(Q8,战车C列表,0)-1,COLUMN(战车CDef闪避)),""),"")</f>
        <v/>
      </c>
      <c r="AD10" s="97">
        <v>33</v>
      </c>
    </row>
    <row r="11" spans="1:32" s="85" customFormat="1">
      <c r="A11" s="79"/>
      <c r="B11" s="9"/>
      <c r="C11" s="9"/>
      <c r="D11" s="9"/>
      <c r="E11" s="9"/>
      <c r="F11" s="9"/>
      <c r="G11" s="9"/>
      <c r="H11" s="9"/>
      <c r="I11" s="9"/>
      <c r="J11" s="9"/>
      <c r="K11" s="9"/>
      <c r="L11" s="9"/>
      <c r="M11" s="9"/>
      <c r="N11" s="9"/>
      <c r="O11" s="239"/>
      <c r="P11" s="192">
        <v>2</v>
      </c>
      <c r="Q11" s="93" t="s">
        <v>1708</v>
      </c>
      <c r="R11" s="89" t="str">
        <f ca="1">IF(S11="",_xlfn.IFNA(OFFSET(引擎,MATCH(Q11,战车引擎列表,0),COLUMN(战车引擎Def防御)-COLUMN(引擎)),""),"")</f>
        <v/>
      </c>
      <c r="S11" s="232">
        <v>156</v>
      </c>
      <c r="T11" s="90" t="str">
        <f ca="1">IF(U11="",_xlfn.IFNA(OFFSET(引擎,MATCH(Q11,战车引擎列表,0),COLUMN(战车引擎Def重量)-COLUMN(引擎)),""),"")</f>
        <v/>
      </c>
      <c r="U11" s="111">
        <v>0.41</v>
      </c>
      <c r="V11" s="219">
        <f ca="1">_xlfn.IFNA(OFFSET(引擎,MATCH(Q11,战车引擎列表,0),COLUMN(战车引擎载重)-COLUMN(引擎)),"")</f>
        <v>60</v>
      </c>
      <c r="W11" s="228" t="str">
        <f>战车特性数据!$E$11</f>
        <v>黑钢锁</v>
      </c>
      <c r="X11" s="229" t="s">
        <v>3543</v>
      </c>
      <c r="Y11" s="230" t="str">
        <f>战车特性数据!$F$11</f>
        <v>受到雷电属性伤害,C电坏几率</v>
      </c>
      <c r="Z11" s="231">
        <f>战车特性数据!$G$11</f>
        <v>-0.1</v>
      </c>
      <c r="AA11" s="875"/>
      <c r="AB11" s="875"/>
      <c r="AC11" s="875"/>
      <c r="AD11" s="876"/>
      <c r="AF11" s="86"/>
    </row>
    <row r="12" spans="1:32" s="85" customFormat="1">
      <c r="A12" s="9"/>
      <c r="B12" s="9"/>
      <c r="C12" s="858" t="s">
        <v>3984</v>
      </c>
      <c r="D12" s="858"/>
      <c r="E12" s="107" t="s">
        <v>1819</v>
      </c>
      <c r="F12" s="858" t="s">
        <v>1833</v>
      </c>
      <c r="G12" s="858"/>
      <c r="H12" s="107" t="s">
        <v>1832</v>
      </c>
      <c r="I12" s="858" t="s">
        <v>3533</v>
      </c>
      <c r="J12" s="858"/>
      <c r="K12" s="858"/>
      <c r="L12" s="107" t="s">
        <v>1820</v>
      </c>
      <c r="M12" s="108" t="s">
        <v>1809</v>
      </c>
      <c r="N12" s="108" t="s">
        <v>1822</v>
      </c>
      <c r="O12" s="239"/>
      <c r="P12" s="167" t="s">
        <v>1845</v>
      </c>
      <c r="Q12" s="92" t="s">
        <v>2850</v>
      </c>
      <c r="R12" s="94"/>
      <c r="S12" s="865"/>
      <c r="T12" s="865"/>
      <c r="U12" s="865"/>
      <c r="V12" s="168" t="s">
        <v>1846</v>
      </c>
      <c r="W12" s="224" t="s">
        <v>3535</v>
      </c>
      <c r="X12" s="225" t="s">
        <v>3536</v>
      </c>
      <c r="Y12" s="224" t="s">
        <v>1847</v>
      </c>
      <c r="Z12" s="225" t="s">
        <v>1848</v>
      </c>
      <c r="AA12" s="864" t="s">
        <v>1849</v>
      </c>
      <c r="AB12" s="864"/>
      <c r="AC12" s="864" t="s">
        <v>1850</v>
      </c>
      <c r="AD12" s="864"/>
    </row>
    <row r="13" spans="1:32" s="85" customFormat="1">
      <c r="A13" s="9"/>
      <c r="B13" s="9"/>
      <c r="C13" s="83" t="s">
        <v>1767</v>
      </c>
      <c r="D13" s="109">
        <f ca="1">SUM(M13:M17)</f>
        <v>8568</v>
      </c>
      <c r="E13" s="107"/>
      <c r="F13" s="863">
        <f t="shared" ref="F13:F14" ca="1" si="0">IF(IF(AD13="",AC13,AD13)="∞","∞",M13 * IF(AD13="",AC13,AD13))</f>
        <v>87318</v>
      </c>
      <c r="G13" s="863"/>
      <c r="H13" s="107"/>
      <c r="I13" s="863">
        <f ca="1">3*M13</f>
        <v>2646</v>
      </c>
      <c r="J13" s="863"/>
      <c r="K13" s="863"/>
      <c r="L13" s="107"/>
      <c r="M13" s="109">
        <f ca="1">N13 * X13</f>
        <v>882</v>
      </c>
      <c r="N13" s="109">
        <f ca="1">IF(AB13="",AA13,AB13)</f>
        <v>882</v>
      </c>
      <c r="O13" s="239"/>
      <c r="P13" s="192">
        <v>1</v>
      </c>
      <c r="Q13" s="93" t="s">
        <v>1269</v>
      </c>
      <c r="R13" s="89" t="str">
        <f ca="1">IF(S13="",_xlfn.IFNA(OFFSET(战车武器类型主炮,MATCH(Q13,战车武器列表,0)-1,COLUMN(战车武器Def防御)-COLUMN(战车武器类型主炮)),""),"")</f>
        <v/>
      </c>
      <c r="S13" s="232">
        <v>26</v>
      </c>
      <c r="T13" s="90" t="str">
        <f ca="1">IF(U13="",_xlfn.IFNA(OFFSET(战车武器类型主炮,MATCH(Q13,战车武器列表,0)-1,COLUMN(战车武器Def重量)-COLUMN(战车武器类型主炮)),""),"")</f>
        <v/>
      </c>
      <c r="U13" s="111">
        <v>9.89</v>
      </c>
      <c r="V13" s="98" t="str">
        <f ca="1">_xlfn.IFNA(OFFSET(战车武器类型主炮,MATCH(Q13,战车武器列表,0)-1,COLUMN(战车武器属性)-COLUMN(战车武器类型主炮)),"")</f>
        <v>通常</v>
      </c>
      <c r="W13" s="237" t="str">
        <f ca="1">_xlfn.IFNA(OFFSET(战车武器类型主炮,MATCH(Q13,战车武器列表,0)-1,COLUMN(战车武器范围)-COLUMN(战车武器类型主炮)),"")</f>
        <v>1体</v>
      </c>
      <c r="X13" s="98">
        <f ca="1">IF(_xlfn.IFNA(MATCH(W13,范围词倍数列表,0),FALSE)=FALSE,1,LEFT(W13,1))</f>
        <v>1</v>
      </c>
      <c r="Y13" s="99" t="str">
        <f ca="1">_xlfn.IFNA(OFFSET(底盘形态,MATCH(形态1,战车形态列表,0),COLUMN(战车武器孔1)-COLUMN(底盘形态)),"")</f>
        <v>主炮</v>
      </c>
      <c r="Z13" s="100" t="str">
        <f ca="1">_xlfn.IFNA(OFFSET(战车武器类型主炮,MATCH(Q13,战车武器列表,0)-1,COLUMN(战车武器类型)-COLUMN(战车武器类型主炮)),"")</f>
        <v>主炮</v>
      </c>
      <c r="AA13" s="101">
        <f ca="1">_xlfn.IFNA(OFFSET(战车武器类型主炮,MATCH(Q13,战车武器列表,0)-1,COLUMN(战车武器Max伤害)-COLUMN(战车武器类型主炮)),"")</f>
        <v>882</v>
      </c>
      <c r="AB13" s="102"/>
      <c r="AC13" s="103">
        <f ca="1">_xlfn.IFNA(OFFSET(战车武器类型主炮,MATCH(Q13,战车武器列表,0)-1,COLUMN(战车武器Max弹仓)-COLUMN(战车武器类型主炮)),"")</f>
        <v>99</v>
      </c>
      <c r="AD13" s="104"/>
    </row>
    <row r="14" spans="1:32" s="85" customFormat="1">
      <c r="A14" s="9"/>
      <c r="B14" s="9"/>
      <c r="C14" s="83" t="s">
        <v>1769</v>
      </c>
      <c r="D14" s="109">
        <f ca="1">IF(OR(V5=C14,V8=C14),IF(Z13=LEFT(C14,2),M13,0)+IF(Z14=LEFT(C14,2),M14,0)+IF(Z15=LEFT(C14,2),M15,0)+IF(Z16=LEFT(C14,2),M16,0)+IF(Z17=LEFT(C14,2),M17,0),0)</f>
        <v>0</v>
      </c>
      <c r="E14" s="107"/>
      <c r="F14" s="863">
        <f t="shared" ca="1" si="0"/>
        <v>20800</v>
      </c>
      <c r="G14" s="863"/>
      <c r="H14" s="107"/>
      <c r="I14" s="863">
        <f t="shared" ref="I14:I17" ca="1" si="1">3*M14</f>
        <v>1950</v>
      </c>
      <c r="J14" s="863"/>
      <c r="K14" s="863"/>
      <c r="L14" s="107"/>
      <c r="M14" s="109">
        <f t="shared" ref="M14:M17" ca="1" si="2">N14 * X14</f>
        <v>650</v>
      </c>
      <c r="N14" s="109">
        <f t="shared" ref="N14:N17" ca="1" si="3">IF(AB14="",AA14,AB14)</f>
        <v>650</v>
      </c>
      <c r="O14" s="239"/>
      <c r="P14" s="192">
        <v>2</v>
      </c>
      <c r="Q14" s="93" t="s">
        <v>1851</v>
      </c>
      <c r="R14" s="89">
        <f ca="1">IF(S14="",_xlfn.IFNA(OFFSET(战车武器类型主炮,MATCH(Q14,战车武器列表,0)-1,COLUMN(战车武器Def防御)-COLUMN(战车武器类型主炮)),""),"")</f>
        <v>90</v>
      </c>
      <c r="S14" s="232"/>
      <c r="T14" s="90">
        <f ca="1">IF(U14="",_xlfn.IFNA(OFFSET(战车武器类型主炮,MATCH(Q14,战车武器列表,0)-1,COLUMN(战车武器Def重量)-COLUMN(战车武器类型主炮)),""),"")</f>
        <v>7.5</v>
      </c>
      <c r="U14" s="111"/>
      <c r="V14" s="98" t="str">
        <f ca="1">_xlfn.IFNA(OFFSET(战车武器类型主炮,MATCH(Q14,战车武器列表,0)-1,COLUMN(战车武器属性)-COLUMN(战车武器类型主炮)),"")</f>
        <v>激光</v>
      </c>
      <c r="W14" s="237" t="str">
        <f ca="1">_xlfn.IFNA(OFFSET(战车武器类型主炮,MATCH(Q14,战车武器列表,0)-1,COLUMN(战车武器范围)-COLUMN(战车武器类型主炮)),"")</f>
        <v>1体</v>
      </c>
      <c r="X14" s="98">
        <f ca="1">IF(_xlfn.IFNA(MATCH(W14,范围词倍数列表,0),FALSE)=FALSE,1,LEFT(W14,1))</f>
        <v>1</v>
      </c>
      <c r="Y14" s="99" t="str">
        <f ca="1">_xlfn.IFNA(OFFSET(底盘形态,MATCH(形态1,战车形态列表,0),COLUMN(战车武器孔2)-COLUMN(底盘形态)),"")</f>
        <v>次元镭射炮</v>
      </c>
      <c r="Z14" s="100" t="str">
        <f ca="1">_xlfn.IFNA(OFFSET(战车武器类型主炮,MATCH(Q14,战车武器列表,0)-1,COLUMN(战车武器类型)-COLUMN(战车武器类型主炮)),"")</f>
        <v>SE</v>
      </c>
      <c r="AA14" s="101">
        <f ca="1">_xlfn.IFNA(OFFSET(战车武器类型主炮,MATCH(Q14,战车武器列表,0)-1,COLUMN(战车武器Max伤害)-COLUMN(战车武器类型主炮)),"")</f>
        <v>650</v>
      </c>
      <c r="AB14" s="102"/>
      <c r="AC14" s="103">
        <f ca="1">_xlfn.IFNA(OFFSET(战车武器类型主炮,MATCH(Q14,战车武器列表,0)-1,COLUMN(战车武器Max弹仓)-COLUMN(战车武器类型主炮)),"")</f>
        <v>32</v>
      </c>
      <c r="AD14" s="104"/>
    </row>
    <row r="15" spans="1:32" s="85" customFormat="1">
      <c r="A15" s="9"/>
      <c r="B15" s="9"/>
      <c r="C15" s="83" t="s">
        <v>1770</v>
      </c>
      <c r="D15" s="109">
        <f ca="1">IF(OR(V5=C15,V8=C15),IF(Z13=LEFT(C15,2),M13,0)+IF(Z14=LEFT(C15,2),M14,0)+IF(Z15=LEFT(C15,2),M15,0)+IF(Z16=LEFT(C15,2),M16,0)+IF(Z17=LEFT(C15,2),M17,0),0)</f>
        <v>0</v>
      </c>
      <c r="E15" s="107"/>
      <c r="F15" s="863" t="str">
        <f ca="1">IF(IF(AD15="",AC15,AD15)="∞","∞",M15 * IF(AD15="",AC15,AD15))</f>
        <v>∞</v>
      </c>
      <c r="G15" s="863"/>
      <c r="H15" s="107"/>
      <c r="I15" s="863">
        <f t="shared" ca="1" si="1"/>
        <v>1368</v>
      </c>
      <c r="J15" s="863"/>
      <c r="K15" s="863"/>
      <c r="L15" s="107"/>
      <c r="M15" s="109">
        <f t="shared" ca="1" si="2"/>
        <v>456</v>
      </c>
      <c r="N15" s="109">
        <f t="shared" ca="1" si="3"/>
        <v>456</v>
      </c>
      <c r="O15" s="239"/>
      <c r="P15" s="192">
        <v>3</v>
      </c>
      <c r="Q15" s="93" t="s">
        <v>1461</v>
      </c>
      <c r="R15" s="89" t="str">
        <f ca="1">IF(S15="",_xlfn.IFNA(OFFSET(战车武器类型主炮,MATCH(Q15,战车武器列表,0)-1,COLUMN(战车武器Def防御)-COLUMN(战车武器类型主炮)),""),"")</f>
        <v/>
      </c>
      <c r="S15" s="232">
        <v>32</v>
      </c>
      <c r="T15" s="90">
        <f ca="1">IF(U15="",_xlfn.IFNA(OFFSET(战车武器类型主炮,MATCH(Q15,战车武器列表,0)-1,COLUMN(战车武器Def重量)-COLUMN(战车武器类型主炮)),""),"")</f>
        <v>3.6</v>
      </c>
      <c r="U15" s="111"/>
      <c r="V15" s="98" t="str">
        <f ca="1">_xlfn.IFNA(OFFSET(战车武器类型主炮,MATCH(Q15,战车武器列表,0)-1,COLUMN(战车武器属性)-COLUMN(战车武器类型主炮)),"")</f>
        <v>雷电</v>
      </c>
      <c r="W15" s="237" t="str">
        <f ca="1">_xlfn.IFNA(OFFSET(战车武器类型主炮,MATCH(Q15,战车武器列表,0)-1,COLUMN(战车武器范围)-COLUMN(战车武器类型主炮)),"")</f>
        <v>贯通大</v>
      </c>
      <c r="X15" s="98">
        <f ca="1">IF(_xlfn.IFNA(MATCH(W15,范围词倍数列表,0),FALSE)=FALSE,1,LEFT(W15,1))</f>
        <v>1</v>
      </c>
      <c r="Y15" s="99" t="str">
        <f ca="1">_xlfn.IFNA(OFFSET(底盘形态,MATCH(形态1,战车形态列表,0),COLUMN(战车武器孔3)-COLUMN(底盘形态)),"")</f>
        <v>副炮</v>
      </c>
      <c r="Z15" s="100" t="str">
        <f ca="1">_xlfn.IFNA(OFFSET(战车武器类型主炮,MATCH(Q15,战车武器列表,0)-1,COLUMN(战车武器类型)-COLUMN(战车武器类型主炮)),"")</f>
        <v>副炮</v>
      </c>
      <c r="AA15" s="101">
        <f ca="1">_xlfn.IFNA(OFFSET(战车武器类型主炮,MATCH(Q15,战车武器列表,0)-1,COLUMN(战车武器Max伤害)-COLUMN(战车武器类型主炮)),"")</f>
        <v>456</v>
      </c>
      <c r="AB15" s="102"/>
      <c r="AC15" s="103" t="str">
        <f ca="1">_xlfn.IFNA(OFFSET(战车武器类型主炮,MATCH(Q15,战车武器列表,0)-1,COLUMN(战车武器Max弹仓)-COLUMN(战车武器类型主炮)),"")</f>
        <v>∞</v>
      </c>
      <c r="AD15" s="104"/>
    </row>
    <row r="16" spans="1:32" s="85" customFormat="1">
      <c r="A16" s="9"/>
      <c r="B16" s="9"/>
      <c r="C16" s="83" t="s">
        <v>1771</v>
      </c>
      <c r="D16" s="109">
        <f ca="1">IF(OR(V5=C16,V8=C16),IF(Z13=LEFT(C16,2),M13,0)+IF(Z14=LEFT(C16,2),M14,0)+IF(Z15=LEFT(C16,2),M15,0)+IF(Z16=LEFT(C16,2),M16,0)+IF(Z17=LEFT(C16,2),M17,0),0)</f>
        <v>0</v>
      </c>
      <c r="E16" s="107"/>
      <c r="F16" s="863">
        <f t="shared" ref="F16:F17" ca="1" si="4">IF(IF(AD16="",AC16,AD16)="∞","∞",M16 * IF(AD16="",AC16,AD16))</f>
        <v>66880</v>
      </c>
      <c r="G16" s="863"/>
      <c r="H16" s="107"/>
      <c r="I16" s="863">
        <f t="shared" ca="1" si="1"/>
        <v>12540</v>
      </c>
      <c r="J16" s="863"/>
      <c r="K16" s="863"/>
      <c r="L16" s="107"/>
      <c r="M16" s="109">
        <f t="shared" ca="1" si="2"/>
        <v>4180</v>
      </c>
      <c r="N16" s="109">
        <f t="shared" ca="1" si="3"/>
        <v>836</v>
      </c>
      <c r="O16" s="239"/>
      <c r="P16" s="192">
        <v>4</v>
      </c>
      <c r="Q16" s="93" t="s">
        <v>1534</v>
      </c>
      <c r="R16" s="89" t="str">
        <f ca="1">IF(S16="",_xlfn.IFNA(OFFSET(战车武器类型主炮,MATCH(Q16,战车武器列表,0)-1,COLUMN(战车武器Def防御)-COLUMN(战车武器类型主炮)),""),"")</f>
        <v/>
      </c>
      <c r="S16" s="232">
        <v>60</v>
      </c>
      <c r="T16" s="90" t="str">
        <f ca="1">IF(U16="",_xlfn.IFNA(OFFSET(战车武器类型主炮,MATCH(Q16,战车武器列表,0)-1,COLUMN(战车武器Def重量)-COLUMN(战车武器类型主炮)),""),"")</f>
        <v/>
      </c>
      <c r="U16" s="111">
        <v>11.52</v>
      </c>
      <c r="V16" s="98" t="str">
        <f ca="1">_xlfn.IFNA(OFFSET(战车武器类型主炮,MATCH(Q16,战车武器列表,0)-1,COLUMN(战车武器属性)-COLUMN(战车武器类型主炮)),"")</f>
        <v>通常</v>
      </c>
      <c r="W16" s="237" t="str">
        <f ca="1">_xlfn.IFNA(OFFSET(战车武器类型主炮,MATCH(Q16,战车武器列表,0)-1,COLUMN(战车武器范围)-COLUMN(战车武器类型主炮)),"")</f>
        <v>5回</v>
      </c>
      <c r="X16" s="98" t="str">
        <f ca="1">IF(_xlfn.IFNA(MATCH(W16,范围词倍数列表,0),FALSE)=FALSE,1,LEFT(W16,1))</f>
        <v>5</v>
      </c>
      <c r="Y16" s="99" t="str">
        <f ca="1">_xlfn.IFNA(OFFSET(底盘形态,MATCH(形态1,战车形态列表,0),COLUMN(战车武器孔4)-COLUMN(底盘形态)),"")</f>
        <v>SE</v>
      </c>
      <c r="Z16" s="100" t="str">
        <f ca="1">_xlfn.IFNA(OFFSET(战车武器类型主炮,MATCH(Q16,战车武器列表,0)-1,COLUMN(战车武器类型)-COLUMN(战车武器类型主炮)),"")</f>
        <v>SE</v>
      </c>
      <c r="AA16" s="101">
        <f ca="1">_xlfn.IFNA(OFFSET(战车武器类型主炮,MATCH(Q16,战车武器列表,0)-1,COLUMN(战车武器Max伤害)-COLUMN(战车武器类型主炮)),"")</f>
        <v>836</v>
      </c>
      <c r="AB16" s="102"/>
      <c r="AC16" s="103">
        <f ca="1">_xlfn.IFNA(OFFSET(战车武器类型主炮,MATCH(Q16,战车武器列表,0)-1,COLUMN(战车武器Max弹仓)-COLUMN(战车武器类型主炮)),"")</f>
        <v>16</v>
      </c>
      <c r="AD16" s="104"/>
    </row>
    <row r="17" spans="1:30" s="85" customFormat="1">
      <c r="A17" s="9"/>
      <c r="B17" s="9"/>
      <c r="C17" s="9"/>
      <c r="D17" s="9"/>
      <c r="E17" s="107"/>
      <c r="F17" s="863">
        <f t="shared" ca="1" si="4"/>
        <v>115200</v>
      </c>
      <c r="G17" s="863"/>
      <c r="H17" s="107"/>
      <c r="I17" s="863">
        <f t="shared" ca="1" si="1"/>
        <v>7200</v>
      </c>
      <c r="J17" s="863"/>
      <c r="K17" s="863"/>
      <c r="L17" s="107"/>
      <c r="M17" s="109">
        <f t="shared" ca="1" si="2"/>
        <v>2400</v>
      </c>
      <c r="N17" s="109">
        <f t="shared" si="3"/>
        <v>600</v>
      </c>
      <c r="O17" s="239"/>
      <c r="P17" s="192">
        <v>5</v>
      </c>
      <c r="Q17" s="93" t="s">
        <v>1488</v>
      </c>
      <c r="R17" s="89" t="str">
        <f ca="1">IF(S17="",_xlfn.IFNA(OFFSET(战车武器类型主炮,MATCH(Q17,战车武器列表,0)-1,COLUMN(战车武器Def防御)-COLUMN(战车武器类型主炮)),""),"")</f>
        <v/>
      </c>
      <c r="S17" s="232">
        <v>60</v>
      </c>
      <c r="T17" s="90" t="str">
        <f ca="1">IF(U17="",_xlfn.IFNA(OFFSET(战车武器类型主炮,MATCH(Q17,战车武器列表,0)-1,COLUMN(战车武器Def重量)-COLUMN(战车武器类型主炮)),""),"")</f>
        <v/>
      </c>
      <c r="U17" s="111">
        <v>8.36</v>
      </c>
      <c r="V17" s="98" t="str">
        <f ca="1">_xlfn.IFNA(OFFSET(战车武器类型主炮,MATCH(Q17,战车武器列表,0)-1,COLUMN(战车武器属性)-COLUMN(战车武器类型主炮)),"")</f>
        <v>通常</v>
      </c>
      <c r="W17" s="237" t="str">
        <f ca="1">_xlfn.IFNA(OFFSET(战车武器类型主炮,MATCH(Q17,战车武器列表,0)-1,COLUMN(战车武器范围)-COLUMN(战车武器类型主炮)),"")</f>
        <v>4回</v>
      </c>
      <c r="X17" s="98" t="str">
        <f ca="1">IF(_xlfn.IFNA(MATCH(W17,范围词倍数列表,0),FALSE)=FALSE,1,LEFT(W17,1))</f>
        <v>4</v>
      </c>
      <c r="Y17" s="99" t="str">
        <f ca="1">_xlfn.IFNA(OFFSET(底盘形态,MATCH(形态1,战车形态列表,0),COLUMN(战车武器孔5)-COLUMN(底盘形态)),"")</f>
        <v>SE</v>
      </c>
      <c r="Z17" s="100" t="str">
        <f ca="1">_xlfn.IFNA(OFFSET(战车武器类型主炮,MATCH(Q17,战车武器列表,0)-1,COLUMN(战车武器类型)-COLUMN(战车武器类型主炮)),"")</f>
        <v>SE</v>
      </c>
      <c r="AA17" s="101">
        <f ca="1">_xlfn.IFNA(OFFSET(战车武器类型主炮,MATCH(Q17,战车武器列表,0)-1,COLUMN(战车武器Max伤害)-COLUMN(战车武器类型主炮)),"")</f>
        <v>575</v>
      </c>
      <c r="AB17" s="102">
        <v>600</v>
      </c>
      <c r="AC17" s="103">
        <f ca="1">_xlfn.IFNA(OFFSET(战车武器类型主炮,MATCH(Q17,战车武器列表,0)-1,COLUMN(战车武器Max弹仓)-COLUMN(战车武器类型主炮)),"")</f>
        <v>48</v>
      </c>
      <c r="AD17" s="104"/>
    </row>
    <row r="18" spans="1:30" s="85" customFormat="1">
      <c r="A18" s="79"/>
      <c r="B18" s="9"/>
      <c r="C18" s="9"/>
      <c r="D18" s="9"/>
      <c r="E18" s="9"/>
      <c r="F18" s="9"/>
      <c r="G18" s="9"/>
      <c r="H18" s="9"/>
      <c r="I18" s="9"/>
      <c r="J18" s="9"/>
      <c r="K18" s="9"/>
      <c r="L18" s="9"/>
      <c r="M18" s="9"/>
      <c r="N18" s="9"/>
      <c r="O18" s="239"/>
      <c r="P18" s="191" t="s">
        <v>1852</v>
      </c>
      <c r="Q18" s="87" t="s">
        <v>1853</v>
      </c>
      <c r="R18" s="205" t="s">
        <v>17</v>
      </c>
      <c r="S18" s="205" t="s">
        <v>1837</v>
      </c>
      <c r="T18" s="205" t="s">
        <v>125</v>
      </c>
      <c r="U18" s="205" t="s">
        <v>1854</v>
      </c>
      <c r="V18" s="860" t="s">
        <v>1855</v>
      </c>
      <c r="W18" s="860"/>
      <c r="X18" s="860" t="s">
        <v>1856</v>
      </c>
      <c r="Y18" s="860"/>
      <c r="Z18" s="860"/>
      <c r="AA18" s="860"/>
      <c r="AB18" s="860"/>
      <c r="AC18" s="860"/>
      <c r="AD18" s="167" t="s">
        <v>1839</v>
      </c>
    </row>
    <row r="19" spans="1:30" s="85" customFormat="1">
      <c r="A19" s="79"/>
      <c r="B19" s="9"/>
      <c r="C19" s="9"/>
      <c r="D19" s="9"/>
      <c r="E19" s="9"/>
      <c r="F19" s="9"/>
      <c r="G19" s="9"/>
      <c r="H19" s="9"/>
      <c r="I19" s="9"/>
      <c r="J19" s="9"/>
      <c r="K19" s="9"/>
      <c r="L19" s="204" t="s">
        <v>1819</v>
      </c>
      <c r="M19" s="874" t="s">
        <v>1888</v>
      </c>
      <c r="N19" s="874"/>
      <c r="O19" s="239"/>
      <c r="P19" s="192" t="s">
        <v>1857</v>
      </c>
      <c r="Q19" s="88" t="s">
        <v>1858</v>
      </c>
      <c r="R19" s="89">
        <f ca="1">IF(S19="",_xlfn.IFNA(OFFSET(底盘形态,MATCH(Q19,战车形态列表,0),COLUMN(战车底盘Max防御)-COLUMN(底盘形态)),""),"")</f>
        <v>100</v>
      </c>
      <c r="S19" s="232"/>
      <c r="T19" s="90" t="str">
        <f ca="1">IF(U19="",_xlfn.IFNA(OFFSET(底盘形态,MATCH(Q19,战车形态列表,0),COLUMN(战车底盘重量)-COLUMN(底盘形态)),""),"")</f>
        <v/>
      </c>
      <c r="U19" s="111">
        <v>34.72</v>
      </c>
      <c r="V19" s="861" t="str">
        <f ca="1">_xlfn.IFNA(OFFSET(底盘形态,MATCH(Q19,战车形态列表,0),COLUMN(战车底盘特性)-COLUMN(底盘形态)),"")</f>
        <v>-</v>
      </c>
      <c r="W19" s="861"/>
      <c r="X19" s="861" t="str">
        <f ca="1">_xlfn.IFNA(OFFSET(底盘和C特性,MATCH(V19,底盘和C特性列表,0),COLUMN(底盘和C特性属性)-COLUMN(底盘和C特性)),"")</f>
        <v/>
      </c>
      <c r="Y19" s="861"/>
      <c r="Z19" s="861"/>
      <c r="AA19" s="861"/>
      <c r="AB19" s="861"/>
      <c r="AC19" s="861"/>
      <c r="AD19" s="91" t="str">
        <f ca="1">_xlfn.IFNA(OFFSET(底盘和C特性,MATCH(V19,底盘和C特性列表,0),COLUMN(底盘和C特性值)-COLUMN(底盘和C特性)),"")</f>
        <v/>
      </c>
    </row>
    <row r="20" spans="1:30" s="85" customFormat="1">
      <c r="A20" s="79"/>
      <c r="B20" s="9"/>
      <c r="C20" s="9"/>
      <c r="D20" s="9"/>
      <c r="E20" s="9"/>
      <c r="F20" s="9"/>
      <c r="G20" s="9"/>
      <c r="H20" s="9"/>
      <c r="I20" s="9"/>
      <c r="J20" s="9"/>
      <c r="K20" s="9"/>
      <c r="L20" s="197"/>
      <c r="M20" s="196" t="s">
        <v>1886</v>
      </c>
      <c r="N20" s="196" t="s">
        <v>1887</v>
      </c>
      <c r="O20" s="239"/>
      <c r="P20" s="192" t="s">
        <v>1859</v>
      </c>
      <c r="Q20" s="88" t="s">
        <v>1842</v>
      </c>
      <c r="R20" s="233"/>
      <c r="S20" s="233"/>
      <c r="T20" s="233"/>
      <c r="U20" s="233"/>
      <c r="V20" s="861" t="str">
        <f ca="1">_xlfn.IFNA(OFFSET(防护膜,MATCH(Q20,防护膜列表,0),COLUMN(防护膜)-COLUMN(防护膜)),"")</f>
        <v>镜面</v>
      </c>
      <c r="W20" s="861"/>
      <c r="X20" s="861" t="str">
        <f ca="1">_xlfn.IFNA(OFFSET(防护膜,MATCH(Q20,防护膜列表,0),COLUMN(防护膜属性)-COLUMN(防护膜)),"")</f>
        <v>免疫激光并反射</v>
      </c>
      <c r="Y20" s="861"/>
      <c r="Z20" s="861"/>
      <c r="AA20" s="861"/>
      <c r="AB20" s="861"/>
      <c r="AC20" s="861"/>
      <c r="AD20" s="91">
        <f ca="1">_xlfn.IFNA(OFFSET(防护膜,MATCH(Q20,防护膜列表,0),COLUMN(防护膜值)-COLUMN(防护膜)),"")</f>
        <v>1</v>
      </c>
    </row>
    <row r="21" spans="1:30" s="85" customFormat="1">
      <c r="A21" s="79"/>
      <c r="B21" s="9"/>
      <c r="C21" s="9"/>
      <c r="D21" s="9"/>
      <c r="E21" s="9"/>
      <c r="F21" s="9"/>
      <c r="G21" s="9"/>
      <c r="H21" s="9"/>
      <c r="I21" s="9"/>
      <c r="J21" s="9"/>
      <c r="K21" s="9"/>
      <c r="L21" s="197"/>
      <c r="M21" s="199">
        <f ca="1">SUM(T19:U19)</f>
        <v>34.72</v>
      </c>
      <c r="N21" s="199">
        <f ca="1">SUM(T22:U22,T24:U25,T27:U31)</f>
        <v>71.010000000000005</v>
      </c>
      <c r="O21" s="239"/>
      <c r="P21" s="167" t="s">
        <v>1860</v>
      </c>
      <c r="Q21" s="92" t="s">
        <v>2848</v>
      </c>
      <c r="R21" s="205" t="s">
        <v>125</v>
      </c>
      <c r="S21" s="233"/>
      <c r="T21" s="233"/>
      <c r="U21" s="216"/>
      <c r="V21" s="217"/>
      <c r="W21" s="217"/>
      <c r="X21" s="217"/>
      <c r="Y21" s="217"/>
      <c r="Z21" s="217"/>
      <c r="AA21" s="217"/>
      <c r="AB21" s="217"/>
      <c r="AC21" s="217"/>
      <c r="AD21" s="218"/>
    </row>
    <row r="22" spans="1:30" s="85" customFormat="1">
      <c r="A22" s="79"/>
      <c r="B22" s="9"/>
      <c r="C22" s="9"/>
      <c r="D22" s="9"/>
      <c r="E22" s="9"/>
      <c r="F22" s="9"/>
      <c r="G22" s="9"/>
      <c r="H22" s="9"/>
      <c r="I22" s="9"/>
      <c r="J22" s="9"/>
      <c r="K22" s="9"/>
      <c r="L22" s="197"/>
      <c r="M22" s="196" t="s">
        <v>1884</v>
      </c>
      <c r="N22" s="200" t="s">
        <v>1885</v>
      </c>
      <c r="O22" s="239"/>
      <c r="P22" s="192" t="s">
        <v>6</v>
      </c>
      <c r="Q22" s="93" t="s">
        <v>1646</v>
      </c>
      <c r="R22" s="89" t="str">
        <f ca="1">IF(S22="",_xlfn.IFNA(OFFSET(C装置,MATCH(Q22,战车C列表,0),COLUMN(战车CDef防御)-COLUMN(C装置)),""),"")</f>
        <v/>
      </c>
      <c r="S22" s="232">
        <v>26</v>
      </c>
      <c r="T22" s="90" t="str">
        <f ca="1">IF(U22="",_xlfn.IFNA(OFFSET(C装置,MATCH(Q22,战车C列表,0),COLUMN(战车CDef重量)-COLUMN(C装置)),""),"")</f>
        <v/>
      </c>
      <c r="U22" s="111">
        <v>7.24</v>
      </c>
      <c r="V22" s="861" t="str">
        <f ca="1">_xlfn.IFNA(OFFSET(C装置,MATCH(Q22,战车C列表,0),COLUMN(战车C特性)-COLUMN(C装置)),"")</f>
        <v>主炮齐射</v>
      </c>
      <c r="W22" s="862"/>
      <c r="X22" s="862" t="str">
        <f ca="1">_xlfn.IFNA(OFFSET(底盘和C特性,MATCH(V22,底盘和C特性列表,0),COLUMN(底盘和C特性属性)-COLUMN(底盘和C特性)),"")</f>
        <v>装备的主炮一起攻击</v>
      </c>
      <c r="Y22" s="862"/>
      <c r="Z22" s="862"/>
      <c r="AA22" s="861"/>
      <c r="AB22" s="861"/>
      <c r="AC22" s="861"/>
      <c r="AD22" s="91">
        <f ca="1">_xlfn.IFNA(OFFSET(底盘和C特性,MATCH(V22,底盘和C特性列表,0),COLUMN(底盘和C特性值)-COLUMN(底盘和C特性)),"")</f>
        <v>0</v>
      </c>
    </row>
    <row r="23" spans="1:30" s="85" customFormat="1">
      <c r="A23" s="79"/>
      <c r="B23" s="9"/>
      <c r="C23" s="9"/>
      <c r="D23" s="9"/>
      <c r="E23" s="9"/>
      <c r="F23" s="9"/>
      <c r="G23" s="9"/>
      <c r="H23" s="9"/>
      <c r="I23" s="9"/>
      <c r="J23" s="9"/>
      <c r="K23" s="9"/>
      <c r="L23" s="197"/>
      <c r="M23" s="201">
        <f ca="1">SUM(V24:V25)</f>
        <v>156.39999999999998</v>
      </c>
      <c r="N23" s="202">
        <f ca="1">(M23-M21-N21) * 100 - IF(X24="!",1,0) - IF(X25="!",2,0)</f>
        <v>5063.9999999999973</v>
      </c>
      <c r="O23" s="239"/>
      <c r="P23" s="167" t="s">
        <v>1861</v>
      </c>
      <c r="Q23" s="92" t="s">
        <v>2849</v>
      </c>
      <c r="R23" s="94"/>
      <c r="S23" s="865"/>
      <c r="T23" s="865"/>
      <c r="U23" s="865"/>
      <c r="V23" s="223" t="s">
        <v>1862</v>
      </c>
      <c r="W23" s="234" t="s">
        <v>3527</v>
      </c>
      <c r="X23" s="235" t="s">
        <v>3528</v>
      </c>
      <c r="Y23" s="235" t="s">
        <v>0</v>
      </c>
      <c r="Z23" s="236" t="s">
        <v>1790</v>
      </c>
      <c r="AA23" s="859" t="s">
        <v>3529</v>
      </c>
      <c r="AB23" s="860"/>
      <c r="AC23" s="860" t="s">
        <v>3530</v>
      </c>
      <c r="AD23" s="860"/>
    </row>
    <row r="24" spans="1:30" s="85" customFormat="1">
      <c r="A24" s="79"/>
      <c r="B24" s="9"/>
      <c r="C24" s="9"/>
      <c r="D24" s="9"/>
      <c r="E24" s="9"/>
      <c r="F24" s="9"/>
      <c r="G24" s="9"/>
      <c r="H24" s="9"/>
      <c r="I24" s="9"/>
      <c r="J24" s="9"/>
      <c r="K24" s="9"/>
      <c r="L24" s="9"/>
      <c r="M24" s="9"/>
      <c r="N24" s="9"/>
      <c r="O24" s="239"/>
      <c r="P24" s="192">
        <v>1</v>
      </c>
      <c r="Q24" s="93" t="s">
        <v>1750</v>
      </c>
      <c r="R24" s="89" t="str">
        <f ca="1">IF(S24="",_xlfn.IFNA(OFFSET(引擎,MATCH(Q24,战车引擎列表,0),COLUMN(战车引擎Def防御)-COLUMN(引擎)),""),"")</f>
        <v/>
      </c>
      <c r="S24" s="232">
        <v>65</v>
      </c>
      <c r="T24" s="90" t="str">
        <f ca="1">IF(U24="",_xlfn.IFNA(OFFSET(引擎,MATCH(Q24,战车引擎列表,0),COLUMN(战车引擎Def重量)-COLUMN(引擎)),""),"")</f>
        <v/>
      </c>
      <c r="U24" s="111">
        <v>0.38</v>
      </c>
      <c r="V24" s="219">
        <f ca="1">_xlfn.IFNA(OFFSET(引擎,MATCH(Q24,战车引擎列表,0),COLUMN(战车引擎载重)-COLUMN(引擎)),"")</f>
        <v>74.8</v>
      </c>
      <c r="W24" s="226" t="str">
        <f>战车特性数据!$E$10</f>
        <v>接地链</v>
      </c>
      <c r="X24" s="221" t="s">
        <v>3544</v>
      </c>
      <c r="Y24" s="222" t="str">
        <f>战车特性数据!$F$10</f>
        <v>受到雷电属性伤害,C电坏几率</v>
      </c>
      <c r="Z24" s="227">
        <f>战车特性数据!$G$10</f>
        <v>-0.05</v>
      </c>
      <c r="AA24" s="220">
        <f ca="1">IF(AB24="",_xlfn.IFNA(OFFSET(C装置,MATCH(Q22,战车C列表,0)-1,COLUMN(战车CDef命中)),""),"")</f>
        <v>10</v>
      </c>
      <c r="AB24" s="95"/>
      <c r="AC24" s="96">
        <f ca="1">IF(AD24="",_xlfn.IFNA(OFFSET(C装置,MATCH(Q22,战车C列表,0)-1,COLUMN(战车CDef闪避)),""),"")</f>
        <v>10</v>
      </c>
      <c r="AD24" s="97"/>
    </row>
    <row r="25" spans="1:30" s="85" customFormat="1">
      <c r="A25" s="79"/>
      <c r="B25" s="9"/>
      <c r="C25" s="9"/>
      <c r="D25" s="9"/>
      <c r="E25" s="9"/>
      <c r="F25" s="9"/>
      <c r="G25" s="9"/>
      <c r="H25" s="9"/>
      <c r="I25" s="9"/>
      <c r="J25" s="9"/>
      <c r="K25" s="9"/>
      <c r="L25" s="9"/>
      <c r="M25" s="9"/>
      <c r="N25" s="9"/>
      <c r="O25" s="239"/>
      <c r="P25" s="192">
        <v>2</v>
      </c>
      <c r="Q25" s="93" t="s">
        <v>1741</v>
      </c>
      <c r="R25" s="89" t="str">
        <f ca="1">IF(S25="",_xlfn.IFNA(OFFSET(引擎,MATCH(Q25,战车引擎列表,0),COLUMN(战车引擎Def防御)-COLUMN(引擎)),""),"")</f>
        <v/>
      </c>
      <c r="S25" s="232">
        <v>65</v>
      </c>
      <c r="T25" s="90" t="str">
        <f ca="1">IF(U25="",_xlfn.IFNA(OFFSET(引擎,MATCH(Q25,战车引擎列表,0),COLUMN(战车引擎Def重量)-COLUMN(引擎)),""),"")</f>
        <v/>
      </c>
      <c r="U25" s="111">
        <v>0.38</v>
      </c>
      <c r="V25" s="219">
        <f ca="1">_xlfn.IFNA(OFFSET(引擎,MATCH(Q25,战车引擎列表,0),COLUMN(战车引擎载重)-COLUMN(引擎)),"")</f>
        <v>81.599999999999994</v>
      </c>
      <c r="W25" s="228" t="str">
        <f>战车特性数据!$E$11</f>
        <v>黑钢锁</v>
      </c>
      <c r="X25" s="229" t="s">
        <v>3545</v>
      </c>
      <c r="Y25" s="230" t="str">
        <f>战车特性数据!$F$11</f>
        <v>受到雷电属性伤害,C电坏几率</v>
      </c>
      <c r="Z25" s="231">
        <f>战车特性数据!$G$11</f>
        <v>-0.1</v>
      </c>
      <c r="AA25" s="875"/>
      <c r="AB25" s="875"/>
      <c r="AC25" s="875"/>
      <c r="AD25" s="876"/>
    </row>
    <row r="26" spans="1:30" s="85" customFormat="1">
      <c r="A26" s="79"/>
      <c r="B26" s="9"/>
      <c r="C26" s="858" t="s">
        <v>3984</v>
      </c>
      <c r="D26" s="858"/>
      <c r="E26" s="107" t="s">
        <v>1819</v>
      </c>
      <c r="F26" s="858" t="s">
        <v>1833</v>
      </c>
      <c r="G26" s="858"/>
      <c r="H26" s="107" t="s">
        <v>1832</v>
      </c>
      <c r="I26" s="858" t="s">
        <v>1823</v>
      </c>
      <c r="J26" s="858"/>
      <c r="K26" s="858"/>
      <c r="L26" s="107" t="s">
        <v>1820</v>
      </c>
      <c r="M26" s="108" t="s">
        <v>1809</v>
      </c>
      <c r="N26" s="108" t="s">
        <v>1822</v>
      </c>
      <c r="O26" s="239"/>
      <c r="P26" s="167" t="s">
        <v>1863</v>
      </c>
      <c r="Q26" s="92" t="s">
        <v>2850</v>
      </c>
      <c r="R26" s="94"/>
      <c r="S26" s="865"/>
      <c r="T26" s="865"/>
      <c r="U26" s="865"/>
      <c r="V26" s="168" t="s">
        <v>1864</v>
      </c>
      <c r="W26" s="224" t="s">
        <v>3535</v>
      </c>
      <c r="X26" s="225" t="s">
        <v>3536</v>
      </c>
      <c r="Y26" s="224" t="s">
        <v>1847</v>
      </c>
      <c r="Z26" s="225" t="s">
        <v>1848</v>
      </c>
      <c r="AA26" s="864" t="s">
        <v>1865</v>
      </c>
      <c r="AB26" s="864"/>
      <c r="AC26" s="864" t="s">
        <v>1866</v>
      </c>
      <c r="AD26" s="864"/>
    </row>
    <row r="27" spans="1:30" s="85" customFormat="1">
      <c r="A27" s="79"/>
      <c r="B27" s="9"/>
      <c r="C27" s="83" t="s">
        <v>1767</v>
      </c>
      <c r="D27" s="109">
        <f ca="1">SUM(M27:M31)</f>
        <v>8069</v>
      </c>
      <c r="E27" s="107"/>
      <c r="F27" s="863">
        <f t="shared" ref="F27:F28" ca="1" si="5">IF(IF(AD27="",AC27,AD27)="∞","∞",M27 * IF(AD27="",AC27,AD27))</f>
        <v>93792</v>
      </c>
      <c r="G27" s="863"/>
      <c r="H27" s="107"/>
      <c r="I27" s="863">
        <f ca="1">3*M27</f>
        <v>2931</v>
      </c>
      <c r="J27" s="863"/>
      <c r="K27" s="863"/>
      <c r="L27" s="107"/>
      <c r="M27" s="109">
        <f ca="1">N27 * X27</f>
        <v>977</v>
      </c>
      <c r="N27" s="109">
        <f ca="1">IF(AB27="",AA27,AB27)</f>
        <v>977</v>
      </c>
      <c r="O27" s="239"/>
      <c r="P27" s="192">
        <v>1</v>
      </c>
      <c r="Q27" s="93" t="s">
        <v>1126</v>
      </c>
      <c r="R27" s="89" t="str">
        <f ca="1">IF(S27="",_xlfn.IFNA(OFFSET(战车武器类型主炮,MATCH(Q27,战车武器列表,0)-1,COLUMN(战车武器Def防御)-COLUMN(战车武器类型主炮)),""),"")</f>
        <v/>
      </c>
      <c r="S27" s="112">
        <v>55</v>
      </c>
      <c r="T27" s="90" t="str">
        <f ca="1">IF(U27="",_xlfn.IFNA(OFFSET(战车武器类型主炮,MATCH(Q27,战车武器列表,0)-1,COLUMN(战车武器Def重量)-COLUMN(战车武器类型主炮)),""),"")</f>
        <v/>
      </c>
      <c r="U27" s="111">
        <v>31.75</v>
      </c>
      <c r="V27" s="98" t="str">
        <f ca="1">_xlfn.IFNA(OFFSET(战车武器类型主炮,MATCH(Q27,战车武器列表,0)-1,COLUMN(战车武器属性)-COLUMN(战车武器类型主炮)),"")</f>
        <v>通常</v>
      </c>
      <c r="W27" s="237" t="str">
        <f ca="1">_xlfn.IFNA(OFFSET(战车武器类型主炮,MATCH(Q27,战车武器列表,0)-1,COLUMN(战车武器范围)-COLUMN(战车武器类型主炮)),"")</f>
        <v>1体</v>
      </c>
      <c r="X27" s="98">
        <f ca="1">IF(_xlfn.IFNA(MATCH(W27,范围词倍数列表,0),FALSE)=FALSE,1,LEFT(W27,1))</f>
        <v>1</v>
      </c>
      <c r="Y27" s="99" t="str">
        <f ca="1">_xlfn.IFNA(OFFSET(底盘形态,MATCH(形态2,战车形态列表,0),COLUMN(战车武器孔1)-COLUMN(底盘形态)),"")</f>
        <v>究极加农炮IV</v>
      </c>
      <c r="Z27" s="100" t="str">
        <f ca="1">_xlfn.IFNA(OFFSET(战车武器类型主炮,MATCH(Q27,战车武器列表,0)-1,COLUMN(战车武器类型)-COLUMN(战车武器类型主炮)),"")</f>
        <v>主炮</v>
      </c>
      <c r="AA27" s="101">
        <f ca="1">_xlfn.IFNA(OFFSET(战车武器类型主炮,MATCH(Q27,战车武器列表,0)-1,COLUMN(战车武器Max伤害)-COLUMN(战车武器类型主炮)),"")</f>
        <v>977</v>
      </c>
      <c r="AB27" s="102"/>
      <c r="AC27" s="103">
        <f ca="1">_xlfn.IFNA(OFFSET(战车武器类型主炮,MATCH(Q27,战车武器列表,0)-1,COLUMN(战车武器Max弹仓)-COLUMN(战车武器类型主炮)),"")</f>
        <v>96</v>
      </c>
      <c r="AD27" s="104"/>
    </row>
    <row r="28" spans="1:30" s="85" customFormat="1">
      <c r="A28" s="79"/>
      <c r="B28" s="9"/>
      <c r="C28" s="83" t="s">
        <v>812</v>
      </c>
      <c r="D28" s="109">
        <f ca="1">IF(OR(V19=C28,V22=C28),IF(Z27=LEFT(C28,2),M27,0)+IF(Z28=LEFT(C28,2),M28,0)+IF(Z29=LEFT(C28,2),M29,0)+IF(Z30=LEFT(C28,2),M30,0)+IF(Z31=LEFT(C28,2),M31,0),0)</f>
        <v>8069</v>
      </c>
      <c r="E28" s="107"/>
      <c r="F28" s="863">
        <f t="shared" ca="1" si="5"/>
        <v>110826</v>
      </c>
      <c r="G28" s="863"/>
      <c r="H28" s="107"/>
      <c r="I28" s="863">
        <f ca="1">3*M28</f>
        <v>7074</v>
      </c>
      <c r="J28" s="863"/>
      <c r="K28" s="863"/>
      <c r="L28" s="107"/>
      <c r="M28" s="109">
        <f t="shared" ref="M28:M31" ca="1" si="6">N28 * X28</f>
        <v>2358</v>
      </c>
      <c r="N28" s="109">
        <f t="shared" ref="N28:N31" ca="1" si="7">IF(AB28="",AA28,AB28)</f>
        <v>786</v>
      </c>
      <c r="O28" s="239"/>
      <c r="P28" s="192">
        <v>2</v>
      </c>
      <c r="Q28" s="93" t="s">
        <v>1325</v>
      </c>
      <c r="R28" s="89" t="str">
        <f ca="1">IF(S28="",_xlfn.IFNA(OFFSET(战车武器类型主炮,MATCH(Q28,战车武器列表,0)-1,COLUMN(战车武器Def防御)-COLUMN(战车武器类型主炮)),""),"")</f>
        <v/>
      </c>
      <c r="S28" s="112">
        <v>55</v>
      </c>
      <c r="T28" s="90" t="str">
        <f ca="1">IF(U28="",_xlfn.IFNA(OFFSET(战车武器类型主炮,MATCH(Q28,战车武器列表,0)-1,COLUMN(战车武器Def重量)-COLUMN(战车武器类型主炮)),""),"")</f>
        <v/>
      </c>
      <c r="U28" s="111">
        <v>7.48</v>
      </c>
      <c r="V28" s="98" t="str">
        <f ca="1">_xlfn.IFNA(OFFSET(战车武器类型主炮,MATCH(Q28,战车武器列表,0)-1,COLUMN(战车武器属性)-COLUMN(战车武器类型主炮)),"")</f>
        <v>通常</v>
      </c>
      <c r="W28" s="237" t="str">
        <f ca="1">_xlfn.IFNA(OFFSET(战车武器类型主炮,MATCH(Q28,战车武器列表,0)-1,COLUMN(战车武器范围)-COLUMN(战车武器类型主炮)),"")</f>
        <v>3连射</v>
      </c>
      <c r="X28" s="98" t="str">
        <f ca="1">IF(_xlfn.IFNA(MATCH(W28,范围词倍数列表,0),FALSE)=FALSE,1,LEFT(W28,1))</f>
        <v>3</v>
      </c>
      <c r="Y28" s="99" t="str">
        <f ca="1">_xlfn.IFNA(OFFSET(底盘形态,MATCH(形态2,战车形态列表,0),COLUMN(战车武器孔2)-COLUMN(底盘形态)),"")</f>
        <v>主炮</v>
      </c>
      <c r="Z28" s="100" t="str">
        <f ca="1">_xlfn.IFNA(OFFSET(战车武器类型主炮,MATCH(Q28,战车武器列表,0)-1,COLUMN(战车武器类型)-COLUMN(战车武器类型主炮)),"")</f>
        <v>主炮</v>
      </c>
      <c r="AA28" s="101">
        <f ca="1">_xlfn.IFNA(OFFSET(战车武器类型主炮,MATCH(Q28,战车武器列表,0)-1,COLUMN(战车武器Max伤害)-COLUMN(战车武器类型主炮)),"")</f>
        <v>786</v>
      </c>
      <c r="AB28" s="102"/>
      <c r="AC28" s="103">
        <f ca="1">_xlfn.IFNA(OFFSET(战车武器类型主炮,MATCH(Q28,战车武器列表,0)-1,COLUMN(战车武器Max弹仓)-COLUMN(战车武器类型主炮)),"")</f>
        <v>47</v>
      </c>
      <c r="AD28" s="104"/>
    </row>
    <row r="29" spans="1:30" s="85" customFormat="1">
      <c r="A29" s="79"/>
      <c r="B29" s="9"/>
      <c r="C29" s="83" t="s">
        <v>810</v>
      </c>
      <c r="D29" s="109">
        <f ca="1">IF(OR(V19=C29,V22=C29),IF(Z27=LEFT(C29,2),M27,0)+IF(Z28=LEFT(C29,2),M28,0)+IF(Z29=LEFT(C29,2),M29,0)+IF(Z30=LEFT(C29,2),M30,0)+IF(Z31=LEFT(C29,2),M31,0),0)</f>
        <v>0</v>
      </c>
      <c r="E29" s="107"/>
      <c r="F29" s="863">
        <f ca="1">IF(IF(AD29="",AC29,AD29)="∞","∞",M29 * IF(AD29="",AC29,AD29))</f>
        <v>73884</v>
      </c>
      <c r="G29" s="863"/>
      <c r="H29" s="107"/>
      <c r="I29" s="863">
        <f ca="1">3*M29</f>
        <v>4716</v>
      </c>
      <c r="J29" s="863"/>
      <c r="K29" s="863"/>
      <c r="L29" s="107"/>
      <c r="M29" s="109">
        <f t="shared" ca="1" si="6"/>
        <v>1572</v>
      </c>
      <c r="N29" s="109">
        <f t="shared" ca="1" si="7"/>
        <v>786</v>
      </c>
      <c r="O29" s="239"/>
      <c r="P29" s="192">
        <v>3</v>
      </c>
      <c r="Q29" s="93" t="s">
        <v>3532</v>
      </c>
      <c r="R29" s="89" t="str">
        <f ca="1">IF(S29="",_xlfn.IFNA(OFFSET(战车武器类型主炮,MATCH(Q29,战车武器列表,0)-1,COLUMN(战车武器Def防御)-COLUMN(战车武器类型主炮)),""),"")</f>
        <v/>
      </c>
      <c r="S29" s="112">
        <v>55</v>
      </c>
      <c r="T29" s="90" t="str">
        <f ca="1">IF(U29="",_xlfn.IFNA(OFFSET(战车武器类型主炮,MATCH(Q29,战车武器列表,0)-1,COLUMN(战车武器Def重量)-COLUMN(战车武器类型主炮)),""),"")</f>
        <v/>
      </c>
      <c r="U29" s="111">
        <v>7.48</v>
      </c>
      <c r="V29" s="98" t="str">
        <f ca="1">_xlfn.IFNA(OFFSET(战车武器类型主炮,MATCH(Q29,战车武器列表,0)-1,COLUMN(战车武器属性)-COLUMN(战车武器类型主炮)),"")</f>
        <v>通常</v>
      </c>
      <c r="W29" s="237" t="str">
        <f ca="1">_xlfn.IFNA(OFFSET(战车武器类型主炮,MATCH(Q29,战车武器列表,0)-1,COLUMN(战车武器范围)-COLUMN(战车武器类型主炮)),"")</f>
        <v>2连射</v>
      </c>
      <c r="X29" s="98" t="str">
        <f ca="1">IF(_xlfn.IFNA(MATCH(W29,范围词倍数列表,0),FALSE)=FALSE,1,LEFT(W29,1))</f>
        <v>2</v>
      </c>
      <c r="Y29" s="99" t="str">
        <f ca="1">_xlfn.IFNA(OFFSET(底盘形态,MATCH(形态2,战车形态列表,0),COLUMN(战车武器孔3)-COLUMN(底盘形态)),"")</f>
        <v>主炮</v>
      </c>
      <c r="Z29" s="100" t="str">
        <f ca="1">_xlfn.IFNA(OFFSET(战车武器类型主炮,MATCH(Q29,战车武器列表,0)-1,COLUMN(战车武器类型)-COLUMN(战车武器类型主炮)),"")</f>
        <v>主炮</v>
      </c>
      <c r="AA29" s="101">
        <f ca="1">_xlfn.IFNA(OFFSET(战车武器类型主炮,MATCH(Q29,战车武器列表,0)-1,COLUMN(战车武器Max伤害)-COLUMN(战车武器类型主炮)),"")</f>
        <v>786</v>
      </c>
      <c r="AB29" s="102"/>
      <c r="AC29" s="103">
        <f ca="1">_xlfn.IFNA(OFFSET(战车武器类型主炮,MATCH(Q29,战车武器列表,0)-1,COLUMN(战车武器Max弹仓)-COLUMN(战车武器类型主炮)),"")</f>
        <v>47</v>
      </c>
      <c r="AD29" s="104"/>
    </row>
    <row r="30" spans="1:30" s="85" customFormat="1">
      <c r="A30" s="79"/>
      <c r="B30" s="9"/>
      <c r="C30" s="83" t="s">
        <v>811</v>
      </c>
      <c r="D30" s="109">
        <f ca="1">IF(OR(V19=C30,V22=C30),IF(Z27=LEFT(C30,2),M27,0)+IF(Z28=LEFT(C30,2),M28,0)+IF(Z29=LEFT(C30,2),M29,0)+IF(Z30=LEFT(C30,2),M30,0)+IF(Z31=LEFT(C30,2),M31,0),0)</f>
        <v>0</v>
      </c>
      <c r="E30" s="107"/>
      <c r="F30" s="863">
        <f t="shared" ref="F30" ca="1" si="8">IF(IF(AD30="",AC30,AD30)="∞","∞",M30 * IF(AD30="",AC30,AD30))</f>
        <v>47430</v>
      </c>
      <c r="G30" s="863"/>
      <c r="H30" s="107"/>
      <c r="I30" s="863">
        <f t="shared" ref="I30:I31" ca="1" si="9">3*M30</f>
        <v>4590</v>
      </c>
      <c r="J30" s="863"/>
      <c r="K30" s="863"/>
      <c r="L30" s="107"/>
      <c r="M30" s="109">
        <f t="shared" ca="1" si="6"/>
        <v>1530</v>
      </c>
      <c r="N30" s="109">
        <f t="shared" ca="1" si="7"/>
        <v>765</v>
      </c>
      <c r="O30" s="239"/>
      <c r="P30" s="192">
        <v>4</v>
      </c>
      <c r="Q30" s="93" t="s">
        <v>1274</v>
      </c>
      <c r="R30" s="89" t="str">
        <f ca="1">IF(S30="",_xlfn.IFNA(OFFSET(战车武器类型主炮,MATCH(Q30,战车武器列表,0)-1,COLUMN(战车武器Def防御)-COLUMN(战车武器类型主炮)),""),"")</f>
        <v/>
      </c>
      <c r="S30" s="112">
        <v>36</v>
      </c>
      <c r="T30" s="90" t="str">
        <f ca="1">IF(U30="",_xlfn.IFNA(OFFSET(战车武器类型主炮,MATCH(Q30,战车武器列表,0)-1,COLUMN(战车武器Def重量)-COLUMN(战车武器类型主炮)),""),"")</f>
        <v/>
      </c>
      <c r="U30" s="111">
        <v>8.0399999999999991</v>
      </c>
      <c r="V30" s="98" t="str">
        <f ca="1">_xlfn.IFNA(OFFSET(战车武器类型主炮,MATCH(Q30,战车武器列表,0)-1,COLUMN(战车武器属性)-COLUMN(战车武器类型主炮)),"")</f>
        <v>通常</v>
      </c>
      <c r="W30" s="237" t="str">
        <f ca="1">_xlfn.IFNA(OFFSET(战车武器类型主炮,MATCH(Q30,战车武器列表,0)-1,COLUMN(战车武器范围)-COLUMN(战车武器类型主炮)),"")</f>
        <v>2连射</v>
      </c>
      <c r="X30" s="98" t="str">
        <f ca="1">IF(_xlfn.IFNA(MATCH(W30,范围词倍数列表,0),FALSE)=FALSE,1,LEFT(W30,1))</f>
        <v>2</v>
      </c>
      <c r="Y30" s="99" t="str">
        <f ca="1">_xlfn.IFNA(OFFSET(底盘形态,MATCH(形态2,战车形态列表,0),COLUMN(战车武器孔4)-COLUMN(底盘形态)),"")</f>
        <v>主炮</v>
      </c>
      <c r="Z30" s="100" t="str">
        <f ca="1">_xlfn.IFNA(OFFSET(战车武器类型主炮,MATCH(Q30,战车武器列表,0)-1,COLUMN(战车武器类型)-COLUMN(战车武器类型主炮)),"")</f>
        <v>主炮</v>
      </c>
      <c r="AA30" s="101">
        <f ca="1">_xlfn.IFNA(OFFSET(战车武器类型主炮,MATCH(Q30,战车武器列表,0)-1,COLUMN(战车武器Max伤害)-COLUMN(战车武器类型主炮)),"")</f>
        <v>765</v>
      </c>
      <c r="AB30" s="102"/>
      <c r="AC30" s="103">
        <f ca="1">_xlfn.IFNA(OFFSET(战车武器类型主炮,MATCH(Q30,战车武器列表,0)-1,COLUMN(战车武器Max弹仓)-COLUMN(战车武器类型主炮)),"")</f>
        <v>31</v>
      </c>
      <c r="AD30" s="104"/>
    </row>
    <row r="31" spans="1:30" s="85" customFormat="1">
      <c r="A31" s="79"/>
      <c r="B31" s="9"/>
      <c r="C31" s="9"/>
      <c r="D31" s="9"/>
      <c r="E31" s="107"/>
      <c r="F31" s="863">
        <f ca="1">IF(IF(AD31="",AC31,AD31)="∞","∞",M31 * IF(AD31="",AC31,AD31))</f>
        <v>47328</v>
      </c>
      <c r="G31" s="863"/>
      <c r="H31" s="107"/>
      <c r="I31" s="863">
        <f t="shared" ca="1" si="9"/>
        <v>4896</v>
      </c>
      <c r="J31" s="863"/>
      <c r="K31" s="863"/>
      <c r="L31" s="107"/>
      <c r="M31" s="109">
        <f t="shared" ca="1" si="6"/>
        <v>1632</v>
      </c>
      <c r="N31" s="109">
        <f t="shared" ca="1" si="7"/>
        <v>816</v>
      </c>
      <c r="O31" s="239"/>
      <c r="P31" s="192">
        <v>5</v>
      </c>
      <c r="Q31" s="93" t="s">
        <v>1348</v>
      </c>
      <c r="R31" s="89" t="str">
        <f ca="1">IF(S31="",_xlfn.IFNA(OFFSET(战车武器类型主炮,MATCH(Q31,战车武器列表,0)-1,COLUMN(战车武器Def防御)-COLUMN(战车武器类型主炮)),""),"")</f>
        <v/>
      </c>
      <c r="S31" s="112">
        <v>42</v>
      </c>
      <c r="T31" s="90" t="str">
        <f ca="1">IF(U31="",_xlfn.IFNA(OFFSET(战车武器类型主炮,MATCH(Q31,战车武器列表,0)-1,COLUMN(战车武器Def重量)-COLUMN(战车武器类型主炮)),""),"")</f>
        <v/>
      </c>
      <c r="U31" s="111">
        <v>8.26</v>
      </c>
      <c r="V31" s="98" t="str">
        <f ca="1">_xlfn.IFNA(OFFSET(战车武器类型主炮,MATCH(Q31,战车武器列表,0)-1,COLUMN(战车武器属性)-COLUMN(战车武器类型主炮)),"")</f>
        <v>通常</v>
      </c>
      <c r="W31" s="237" t="str">
        <f ca="1">_xlfn.IFNA(OFFSET(战车武器类型主炮,MATCH(Q31,战车武器列表,0)-1,COLUMN(战车武器范围)-COLUMN(战车武器类型主炮)),"")</f>
        <v>2连射</v>
      </c>
      <c r="X31" s="98" t="str">
        <f ca="1">IF(_xlfn.IFNA(MATCH(W31,范围词倍数列表,0),FALSE)=FALSE,1,LEFT(W31,1))</f>
        <v>2</v>
      </c>
      <c r="Y31" s="99" t="str">
        <f ca="1">_xlfn.IFNA(OFFSET(底盘形态,MATCH(形态2,战车形态列表,0),COLUMN(战车武器孔5)-COLUMN(底盘形态)),"")</f>
        <v>主炮</v>
      </c>
      <c r="Z31" s="100" t="str">
        <f ca="1">_xlfn.IFNA(OFFSET(战车武器类型主炮,MATCH(Q31,战车武器列表,0)-1,COLUMN(战车武器类型)-COLUMN(战车武器类型主炮)),"")</f>
        <v>主炮</v>
      </c>
      <c r="AA31" s="101">
        <f ca="1">_xlfn.IFNA(OFFSET(战车武器类型主炮,MATCH(Q31,战车武器列表,0)-1,COLUMN(战车武器Max伤害)-COLUMN(战车武器类型主炮)),"")</f>
        <v>816</v>
      </c>
      <c r="AB31" s="102"/>
      <c r="AC31" s="103">
        <f ca="1">_xlfn.IFNA(OFFSET(战车武器类型主炮,MATCH(Q31,战车武器列表,0)-1,COLUMN(战车武器Max弹仓)-COLUMN(战车武器类型主炮)),"")</f>
        <v>29</v>
      </c>
      <c r="AD31" s="104"/>
    </row>
    <row r="32" spans="1:30" s="85" customFormat="1">
      <c r="A32" s="79"/>
      <c r="B32" s="9"/>
      <c r="C32" s="9"/>
      <c r="D32" s="9"/>
      <c r="E32" s="9"/>
      <c r="F32" s="9"/>
      <c r="G32" s="9"/>
      <c r="H32" s="9"/>
      <c r="I32" s="9"/>
      <c r="J32" s="9"/>
      <c r="K32" s="9"/>
      <c r="L32" s="9"/>
      <c r="M32" s="9"/>
      <c r="N32" s="9"/>
      <c r="O32" s="239"/>
      <c r="P32" s="191" t="s">
        <v>1867</v>
      </c>
      <c r="Q32" s="87" t="s">
        <v>1868</v>
      </c>
      <c r="R32" s="205" t="s">
        <v>17</v>
      </c>
      <c r="S32" s="205" t="s">
        <v>1837</v>
      </c>
      <c r="T32" s="205" t="s">
        <v>125</v>
      </c>
      <c r="U32" s="205" t="s">
        <v>1869</v>
      </c>
      <c r="V32" s="860" t="s">
        <v>1870</v>
      </c>
      <c r="W32" s="860"/>
      <c r="X32" s="860" t="s">
        <v>1871</v>
      </c>
      <c r="Y32" s="860"/>
      <c r="Z32" s="860"/>
      <c r="AA32" s="860"/>
      <c r="AB32" s="860"/>
      <c r="AC32" s="860"/>
      <c r="AD32" s="167" t="s">
        <v>1872</v>
      </c>
    </row>
    <row r="33" spans="1:31" s="85" customFormat="1">
      <c r="A33" s="82"/>
      <c r="B33" s="81"/>
      <c r="C33" s="9"/>
      <c r="D33" s="9"/>
      <c r="E33" s="9"/>
      <c r="F33" s="81"/>
      <c r="G33" s="81"/>
      <c r="H33" s="81"/>
      <c r="I33" s="9"/>
      <c r="J33" s="9"/>
      <c r="K33" s="9"/>
      <c r="L33" s="204" t="s">
        <v>1819</v>
      </c>
      <c r="M33" s="874" t="s">
        <v>1888</v>
      </c>
      <c r="N33" s="874"/>
      <c r="O33" s="239"/>
      <c r="P33" s="192" t="s">
        <v>1873</v>
      </c>
      <c r="Q33" s="88" t="s">
        <v>1874</v>
      </c>
      <c r="R33" s="89">
        <f ca="1">IF(S33="",_xlfn.IFNA(OFFSET(底盘形态,MATCH(Q33,战车形态列表,0),COLUMN(战车底盘Max防御)-COLUMN(底盘形态)),""),"")</f>
        <v>60</v>
      </c>
      <c r="S33" s="232"/>
      <c r="T33" s="90" t="str">
        <f ca="1">IF(U33="",_xlfn.IFNA(OFFSET(底盘形态,MATCH(Q33,战车形态列表,0),COLUMN(战车底盘重量)-COLUMN(底盘形态)),""),"")</f>
        <v/>
      </c>
      <c r="U33" s="111">
        <v>11.03</v>
      </c>
      <c r="V33" s="861" t="str">
        <f ca="1">_xlfn.IFNA(OFFSET(底盘形态,MATCH(Q33,战车形态列表,0),COLUMN(战车底盘特性)-COLUMN(底盘形态)),"")</f>
        <v>SE齐射</v>
      </c>
      <c r="W33" s="861"/>
      <c r="X33" s="861" t="str">
        <f ca="1">_xlfn.IFNA(OFFSET(底盘和C特性,MATCH(V33,底盘和C特性列表,0),COLUMN(底盘和C特性属性)-COLUMN(底盘和C特性)),"")</f>
        <v>装备的SE一起攻击</v>
      </c>
      <c r="Y33" s="861"/>
      <c r="Z33" s="861"/>
      <c r="AA33" s="861"/>
      <c r="AB33" s="861"/>
      <c r="AC33" s="861"/>
      <c r="AD33" s="91">
        <f ca="1">_xlfn.IFNA(OFFSET(底盘和C特性,MATCH(V33,底盘和C特性列表,0),COLUMN(底盘和C特性值)-COLUMN(底盘和C特性)),"")</f>
        <v>0</v>
      </c>
    </row>
    <row r="34" spans="1:31" s="85" customFormat="1">
      <c r="A34" s="82"/>
      <c r="B34" s="81"/>
      <c r="C34" s="9"/>
      <c r="D34" s="9"/>
      <c r="E34" s="9"/>
      <c r="F34" s="81"/>
      <c r="G34" s="81"/>
      <c r="H34" s="81"/>
      <c r="I34" s="9"/>
      <c r="J34" s="9"/>
      <c r="K34" s="9"/>
      <c r="L34" s="197"/>
      <c r="M34" s="196" t="s">
        <v>1886</v>
      </c>
      <c r="N34" s="196" t="s">
        <v>1887</v>
      </c>
      <c r="O34" s="239"/>
      <c r="P34" s="192" t="s">
        <v>1875</v>
      </c>
      <c r="Q34" s="88" t="s">
        <v>1842</v>
      </c>
      <c r="R34" s="233"/>
      <c r="S34" s="233"/>
      <c r="T34" s="233"/>
      <c r="U34" s="233"/>
      <c r="V34" s="861" t="str">
        <f ca="1">_xlfn.IFNA(OFFSET(防护膜,MATCH(Q34,防护膜列表,0),COLUMN(防护膜)-COLUMN(防护膜)),"")</f>
        <v>镜面</v>
      </c>
      <c r="W34" s="861"/>
      <c r="X34" s="861" t="str">
        <f ca="1">_xlfn.IFNA(OFFSET(防护膜,MATCH(Q34,防护膜列表,0),COLUMN(防护膜属性)-COLUMN(防护膜)),"")</f>
        <v>免疫激光并反射</v>
      </c>
      <c r="Y34" s="861"/>
      <c r="Z34" s="861"/>
      <c r="AA34" s="861"/>
      <c r="AB34" s="861"/>
      <c r="AC34" s="861"/>
      <c r="AD34" s="91">
        <f ca="1">_xlfn.IFNA(OFFSET(防护膜,MATCH(Q34,防护膜列表,0),COLUMN(防护膜值)-COLUMN(防护膜)),"")</f>
        <v>1</v>
      </c>
    </row>
    <row r="35" spans="1:31" s="85" customFormat="1">
      <c r="A35" s="82"/>
      <c r="B35" s="81"/>
      <c r="C35" s="9"/>
      <c r="D35" s="9"/>
      <c r="E35" s="9"/>
      <c r="F35" s="81"/>
      <c r="G35" s="81"/>
      <c r="H35" s="81"/>
      <c r="I35" s="9"/>
      <c r="J35" s="9"/>
      <c r="K35" s="9"/>
      <c r="L35" s="197"/>
      <c r="M35" s="199">
        <f ca="1">SUM(T33:U33)</f>
        <v>11.03</v>
      </c>
      <c r="N35" s="199">
        <f ca="1">SUM(T36:U36,T38:U39,T41:U45)</f>
        <v>31.240000000000002</v>
      </c>
      <c r="O35" s="239"/>
      <c r="P35" s="167" t="s">
        <v>1876</v>
      </c>
      <c r="Q35" s="92" t="s">
        <v>2848</v>
      </c>
      <c r="R35" s="205" t="s">
        <v>125</v>
      </c>
      <c r="S35" s="233"/>
      <c r="T35" s="233"/>
      <c r="U35" s="216"/>
      <c r="V35" s="217"/>
      <c r="W35" s="217"/>
      <c r="X35" s="217"/>
      <c r="Y35" s="217"/>
      <c r="Z35" s="217"/>
      <c r="AA35" s="217"/>
      <c r="AB35" s="217"/>
      <c r="AC35" s="217"/>
      <c r="AD35" s="218"/>
    </row>
    <row r="36" spans="1:31" s="85" customFormat="1">
      <c r="A36" s="82"/>
      <c r="B36" s="81"/>
      <c r="C36" s="9"/>
      <c r="D36" s="9"/>
      <c r="E36" s="9"/>
      <c r="F36" s="81"/>
      <c r="G36" s="81"/>
      <c r="H36" s="81"/>
      <c r="I36" s="9"/>
      <c r="J36" s="9"/>
      <c r="K36" s="9"/>
      <c r="L36" s="197"/>
      <c r="M36" s="196" t="s">
        <v>1884</v>
      </c>
      <c r="N36" s="200" t="s">
        <v>1885</v>
      </c>
      <c r="O36" s="239"/>
      <c r="P36" s="192" t="s">
        <v>6</v>
      </c>
      <c r="Q36" s="93" t="s">
        <v>1651</v>
      </c>
      <c r="R36" s="89" t="str">
        <f ca="1">IF(S36="",_xlfn.IFNA(OFFSET(C装置,MATCH(Q36,战车C列表,0),COLUMN(战车CDef防御)-COLUMN(C装置)),""),"")</f>
        <v/>
      </c>
      <c r="S36" s="232">
        <v>60</v>
      </c>
      <c r="T36" s="90">
        <f ca="1">IF(U36="",_xlfn.IFNA(OFFSET(C装置,MATCH(Q36,战车C列表,0),COLUMN(战车CDef重量)-COLUMN(C装置)),""),"")</f>
        <v>6</v>
      </c>
      <c r="U36" s="111"/>
      <c r="V36" s="861" t="str">
        <f ca="1">_xlfn.IFNA(OFFSET(C装置,MATCH(Q36,战车C列表,0),COLUMN(战车C特性)-COLUMN(C装置)),"")</f>
        <v>迎击能力</v>
      </c>
      <c r="W36" s="862"/>
      <c r="X36" s="862" t="str">
        <f ca="1">_xlfn.IFNA(OFFSET(底盘和C特性,MATCH(V36,底盘和C特性列表,0),COLUMN(底盘和C特性属性)-COLUMN(底盘和C特性)),"")</f>
        <v>使用该车武器迎击,几率</v>
      </c>
      <c r="Y36" s="862"/>
      <c r="Z36" s="862"/>
      <c r="AA36" s="861"/>
      <c r="AB36" s="861"/>
      <c r="AC36" s="861"/>
      <c r="AD36" s="91">
        <f ca="1">_xlfn.IFNA(OFFSET(底盘和C特性,MATCH(V36,底盘和C特性列表,0),COLUMN(底盘和C特性值)-COLUMN(底盘和C特性)),"")</f>
        <v>0.45</v>
      </c>
    </row>
    <row r="37" spans="1:31" s="85" customFormat="1">
      <c r="A37" s="82"/>
      <c r="B37" s="81"/>
      <c r="C37" s="9"/>
      <c r="D37" s="9"/>
      <c r="E37" s="9"/>
      <c r="F37" s="81"/>
      <c r="G37" s="81"/>
      <c r="H37" s="81"/>
      <c r="I37" s="9"/>
      <c r="J37" s="9"/>
      <c r="K37" s="9"/>
      <c r="L37" s="197"/>
      <c r="M37" s="201">
        <f ca="1">SUM(V38:V39)</f>
        <v>65</v>
      </c>
      <c r="N37" s="202">
        <f ca="1">(M37-M35-N35) * 100 - IF(X38="!",1,0) - IF(X39="!",2,0)</f>
        <v>2269.9999999999995</v>
      </c>
      <c r="O37" s="239"/>
      <c r="P37" s="167" t="s">
        <v>1877</v>
      </c>
      <c r="Q37" s="92" t="s">
        <v>2849</v>
      </c>
      <c r="R37" s="94"/>
      <c r="S37" s="865"/>
      <c r="T37" s="865"/>
      <c r="U37" s="865"/>
      <c r="V37" s="223" t="s">
        <v>1878</v>
      </c>
      <c r="W37" s="234" t="s">
        <v>3527</v>
      </c>
      <c r="X37" s="235" t="s">
        <v>3528</v>
      </c>
      <c r="Y37" s="235" t="s">
        <v>0</v>
      </c>
      <c r="Z37" s="236" t="s">
        <v>1790</v>
      </c>
      <c r="AA37" s="859" t="s">
        <v>3529</v>
      </c>
      <c r="AB37" s="860"/>
      <c r="AC37" s="860" t="s">
        <v>3530</v>
      </c>
      <c r="AD37" s="860"/>
    </row>
    <row r="38" spans="1:31" s="85" customFormat="1">
      <c r="A38" s="82"/>
      <c r="B38" s="81"/>
      <c r="C38" s="9"/>
      <c r="D38" s="9"/>
      <c r="E38" s="9"/>
      <c r="F38" s="81"/>
      <c r="G38" s="81"/>
      <c r="H38" s="81"/>
      <c r="I38" s="9"/>
      <c r="J38" s="9"/>
      <c r="K38" s="9"/>
      <c r="L38" s="9"/>
      <c r="M38" s="9"/>
      <c r="N38" s="9"/>
      <c r="O38" s="239"/>
      <c r="P38" s="192">
        <v>1</v>
      </c>
      <c r="Q38" s="93" t="s">
        <v>1714</v>
      </c>
      <c r="R38" s="89" t="str">
        <f ca="1">IF(S38="",_xlfn.IFNA(OFFSET(引擎,MATCH(Q38,战车引擎列表,0),COLUMN(战车引擎Def防御)-COLUMN(引擎)),""),"")</f>
        <v/>
      </c>
      <c r="S38" s="232">
        <v>150</v>
      </c>
      <c r="T38" s="90" t="str">
        <f ca="1">IF(U38="",_xlfn.IFNA(OFFSET(引擎,MATCH(Q38,战车引擎列表,0),COLUMN(战车引擎Def重量)-COLUMN(引擎)),""),"")</f>
        <v/>
      </c>
      <c r="U38" s="111">
        <v>4.1399999999999997</v>
      </c>
      <c r="V38" s="219">
        <f ca="1">_xlfn.IFNA(OFFSET(引擎,MATCH(Q38,战车引擎列表,0),COLUMN(战车引擎载重)-COLUMN(引擎)),"")</f>
        <v>65</v>
      </c>
      <c r="W38" s="226" t="str">
        <f>战车特性数据!$E$10</f>
        <v>接地链</v>
      </c>
      <c r="X38" s="221" t="s">
        <v>3544</v>
      </c>
      <c r="Y38" s="222" t="str">
        <f>战车特性数据!$F$10</f>
        <v>受到雷电属性伤害,C电坏几率</v>
      </c>
      <c r="Z38" s="227">
        <f>战车特性数据!$G$10</f>
        <v>-0.05</v>
      </c>
      <c r="AA38" s="220">
        <f ca="1">IF(AB38="",_xlfn.IFNA(OFFSET(C装置,MATCH(Q36,战车C列表,0)-1,COLUMN(战车CDef命中)),""),"")</f>
        <v>10</v>
      </c>
      <c r="AB38" s="95"/>
      <c r="AC38" s="96">
        <f ca="1">IF(AD38="",_xlfn.IFNA(OFFSET(C装置,MATCH(Q36,战车C列表,0)-1,COLUMN(战车CDef闪避)),""),"")</f>
        <v>10</v>
      </c>
      <c r="AD38" s="97"/>
    </row>
    <row r="39" spans="1:31" s="85" customFormat="1">
      <c r="A39" s="82"/>
      <c r="B39" s="81"/>
      <c r="C39" s="9"/>
      <c r="D39" s="9"/>
      <c r="E39" s="9"/>
      <c r="F39" s="81"/>
      <c r="G39" s="81"/>
      <c r="H39" s="81"/>
      <c r="I39" s="9"/>
      <c r="J39" s="9"/>
      <c r="K39" s="9"/>
      <c r="L39" s="9"/>
      <c r="M39" s="9"/>
      <c r="N39" s="9"/>
      <c r="O39" s="239"/>
      <c r="P39" s="192">
        <v>2</v>
      </c>
      <c r="Q39" s="93"/>
      <c r="R39" s="89" t="str">
        <f ca="1">IF(S39="",_xlfn.IFNA(OFFSET(引擎,MATCH(Q39,战车引擎列表,0),COLUMN(战车引擎Def防御)-COLUMN(引擎)),""),"")</f>
        <v/>
      </c>
      <c r="S39" s="232"/>
      <c r="T39" s="90" t="str">
        <f ca="1">IF(U39="",_xlfn.IFNA(OFFSET(引擎,MATCH(Q39,战车引擎列表,0),COLUMN(战车引擎Def重量)-COLUMN(引擎)),""),"")</f>
        <v/>
      </c>
      <c r="U39" s="111"/>
      <c r="V39" s="219" t="str">
        <f ca="1">_xlfn.IFNA(OFFSET(引擎,MATCH(Q39,战车引擎列表,0),COLUMN(战车引擎载重)-COLUMN(引擎)),"")</f>
        <v/>
      </c>
      <c r="W39" s="228" t="str">
        <f>战车特性数据!$E$11</f>
        <v>黑钢锁</v>
      </c>
      <c r="X39" s="229" t="s">
        <v>3546</v>
      </c>
      <c r="Y39" s="230" t="str">
        <f>战车特性数据!$F$11</f>
        <v>受到雷电属性伤害,C电坏几率</v>
      </c>
      <c r="Z39" s="231">
        <f>战车特性数据!$G$11</f>
        <v>-0.1</v>
      </c>
      <c r="AA39" s="875"/>
      <c r="AB39" s="875"/>
      <c r="AC39" s="875"/>
      <c r="AD39" s="876"/>
    </row>
    <row r="40" spans="1:31" s="85" customFormat="1">
      <c r="A40" s="82"/>
      <c r="B40" s="81"/>
      <c r="C40" s="858" t="s">
        <v>3984</v>
      </c>
      <c r="D40" s="858"/>
      <c r="E40" s="107" t="s">
        <v>1819</v>
      </c>
      <c r="F40" s="858" t="s">
        <v>1833</v>
      </c>
      <c r="G40" s="858"/>
      <c r="H40" s="107" t="s">
        <v>1832</v>
      </c>
      <c r="I40" s="858" t="s">
        <v>1823</v>
      </c>
      <c r="J40" s="858"/>
      <c r="K40" s="858"/>
      <c r="L40" s="107" t="s">
        <v>1820</v>
      </c>
      <c r="M40" s="108" t="s">
        <v>1809</v>
      </c>
      <c r="N40" s="108" t="s">
        <v>1822</v>
      </c>
      <c r="O40" s="239"/>
      <c r="P40" s="167" t="s">
        <v>1879</v>
      </c>
      <c r="Q40" s="92" t="s">
        <v>2850</v>
      </c>
      <c r="R40" s="94"/>
      <c r="S40" s="865"/>
      <c r="T40" s="865"/>
      <c r="U40" s="865"/>
      <c r="V40" s="168" t="s">
        <v>1880</v>
      </c>
      <c r="W40" s="224" t="s">
        <v>3535</v>
      </c>
      <c r="X40" s="225" t="s">
        <v>3536</v>
      </c>
      <c r="Y40" s="224" t="s">
        <v>1847</v>
      </c>
      <c r="Z40" s="225" t="s">
        <v>1848</v>
      </c>
      <c r="AA40" s="864" t="s">
        <v>1881</v>
      </c>
      <c r="AB40" s="864"/>
      <c r="AC40" s="864" t="s">
        <v>1882</v>
      </c>
      <c r="AD40" s="864"/>
    </row>
    <row r="41" spans="1:31" s="85" customFormat="1">
      <c r="A41" s="82"/>
      <c r="B41" s="81"/>
      <c r="C41" s="83" t="s">
        <v>1767</v>
      </c>
      <c r="D41" s="109">
        <f ca="1">SUM(M41:M45)</f>
        <v>6681</v>
      </c>
      <c r="E41" s="107"/>
      <c r="F41" s="863" t="str">
        <f t="shared" ref="F41:F42" ca="1" si="10">IF(IF(AD41="",AC41,AD41)="∞","∞",M41 * IF(AD41="",AC41,AD41))</f>
        <v>∞</v>
      </c>
      <c r="G41" s="863"/>
      <c r="H41" s="107"/>
      <c r="I41" s="863">
        <f ca="1">3*M41</f>
        <v>1368</v>
      </c>
      <c r="J41" s="863"/>
      <c r="K41" s="863"/>
      <c r="L41" s="107"/>
      <c r="M41" s="109">
        <f ca="1">N41 * X41</f>
        <v>456</v>
      </c>
      <c r="N41" s="109">
        <f ca="1">IF(AB41="",AA41,AB41)</f>
        <v>456</v>
      </c>
      <c r="O41" s="239"/>
      <c r="P41" s="192">
        <v>1</v>
      </c>
      <c r="Q41" s="93" t="s">
        <v>1461</v>
      </c>
      <c r="R41" s="89" t="str">
        <f ca="1">IF(S41="",_xlfn.IFNA(OFFSET(战车武器类型主炮,MATCH(Q41,战车武器列表,0)-1,COLUMN(战车武器Def防御)-COLUMN(战车武器类型主炮)),""),"")</f>
        <v/>
      </c>
      <c r="S41" s="232">
        <v>142</v>
      </c>
      <c r="T41" s="90" t="str">
        <f ca="1">IF(U41="",_xlfn.IFNA(OFFSET(战车武器类型主炮,MATCH(Q41,战车武器列表,0)-1,COLUMN(战车武器Def重量)-COLUMN(战车武器类型主炮)),""),"")</f>
        <v/>
      </c>
      <c r="U41" s="111">
        <v>4.46</v>
      </c>
      <c r="V41" s="98" t="str">
        <f ca="1">_xlfn.IFNA(OFFSET(战车武器类型主炮,MATCH(Q41,战车武器列表,0)-1,COLUMN(战车武器属性)-COLUMN(战车武器类型主炮)),"")</f>
        <v>雷电</v>
      </c>
      <c r="W41" s="237" t="str">
        <f ca="1">_xlfn.IFNA(OFFSET(战车武器类型主炮,MATCH(Q41,战车武器列表,0)-1,COLUMN(战车武器范围)-COLUMN(战车武器类型主炮)),"")</f>
        <v>贯通大</v>
      </c>
      <c r="X41" s="98">
        <f ca="1">IF(_xlfn.IFNA(MATCH(W41,范围词倍数列表,0),FALSE)=FALSE,1,LEFT(W41,1))</f>
        <v>1</v>
      </c>
      <c r="Y41" s="99" t="str">
        <f ca="1">_xlfn.IFNA(OFFSET(底盘形态,MATCH(形态3,战车形态列表,0),COLUMN(战车武器孔1)-COLUMN(底盘形态)),"")</f>
        <v>副炮</v>
      </c>
      <c r="Z41" s="105" t="str">
        <f ca="1">_xlfn.IFNA(OFFSET(战车武器类型主炮,MATCH(Q41,战车武器列表,0)-1,COLUMN(战车武器类型)-COLUMN(战车武器类型主炮)),"")</f>
        <v>副炮</v>
      </c>
      <c r="AA41" s="101">
        <f ca="1">_xlfn.IFNA(OFFSET(战车武器类型主炮,MATCH(Q41,战车武器列表,0)-1,COLUMN(战车武器Max伤害)-COLUMN(战车武器类型主炮)),"")</f>
        <v>456</v>
      </c>
      <c r="AB41" s="113"/>
      <c r="AC41" s="103" t="str">
        <f ca="1">_xlfn.IFNA(OFFSET(战车武器类型主炮,MATCH(Q41,战车武器列表,0)-1,COLUMN(战车武器Max弹仓)-COLUMN(战车武器类型主炮)),"")</f>
        <v>∞</v>
      </c>
      <c r="AD41" s="102"/>
    </row>
    <row r="42" spans="1:31" s="85" customFormat="1">
      <c r="A42" s="82"/>
      <c r="B42" s="81"/>
      <c r="C42" s="83" t="s">
        <v>812</v>
      </c>
      <c r="D42" s="109">
        <f ca="1">IF(OR(V33=C42,V36=C42),IF(Z41=LEFT(C42,2),M41,0)+IF(Z42=LEFT(C42,2),M42,0)+IF(Z43=LEFT(C42,2),M43,0)+IF(Z44=LEFT(C42,2),M44,0)+IF(Z45=LEFT(C42,2),M45,0),0)</f>
        <v>0</v>
      </c>
      <c r="E42" s="107"/>
      <c r="F42" s="863">
        <f t="shared" ca="1" si="10"/>
        <v>72660</v>
      </c>
      <c r="G42" s="863"/>
      <c r="H42" s="107"/>
      <c r="I42" s="863">
        <f t="shared" ref="I42:I45" ca="1" si="11">3*M42</f>
        <v>2595</v>
      </c>
      <c r="J42" s="863"/>
      <c r="K42" s="863"/>
      <c r="L42" s="107"/>
      <c r="M42" s="109">
        <f t="shared" ref="M42:M45" ca="1" si="12">N42 * X42</f>
        <v>865</v>
      </c>
      <c r="N42" s="109">
        <f t="shared" ref="N42:N45" ca="1" si="13">IF(AB42="",AA42,AB42)</f>
        <v>865</v>
      </c>
      <c r="O42" s="239"/>
      <c r="P42" s="192">
        <v>2</v>
      </c>
      <c r="Q42" s="93" t="s">
        <v>1305</v>
      </c>
      <c r="R42" s="89" t="str">
        <f ca="1">IF(S42="",_xlfn.IFNA(OFFSET(战车武器类型主炮,MATCH(Q42,战车武器列表,0)-1,COLUMN(战车武器Def防御)-COLUMN(战车武器类型主炮)),""),"")</f>
        <v/>
      </c>
      <c r="S42" s="232">
        <v>26</v>
      </c>
      <c r="T42" s="90" t="str">
        <f ca="1">IF(U42="",_xlfn.IFNA(OFFSET(战车武器类型主炮,MATCH(Q42,战车武器列表,0)-1,COLUMN(战车武器Def重量)-COLUMN(战车武器类型主炮)),""),"")</f>
        <v/>
      </c>
      <c r="U42" s="111">
        <v>9.89</v>
      </c>
      <c r="V42" s="98" t="str">
        <f ca="1">_xlfn.IFNA(OFFSET(战车武器类型主炮,MATCH(Q42,战车武器列表,0)-1,COLUMN(战车武器属性)-COLUMN(战车武器类型主炮)),"")</f>
        <v>通常</v>
      </c>
      <c r="W42" s="237" t="str">
        <f ca="1">_xlfn.IFNA(OFFSET(战车武器类型主炮,MATCH(Q42,战车武器列表,0)-1,COLUMN(战车武器范围)-COLUMN(战车武器类型主炮)),"")</f>
        <v>1体</v>
      </c>
      <c r="X42" s="98">
        <f ca="1">IF(_xlfn.IFNA(MATCH(W42,范围词倍数列表,0),FALSE)=FALSE,1,LEFT(W42,1))</f>
        <v>1</v>
      </c>
      <c r="Y42" s="99" t="str">
        <f ca="1">_xlfn.IFNA(OFFSET(底盘形态,MATCH(形态3,战车形态列表,0),COLUMN(战车武器孔2)-COLUMN(底盘形态)),"")</f>
        <v>主炮</v>
      </c>
      <c r="Z42" s="105" t="str">
        <f ca="1">_xlfn.IFNA(OFFSET(战车武器类型主炮,MATCH(Q42,战车武器列表,0)-1,COLUMN(战车武器类型)-COLUMN(战车武器类型主炮)),"")</f>
        <v>主炮</v>
      </c>
      <c r="AA42" s="101">
        <f ca="1">_xlfn.IFNA(OFFSET(战车武器类型主炮,MATCH(Q42,战车武器列表,0)-1,COLUMN(战车武器Max伤害)-COLUMN(战车武器类型主炮)),"")</f>
        <v>865</v>
      </c>
      <c r="AB42" s="113"/>
      <c r="AC42" s="103">
        <f ca="1">_xlfn.IFNA(OFFSET(战车武器类型主炮,MATCH(Q42,战车武器列表,0)-1,COLUMN(战车武器Max弹仓)-COLUMN(战车武器类型主炮)),"")</f>
        <v>84</v>
      </c>
      <c r="AD42" s="102"/>
    </row>
    <row r="43" spans="1:31" s="85" customFormat="1">
      <c r="A43" s="82"/>
      <c r="B43" s="81"/>
      <c r="C43" s="83" t="s">
        <v>810</v>
      </c>
      <c r="D43" s="109">
        <f ca="1">IF(OR(V33=C43,V36=C43),IF(Z41=LEFT(C43,2),M41,0)+IF(Z42=LEFT(C43,2),M42,0)+IF(Z43=LEFT(C43,2),M43,0)+IF(Z44=LEFT(C43,2),M44,0)+IF(Z45=LEFT(C43,2),M45,0),0)</f>
        <v>0</v>
      </c>
      <c r="E43" s="107"/>
      <c r="F43" s="863">
        <f ca="1">IF(IF(AD43="",AC43,AD43)="∞","∞",M43 * IF(AD43="",AC43,AD43))</f>
        <v>110400</v>
      </c>
      <c r="G43" s="863"/>
      <c r="H43" s="107"/>
      <c r="I43" s="863">
        <f t="shared" ca="1" si="11"/>
        <v>6900</v>
      </c>
      <c r="J43" s="863"/>
      <c r="K43" s="863"/>
      <c r="L43" s="107"/>
      <c r="M43" s="109">
        <f t="shared" ca="1" si="12"/>
        <v>2300</v>
      </c>
      <c r="N43" s="109">
        <f t="shared" ca="1" si="13"/>
        <v>575</v>
      </c>
      <c r="O43" s="239"/>
      <c r="P43" s="192">
        <v>3</v>
      </c>
      <c r="Q43" s="93" t="s">
        <v>3981</v>
      </c>
      <c r="R43" s="89" t="str">
        <f ca="1">IF(S43="",_xlfn.IFNA(OFFSET(战车武器类型主炮,MATCH(Q43,战车武器列表,0)-1,COLUMN(战车武器Def防御)-COLUMN(战车武器类型主炮)),""),"")</f>
        <v/>
      </c>
      <c r="S43" s="232">
        <v>15</v>
      </c>
      <c r="T43" s="90" t="str">
        <f ca="1">IF(U43="",_xlfn.IFNA(OFFSET(战车武器类型主炮,MATCH(Q43,战车武器列表,0)-1,COLUMN(战车武器Def重量)-COLUMN(战车武器类型主炮)),""),"")</f>
        <v/>
      </c>
      <c r="U43" s="111">
        <v>0.39</v>
      </c>
      <c r="V43" s="98" t="str">
        <f ca="1">_xlfn.IFNA(OFFSET(战车武器类型主炮,MATCH(Q43,战车武器列表,0)-1,COLUMN(战车武器属性)-COLUMN(战车武器类型主炮)),"")</f>
        <v>通常</v>
      </c>
      <c r="W43" s="237" t="str">
        <f ca="1">_xlfn.IFNA(OFFSET(战车武器类型主炮,MATCH(Q43,战车武器列表,0)-1,COLUMN(战车武器范围)-COLUMN(战车武器类型主炮)),"")</f>
        <v>4回</v>
      </c>
      <c r="X43" s="98" t="str">
        <f ca="1">IF(_xlfn.IFNA(MATCH(W43,范围词倍数列表,0),FALSE)=FALSE,1,LEFT(W43,1))</f>
        <v>4</v>
      </c>
      <c r="Y43" s="99" t="str">
        <f ca="1">_xlfn.IFNA(OFFSET(底盘形态,MATCH(形态3,战车形态列表,0),COLUMN(战车武器孔3)-COLUMN(底盘形态)),"")</f>
        <v>SE</v>
      </c>
      <c r="Z43" s="105" t="str">
        <f ca="1">_xlfn.IFNA(OFFSET(战车武器类型主炮,MATCH(Q43,战车武器列表,0)-1,COLUMN(战车武器类型)-COLUMN(战车武器类型主炮)),"")</f>
        <v>SE</v>
      </c>
      <c r="AA43" s="101">
        <f ca="1">_xlfn.IFNA(OFFSET(战车武器类型主炮,MATCH(Q43,战车武器列表,0)-1,COLUMN(战车武器Max伤害)-COLUMN(战车武器类型主炮)),"")</f>
        <v>575</v>
      </c>
      <c r="AB43" s="113"/>
      <c r="AC43" s="103">
        <f ca="1">_xlfn.IFNA(OFFSET(战车武器类型主炮,MATCH(Q43,战车武器列表,0)-1,COLUMN(战车武器Max弹仓)-COLUMN(战车武器类型主炮)),"")</f>
        <v>48</v>
      </c>
      <c r="AD43" s="102"/>
    </row>
    <row r="44" spans="1:31" s="85" customFormat="1">
      <c r="A44" s="82"/>
      <c r="B44" s="81"/>
      <c r="C44" s="83" t="s">
        <v>811</v>
      </c>
      <c r="D44" s="109">
        <f ca="1">IF(OR(V33=C44,V36=C44),IF(Z41=LEFT(C44,2),M41,0)+IF(Z42=LEFT(C44,2),M42,0)+IF(Z43=LEFT(C44,2),M43,0)+IF(Z44=LEFT(C44,2),M44,0)+IF(Z45=LEFT(C44,2),M45,0),0)</f>
        <v>5360</v>
      </c>
      <c r="E44" s="107"/>
      <c r="F44" s="863" t="str">
        <f t="shared" ref="F44:F45" ca="1" si="14">IF(IF(AD44="",AC44,AD44)="∞","∞",M44 * IF(AD44="",AC44,AD44))</f>
        <v>∞</v>
      </c>
      <c r="G44" s="863"/>
      <c r="H44" s="107"/>
      <c r="I44" s="863">
        <f t="shared" ca="1" si="11"/>
        <v>2280</v>
      </c>
      <c r="J44" s="863"/>
      <c r="K44" s="863"/>
      <c r="L44" s="107"/>
      <c r="M44" s="109">
        <f t="shared" ca="1" si="12"/>
        <v>760</v>
      </c>
      <c r="N44" s="109">
        <f t="shared" ca="1" si="13"/>
        <v>760</v>
      </c>
      <c r="O44" s="239"/>
      <c r="P44" s="192">
        <v>4</v>
      </c>
      <c r="Q44" s="93" t="s">
        <v>1883</v>
      </c>
      <c r="R44" s="89" t="str">
        <f ca="1">IF(S44="",_xlfn.IFNA(OFFSET(战车武器类型主炮,MATCH(Q44,战车武器列表,0)-1,COLUMN(战车武器Def防御)-COLUMN(战车武器类型主炮)),""),"")</f>
        <v/>
      </c>
      <c r="S44" s="232">
        <v>110</v>
      </c>
      <c r="T44" s="90" t="str">
        <f ca="1">IF(U44="",_xlfn.IFNA(OFFSET(战车武器类型主炮,MATCH(Q44,战车武器列表,0)-1,COLUMN(战车武器Def重量)-COLUMN(战车武器类型主炮)),""),"")</f>
        <v/>
      </c>
      <c r="U44" s="111">
        <v>5.97</v>
      </c>
      <c r="V44" s="98" t="str">
        <f ca="1">_xlfn.IFNA(OFFSET(战车武器类型主炮,MATCH(Q44,战车武器列表,0)-1,COLUMN(战车武器属性)-COLUMN(战车武器类型主炮)),"")</f>
        <v>通常</v>
      </c>
      <c r="W44" s="237" t="str">
        <f ca="1">_xlfn.IFNA(OFFSET(战车武器类型主炮,MATCH(Q44,战车武器列表,0)-1,COLUMN(战车武器范围)-COLUMN(战车武器类型主炮)),"")</f>
        <v>1体</v>
      </c>
      <c r="X44" s="98">
        <f ca="1">IF(_xlfn.IFNA(MATCH(W44,范围词倍数列表,0),FALSE)=FALSE,1,LEFT(W44,1))</f>
        <v>1</v>
      </c>
      <c r="Y44" s="99" t="str">
        <f ca="1">_xlfn.IFNA(OFFSET(底盘形态,MATCH(形态3,战车形态列表,0),COLUMN(战车武器孔4)-COLUMN(底盘形态)),"")</f>
        <v>钛合金重剑</v>
      </c>
      <c r="Z44" s="105" t="str">
        <f ca="1">_xlfn.IFNA(OFFSET(战车武器类型主炮,MATCH(Q44,战车武器列表,0)-1,COLUMN(战车武器类型)-COLUMN(战车武器类型主炮)),"")</f>
        <v>SE</v>
      </c>
      <c r="AA44" s="101">
        <f ca="1">_xlfn.IFNA(OFFSET(战车武器类型主炮,MATCH(Q44,战车武器列表,0)-1,COLUMN(战车武器Max伤害)-COLUMN(战车武器类型主炮)),"")</f>
        <v>760</v>
      </c>
      <c r="AB44" s="113"/>
      <c r="AC44" s="103" t="str">
        <f ca="1">_xlfn.IFNA(OFFSET(战车武器类型主炮,MATCH(Q44,战车武器列表,0)-1,COLUMN(战车武器Max弹仓)-COLUMN(战车武器类型主炮)),"")</f>
        <v>∞</v>
      </c>
      <c r="AD44" s="102"/>
    </row>
    <row r="45" spans="1:31" s="85" customFormat="1">
      <c r="A45" s="82"/>
      <c r="B45" s="81"/>
      <c r="C45" s="9"/>
      <c r="D45" s="9"/>
      <c r="E45" s="107"/>
      <c r="F45" s="863">
        <f t="shared" ca="1" si="14"/>
        <v>110400</v>
      </c>
      <c r="G45" s="863"/>
      <c r="H45" s="107"/>
      <c r="I45" s="863">
        <f t="shared" ca="1" si="11"/>
        <v>6900</v>
      </c>
      <c r="J45" s="863"/>
      <c r="K45" s="863"/>
      <c r="L45" s="107"/>
      <c r="M45" s="109">
        <f t="shared" ca="1" si="12"/>
        <v>2300</v>
      </c>
      <c r="N45" s="109">
        <f t="shared" ca="1" si="13"/>
        <v>575</v>
      </c>
      <c r="O45" s="239"/>
      <c r="P45" s="192">
        <v>5</v>
      </c>
      <c r="Q45" s="93" t="s">
        <v>3982</v>
      </c>
      <c r="R45" s="89" t="str">
        <f ca="1">IF(S45="",_xlfn.IFNA(OFFSET(战车武器类型主炮,MATCH(Q45,战车武器列表,0)-1,COLUMN(战车武器Def防御)-COLUMN(战车武器类型主炮)),""),"")</f>
        <v/>
      </c>
      <c r="S45" s="232">
        <v>15</v>
      </c>
      <c r="T45" s="90" t="str">
        <f ca="1">IF(U45="",_xlfn.IFNA(OFFSET(战车武器类型主炮,MATCH(Q45,战车武器列表,0)-1,COLUMN(战车武器Def重量)-COLUMN(战车武器类型主炮)),""),"")</f>
        <v/>
      </c>
      <c r="U45" s="111">
        <v>0.39</v>
      </c>
      <c r="V45" s="98" t="str">
        <f ca="1">_xlfn.IFNA(OFFSET(战车武器类型主炮,MATCH(Q45,战车武器列表,0)-1,COLUMN(战车武器属性)-COLUMN(战车武器类型主炮)),"")</f>
        <v>通常</v>
      </c>
      <c r="W45" s="237" t="str">
        <f ca="1">_xlfn.IFNA(OFFSET(战车武器类型主炮,MATCH(Q45,战车武器列表,0)-1,COLUMN(战车武器范围)-COLUMN(战车武器类型主炮)),"")</f>
        <v>4回</v>
      </c>
      <c r="X45" s="98" t="str">
        <f ca="1">IF(_xlfn.IFNA(MATCH(W45,范围词倍数列表,0),FALSE)=FALSE,1,LEFT(W45,1))</f>
        <v>4</v>
      </c>
      <c r="Y45" s="99" t="str">
        <f ca="1">_xlfn.IFNA(OFFSET(底盘形态,MATCH(形态3,战车形态列表,0),COLUMN(战车武器孔5)-COLUMN(底盘形态)),"")</f>
        <v>SE</v>
      </c>
      <c r="Z45" s="105" t="str">
        <f ca="1">_xlfn.IFNA(OFFSET(战车武器类型主炮,MATCH(Q45,战车武器列表,0)-1,COLUMN(战车武器类型)-COLUMN(战车武器类型主炮)),"")</f>
        <v>SE</v>
      </c>
      <c r="AA45" s="101">
        <f ca="1">_xlfn.IFNA(OFFSET(战车武器类型主炮,MATCH(Q45,战车武器列表,0)-1,COLUMN(战车武器Max伤害)-COLUMN(战车武器类型主炮)),"")</f>
        <v>575</v>
      </c>
      <c r="AB45" s="113"/>
      <c r="AC45" s="103">
        <f ca="1">_xlfn.IFNA(OFFSET(战车武器类型主炮,MATCH(Q45,战车武器列表,0)-1,COLUMN(战车武器Max弹仓)-COLUMN(战车武器类型主炮)),"")</f>
        <v>48</v>
      </c>
      <c r="AD45" s="102"/>
    </row>
    <row r="46" spans="1:31" s="85" customFormat="1">
      <c r="A46" s="82"/>
      <c r="B46" s="81"/>
      <c r="C46" s="81"/>
      <c r="D46" s="81"/>
      <c r="E46" s="81"/>
      <c r="F46" s="81"/>
      <c r="G46" s="81"/>
      <c r="H46" s="81"/>
      <c r="I46" s="81"/>
      <c r="J46" s="81"/>
      <c r="K46" s="81"/>
      <c r="L46" s="81"/>
      <c r="M46" s="81"/>
      <c r="N46" s="81"/>
      <c r="O46" s="239"/>
      <c r="P46" s="193"/>
      <c r="Q46" s="193"/>
      <c r="R46" s="193"/>
      <c r="S46" s="193"/>
      <c r="T46" s="193"/>
      <c r="U46" s="193"/>
      <c r="V46" s="193"/>
      <c r="W46" s="193"/>
      <c r="X46" s="193"/>
      <c r="Y46" s="193"/>
      <c r="Z46" s="193"/>
      <c r="AA46" s="193"/>
      <c r="AB46" s="193"/>
      <c r="AC46" s="193"/>
      <c r="AD46" s="193"/>
    </row>
    <row r="47" spans="1:31" s="85" customFormat="1">
      <c r="A47" s="84"/>
      <c r="O47" s="239"/>
      <c r="P47" s="172"/>
      <c r="Q47" s="173"/>
      <c r="R47" s="174"/>
      <c r="S47" s="175"/>
      <c r="T47" s="176"/>
      <c r="U47" s="177"/>
      <c r="V47" s="178"/>
      <c r="W47" s="178"/>
      <c r="X47" s="178"/>
      <c r="Y47" s="178"/>
      <c r="Z47" s="178"/>
      <c r="AA47" s="179"/>
      <c r="AB47" s="180"/>
      <c r="AC47" s="173"/>
      <c r="AD47" s="181"/>
    </row>
    <row r="48" spans="1:31">
      <c r="B48" s="207"/>
      <c r="C48" s="207"/>
      <c r="D48" s="207"/>
      <c r="E48" s="207"/>
      <c r="F48" s="207"/>
      <c r="G48" s="207"/>
      <c r="H48" s="207"/>
      <c r="I48" s="207"/>
      <c r="J48" s="207"/>
      <c r="K48" s="207"/>
      <c r="L48" s="207"/>
      <c r="M48" s="207"/>
      <c r="N48" s="207"/>
      <c r="O48" s="241"/>
      <c r="P48" s="207"/>
      <c r="Q48" s="207"/>
      <c r="R48" s="207"/>
      <c r="S48" s="207"/>
      <c r="T48" s="207"/>
      <c r="U48" s="207"/>
      <c r="V48" s="207"/>
      <c r="W48" s="207"/>
      <c r="X48" s="207"/>
      <c r="Y48" s="207"/>
      <c r="Z48" s="207"/>
      <c r="AA48" s="207"/>
      <c r="AB48" s="207"/>
      <c r="AC48" s="207"/>
      <c r="AD48" s="207"/>
      <c r="AE48" s="207"/>
    </row>
  </sheetData>
  <protectedRanges>
    <protectedRange sqref="Q5:Q6 Q8 Q10:Q11 Q13:Q17 S5 S8 S10:S11 S13:S17 U5 U8 U10:U11 U13:U17 X10:X11 AB10 AD10 AB13:AB17 AD13:AD17" name="区域1"/>
    <protectedRange sqref="Q19:Q20 Q22 Q24:Q25 Q27:Q31 S19 S22 S24:S25 S27:S31 U19 U22 U24:U25 U27:U31 X24:X25 AB24 AD24 AB27:AB31 AD27:AD31" name="区域2"/>
    <protectedRange sqref="Q33:Q34 Q36 Q38:Q39 Q41:Q45 S33 S36 S38:S39 S41:S45 U33 U36 U38:U39 U41:U45 X38:X39 AB38 AD38 AB41:AB45 AD41:AD45" name="区域3"/>
  </protectedRanges>
  <dataConsolidate link="1"/>
  <mergeCells count="97">
    <mergeCell ref="I28:K28"/>
    <mergeCell ref="A2:N3"/>
    <mergeCell ref="M33:N33"/>
    <mergeCell ref="C5:G9"/>
    <mergeCell ref="S37:U37"/>
    <mergeCell ref="S9:U9"/>
    <mergeCell ref="S12:U12"/>
    <mergeCell ref="S23:U23"/>
    <mergeCell ref="S26:U26"/>
    <mergeCell ref="I17:K17"/>
    <mergeCell ref="F17:G17"/>
    <mergeCell ref="F16:G16"/>
    <mergeCell ref="F15:G15"/>
    <mergeCell ref="F14:G14"/>
    <mergeCell ref="F13:G13"/>
    <mergeCell ref="F31:G31"/>
    <mergeCell ref="AA11:AD11"/>
    <mergeCell ref="AA25:AD25"/>
    <mergeCell ref="AA39:AD39"/>
    <mergeCell ref="X32:AC32"/>
    <mergeCell ref="V33:W33"/>
    <mergeCell ref="V32:W32"/>
    <mergeCell ref="AC26:AD26"/>
    <mergeCell ref="X33:AC33"/>
    <mergeCell ref="V18:W18"/>
    <mergeCell ref="X18:AC18"/>
    <mergeCell ref="V19:W19"/>
    <mergeCell ref="AC37:AD37"/>
    <mergeCell ref="X34:AC34"/>
    <mergeCell ref="I29:K29"/>
    <mergeCell ref="I30:K30"/>
    <mergeCell ref="I31:K31"/>
    <mergeCell ref="V4:W4"/>
    <mergeCell ref="F26:G26"/>
    <mergeCell ref="I16:K16"/>
    <mergeCell ref="M5:N5"/>
    <mergeCell ref="I12:K12"/>
    <mergeCell ref="I13:K13"/>
    <mergeCell ref="I14:K14"/>
    <mergeCell ref="I15:K15"/>
    <mergeCell ref="I5:K5"/>
    <mergeCell ref="M19:N19"/>
    <mergeCell ref="I26:K26"/>
    <mergeCell ref="F27:G27"/>
    <mergeCell ref="I27:K27"/>
    <mergeCell ref="A1:N1"/>
    <mergeCell ref="C12:D12"/>
    <mergeCell ref="X6:AC6"/>
    <mergeCell ref="V8:W8"/>
    <mergeCell ref="X8:AC8"/>
    <mergeCell ref="V6:W6"/>
    <mergeCell ref="T3:U3"/>
    <mergeCell ref="R3:S3"/>
    <mergeCell ref="V3:AD3"/>
    <mergeCell ref="F12:G12"/>
    <mergeCell ref="X5:AC5"/>
    <mergeCell ref="P1:S2"/>
    <mergeCell ref="T1:X2"/>
    <mergeCell ref="Y1:AD2"/>
    <mergeCell ref="X4:AC4"/>
    <mergeCell ref="V5:W5"/>
    <mergeCell ref="C40:D40"/>
    <mergeCell ref="V34:W34"/>
    <mergeCell ref="F45:G45"/>
    <mergeCell ref="F40:G40"/>
    <mergeCell ref="F41:G41"/>
    <mergeCell ref="F42:G42"/>
    <mergeCell ref="F43:G43"/>
    <mergeCell ref="F44:G44"/>
    <mergeCell ref="I44:K44"/>
    <mergeCell ref="I45:K45"/>
    <mergeCell ref="I40:K40"/>
    <mergeCell ref="I41:K41"/>
    <mergeCell ref="I42:K42"/>
    <mergeCell ref="I43:K43"/>
    <mergeCell ref="S40:U40"/>
    <mergeCell ref="AA40:AB40"/>
    <mergeCell ref="AC40:AD40"/>
    <mergeCell ref="V36:W36"/>
    <mergeCell ref="X36:AC36"/>
    <mergeCell ref="AA37:AB37"/>
    <mergeCell ref="C26:D26"/>
    <mergeCell ref="AA9:AB9"/>
    <mergeCell ref="AC9:AD9"/>
    <mergeCell ref="V22:W22"/>
    <mergeCell ref="F30:G30"/>
    <mergeCell ref="X22:AC22"/>
    <mergeCell ref="AC12:AD12"/>
    <mergeCell ref="V20:W20"/>
    <mergeCell ref="X20:AC20"/>
    <mergeCell ref="AA12:AB12"/>
    <mergeCell ref="AA23:AB23"/>
    <mergeCell ref="AC23:AD23"/>
    <mergeCell ref="AA26:AB26"/>
    <mergeCell ref="X19:AC19"/>
    <mergeCell ref="F28:G28"/>
    <mergeCell ref="F29:G29"/>
  </mergeCells>
  <phoneticPr fontId="4" type="noConversion"/>
  <conditionalFormatting sqref="Y13:Z17">
    <cfRule type="cellIs" dxfId="226" priority="87" operator="equal">
      <formula>"SE"</formula>
    </cfRule>
    <cfRule type="cellIs" dxfId="225" priority="88" operator="equal">
      <formula>"副炮"</formula>
    </cfRule>
    <cfRule type="cellIs" dxfId="224" priority="89" operator="equal">
      <formula>"主炮"</formula>
    </cfRule>
  </conditionalFormatting>
  <conditionalFormatting sqref="I13:I17 I41:I45 I27:I31">
    <cfRule type="dataBar" priority="22">
      <dataBar>
        <cfvo type="min"/>
        <cfvo type="max"/>
        <color rgb="FFFF555A"/>
      </dataBar>
      <extLst>
        <ext xmlns:x14="http://schemas.microsoft.com/office/spreadsheetml/2009/9/main" uri="{B025F937-C7B1-47D3-B67F-A62EFF666E3E}">
          <x14:id>{D11E0DEA-F909-463E-A1DE-73CFA4278872}</x14:id>
        </ext>
      </extLst>
    </cfRule>
  </conditionalFormatting>
  <conditionalFormatting sqref="D41:D44 D13:D16 D27:D30">
    <cfRule type="dataBar" priority="21">
      <dataBar>
        <cfvo type="min"/>
        <cfvo type="max"/>
        <color rgb="FFFF555A"/>
      </dataBar>
      <extLst>
        <ext xmlns:x14="http://schemas.microsoft.com/office/spreadsheetml/2009/9/main" uri="{B025F937-C7B1-47D3-B67F-A62EFF666E3E}">
          <x14:id>{5FC457C5-F2BA-40FB-A021-6E8022AC3DCD}</x14:id>
        </ext>
      </extLst>
    </cfRule>
  </conditionalFormatting>
  <conditionalFormatting sqref="F13:F17 F41:F45 F27:F31">
    <cfRule type="dataBar" priority="20">
      <dataBar>
        <cfvo type="min"/>
        <cfvo type="max"/>
        <color rgb="FFFF555A"/>
      </dataBar>
      <extLst>
        <ext xmlns:x14="http://schemas.microsoft.com/office/spreadsheetml/2009/9/main" uri="{B025F937-C7B1-47D3-B67F-A62EFF666E3E}">
          <x14:id>{9B65E0BB-720A-4CE1-BF49-3FC33FF6F3DA}</x14:id>
        </ext>
      </extLst>
    </cfRule>
  </conditionalFormatting>
  <conditionalFormatting sqref="M13:M17 M27:M31 M41:M45">
    <cfRule type="dataBar" priority="19">
      <dataBar>
        <cfvo type="min"/>
        <cfvo type="max"/>
        <color rgb="FF008AEF"/>
      </dataBar>
      <extLst>
        <ext xmlns:x14="http://schemas.microsoft.com/office/spreadsheetml/2009/9/main" uri="{B025F937-C7B1-47D3-B67F-A62EFF666E3E}">
          <x14:id>{7CA0A0FA-1E72-4266-B9E7-92F9E5854FD6}</x14:id>
        </ext>
      </extLst>
    </cfRule>
  </conditionalFormatting>
  <conditionalFormatting sqref="N41:N45 N27:N31 N13:N17">
    <cfRule type="dataBar" priority="18">
      <dataBar>
        <cfvo type="min"/>
        <cfvo type="max"/>
        <color rgb="FF638EC6"/>
      </dataBar>
      <extLst>
        <ext xmlns:x14="http://schemas.microsoft.com/office/spreadsheetml/2009/9/main" uri="{B025F937-C7B1-47D3-B67F-A62EFF666E3E}">
          <x14:id>{98736AE9-E63D-48AD-B4D6-21732CDDA033}</x14:id>
        </ext>
      </extLst>
    </cfRule>
  </conditionalFormatting>
  <conditionalFormatting sqref="Z27:Z31">
    <cfRule type="cellIs" dxfId="223" priority="15" operator="equal">
      <formula>"SE"</formula>
    </cfRule>
    <cfRule type="cellIs" dxfId="222" priority="16" operator="equal">
      <formula>"副炮"</formula>
    </cfRule>
    <cfRule type="cellIs" dxfId="221" priority="17" operator="equal">
      <formula>"主炮"</formula>
    </cfRule>
  </conditionalFormatting>
  <conditionalFormatting sqref="Z41:Z45">
    <cfRule type="cellIs" dxfId="220" priority="9" operator="equal">
      <formula>"SE"</formula>
    </cfRule>
    <cfRule type="cellIs" dxfId="219" priority="10" operator="equal">
      <formula>"副炮"</formula>
    </cfRule>
    <cfRule type="cellIs" dxfId="218" priority="11" operator="equal">
      <formula>"主炮"</formula>
    </cfRule>
  </conditionalFormatting>
  <conditionalFormatting sqref="Y27:Y31">
    <cfRule type="cellIs" dxfId="217" priority="6" operator="equal">
      <formula>"SE"</formula>
    </cfRule>
    <cfRule type="cellIs" dxfId="216" priority="7" operator="equal">
      <formula>"副炮"</formula>
    </cfRule>
    <cfRule type="cellIs" dxfId="215" priority="8" operator="equal">
      <formula>"主炮"</formula>
    </cfRule>
  </conditionalFormatting>
  <conditionalFormatting sqref="Y41:Y45">
    <cfRule type="cellIs" dxfId="214" priority="3" operator="equal">
      <formula>"SE"</formula>
    </cfRule>
    <cfRule type="cellIs" dxfId="213" priority="4" operator="equal">
      <formula>"副炮"</formula>
    </cfRule>
    <cfRule type="cellIs" dxfId="212" priority="5" operator="equal">
      <formula>"主炮"</formula>
    </cfRule>
  </conditionalFormatting>
  <dataValidations count="4">
    <dataValidation type="list" allowBlank="1" showInputMessage="1" showErrorMessage="1" sqref="Q5 Q19 Q33">
      <formula1>战车形态列表</formula1>
    </dataValidation>
    <dataValidation type="list" errorStyle="information" allowBlank="1" showInputMessage="1" showErrorMessage="1" sqref="Q41 Q43:Q45">
      <formula1>战车武器列表</formula1>
    </dataValidation>
    <dataValidation type="list" allowBlank="1" showInputMessage="1" showErrorMessage="1" sqref="Q42 Q13:Q17 Q27:Q31">
      <formula1>战车武器列表</formula1>
    </dataValidation>
    <dataValidation type="list" allowBlank="1" showInputMessage="1" showErrorMessage="1" sqref="Q38:Q39 Q24:Q25">
      <formula1>$A$14:$A$99</formula1>
    </dataValidation>
  </dataValidations>
  <pageMargins left="0.7" right="0.7" top="0.75" bottom="0.75" header="0.3" footer="0.3"/>
  <pageSetup paperSize="9" orientation="portrait" horizontalDpi="1200" verticalDpi="1200" r:id="rId1"/>
  <legacyDrawing r:id="rId2"/>
  <extLst>
    <ext xmlns:x14="http://schemas.microsoft.com/office/spreadsheetml/2009/9/main" uri="{78C0D931-6437-407d-A8EE-F0AAD7539E65}">
      <x14:conditionalFormattings>
        <x14:conditionalFormatting xmlns:xm="http://schemas.microsoft.com/office/excel/2006/main">
          <x14:cfRule type="dataBar" id="{D11E0DEA-F909-463E-A1DE-73CFA4278872}">
            <x14:dataBar minLength="0" maxLength="100" gradient="0">
              <x14:cfvo type="autoMin"/>
              <x14:cfvo type="autoMax"/>
              <x14:negativeFillColor rgb="FFFF0000"/>
              <x14:axisColor rgb="FF000000"/>
            </x14:dataBar>
          </x14:cfRule>
          <xm:sqref>I13:I17 I41:I45 I27:I31</xm:sqref>
        </x14:conditionalFormatting>
        <x14:conditionalFormatting xmlns:xm="http://schemas.microsoft.com/office/excel/2006/main">
          <x14:cfRule type="dataBar" id="{5FC457C5-F2BA-40FB-A021-6E8022AC3DCD}">
            <x14:dataBar minLength="0" maxLength="100" gradient="0">
              <x14:cfvo type="autoMin"/>
              <x14:cfvo type="autoMax"/>
              <x14:negativeFillColor rgb="FFFF0000"/>
              <x14:axisColor rgb="FF000000"/>
            </x14:dataBar>
          </x14:cfRule>
          <xm:sqref>D41:D44 D13:D16 D27:D30</xm:sqref>
        </x14:conditionalFormatting>
        <x14:conditionalFormatting xmlns:xm="http://schemas.microsoft.com/office/excel/2006/main">
          <x14:cfRule type="dataBar" id="{9B65E0BB-720A-4CE1-BF49-3FC33FF6F3DA}">
            <x14:dataBar minLength="0" maxLength="100" gradient="0">
              <x14:cfvo type="autoMin"/>
              <x14:cfvo type="autoMax"/>
              <x14:negativeFillColor rgb="FFFF0000"/>
              <x14:axisColor rgb="FF000000"/>
            </x14:dataBar>
          </x14:cfRule>
          <xm:sqref>F13:F17 F41:F45 F27:F31</xm:sqref>
        </x14:conditionalFormatting>
        <x14:conditionalFormatting xmlns:xm="http://schemas.microsoft.com/office/excel/2006/main">
          <x14:cfRule type="dataBar" id="{7CA0A0FA-1E72-4266-B9E7-92F9E5854FD6}">
            <x14:dataBar minLength="0" maxLength="100" gradient="0">
              <x14:cfvo type="autoMin"/>
              <x14:cfvo type="autoMax"/>
              <x14:negativeFillColor rgb="FFFF0000"/>
              <x14:axisColor rgb="FF000000"/>
            </x14:dataBar>
          </x14:cfRule>
          <xm:sqref>M13:M17 M27:M31 M41:M45</xm:sqref>
        </x14:conditionalFormatting>
        <x14:conditionalFormatting xmlns:xm="http://schemas.microsoft.com/office/excel/2006/main">
          <x14:cfRule type="dataBar" id="{98736AE9-E63D-48AD-B4D6-21732CDDA033}">
            <x14:dataBar minLength="0" maxLength="100" gradient="0">
              <x14:cfvo type="autoMin"/>
              <x14:cfvo type="autoMax"/>
              <x14:negativeFillColor rgb="FFFF0000"/>
              <x14:axisColor rgb="FF000000"/>
            </x14:dataBar>
          </x14:cfRule>
          <xm:sqref>N41:N45 N27:N31 N13:N17</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C装置!$A$4:$A$54</xm:f>
          </x14:formula1>
          <xm:sqref>Q8 Q22 Q36</xm:sqref>
        </x14:dataValidation>
        <x14:dataValidation type="list" allowBlank="1" showInputMessage="1" showErrorMessage="1">
          <x14:formula1>
            <xm:f>战车特性数据!$E$3:$E$7</xm:f>
          </x14:formula1>
          <xm:sqref>Q6 Q20 Q34</xm:sqref>
        </x14:dataValidation>
        <x14:dataValidation type="list" allowBlank="1" showInputMessage="1" showErrorMessage="1">
          <x14:formula1>
            <xm:f>引擎!$A$14:$A$99</xm:f>
          </x14:formula1>
          <xm:sqref>Q10:Q11</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rgb="FFFF00FF"/>
  </sheetPr>
  <dimension ref="A1:M13"/>
  <sheetViews>
    <sheetView showGridLines="0" zoomScaleNormal="100" workbookViewId="0">
      <selection sqref="A1:M13"/>
    </sheetView>
  </sheetViews>
  <sheetFormatPr defaultRowHeight="11.25"/>
  <cols>
    <col min="1" max="1" width="10.6640625" bestFit="1" customWidth="1"/>
    <col min="2" max="2" width="18" bestFit="1" customWidth="1"/>
    <col min="3" max="3" width="26" bestFit="1" customWidth="1"/>
    <col min="4" max="4" width="21.33203125" bestFit="1" customWidth="1"/>
    <col min="5" max="5" width="19.1640625" style="293" bestFit="1" customWidth="1"/>
    <col min="6" max="6" width="11" bestFit="1" customWidth="1"/>
    <col min="7" max="7" width="19.1640625" bestFit="1" customWidth="1"/>
    <col min="8" max="8" width="16.83203125" bestFit="1" customWidth="1"/>
    <col min="9" max="9" width="23.6640625" bestFit="1" customWidth="1"/>
    <col min="10" max="10" width="32.83203125" bestFit="1" customWidth="1"/>
    <col min="11" max="11" width="14.5" bestFit="1" customWidth="1"/>
    <col min="12" max="12" width="28.33203125" style="298" bestFit="1" customWidth="1"/>
    <col min="13" max="13" width="23.6640625" bestFit="1" customWidth="1"/>
  </cols>
  <sheetData>
    <row r="1" spans="1:13" ht="12" thickBot="1">
      <c r="A1" s="469" t="s">
        <v>4246</v>
      </c>
      <c r="B1" s="389">
        <v>1</v>
      </c>
      <c r="C1" s="389">
        <v>2</v>
      </c>
      <c r="D1" s="389">
        <v>3</v>
      </c>
      <c r="E1" s="389">
        <v>4</v>
      </c>
      <c r="F1" s="389">
        <v>5</v>
      </c>
      <c r="G1" s="389">
        <v>6</v>
      </c>
      <c r="H1" s="389">
        <v>7</v>
      </c>
      <c r="I1" s="389">
        <v>8</v>
      </c>
      <c r="J1" s="389">
        <v>9</v>
      </c>
      <c r="K1" s="389">
        <v>10</v>
      </c>
      <c r="L1" s="389">
        <v>11</v>
      </c>
      <c r="M1" s="389">
        <v>12</v>
      </c>
    </row>
    <row r="2" spans="1:13" ht="12" thickBot="1">
      <c r="A2" s="469" t="s">
        <v>4245</v>
      </c>
      <c r="B2" s="370" t="s">
        <v>4242</v>
      </c>
      <c r="C2" s="454" t="s">
        <v>5113</v>
      </c>
      <c r="D2" s="454" t="s">
        <v>4248</v>
      </c>
      <c r="E2" s="454" t="s">
        <v>4249</v>
      </c>
      <c r="F2" s="454" t="s">
        <v>4250</v>
      </c>
      <c r="G2" s="454" t="s">
        <v>4251</v>
      </c>
      <c r="H2" s="454" t="s">
        <v>4249</v>
      </c>
      <c r="I2" s="454" t="s">
        <v>4252</v>
      </c>
      <c r="J2" s="454" t="s">
        <v>4253</v>
      </c>
      <c r="K2" s="454" t="s">
        <v>4249</v>
      </c>
      <c r="L2" s="454" t="s">
        <v>4249</v>
      </c>
      <c r="M2" s="454" t="s">
        <v>4249</v>
      </c>
    </row>
    <row r="3" spans="1:13" ht="12" thickBot="1">
      <c r="A3" s="469" t="s">
        <v>4244</v>
      </c>
      <c r="B3" s="370" t="s">
        <v>4243</v>
      </c>
      <c r="C3" s="454" t="s">
        <v>4259</v>
      </c>
      <c r="D3" s="454" t="s">
        <v>4257</v>
      </c>
      <c r="E3" s="454" t="s">
        <v>4256</v>
      </c>
      <c r="F3" s="454" t="s">
        <v>4255</v>
      </c>
      <c r="G3" s="454" t="s">
        <v>4260</v>
      </c>
      <c r="H3" s="454" t="s">
        <v>4266</v>
      </c>
      <c r="I3" s="454" t="s">
        <v>4262</v>
      </c>
      <c r="J3" s="454" t="s">
        <v>4258</v>
      </c>
      <c r="K3" s="454" t="s">
        <v>4264</v>
      </c>
      <c r="L3" s="454" t="s">
        <v>4265</v>
      </c>
      <c r="M3" s="454" t="s">
        <v>4254</v>
      </c>
    </row>
    <row r="4" spans="1:13" s="298" customFormat="1" ht="12" thickBot="1">
      <c r="A4" s="469" t="s">
        <v>5193</v>
      </c>
      <c r="B4" s="454" t="s">
        <v>4280</v>
      </c>
      <c r="C4" s="454" t="s">
        <v>4279</v>
      </c>
      <c r="D4" s="454"/>
      <c r="E4" s="454"/>
      <c r="F4" s="454"/>
      <c r="G4" s="454"/>
      <c r="H4" s="454"/>
      <c r="I4" s="454"/>
      <c r="J4" s="454" t="s">
        <v>5357</v>
      </c>
      <c r="K4" s="454"/>
      <c r="L4" s="454"/>
      <c r="M4" s="454" t="s">
        <v>5358</v>
      </c>
    </row>
    <row r="5" spans="1:13" ht="12" thickBot="1">
      <c r="A5" s="469" t="s">
        <v>4275</v>
      </c>
      <c r="B5" s="473" t="s">
        <v>4247</v>
      </c>
      <c r="C5" s="473" t="s">
        <v>4267</v>
      </c>
      <c r="D5" s="473" t="s">
        <v>4268</v>
      </c>
      <c r="E5" s="473" t="s">
        <v>4269</v>
      </c>
      <c r="F5" s="473" t="s">
        <v>4270</v>
      </c>
      <c r="G5" s="473" t="s">
        <v>4271</v>
      </c>
      <c r="H5" s="473" t="s">
        <v>4273</v>
      </c>
      <c r="I5" s="473" t="s">
        <v>4272</v>
      </c>
      <c r="J5" s="473" t="s">
        <v>4274</v>
      </c>
      <c r="K5" s="473" t="s">
        <v>4276</v>
      </c>
      <c r="L5" s="473" t="s">
        <v>4277</v>
      </c>
      <c r="M5" s="473" t="s">
        <v>4278</v>
      </c>
    </row>
    <row r="6" spans="1:13" ht="23.25" thickBot="1">
      <c r="A6" s="832" t="s">
        <v>5114</v>
      </c>
      <c r="B6" s="472" t="s">
        <v>5197</v>
      </c>
      <c r="C6" s="472" t="s">
        <v>5116</v>
      </c>
      <c r="D6" s="472" t="s">
        <v>5117</v>
      </c>
      <c r="E6" s="472" t="s">
        <v>5119</v>
      </c>
      <c r="F6" s="472" t="s">
        <v>5172</v>
      </c>
      <c r="G6" s="472" t="s">
        <v>5194</v>
      </c>
      <c r="H6" s="472" t="s">
        <v>5126</v>
      </c>
      <c r="I6" s="472" t="s">
        <v>5124</v>
      </c>
      <c r="J6" s="472" t="s">
        <v>5127</v>
      </c>
      <c r="K6" s="472" t="s">
        <v>5129</v>
      </c>
      <c r="L6" s="531" t="s">
        <v>5200</v>
      </c>
      <c r="M6" s="531" t="s">
        <v>5201</v>
      </c>
    </row>
    <row r="7" spans="1:13" ht="12" thickBot="1">
      <c r="A7" s="832"/>
      <c r="B7" s="472" t="s">
        <v>5115</v>
      </c>
      <c r="C7" s="472" t="s">
        <v>5133</v>
      </c>
      <c r="D7" s="472" t="s">
        <v>5118</v>
      </c>
      <c r="E7" s="472" t="s">
        <v>5120</v>
      </c>
      <c r="F7" s="472" t="s">
        <v>5122</v>
      </c>
      <c r="G7" s="472" t="s">
        <v>5123</v>
      </c>
      <c r="H7" s="472" t="s">
        <v>5195</v>
      </c>
      <c r="I7" s="472" t="s">
        <v>5125</v>
      </c>
      <c r="J7" s="472" t="s">
        <v>5128</v>
      </c>
      <c r="K7" s="472" t="s">
        <v>5130</v>
      </c>
      <c r="L7" s="472" t="s">
        <v>5132</v>
      </c>
      <c r="M7" s="472" t="s">
        <v>5131</v>
      </c>
    </row>
    <row r="8" spans="1:13" ht="12" thickBot="1">
      <c r="A8" s="832"/>
      <c r="B8" s="472" t="s">
        <v>5196</v>
      </c>
      <c r="C8" s="472" t="s">
        <v>5173</v>
      </c>
      <c r="D8" s="472" t="s">
        <v>5174</v>
      </c>
      <c r="E8" s="472" t="s">
        <v>5175</v>
      </c>
      <c r="F8" s="472" t="s">
        <v>5175</v>
      </c>
      <c r="G8" s="472" t="s">
        <v>5175</v>
      </c>
      <c r="H8" s="472" t="s">
        <v>5176</v>
      </c>
      <c r="I8" s="472" t="s">
        <v>5177</v>
      </c>
      <c r="J8" s="472" t="s">
        <v>5178</v>
      </c>
      <c r="K8" s="472" t="s">
        <v>5179</v>
      </c>
      <c r="L8" s="472" t="s">
        <v>5180</v>
      </c>
      <c r="M8" s="472" t="s">
        <v>5181</v>
      </c>
    </row>
    <row r="9" spans="1:13" ht="12" thickBot="1">
      <c r="A9" s="832"/>
      <c r="B9" s="472" t="s">
        <v>5121</v>
      </c>
      <c r="C9" s="472" t="s">
        <v>5182</v>
      </c>
      <c r="D9" s="472" t="s">
        <v>5183</v>
      </c>
      <c r="E9" s="472"/>
      <c r="F9" s="472"/>
      <c r="G9" s="472"/>
      <c r="H9" s="472" t="s">
        <v>5179</v>
      </c>
      <c r="I9" s="472" t="s">
        <v>5179</v>
      </c>
      <c r="J9" s="472" t="s">
        <v>5184</v>
      </c>
      <c r="K9" s="472"/>
      <c r="L9" s="472" t="s">
        <v>5185</v>
      </c>
      <c r="M9" s="472" t="s">
        <v>5186</v>
      </c>
    </row>
    <row r="10" spans="1:13" ht="12" thickBot="1">
      <c r="A10" s="832"/>
      <c r="B10" s="472"/>
      <c r="C10" s="472" t="s">
        <v>5179</v>
      </c>
      <c r="D10" s="472" t="s">
        <v>5187</v>
      </c>
      <c r="E10" s="472"/>
      <c r="F10" s="472"/>
      <c r="G10" s="472"/>
      <c r="H10" s="472"/>
      <c r="I10" s="472"/>
      <c r="J10" s="472" t="s">
        <v>5188</v>
      </c>
      <c r="K10" s="472"/>
      <c r="L10" s="472" t="s">
        <v>5179</v>
      </c>
      <c r="M10" s="472" t="s">
        <v>5175</v>
      </c>
    </row>
    <row r="11" spans="1:13" ht="12" thickBot="1">
      <c r="A11" s="832"/>
      <c r="B11" s="472" t="s">
        <v>5202</v>
      </c>
      <c r="C11" s="472"/>
      <c r="D11" s="472" t="s">
        <v>5189</v>
      </c>
      <c r="E11" s="472"/>
      <c r="F11" s="472"/>
      <c r="G11" s="472"/>
      <c r="H11" s="472"/>
      <c r="I11" s="472"/>
      <c r="J11" s="472" t="s">
        <v>5190</v>
      </c>
      <c r="K11" s="472"/>
      <c r="L11" s="472"/>
      <c r="M11" s="472"/>
    </row>
    <row r="12" spans="1:13" ht="12" thickBot="1">
      <c r="A12" s="832"/>
      <c r="B12" s="472" t="s">
        <v>5198</v>
      </c>
      <c r="C12" s="472"/>
      <c r="D12" s="472"/>
      <c r="E12" s="472"/>
      <c r="F12" s="472"/>
      <c r="G12" s="472"/>
      <c r="H12" s="472"/>
      <c r="I12" s="472"/>
      <c r="J12" s="472" t="s">
        <v>5191</v>
      </c>
      <c r="K12" s="472"/>
      <c r="L12" s="472"/>
      <c r="M12" s="472"/>
    </row>
    <row r="13" spans="1:13" ht="12" thickBot="1">
      <c r="A13" s="832"/>
      <c r="B13" s="472" t="s">
        <v>5199</v>
      </c>
      <c r="C13" s="472"/>
      <c r="D13" s="472"/>
      <c r="E13" s="472"/>
      <c r="F13" s="472"/>
      <c r="G13" s="472"/>
      <c r="H13" s="472"/>
      <c r="I13" s="472"/>
      <c r="J13" s="472" t="s">
        <v>5192</v>
      </c>
      <c r="K13" s="472"/>
      <c r="L13" s="472"/>
      <c r="M13" s="472"/>
    </row>
  </sheetData>
  <mergeCells count="1">
    <mergeCell ref="A6:A13"/>
  </mergeCells>
  <phoneticPr fontId="4" type="noConversion"/>
  <pageMargins left="0.7" right="0.7" top="0.75" bottom="0.75" header="0.3" footer="0.3"/>
  <pageSetup paperSize="9" orientation="portrait" horizontalDpi="0" verticalDpi="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NI"/>
  <dimension ref="A1:C19"/>
  <sheetViews>
    <sheetView workbookViewId="0">
      <selection activeCell="H15" sqref="H15"/>
    </sheetView>
  </sheetViews>
  <sheetFormatPr defaultRowHeight="11.25"/>
  <cols>
    <col min="1" max="1" width="9.33203125" customWidth="1"/>
    <col min="3" max="3" width="16.83203125" bestFit="1" customWidth="1"/>
  </cols>
  <sheetData>
    <row r="1" spans="1:3">
      <c r="A1" s="9" t="s">
        <v>82</v>
      </c>
      <c r="B1" s="12" t="s">
        <v>83</v>
      </c>
      <c r="C1" s="12" t="s">
        <v>1831</v>
      </c>
    </row>
    <row r="2" spans="1:3">
      <c r="A2" t="s">
        <v>51</v>
      </c>
      <c r="B2" t="s">
        <v>84</v>
      </c>
      <c r="C2" t="s">
        <v>1824</v>
      </c>
    </row>
    <row r="3" spans="1:3">
      <c r="A3" t="s">
        <v>71</v>
      </c>
      <c r="B3" t="s">
        <v>85</v>
      </c>
      <c r="C3" t="s">
        <v>72</v>
      </c>
    </row>
    <row r="4" spans="1:3">
      <c r="A4" t="s">
        <v>1808</v>
      </c>
      <c r="B4" t="s">
        <v>86</v>
      </c>
      <c r="C4" t="s">
        <v>1825</v>
      </c>
    </row>
    <row r="5" spans="1:3" s="63" customFormat="1">
      <c r="A5" t="s">
        <v>76</v>
      </c>
      <c r="B5" s="63" t="s">
        <v>1807</v>
      </c>
      <c r="C5" s="63" t="s">
        <v>1826</v>
      </c>
    </row>
    <row r="6" spans="1:3">
      <c r="A6" t="s">
        <v>77</v>
      </c>
      <c r="B6" t="s">
        <v>1803</v>
      </c>
      <c r="C6" t="s">
        <v>1827</v>
      </c>
    </row>
    <row r="7" spans="1:3">
      <c r="A7" t="s">
        <v>57</v>
      </c>
      <c r="B7" t="s">
        <v>1804</v>
      </c>
      <c r="C7" t="s">
        <v>1828</v>
      </c>
    </row>
    <row r="8" spans="1:3">
      <c r="A8" t="s">
        <v>59</v>
      </c>
      <c r="B8" t="s">
        <v>1805</v>
      </c>
      <c r="C8" t="s">
        <v>1829</v>
      </c>
    </row>
    <row r="9" spans="1:3">
      <c r="B9" t="s">
        <v>1806</v>
      </c>
      <c r="C9" t="s">
        <v>1830</v>
      </c>
    </row>
    <row r="10" spans="1:3">
      <c r="B10" t="s">
        <v>87</v>
      </c>
    </row>
    <row r="11" spans="1:3">
      <c r="B11" t="s">
        <v>69</v>
      </c>
    </row>
    <row r="12" spans="1:3">
      <c r="B12" t="s">
        <v>88</v>
      </c>
    </row>
    <row r="13" spans="1:3">
      <c r="B13" t="s">
        <v>91</v>
      </c>
    </row>
    <row r="14" spans="1:3">
      <c r="B14" t="s">
        <v>92</v>
      </c>
    </row>
    <row r="15" spans="1:3">
      <c r="B15" t="s">
        <v>93</v>
      </c>
    </row>
    <row r="16" spans="1:3">
      <c r="B16" t="s">
        <v>89</v>
      </c>
    </row>
    <row r="17" spans="2:2">
      <c r="B17" t="s">
        <v>70</v>
      </c>
    </row>
    <row r="18" spans="2:2">
      <c r="B18" t="s">
        <v>438</v>
      </c>
    </row>
    <row r="19" spans="2:2">
      <c r="B19" t="s">
        <v>90</v>
      </c>
    </row>
  </sheetData>
  <phoneticPr fontId="4" type="noConversion"/>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nk_Edit">
    <tabColor rgb="FFFF00FF"/>
  </sheetPr>
  <dimension ref="A1:AB451"/>
  <sheetViews>
    <sheetView showGridLines="0" workbookViewId="0">
      <pane xSplit="1" ySplit="3" topLeftCell="B4" activePane="bottomRight" state="frozen"/>
      <selection pane="topRight" activeCell="O1" sqref="O1"/>
      <selection pane="bottomLeft" activeCell="A4" sqref="A4"/>
      <selection pane="bottomRight" activeCell="A2" sqref="A2:A3"/>
    </sheetView>
  </sheetViews>
  <sheetFormatPr defaultRowHeight="11.25"/>
  <cols>
    <col min="1" max="1" width="5.33203125" bestFit="1" customWidth="1"/>
    <col min="2" max="2" width="16" bestFit="1" customWidth="1"/>
    <col min="3" max="3" width="21.33203125" bestFit="1" customWidth="1"/>
    <col min="4" max="4" width="12.1640625" bestFit="1" customWidth="1"/>
    <col min="5" max="5" width="16.83203125" bestFit="1" customWidth="1"/>
    <col min="6" max="7" width="18" bestFit="1" customWidth="1"/>
    <col min="8" max="8" width="14.5" bestFit="1" customWidth="1"/>
    <col min="9" max="9" width="18" bestFit="1" customWidth="1"/>
    <col min="10" max="12" width="5.5" bestFit="1" customWidth="1"/>
    <col min="13" max="13" width="7" bestFit="1" customWidth="1"/>
    <col min="14" max="14" width="2" customWidth="1"/>
    <col min="15" max="15" width="18" bestFit="1" customWidth="1"/>
    <col min="16" max="16" width="6.33203125" bestFit="1" customWidth="1"/>
    <col min="17" max="17" width="10" bestFit="1" customWidth="1"/>
    <col min="18" max="18" width="6.33203125" bestFit="1" customWidth="1"/>
    <col min="19" max="19" width="10.6640625" bestFit="1" customWidth="1"/>
    <col min="20" max="20" width="6.33203125" bestFit="1" customWidth="1"/>
    <col min="21" max="21" width="5" bestFit="1" customWidth="1"/>
    <col min="22" max="22" width="6.33203125" bestFit="1" customWidth="1"/>
    <col min="23" max="23" width="5" bestFit="1" customWidth="1"/>
    <col min="24" max="24" width="6.33203125" bestFit="1" customWidth="1"/>
    <col min="25" max="25" width="4.1640625" bestFit="1" customWidth="1"/>
    <col min="26" max="27" width="8" bestFit="1" customWidth="1"/>
    <col min="28" max="28" width="12.1640625" bestFit="1" customWidth="1"/>
  </cols>
  <sheetData>
    <row r="1" spans="1:28" ht="12" thickBot="1">
      <c r="A1" s="894" t="s">
        <v>1752</v>
      </c>
      <c r="B1" s="894"/>
      <c r="C1" s="894"/>
      <c r="D1" s="894"/>
      <c r="E1" s="894"/>
      <c r="F1" s="894"/>
      <c r="G1" s="894"/>
      <c r="H1" s="894"/>
      <c r="I1" s="894"/>
      <c r="J1" s="894"/>
      <c r="K1" s="894"/>
      <c r="L1" s="894"/>
      <c r="M1" s="894"/>
      <c r="N1" s="532"/>
      <c r="O1" s="894" t="s">
        <v>1830</v>
      </c>
      <c r="P1" s="894"/>
      <c r="Q1" s="894"/>
      <c r="R1" s="894"/>
      <c r="S1" s="894"/>
      <c r="T1" s="894"/>
      <c r="U1" s="894"/>
      <c r="V1" s="894"/>
      <c r="W1" s="894"/>
      <c r="X1" s="894"/>
      <c r="Y1" s="894"/>
      <c r="Z1" s="894"/>
      <c r="AA1" s="894"/>
      <c r="AB1" s="894"/>
    </row>
    <row r="2" spans="1:28" ht="12" thickBot="1">
      <c r="A2" s="882" t="s">
        <v>3572</v>
      </c>
      <c r="B2" s="881" t="s">
        <v>761</v>
      </c>
      <c r="C2" s="658" t="s">
        <v>121</v>
      </c>
      <c r="D2" s="482" t="s">
        <v>3</v>
      </c>
      <c r="E2" s="881" t="s">
        <v>763</v>
      </c>
      <c r="F2" s="881"/>
      <c r="G2" s="881"/>
      <c r="H2" s="881"/>
      <c r="I2" s="881"/>
      <c r="J2" s="881" t="s">
        <v>4</v>
      </c>
      <c r="K2" s="881"/>
      <c r="L2" s="881"/>
      <c r="M2" s="482" t="s">
        <v>74</v>
      </c>
      <c r="N2" s="533"/>
      <c r="O2" s="894"/>
      <c r="P2" s="894"/>
      <c r="Q2" s="894"/>
      <c r="R2" s="894"/>
      <c r="S2" s="894"/>
      <c r="T2" s="894"/>
      <c r="U2" s="894"/>
      <c r="V2" s="894"/>
      <c r="W2" s="894"/>
      <c r="X2" s="894"/>
      <c r="Y2" s="894"/>
      <c r="Z2" s="894"/>
      <c r="AA2" s="894"/>
      <c r="AB2" s="894"/>
    </row>
    <row r="3" spans="1:28" ht="12" thickBot="1">
      <c r="A3" s="882"/>
      <c r="B3" s="881"/>
      <c r="C3" s="482" t="s">
        <v>3150</v>
      </c>
      <c r="D3" s="482" t="s">
        <v>6</v>
      </c>
      <c r="E3" s="659">
        <v>1</v>
      </c>
      <c r="F3" s="659">
        <v>2</v>
      </c>
      <c r="G3" s="659">
        <v>3</v>
      </c>
      <c r="H3" s="659">
        <v>4</v>
      </c>
      <c r="I3" s="659">
        <v>5</v>
      </c>
      <c r="J3" s="482" t="s">
        <v>125</v>
      </c>
      <c r="K3" s="482" t="s">
        <v>1751</v>
      </c>
      <c r="L3" s="482" t="s">
        <v>17</v>
      </c>
      <c r="M3" s="482" t="s">
        <v>125</v>
      </c>
      <c r="N3" s="533"/>
      <c r="O3" s="482" t="s">
        <v>121</v>
      </c>
      <c r="P3" s="482" t="s">
        <v>0</v>
      </c>
      <c r="Q3" s="482" t="s">
        <v>2</v>
      </c>
      <c r="R3" s="482" t="s">
        <v>22</v>
      </c>
      <c r="S3" s="482" t="s">
        <v>1568</v>
      </c>
      <c r="T3" s="534" t="s">
        <v>1</v>
      </c>
      <c r="U3" s="535" t="s">
        <v>793</v>
      </c>
      <c r="V3" s="536" t="s">
        <v>4</v>
      </c>
      <c r="W3" s="537" t="s">
        <v>793</v>
      </c>
      <c r="X3" s="538" t="s">
        <v>49</v>
      </c>
      <c r="Y3" s="539" t="s">
        <v>793</v>
      </c>
      <c r="Z3" s="540" t="s">
        <v>74</v>
      </c>
      <c r="AA3" s="541" t="s">
        <v>17</v>
      </c>
      <c r="AB3" s="482" t="s">
        <v>790</v>
      </c>
    </row>
    <row r="4" spans="1:28" ht="12" thickBot="1">
      <c r="A4" s="883">
        <v>1</v>
      </c>
      <c r="B4" s="389">
        <v>1</v>
      </c>
      <c r="C4" s="369" t="s">
        <v>795</v>
      </c>
      <c r="D4" s="369" t="s">
        <v>1187</v>
      </c>
      <c r="E4" s="369" t="s">
        <v>81</v>
      </c>
      <c r="F4" s="369" t="s">
        <v>762</v>
      </c>
      <c r="G4" s="369" t="s">
        <v>6</v>
      </c>
      <c r="H4" s="369" t="s">
        <v>6</v>
      </c>
      <c r="I4" s="369" t="s">
        <v>6</v>
      </c>
      <c r="J4" s="369">
        <v>15</v>
      </c>
      <c r="K4" s="369">
        <v>7</v>
      </c>
      <c r="L4" s="369">
        <v>75</v>
      </c>
      <c r="M4" s="542">
        <v>0.8</v>
      </c>
      <c r="N4" s="532"/>
      <c r="O4" s="369" t="s">
        <v>6028</v>
      </c>
      <c r="P4" s="369" t="s">
        <v>45</v>
      </c>
      <c r="Q4" s="369" t="s">
        <v>78</v>
      </c>
      <c r="R4" s="369" t="s">
        <v>762</v>
      </c>
      <c r="S4" s="369"/>
      <c r="T4" s="543">
        <v>325</v>
      </c>
      <c r="U4" s="544">
        <v>763</v>
      </c>
      <c r="V4" s="545">
        <v>65</v>
      </c>
      <c r="W4" s="546">
        <v>149</v>
      </c>
      <c r="X4" s="547" t="s">
        <v>124</v>
      </c>
      <c r="Y4" s="548" t="s">
        <v>124</v>
      </c>
      <c r="Z4" s="549">
        <v>2.4</v>
      </c>
      <c r="AA4" s="550">
        <v>6.21</v>
      </c>
      <c r="AB4" s="369" t="s">
        <v>792</v>
      </c>
    </row>
    <row r="5" spans="1:28" ht="12" thickBot="1">
      <c r="A5" s="883"/>
      <c r="B5" s="826">
        <v>2</v>
      </c>
      <c r="C5" s="454" t="s">
        <v>796</v>
      </c>
      <c r="D5" s="454" t="s">
        <v>1187</v>
      </c>
      <c r="E5" s="454" t="s">
        <v>81</v>
      </c>
      <c r="F5" s="454" t="s">
        <v>762</v>
      </c>
      <c r="G5" s="454" t="s">
        <v>47</v>
      </c>
      <c r="H5" s="454" t="s">
        <v>6</v>
      </c>
      <c r="I5" s="454" t="s">
        <v>6</v>
      </c>
      <c r="J5" s="454">
        <v>15</v>
      </c>
      <c r="K5" s="454">
        <v>7</v>
      </c>
      <c r="L5" s="454">
        <v>75</v>
      </c>
      <c r="M5" s="551">
        <v>2</v>
      </c>
      <c r="N5" s="532"/>
      <c r="O5" s="464" t="s">
        <v>816</v>
      </c>
      <c r="P5" s="464" t="s">
        <v>45</v>
      </c>
      <c r="Q5" s="464" t="s">
        <v>7489</v>
      </c>
      <c r="R5" s="464" t="s">
        <v>762</v>
      </c>
      <c r="S5" s="369"/>
      <c r="T5" s="543">
        <v>550</v>
      </c>
      <c r="U5" s="544">
        <v>990</v>
      </c>
      <c r="V5" s="545">
        <v>50</v>
      </c>
      <c r="W5" s="546">
        <v>100</v>
      </c>
      <c r="X5" s="547">
        <v>1</v>
      </c>
      <c r="Y5" s="548">
        <v>1</v>
      </c>
      <c r="Z5" s="549">
        <v>3</v>
      </c>
      <c r="AA5" s="550">
        <v>6.24</v>
      </c>
      <c r="AB5" s="464" t="s">
        <v>792</v>
      </c>
    </row>
    <row r="6" spans="1:28" ht="12" thickBot="1">
      <c r="A6" s="883"/>
      <c r="B6" s="826"/>
      <c r="C6" s="454" t="s">
        <v>797</v>
      </c>
      <c r="D6" s="454" t="s">
        <v>810</v>
      </c>
      <c r="E6" s="454" t="s">
        <v>81</v>
      </c>
      <c r="F6" s="454" t="s">
        <v>762</v>
      </c>
      <c r="G6" s="454" t="s">
        <v>81</v>
      </c>
      <c r="H6" s="454" t="s">
        <v>6</v>
      </c>
      <c r="I6" s="454" t="s">
        <v>6</v>
      </c>
      <c r="J6" s="454">
        <v>15</v>
      </c>
      <c r="K6" s="454">
        <v>7</v>
      </c>
      <c r="L6" s="454">
        <v>75</v>
      </c>
      <c r="M6" s="551">
        <v>1.4</v>
      </c>
      <c r="N6" s="532"/>
      <c r="O6" s="464" t="s">
        <v>813</v>
      </c>
      <c r="P6" s="464" t="s">
        <v>45</v>
      </c>
      <c r="Q6" s="464" t="s">
        <v>7489</v>
      </c>
      <c r="R6" s="464" t="s">
        <v>762</v>
      </c>
      <c r="S6" s="369"/>
      <c r="T6" s="543">
        <v>500</v>
      </c>
      <c r="U6" s="544">
        <v>875</v>
      </c>
      <c r="V6" s="545">
        <v>40</v>
      </c>
      <c r="W6" s="546">
        <v>100</v>
      </c>
      <c r="X6" s="547">
        <v>4</v>
      </c>
      <c r="Y6" s="548">
        <v>4</v>
      </c>
      <c r="Z6" s="549">
        <v>1</v>
      </c>
      <c r="AA6" s="550">
        <v>2.35</v>
      </c>
      <c r="AB6" s="464" t="s">
        <v>792</v>
      </c>
    </row>
    <row r="7" spans="1:28" ht="12" thickBot="1">
      <c r="A7" s="883"/>
      <c r="B7" s="792">
        <v>3</v>
      </c>
      <c r="C7" s="369" t="s">
        <v>798</v>
      </c>
      <c r="D7" s="369" t="s">
        <v>1187</v>
      </c>
      <c r="E7" s="369" t="s">
        <v>81</v>
      </c>
      <c r="F7" s="369" t="s">
        <v>762</v>
      </c>
      <c r="G7" s="369" t="s">
        <v>47</v>
      </c>
      <c r="H7" s="369" t="s">
        <v>814</v>
      </c>
      <c r="I7" s="369" t="s">
        <v>6</v>
      </c>
      <c r="J7" s="369">
        <v>15</v>
      </c>
      <c r="K7" s="369">
        <v>7</v>
      </c>
      <c r="L7" s="369">
        <v>75</v>
      </c>
      <c r="M7" s="542">
        <v>3</v>
      </c>
      <c r="N7" s="532"/>
      <c r="O7" s="464" t="s">
        <v>815</v>
      </c>
      <c r="P7" s="464" t="s">
        <v>45</v>
      </c>
      <c r="Q7" s="464" t="s">
        <v>85</v>
      </c>
      <c r="R7" s="464" t="s">
        <v>81</v>
      </c>
      <c r="S7" s="464"/>
      <c r="T7" s="543">
        <v>280</v>
      </c>
      <c r="U7" s="544">
        <v>280</v>
      </c>
      <c r="V7" s="545">
        <v>30</v>
      </c>
      <c r="W7" s="546">
        <v>30</v>
      </c>
      <c r="X7" s="547" t="s">
        <v>124</v>
      </c>
      <c r="Y7" s="548" t="s">
        <v>124</v>
      </c>
      <c r="Z7" s="549">
        <v>0.8</v>
      </c>
      <c r="AA7" s="550">
        <v>0.8</v>
      </c>
      <c r="AB7" s="464" t="s">
        <v>791</v>
      </c>
    </row>
    <row r="8" spans="1:28" ht="12" thickBot="1">
      <c r="A8" s="883"/>
      <c r="B8" s="792"/>
      <c r="C8" s="369" t="s">
        <v>799</v>
      </c>
      <c r="D8" s="369" t="s">
        <v>810</v>
      </c>
      <c r="E8" s="369" t="s">
        <v>81</v>
      </c>
      <c r="F8" s="369" t="s">
        <v>762</v>
      </c>
      <c r="G8" s="369" t="s">
        <v>47</v>
      </c>
      <c r="H8" s="369" t="s">
        <v>815</v>
      </c>
      <c r="I8" s="369" t="s">
        <v>6</v>
      </c>
      <c r="J8" s="369">
        <v>15</v>
      </c>
      <c r="K8" s="369">
        <v>7</v>
      </c>
      <c r="L8" s="369">
        <v>75</v>
      </c>
      <c r="M8" s="542">
        <v>2.6</v>
      </c>
      <c r="N8" s="532"/>
      <c r="O8" s="464" t="s">
        <v>818</v>
      </c>
      <c r="P8" s="464" t="s">
        <v>45</v>
      </c>
      <c r="Q8" s="464" t="s">
        <v>86</v>
      </c>
      <c r="R8" s="464" t="s">
        <v>81</v>
      </c>
      <c r="S8" s="464"/>
      <c r="T8" s="543">
        <v>255</v>
      </c>
      <c r="U8" s="544">
        <v>395</v>
      </c>
      <c r="V8" s="545">
        <v>30</v>
      </c>
      <c r="W8" s="546">
        <v>99</v>
      </c>
      <c r="X8" s="547" t="s">
        <v>124</v>
      </c>
      <c r="Y8" s="548" t="s">
        <v>124</v>
      </c>
      <c r="Z8" s="549">
        <v>0.9</v>
      </c>
      <c r="AA8" s="550">
        <v>2.4300000000000002</v>
      </c>
      <c r="AB8" s="464" t="s">
        <v>792</v>
      </c>
    </row>
    <row r="9" spans="1:28" ht="12" thickBot="1">
      <c r="A9" s="883"/>
      <c r="B9" s="792"/>
      <c r="C9" s="369" t="s">
        <v>800</v>
      </c>
      <c r="D9" s="369" t="s">
        <v>810</v>
      </c>
      <c r="E9" s="369" t="s">
        <v>81</v>
      </c>
      <c r="F9" s="369" t="s">
        <v>762</v>
      </c>
      <c r="G9" s="369" t="s">
        <v>81</v>
      </c>
      <c r="H9" s="369" t="s">
        <v>814</v>
      </c>
      <c r="I9" s="369" t="s">
        <v>6</v>
      </c>
      <c r="J9" s="369">
        <v>15</v>
      </c>
      <c r="K9" s="369">
        <v>7</v>
      </c>
      <c r="L9" s="369">
        <v>75</v>
      </c>
      <c r="M9" s="542">
        <v>2.4</v>
      </c>
      <c r="N9" s="532"/>
      <c r="O9" s="464"/>
      <c r="P9" s="464"/>
      <c r="Q9" s="464"/>
      <c r="R9" s="464"/>
      <c r="S9" s="464"/>
      <c r="T9" s="543"/>
      <c r="U9" s="544"/>
      <c r="V9" s="545"/>
      <c r="W9" s="546"/>
      <c r="X9" s="547"/>
      <c r="Y9" s="548"/>
      <c r="Z9" s="549"/>
      <c r="AA9" s="550"/>
      <c r="AB9" s="464"/>
    </row>
    <row r="10" spans="1:28" ht="12" thickBot="1">
      <c r="A10" s="883"/>
      <c r="B10" s="792"/>
      <c r="C10" s="369" t="s">
        <v>801</v>
      </c>
      <c r="D10" s="369" t="s">
        <v>810</v>
      </c>
      <c r="E10" s="369" t="s">
        <v>81</v>
      </c>
      <c r="F10" s="369" t="s">
        <v>762</v>
      </c>
      <c r="G10" s="369" t="s">
        <v>818</v>
      </c>
      <c r="H10" s="369" t="s">
        <v>6</v>
      </c>
      <c r="I10" s="369" t="s">
        <v>6</v>
      </c>
      <c r="J10" s="369">
        <v>15</v>
      </c>
      <c r="K10" s="369">
        <v>7</v>
      </c>
      <c r="L10" s="369">
        <v>75</v>
      </c>
      <c r="M10" s="542">
        <v>2</v>
      </c>
      <c r="N10" s="532"/>
      <c r="O10" s="464"/>
      <c r="P10" s="464"/>
      <c r="Q10" s="464"/>
      <c r="R10" s="464"/>
      <c r="S10" s="464"/>
      <c r="T10" s="543"/>
      <c r="U10" s="544"/>
      <c r="V10" s="545"/>
      <c r="W10" s="546"/>
      <c r="X10" s="547"/>
      <c r="Y10" s="548"/>
      <c r="Z10" s="549"/>
      <c r="AA10" s="550"/>
      <c r="AB10" s="464"/>
    </row>
    <row r="11" spans="1:28" ht="12" thickBot="1">
      <c r="A11" s="883"/>
      <c r="B11" s="826">
        <v>4</v>
      </c>
      <c r="C11" s="454" t="s">
        <v>802</v>
      </c>
      <c r="D11" s="454" t="s">
        <v>811</v>
      </c>
      <c r="E11" s="454" t="s">
        <v>81</v>
      </c>
      <c r="F11" s="454" t="s">
        <v>762</v>
      </c>
      <c r="G11" s="454" t="s">
        <v>47</v>
      </c>
      <c r="H11" s="454" t="s">
        <v>814</v>
      </c>
      <c r="I11" s="454" t="s">
        <v>813</v>
      </c>
      <c r="J11" s="454">
        <v>15</v>
      </c>
      <c r="K11" s="454">
        <v>7</v>
      </c>
      <c r="L11" s="454">
        <v>75</v>
      </c>
      <c r="M11" s="551">
        <v>4</v>
      </c>
      <c r="N11" s="532"/>
      <c r="O11" s="464"/>
      <c r="P11" s="464"/>
      <c r="Q11" s="464"/>
      <c r="R11" s="464"/>
      <c r="S11" s="464"/>
      <c r="T11" s="543"/>
      <c r="U11" s="544"/>
      <c r="V11" s="545"/>
      <c r="W11" s="546"/>
      <c r="X11" s="547"/>
      <c r="Y11" s="548"/>
      <c r="Z11" s="549"/>
      <c r="AA11" s="550"/>
      <c r="AB11" s="464"/>
    </row>
    <row r="12" spans="1:28" ht="12" thickBot="1">
      <c r="A12" s="883"/>
      <c r="B12" s="826"/>
      <c r="C12" s="454" t="s">
        <v>803</v>
      </c>
      <c r="D12" s="454" t="s">
        <v>811</v>
      </c>
      <c r="E12" s="454" t="s">
        <v>81</v>
      </c>
      <c r="F12" s="454" t="s">
        <v>762</v>
      </c>
      <c r="G12" s="454" t="s">
        <v>47</v>
      </c>
      <c r="H12" s="454" t="s">
        <v>814</v>
      </c>
      <c r="I12" s="454" t="s">
        <v>816</v>
      </c>
      <c r="J12" s="454">
        <v>15</v>
      </c>
      <c r="K12" s="454">
        <v>7</v>
      </c>
      <c r="L12" s="454">
        <v>75</v>
      </c>
      <c r="M12" s="551">
        <v>4</v>
      </c>
      <c r="N12" s="532"/>
      <c r="O12" s="464"/>
      <c r="P12" s="464"/>
      <c r="Q12" s="464"/>
      <c r="R12" s="464"/>
      <c r="S12" s="464"/>
      <c r="T12" s="543"/>
      <c r="U12" s="544"/>
      <c r="V12" s="545"/>
      <c r="W12" s="546"/>
      <c r="X12" s="547"/>
      <c r="Y12" s="548"/>
      <c r="Z12" s="549"/>
      <c r="AA12" s="550"/>
      <c r="AB12" s="464"/>
    </row>
    <row r="13" spans="1:28" ht="12" thickBot="1">
      <c r="A13" s="883"/>
      <c r="B13" s="826"/>
      <c r="C13" s="454" t="s">
        <v>3246</v>
      </c>
      <c r="D13" s="454" t="s">
        <v>812</v>
      </c>
      <c r="E13" s="454" t="s">
        <v>81</v>
      </c>
      <c r="F13" s="454" t="s">
        <v>762</v>
      </c>
      <c r="G13" s="454" t="s">
        <v>47</v>
      </c>
      <c r="H13" s="454" t="s">
        <v>814</v>
      </c>
      <c r="I13" s="454" t="s">
        <v>47</v>
      </c>
      <c r="J13" s="454">
        <v>15</v>
      </c>
      <c r="K13" s="454">
        <v>7</v>
      </c>
      <c r="L13" s="454">
        <v>75</v>
      </c>
      <c r="M13" s="551">
        <v>5.2</v>
      </c>
      <c r="N13" s="532"/>
      <c r="O13" s="464"/>
      <c r="P13" s="464"/>
      <c r="Q13" s="464"/>
      <c r="R13" s="464"/>
      <c r="S13" s="464"/>
      <c r="T13" s="543"/>
      <c r="U13" s="544"/>
      <c r="V13" s="545"/>
      <c r="W13" s="546"/>
      <c r="X13" s="547"/>
      <c r="Y13" s="548"/>
      <c r="Z13" s="549"/>
      <c r="AA13" s="550"/>
      <c r="AB13" s="464"/>
    </row>
    <row r="14" spans="1:28" ht="12" thickBot="1">
      <c r="A14" s="883"/>
      <c r="B14" s="826"/>
      <c r="C14" s="454" t="s">
        <v>3247</v>
      </c>
      <c r="D14" s="454" t="s">
        <v>811</v>
      </c>
      <c r="E14" s="454" t="s">
        <v>81</v>
      </c>
      <c r="F14" s="454" t="s">
        <v>762</v>
      </c>
      <c r="G14" s="454" t="s">
        <v>47</v>
      </c>
      <c r="H14" s="454" t="s">
        <v>814</v>
      </c>
      <c r="I14" s="454" t="s">
        <v>762</v>
      </c>
      <c r="J14" s="454">
        <v>15</v>
      </c>
      <c r="K14" s="454">
        <v>7</v>
      </c>
      <c r="L14" s="454">
        <v>75</v>
      </c>
      <c r="M14" s="551">
        <v>5</v>
      </c>
      <c r="N14" s="532"/>
      <c r="O14" s="464"/>
      <c r="P14" s="464"/>
      <c r="Q14" s="464"/>
      <c r="R14" s="464"/>
      <c r="S14" s="464"/>
      <c r="T14" s="543"/>
      <c r="U14" s="544"/>
      <c r="V14" s="545"/>
      <c r="W14" s="546"/>
      <c r="X14" s="547"/>
      <c r="Y14" s="548"/>
      <c r="Z14" s="549"/>
      <c r="AA14" s="550"/>
      <c r="AB14" s="464"/>
    </row>
    <row r="15" spans="1:28" ht="12" thickBot="1">
      <c r="A15" s="883"/>
      <c r="B15" s="826"/>
      <c r="C15" s="454" t="s">
        <v>804</v>
      </c>
      <c r="D15" s="454" t="s">
        <v>810</v>
      </c>
      <c r="E15" s="454" t="s">
        <v>81</v>
      </c>
      <c r="F15" s="454" t="s">
        <v>762</v>
      </c>
      <c r="G15" s="454" t="s">
        <v>47</v>
      </c>
      <c r="H15" s="454" t="s">
        <v>815</v>
      </c>
      <c r="I15" s="454" t="s">
        <v>813</v>
      </c>
      <c r="J15" s="454">
        <v>15</v>
      </c>
      <c r="K15" s="454">
        <v>7</v>
      </c>
      <c r="L15" s="454">
        <v>75</v>
      </c>
      <c r="M15" s="551">
        <v>3.6</v>
      </c>
      <c r="N15" s="532"/>
      <c r="O15" s="464"/>
      <c r="P15" s="464"/>
      <c r="Q15" s="464"/>
      <c r="R15" s="464"/>
      <c r="S15" s="464"/>
      <c r="T15" s="543"/>
      <c r="U15" s="544"/>
      <c r="V15" s="545"/>
      <c r="W15" s="546"/>
      <c r="X15" s="547"/>
      <c r="Y15" s="548"/>
      <c r="Z15" s="549"/>
      <c r="AA15" s="550"/>
      <c r="AB15" s="464"/>
    </row>
    <row r="16" spans="1:28" ht="12" thickBot="1">
      <c r="A16" s="883"/>
      <c r="B16" s="826"/>
      <c r="C16" s="454" t="s">
        <v>805</v>
      </c>
      <c r="D16" s="454" t="s">
        <v>810</v>
      </c>
      <c r="E16" s="454" t="s">
        <v>81</v>
      </c>
      <c r="F16" s="454" t="s">
        <v>762</v>
      </c>
      <c r="G16" s="454" t="s">
        <v>47</v>
      </c>
      <c r="H16" s="454" t="s">
        <v>815</v>
      </c>
      <c r="I16" s="454" t="s">
        <v>816</v>
      </c>
      <c r="J16" s="454">
        <v>15</v>
      </c>
      <c r="K16" s="454">
        <v>7</v>
      </c>
      <c r="L16" s="454">
        <v>75</v>
      </c>
      <c r="M16" s="551">
        <v>3.6</v>
      </c>
      <c r="N16" s="532"/>
      <c r="O16" s="464"/>
      <c r="P16" s="464"/>
      <c r="Q16" s="464"/>
      <c r="R16" s="464"/>
      <c r="S16" s="464"/>
      <c r="T16" s="543"/>
      <c r="U16" s="544"/>
      <c r="V16" s="545"/>
      <c r="W16" s="546"/>
      <c r="X16" s="547"/>
      <c r="Y16" s="548"/>
      <c r="Z16" s="549"/>
      <c r="AA16" s="550"/>
      <c r="AB16" s="464"/>
    </row>
    <row r="17" spans="1:28" ht="12" thickBot="1">
      <c r="A17" s="883"/>
      <c r="B17" s="826"/>
      <c r="C17" s="454" t="s">
        <v>3248</v>
      </c>
      <c r="D17" s="454" t="s">
        <v>812</v>
      </c>
      <c r="E17" s="454" t="s">
        <v>81</v>
      </c>
      <c r="F17" s="454" t="s">
        <v>762</v>
      </c>
      <c r="G17" s="454" t="s">
        <v>47</v>
      </c>
      <c r="H17" s="454" t="s">
        <v>815</v>
      </c>
      <c r="I17" s="454" t="s">
        <v>47</v>
      </c>
      <c r="J17" s="454">
        <v>15</v>
      </c>
      <c r="K17" s="454">
        <v>7</v>
      </c>
      <c r="L17" s="454">
        <v>75</v>
      </c>
      <c r="M17" s="551">
        <v>4.8</v>
      </c>
      <c r="N17" s="532"/>
      <c r="O17" s="464"/>
      <c r="P17" s="464"/>
      <c r="Q17" s="464"/>
      <c r="R17" s="464"/>
      <c r="S17" s="464"/>
      <c r="T17" s="543"/>
      <c r="U17" s="544"/>
      <c r="V17" s="545"/>
      <c r="W17" s="546"/>
      <c r="X17" s="547"/>
      <c r="Y17" s="548"/>
      <c r="Z17" s="549"/>
      <c r="AA17" s="550"/>
      <c r="AB17" s="464"/>
    </row>
    <row r="18" spans="1:28" ht="12" thickBot="1">
      <c r="A18" s="883"/>
      <c r="B18" s="826"/>
      <c r="C18" s="454" t="s">
        <v>3249</v>
      </c>
      <c r="D18" s="454" t="s">
        <v>811</v>
      </c>
      <c r="E18" s="454" t="s">
        <v>81</v>
      </c>
      <c r="F18" s="454" t="s">
        <v>762</v>
      </c>
      <c r="G18" s="454" t="s">
        <v>47</v>
      </c>
      <c r="H18" s="454" t="s">
        <v>815</v>
      </c>
      <c r="I18" s="454" t="s">
        <v>762</v>
      </c>
      <c r="J18" s="454">
        <v>15</v>
      </c>
      <c r="K18" s="454">
        <v>7</v>
      </c>
      <c r="L18" s="454">
        <v>75</v>
      </c>
      <c r="M18" s="551">
        <v>4.5999999999999996</v>
      </c>
      <c r="N18" s="532"/>
      <c r="O18" s="464"/>
      <c r="P18" s="464"/>
      <c r="Q18" s="464"/>
      <c r="R18" s="464"/>
      <c r="S18" s="464"/>
      <c r="T18" s="543"/>
      <c r="U18" s="544"/>
      <c r="V18" s="545"/>
      <c r="W18" s="546"/>
      <c r="X18" s="547"/>
      <c r="Y18" s="548"/>
      <c r="Z18" s="549"/>
      <c r="AA18" s="550"/>
      <c r="AB18" s="464"/>
    </row>
    <row r="19" spans="1:28" ht="12" thickBot="1">
      <c r="A19" s="883"/>
      <c r="B19" s="826"/>
      <c r="C19" s="454" t="s">
        <v>806</v>
      </c>
      <c r="D19" s="454" t="s">
        <v>811</v>
      </c>
      <c r="E19" s="454" t="s">
        <v>81</v>
      </c>
      <c r="F19" s="454" t="s">
        <v>762</v>
      </c>
      <c r="G19" s="454" t="s">
        <v>81</v>
      </c>
      <c r="H19" s="454" t="s">
        <v>814</v>
      </c>
      <c r="I19" s="454" t="s">
        <v>813</v>
      </c>
      <c r="J19" s="454">
        <v>15</v>
      </c>
      <c r="K19" s="454">
        <v>7</v>
      </c>
      <c r="L19" s="454">
        <v>75</v>
      </c>
      <c r="M19" s="551">
        <v>3.4</v>
      </c>
      <c r="N19" s="532"/>
      <c r="O19" s="464"/>
      <c r="P19" s="464"/>
      <c r="Q19" s="464"/>
      <c r="R19" s="464"/>
      <c r="S19" s="464"/>
      <c r="T19" s="543"/>
      <c r="U19" s="544"/>
      <c r="V19" s="545"/>
      <c r="W19" s="546"/>
      <c r="X19" s="547"/>
      <c r="Y19" s="548"/>
      <c r="Z19" s="549"/>
      <c r="AA19" s="550"/>
      <c r="AB19" s="464"/>
    </row>
    <row r="20" spans="1:28" ht="12" thickBot="1">
      <c r="A20" s="883"/>
      <c r="B20" s="826"/>
      <c r="C20" s="454" t="s">
        <v>807</v>
      </c>
      <c r="D20" s="454" t="s">
        <v>811</v>
      </c>
      <c r="E20" s="454" t="s">
        <v>81</v>
      </c>
      <c r="F20" s="454" t="s">
        <v>762</v>
      </c>
      <c r="G20" s="454" t="s">
        <v>81</v>
      </c>
      <c r="H20" s="454" t="s">
        <v>814</v>
      </c>
      <c r="I20" s="454" t="s">
        <v>816</v>
      </c>
      <c r="J20" s="454">
        <v>15</v>
      </c>
      <c r="K20" s="454">
        <v>7</v>
      </c>
      <c r="L20" s="454">
        <v>75</v>
      </c>
      <c r="M20" s="551">
        <v>3.4</v>
      </c>
      <c r="N20" s="532"/>
      <c r="O20" s="464"/>
      <c r="P20" s="464"/>
      <c r="Q20" s="464"/>
      <c r="R20" s="464"/>
      <c r="S20" s="464"/>
      <c r="T20" s="543"/>
      <c r="U20" s="544"/>
      <c r="V20" s="545"/>
      <c r="W20" s="546"/>
      <c r="X20" s="547"/>
      <c r="Y20" s="548"/>
      <c r="Z20" s="549"/>
      <c r="AA20" s="550"/>
      <c r="AB20" s="464"/>
    </row>
    <row r="21" spans="1:28" ht="12" thickBot="1">
      <c r="A21" s="883"/>
      <c r="B21" s="826"/>
      <c r="C21" s="454" t="s">
        <v>3250</v>
      </c>
      <c r="D21" s="454" t="s">
        <v>812</v>
      </c>
      <c r="E21" s="454" t="s">
        <v>81</v>
      </c>
      <c r="F21" s="454" t="s">
        <v>762</v>
      </c>
      <c r="G21" s="454" t="s">
        <v>81</v>
      </c>
      <c r="H21" s="454" t="s">
        <v>814</v>
      </c>
      <c r="I21" s="454" t="s">
        <v>47</v>
      </c>
      <c r="J21" s="454">
        <v>15</v>
      </c>
      <c r="K21" s="454">
        <v>7</v>
      </c>
      <c r="L21" s="454">
        <v>75</v>
      </c>
      <c r="M21" s="551">
        <v>4.5999999999999996</v>
      </c>
      <c r="N21" s="532"/>
      <c r="O21" s="464"/>
      <c r="P21" s="464"/>
      <c r="Q21" s="464"/>
      <c r="R21" s="464"/>
      <c r="S21" s="464"/>
      <c r="T21" s="543"/>
      <c r="U21" s="544"/>
      <c r="V21" s="545"/>
      <c r="W21" s="546"/>
      <c r="X21" s="547"/>
      <c r="Y21" s="548"/>
      <c r="Z21" s="549"/>
      <c r="AA21" s="550"/>
      <c r="AB21" s="464"/>
    </row>
    <row r="22" spans="1:28" ht="12" thickBot="1">
      <c r="A22" s="883"/>
      <c r="B22" s="826"/>
      <c r="C22" s="454" t="s">
        <v>3251</v>
      </c>
      <c r="D22" s="454" t="s">
        <v>811</v>
      </c>
      <c r="E22" s="454" t="s">
        <v>81</v>
      </c>
      <c r="F22" s="454" t="s">
        <v>762</v>
      </c>
      <c r="G22" s="454" t="s">
        <v>81</v>
      </c>
      <c r="H22" s="454" t="s">
        <v>814</v>
      </c>
      <c r="I22" s="454" t="s">
        <v>762</v>
      </c>
      <c r="J22" s="454">
        <v>15</v>
      </c>
      <c r="K22" s="454">
        <v>7</v>
      </c>
      <c r="L22" s="454">
        <v>75</v>
      </c>
      <c r="M22" s="551">
        <v>4.4000000000000004</v>
      </c>
      <c r="N22" s="532"/>
      <c r="O22" s="464"/>
      <c r="P22" s="464"/>
      <c r="Q22" s="464"/>
      <c r="R22" s="464"/>
      <c r="S22" s="464"/>
      <c r="T22" s="543"/>
      <c r="U22" s="544"/>
      <c r="V22" s="545"/>
      <c r="W22" s="546"/>
      <c r="X22" s="547"/>
      <c r="Y22" s="548"/>
      <c r="Z22" s="549"/>
      <c r="AA22" s="550"/>
      <c r="AB22" s="464"/>
    </row>
    <row r="23" spans="1:28" ht="12" thickBot="1">
      <c r="A23" s="883"/>
      <c r="B23" s="826"/>
      <c r="C23" s="454" t="s">
        <v>808</v>
      </c>
      <c r="D23" s="454" t="s">
        <v>810</v>
      </c>
      <c r="E23" s="454" t="s">
        <v>81</v>
      </c>
      <c r="F23" s="454" t="s">
        <v>762</v>
      </c>
      <c r="G23" s="454" t="s">
        <v>817</v>
      </c>
      <c r="H23" s="454" t="s">
        <v>813</v>
      </c>
      <c r="I23" s="454" t="s">
        <v>6</v>
      </c>
      <c r="J23" s="454">
        <v>15</v>
      </c>
      <c r="K23" s="454">
        <v>7</v>
      </c>
      <c r="L23" s="454">
        <v>75</v>
      </c>
      <c r="M23" s="551">
        <v>3</v>
      </c>
      <c r="N23" s="532"/>
      <c r="O23" s="464"/>
      <c r="P23" s="464"/>
      <c r="Q23" s="464"/>
      <c r="R23" s="464"/>
      <c r="S23" s="464"/>
      <c r="T23" s="543"/>
      <c r="U23" s="544"/>
      <c r="V23" s="545"/>
      <c r="W23" s="546"/>
      <c r="X23" s="547"/>
      <c r="Y23" s="548"/>
      <c r="Z23" s="549"/>
      <c r="AA23" s="550"/>
      <c r="AB23" s="464"/>
    </row>
    <row r="24" spans="1:28" ht="12" thickBot="1">
      <c r="A24" s="883"/>
      <c r="B24" s="826"/>
      <c r="C24" s="454" t="s">
        <v>809</v>
      </c>
      <c r="D24" s="454" t="s">
        <v>810</v>
      </c>
      <c r="E24" s="454" t="s">
        <v>81</v>
      </c>
      <c r="F24" s="454" t="s">
        <v>762</v>
      </c>
      <c r="G24" s="454" t="s">
        <v>817</v>
      </c>
      <c r="H24" s="454" t="s">
        <v>816</v>
      </c>
      <c r="I24" s="454" t="s">
        <v>6</v>
      </c>
      <c r="J24" s="454">
        <v>15</v>
      </c>
      <c r="K24" s="454">
        <v>7</v>
      </c>
      <c r="L24" s="454">
        <v>75</v>
      </c>
      <c r="M24" s="551">
        <v>3</v>
      </c>
      <c r="N24" s="532"/>
      <c r="O24" s="464"/>
      <c r="P24" s="464"/>
      <c r="Q24" s="464"/>
      <c r="R24" s="464"/>
      <c r="S24" s="464"/>
      <c r="T24" s="543"/>
      <c r="U24" s="544"/>
      <c r="V24" s="545"/>
      <c r="W24" s="546"/>
      <c r="X24" s="547"/>
      <c r="Y24" s="548"/>
      <c r="Z24" s="549"/>
      <c r="AA24" s="550"/>
      <c r="AB24" s="464"/>
    </row>
    <row r="25" spans="1:28" ht="12" thickBot="1">
      <c r="A25" s="883"/>
      <c r="B25" s="826"/>
      <c r="C25" s="454" t="s">
        <v>3252</v>
      </c>
      <c r="D25" s="454" t="s">
        <v>810</v>
      </c>
      <c r="E25" s="454" t="s">
        <v>81</v>
      </c>
      <c r="F25" s="454" t="s">
        <v>762</v>
      </c>
      <c r="G25" s="454" t="s">
        <v>817</v>
      </c>
      <c r="H25" s="454" t="s">
        <v>47</v>
      </c>
      <c r="I25" s="454" t="s">
        <v>6</v>
      </c>
      <c r="J25" s="454">
        <v>15</v>
      </c>
      <c r="K25" s="454">
        <v>7</v>
      </c>
      <c r="L25" s="454">
        <v>75</v>
      </c>
      <c r="M25" s="551">
        <v>4.2</v>
      </c>
      <c r="N25" s="532"/>
      <c r="O25" s="464"/>
      <c r="P25" s="464"/>
      <c r="Q25" s="464"/>
      <c r="R25" s="464"/>
      <c r="S25" s="464"/>
      <c r="T25" s="543"/>
      <c r="U25" s="544"/>
      <c r="V25" s="545"/>
      <c r="W25" s="546"/>
      <c r="X25" s="547"/>
      <c r="Y25" s="548"/>
      <c r="Z25" s="549"/>
      <c r="AA25" s="550"/>
      <c r="AB25" s="464"/>
    </row>
    <row r="26" spans="1:28" ht="12" thickBot="1">
      <c r="A26" s="883"/>
      <c r="B26" s="826"/>
      <c r="C26" s="454" t="s">
        <v>3253</v>
      </c>
      <c r="D26" s="454" t="s">
        <v>810</v>
      </c>
      <c r="E26" s="454" t="s">
        <v>81</v>
      </c>
      <c r="F26" s="454" t="s">
        <v>762</v>
      </c>
      <c r="G26" s="454" t="s">
        <v>817</v>
      </c>
      <c r="H26" s="454" t="s">
        <v>762</v>
      </c>
      <c r="I26" s="454" t="s">
        <v>6</v>
      </c>
      <c r="J26" s="454">
        <v>15</v>
      </c>
      <c r="K26" s="454">
        <v>7</v>
      </c>
      <c r="L26" s="454">
        <v>75</v>
      </c>
      <c r="M26" s="551">
        <v>4</v>
      </c>
      <c r="N26" s="532"/>
      <c r="O26" s="464"/>
      <c r="P26" s="464"/>
      <c r="Q26" s="464"/>
      <c r="R26" s="464"/>
      <c r="S26" s="464"/>
      <c r="T26" s="543"/>
      <c r="U26" s="544"/>
      <c r="V26" s="545"/>
      <c r="W26" s="546"/>
      <c r="X26" s="547"/>
      <c r="Y26" s="548"/>
      <c r="Z26" s="549"/>
      <c r="AA26" s="550"/>
      <c r="AB26" s="464"/>
    </row>
    <row r="27" spans="1:28" ht="12" thickBot="1">
      <c r="A27" s="532"/>
      <c r="B27" s="381"/>
      <c r="C27" s="381"/>
      <c r="D27" s="381"/>
      <c r="E27" s="381"/>
      <c r="F27" s="381"/>
      <c r="G27" s="381"/>
      <c r="H27" s="381"/>
      <c r="I27" s="381"/>
      <c r="J27" s="381"/>
      <c r="K27" s="381"/>
      <c r="L27" s="381"/>
      <c r="M27" s="381"/>
      <c r="N27" s="532"/>
      <c r="O27" s="470"/>
      <c r="P27" s="552"/>
      <c r="Q27" s="552"/>
      <c r="R27" s="552"/>
      <c r="S27" s="552"/>
      <c r="T27" s="553"/>
      <c r="U27" s="554"/>
      <c r="V27" s="555"/>
      <c r="W27" s="556"/>
      <c r="X27" s="553"/>
      <c r="Y27" s="554"/>
      <c r="Z27" s="557"/>
      <c r="AA27" s="558"/>
      <c r="AB27" s="552"/>
    </row>
    <row r="28" spans="1:28" ht="12" thickBot="1">
      <c r="A28" s="884">
        <v>2</v>
      </c>
      <c r="B28" s="389">
        <v>1</v>
      </c>
      <c r="C28" s="369" t="s">
        <v>819</v>
      </c>
      <c r="D28" s="369" t="s">
        <v>1187</v>
      </c>
      <c r="E28" s="369" t="s">
        <v>81</v>
      </c>
      <c r="F28" s="369" t="s">
        <v>6</v>
      </c>
      <c r="G28" s="369" t="s">
        <v>6</v>
      </c>
      <c r="H28" s="369" t="s">
        <v>6</v>
      </c>
      <c r="I28" s="369" t="s">
        <v>6</v>
      </c>
      <c r="J28" s="369">
        <v>30</v>
      </c>
      <c r="K28" s="369">
        <v>15</v>
      </c>
      <c r="L28" s="369">
        <v>69</v>
      </c>
      <c r="M28" s="542">
        <v>2</v>
      </c>
      <c r="N28" s="532"/>
      <c r="O28" s="464" t="s">
        <v>847</v>
      </c>
      <c r="P28" s="464" t="s">
        <v>45</v>
      </c>
      <c r="Q28" s="464" t="s">
        <v>78</v>
      </c>
      <c r="R28" s="464" t="s">
        <v>762</v>
      </c>
      <c r="S28" s="464"/>
      <c r="T28" s="543">
        <v>490</v>
      </c>
      <c r="U28" s="544">
        <v>759</v>
      </c>
      <c r="V28" s="545">
        <v>85</v>
      </c>
      <c r="W28" s="546">
        <v>148</v>
      </c>
      <c r="X28" s="547" t="s">
        <v>124</v>
      </c>
      <c r="Y28" s="548" t="s">
        <v>124</v>
      </c>
      <c r="Z28" s="549">
        <v>5.2</v>
      </c>
      <c r="AA28" s="550">
        <v>9.25</v>
      </c>
      <c r="AB28" s="464" t="s">
        <v>792</v>
      </c>
    </row>
    <row r="29" spans="1:28" ht="12" thickBot="1">
      <c r="A29" s="884"/>
      <c r="B29" s="826">
        <v>2</v>
      </c>
      <c r="C29" s="454" t="s">
        <v>820</v>
      </c>
      <c r="D29" s="454" t="s">
        <v>1187</v>
      </c>
      <c r="E29" s="454" t="s">
        <v>81</v>
      </c>
      <c r="F29" s="454" t="s">
        <v>81</v>
      </c>
      <c r="G29" s="454" t="s">
        <v>6</v>
      </c>
      <c r="H29" s="454" t="s">
        <v>6</v>
      </c>
      <c r="I29" s="454" t="s">
        <v>6</v>
      </c>
      <c r="J29" s="454">
        <v>30</v>
      </c>
      <c r="K29" s="454">
        <v>15</v>
      </c>
      <c r="L29" s="454">
        <v>69</v>
      </c>
      <c r="M29" s="551">
        <v>2.6</v>
      </c>
      <c r="N29" s="532"/>
      <c r="O29" s="464" t="s">
        <v>846</v>
      </c>
      <c r="P29" s="464" t="s">
        <v>45</v>
      </c>
      <c r="Q29" s="464" t="s">
        <v>7489</v>
      </c>
      <c r="R29" s="464" t="s">
        <v>762</v>
      </c>
      <c r="S29" s="464"/>
      <c r="T29" s="543">
        <v>750</v>
      </c>
      <c r="U29" s="544">
        <v>862</v>
      </c>
      <c r="V29" s="545">
        <v>55</v>
      </c>
      <c r="W29" s="546">
        <v>99</v>
      </c>
      <c r="X29" s="547">
        <v>4</v>
      </c>
      <c r="Y29" s="548">
        <v>4</v>
      </c>
      <c r="Z29" s="549">
        <v>2.5</v>
      </c>
      <c r="AA29" s="550">
        <v>3.92</v>
      </c>
      <c r="AB29" s="464" t="s">
        <v>792</v>
      </c>
    </row>
    <row r="30" spans="1:28" ht="12" thickBot="1">
      <c r="A30" s="884"/>
      <c r="B30" s="826"/>
      <c r="C30" s="454" t="s">
        <v>821</v>
      </c>
      <c r="D30" s="454" t="s">
        <v>1187</v>
      </c>
      <c r="E30" s="454" t="s">
        <v>81</v>
      </c>
      <c r="F30" s="454" t="s">
        <v>47</v>
      </c>
      <c r="G30" s="454" t="s">
        <v>6</v>
      </c>
      <c r="H30" s="454" t="s">
        <v>6</v>
      </c>
      <c r="I30" s="454" t="s">
        <v>6</v>
      </c>
      <c r="J30" s="454">
        <v>30</v>
      </c>
      <c r="K30" s="454">
        <v>15</v>
      </c>
      <c r="L30" s="454">
        <v>69</v>
      </c>
      <c r="M30" s="551">
        <v>3.2</v>
      </c>
      <c r="N30" s="532"/>
      <c r="O30" s="464" t="s">
        <v>848</v>
      </c>
      <c r="P30" s="464" t="s">
        <v>45</v>
      </c>
      <c r="Q30" s="464" t="s">
        <v>78</v>
      </c>
      <c r="R30" s="464" t="s">
        <v>762</v>
      </c>
      <c r="S30" s="464"/>
      <c r="T30" s="543">
        <v>375</v>
      </c>
      <c r="U30" s="544">
        <v>768</v>
      </c>
      <c r="V30" s="545">
        <v>95</v>
      </c>
      <c r="W30" s="546">
        <v>147</v>
      </c>
      <c r="X30" s="547" t="s">
        <v>124</v>
      </c>
      <c r="Y30" s="548" t="s">
        <v>124</v>
      </c>
      <c r="Z30" s="549">
        <v>3.2</v>
      </c>
      <c r="AA30" s="550">
        <v>6.27</v>
      </c>
      <c r="AB30" s="464" t="s">
        <v>792</v>
      </c>
    </row>
    <row r="31" spans="1:28" ht="12" thickBot="1">
      <c r="A31" s="884"/>
      <c r="B31" s="826"/>
      <c r="C31" s="454" t="s">
        <v>822</v>
      </c>
      <c r="D31" s="454" t="s">
        <v>1187</v>
      </c>
      <c r="E31" s="454" t="s">
        <v>81</v>
      </c>
      <c r="F31" s="454" t="s">
        <v>762</v>
      </c>
      <c r="G31" s="454" t="s">
        <v>6</v>
      </c>
      <c r="H31" s="454" t="s">
        <v>6</v>
      </c>
      <c r="I31" s="454" t="s">
        <v>6</v>
      </c>
      <c r="J31" s="454">
        <v>30</v>
      </c>
      <c r="K31" s="454">
        <v>15</v>
      </c>
      <c r="L31" s="454">
        <v>69</v>
      </c>
      <c r="M31" s="551">
        <v>3.2</v>
      </c>
      <c r="N31" s="532"/>
      <c r="O31" s="464"/>
      <c r="P31" s="464"/>
      <c r="Q31" s="464"/>
      <c r="R31" s="464"/>
      <c r="S31" s="464"/>
      <c r="T31" s="543"/>
      <c r="U31" s="544"/>
      <c r="V31" s="545"/>
      <c r="W31" s="546"/>
      <c r="X31" s="547"/>
      <c r="Y31" s="548"/>
      <c r="Z31" s="549"/>
      <c r="AA31" s="550"/>
      <c r="AB31" s="464"/>
    </row>
    <row r="32" spans="1:28" ht="12" thickBot="1">
      <c r="A32" s="884"/>
      <c r="B32" s="792">
        <v>3</v>
      </c>
      <c r="C32" s="464" t="s">
        <v>823</v>
      </c>
      <c r="D32" s="464" t="s">
        <v>810</v>
      </c>
      <c r="E32" s="464" t="s">
        <v>81</v>
      </c>
      <c r="F32" s="464" t="s">
        <v>81</v>
      </c>
      <c r="G32" s="464" t="s">
        <v>81</v>
      </c>
      <c r="H32" s="464" t="s">
        <v>6</v>
      </c>
      <c r="I32" s="464" t="s">
        <v>6</v>
      </c>
      <c r="J32" s="464">
        <v>30</v>
      </c>
      <c r="K32" s="464">
        <v>15</v>
      </c>
      <c r="L32" s="464">
        <v>69</v>
      </c>
      <c r="M32" s="559">
        <v>3.2</v>
      </c>
      <c r="N32" s="532"/>
      <c r="O32" s="464"/>
      <c r="P32" s="464"/>
      <c r="Q32" s="464"/>
      <c r="R32" s="464"/>
      <c r="S32" s="464"/>
      <c r="T32" s="543"/>
      <c r="U32" s="544"/>
      <c r="V32" s="545"/>
      <c r="W32" s="546"/>
      <c r="X32" s="547"/>
      <c r="Y32" s="548"/>
      <c r="Z32" s="549"/>
      <c r="AA32" s="550"/>
      <c r="AB32" s="464"/>
    </row>
    <row r="33" spans="1:28" ht="12" thickBot="1">
      <c r="A33" s="884"/>
      <c r="B33" s="792"/>
      <c r="C33" s="464" t="s">
        <v>824</v>
      </c>
      <c r="D33" s="464" t="s">
        <v>1187</v>
      </c>
      <c r="E33" s="464" t="s">
        <v>81</v>
      </c>
      <c r="F33" s="464" t="s">
        <v>81</v>
      </c>
      <c r="G33" s="464" t="s">
        <v>47</v>
      </c>
      <c r="H33" s="464" t="s">
        <v>6</v>
      </c>
      <c r="I33" s="464" t="s">
        <v>6</v>
      </c>
      <c r="J33" s="464">
        <v>30</v>
      </c>
      <c r="K33" s="464">
        <v>15</v>
      </c>
      <c r="L33" s="464">
        <v>69</v>
      </c>
      <c r="M33" s="559">
        <v>3.8</v>
      </c>
      <c r="N33" s="532"/>
      <c r="O33" s="464"/>
      <c r="P33" s="464"/>
      <c r="Q33" s="464"/>
      <c r="R33" s="464"/>
      <c r="S33" s="464"/>
      <c r="T33" s="543"/>
      <c r="U33" s="544"/>
      <c r="V33" s="545"/>
      <c r="W33" s="546"/>
      <c r="X33" s="547"/>
      <c r="Y33" s="548"/>
      <c r="Z33" s="549"/>
      <c r="AA33" s="550"/>
      <c r="AB33" s="464"/>
    </row>
    <row r="34" spans="1:28" ht="12" thickBot="1">
      <c r="A34" s="884"/>
      <c r="B34" s="792"/>
      <c r="C34" s="464" t="s">
        <v>825</v>
      </c>
      <c r="D34" s="464" t="s">
        <v>1187</v>
      </c>
      <c r="E34" s="464" t="s">
        <v>81</v>
      </c>
      <c r="F34" s="464" t="s">
        <v>81</v>
      </c>
      <c r="G34" s="464" t="s">
        <v>762</v>
      </c>
      <c r="H34" s="464" t="s">
        <v>6</v>
      </c>
      <c r="I34" s="464" t="s">
        <v>6</v>
      </c>
      <c r="J34" s="464">
        <v>30</v>
      </c>
      <c r="K34" s="464">
        <v>15</v>
      </c>
      <c r="L34" s="464">
        <v>69</v>
      </c>
      <c r="M34" s="559">
        <v>3.6</v>
      </c>
      <c r="N34" s="532"/>
      <c r="O34" s="464"/>
      <c r="P34" s="464"/>
      <c r="Q34" s="464"/>
      <c r="R34" s="464"/>
      <c r="S34" s="464"/>
      <c r="T34" s="543"/>
      <c r="U34" s="544"/>
      <c r="V34" s="545"/>
      <c r="W34" s="546"/>
      <c r="X34" s="547"/>
      <c r="Y34" s="548"/>
      <c r="Z34" s="549"/>
      <c r="AA34" s="550"/>
      <c r="AB34" s="464"/>
    </row>
    <row r="35" spans="1:28" ht="12" thickBot="1">
      <c r="A35" s="884"/>
      <c r="B35" s="792"/>
      <c r="C35" s="464" t="s">
        <v>1895</v>
      </c>
      <c r="D35" s="464" t="s">
        <v>1187</v>
      </c>
      <c r="E35" s="464" t="s">
        <v>81</v>
      </c>
      <c r="F35" s="464" t="s">
        <v>47</v>
      </c>
      <c r="G35" s="464" t="s">
        <v>762</v>
      </c>
      <c r="H35" s="464" t="s">
        <v>6</v>
      </c>
      <c r="I35" s="464" t="s">
        <v>6</v>
      </c>
      <c r="J35" s="464">
        <v>30</v>
      </c>
      <c r="K35" s="464">
        <v>15</v>
      </c>
      <c r="L35" s="464">
        <v>69</v>
      </c>
      <c r="M35" s="559">
        <v>4.2</v>
      </c>
      <c r="N35" s="532"/>
      <c r="O35" s="464"/>
      <c r="P35" s="464"/>
      <c r="Q35" s="464"/>
      <c r="R35" s="464"/>
      <c r="S35" s="464"/>
      <c r="T35" s="543"/>
      <c r="U35" s="544"/>
      <c r="V35" s="545"/>
      <c r="W35" s="546"/>
      <c r="X35" s="547"/>
      <c r="Y35" s="548"/>
      <c r="Z35" s="549"/>
      <c r="AA35" s="550"/>
      <c r="AB35" s="464"/>
    </row>
    <row r="36" spans="1:28" ht="12" thickBot="1">
      <c r="A36" s="884"/>
      <c r="B36" s="826">
        <v>4</v>
      </c>
      <c r="C36" s="454" t="s">
        <v>826</v>
      </c>
      <c r="D36" s="454" t="s">
        <v>810</v>
      </c>
      <c r="E36" s="454" t="s">
        <v>81</v>
      </c>
      <c r="F36" s="454" t="s">
        <v>81</v>
      </c>
      <c r="G36" s="454" t="s">
        <v>81</v>
      </c>
      <c r="H36" s="454" t="s">
        <v>81</v>
      </c>
      <c r="I36" s="454" t="s">
        <v>6</v>
      </c>
      <c r="J36" s="454">
        <v>30</v>
      </c>
      <c r="K36" s="454">
        <v>15</v>
      </c>
      <c r="L36" s="454">
        <v>69</v>
      </c>
      <c r="M36" s="551">
        <v>3.8</v>
      </c>
      <c r="N36" s="532"/>
      <c r="O36" s="464"/>
      <c r="P36" s="464"/>
      <c r="Q36" s="464"/>
      <c r="R36" s="464"/>
      <c r="S36" s="464"/>
      <c r="T36" s="543"/>
      <c r="U36" s="544"/>
      <c r="V36" s="545"/>
      <c r="W36" s="546"/>
      <c r="X36" s="547"/>
      <c r="Y36" s="548"/>
      <c r="Z36" s="549"/>
      <c r="AA36" s="550"/>
      <c r="AB36" s="464"/>
    </row>
    <row r="37" spans="1:28" ht="12" thickBot="1">
      <c r="A37" s="884"/>
      <c r="B37" s="826"/>
      <c r="C37" s="454" t="s">
        <v>827</v>
      </c>
      <c r="D37" s="454" t="s">
        <v>810</v>
      </c>
      <c r="E37" s="454" t="s">
        <v>81</v>
      </c>
      <c r="F37" s="454" t="s">
        <v>81</v>
      </c>
      <c r="G37" s="454" t="s">
        <v>81</v>
      </c>
      <c r="H37" s="454" t="s">
        <v>47</v>
      </c>
      <c r="I37" s="454" t="s">
        <v>6</v>
      </c>
      <c r="J37" s="454">
        <v>30</v>
      </c>
      <c r="K37" s="454">
        <v>15</v>
      </c>
      <c r="L37" s="454">
        <v>69</v>
      </c>
      <c r="M37" s="551">
        <v>4.4000000000000004</v>
      </c>
      <c r="N37" s="532"/>
      <c r="O37" s="464"/>
      <c r="P37" s="464"/>
      <c r="Q37" s="464"/>
      <c r="R37" s="464"/>
      <c r="S37" s="464"/>
      <c r="T37" s="543"/>
      <c r="U37" s="544"/>
      <c r="V37" s="545"/>
      <c r="W37" s="546"/>
      <c r="X37" s="547"/>
      <c r="Y37" s="548"/>
      <c r="Z37" s="549"/>
      <c r="AA37" s="550"/>
      <c r="AB37" s="464"/>
    </row>
    <row r="38" spans="1:28" ht="12" thickBot="1">
      <c r="A38" s="884"/>
      <c r="B38" s="826"/>
      <c r="C38" s="454" t="s">
        <v>828</v>
      </c>
      <c r="D38" s="454" t="s">
        <v>810</v>
      </c>
      <c r="E38" s="454" t="s">
        <v>81</v>
      </c>
      <c r="F38" s="454" t="s">
        <v>81</v>
      </c>
      <c r="G38" s="454" t="s">
        <v>81</v>
      </c>
      <c r="H38" s="454" t="s">
        <v>762</v>
      </c>
      <c r="I38" s="454" t="s">
        <v>6</v>
      </c>
      <c r="J38" s="454">
        <v>30</v>
      </c>
      <c r="K38" s="454">
        <v>15</v>
      </c>
      <c r="L38" s="454">
        <v>69</v>
      </c>
      <c r="M38" s="551">
        <v>4.2</v>
      </c>
      <c r="N38" s="532"/>
      <c r="O38" s="464"/>
      <c r="P38" s="464"/>
      <c r="Q38" s="464"/>
      <c r="R38" s="464"/>
      <c r="S38" s="464"/>
      <c r="T38" s="543"/>
      <c r="U38" s="544"/>
      <c r="V38" s="545"/>
      <c r="W38" s="546"/>
      <c r="X38" s="547"/>
      <c r="Y38" s="548"/>
      <c r="Z38" s="549"/>
      <c r="AA38" s="550"/>
      <c r="AB38" s="464"/>
    </row>
    <row r="39" spans="1:28" ht="12" thickBot="1">
      <c r="A39" s="884"/>
      <c r="B39" s="826"/>
      <c r="C39" s="454" t="s">
        <v>1894</v>
      </c>
      <c r="D39" s="454" t="s">
        <v>1187</v>
      </c>
      <c r="E39" s="454" t="s">
        <v>81</v>
      </c>
      <c r="F39" s="454" t="s">
        <v>81</v>
      </c>
      <c r="G39" s="454" t="s">
        <v>47</v>
      </c>
      <c r="H39" s="454" t="s">
        <v>762</v>
      </c>
      <c r="I39" s="454" t="s">
        <v>6</v>
      </c>
      <c r="J39" s="454">
        <v>30</v>
      </c>
      <c r="K39" s="454">
        <v>15</v>
      </c>
      <c r="L39" s="454">
        <v>69</v>
      </c>
      <c r="M39" s="551">
        <v>4.8</v>
      </c>
      <c r="N39" s="532"/>
      <c r="O39" s="464"/>
      <c r="P39" s="464"/>
      <c r="Q39" s="464"/>
      <c r="R39" s="464"/>
      <c r="S39" s="464"/>
      <c r="T39" s="543"/>
      <c r="U39" s="544"/>
      <c r="V39" s="545"/>
      <c r="W39" s="546"/>
      <c r="X39" s="547"/>
      <c r="Y39" s="548"/>
      <c r="Z39" s="549"/>
      <c r="AA39" s="550"/>
      <c r="AB39" s="464"/>
    </row>
    <row r="40" spans="1:28" ht="12" thickBot="1">
      <c r="A40" s="884"/>
      <c r="B40" s="792">
        <v>5</v>
      </c>
      <c r="C40" s="487" t="s">
        <v>829</v>
      </c>
      <c r="D40" s="464" t="s">
        <v>810</v>
      </c>
      <c r="E40" s="464" t="s">
        <v>81</v>
      </c>
      <c r="F40" s="464" t="s">
        <v>81</v>
      </c>
      <c r="G40" s="464" t="s">
        <v>81</v>
      </c>
      <c r="H40" s="464" t="s">
        <v>81</v>
      </c>
      <c r="I40" s="464" t="s">
        <v>81</v>
      </c>
      <c r="J40" s="464">
        <v>30</v>
      </c>
      <c r="K40" s="464">
        <v>15</v>
      </c>
      <c r="L40" s="464">
        <v>69</v>
      </c>
      <c r="M40" s="559">
        <v>4.4000000000000004</v>
      </c>
      <c r="N40" s="532"/>
      <c r="O40" s="464"/>
      <c r="P40" s="464"/>
      <c r="Q40" s="464"/>
      <c r="R40" s="464"/>
      <c r="S40" s="464"/>
      <c r="T40" s="543"/>
      <c r="U40" s="544"/>
      <c r="V40" s="545"/>
      <c r="W40" s="546"/>
      <c r="X40" s="547"/>
      <c r="Y40" s="548"/>
      <c r="Z40" s="549"/>
      <c r="AA40" s="550"/>
      <c r="AB40" s="464"/>
    </row>
    <row r="41" spans="1:28" ht="12" thickBot="1">
      <c r="A41" s="884"/>
      <c r="B41" s="792"/>
      <c r="C41" s="464" t="s">
        <v>830</v>
      </c>
      <c r="D41" s="464" t="s">
        <v>810</v>
      </c>
      <c r="E41" s="464" t="s">
        <v>81</v>
      </c>
      <c r="F41" s="464" t="s">
        <v>81</v>
      </c>
      <c r="G41" s="464" t="s">
        <v>81</v>
      </c>
      <c r="H41" s="464" t="s">
        <v>81</v>
      </c>
      <c r="I41" s="464" t="s">
        <v>47</v>
      </c>
      <c r="J41" s="464">
        <v>30</v>
      </c>
      <c r="K41" s="464">
        <v>15</v>
      </c>
      <c r="L41" s="464">
        <v>69</v>
      </c>
      <c r="M41" s="559">
        <v>5</v>
      </c>
      <c r="N41" s="532"/>
      <c r="O41" s="464"/>
      <c r="P41" s="464"/>
      <c r="Q41" s="464"/>
      <c r="R41" s="464"/>
      <c r="S41" s="464"/>
      <c r="T41" s="543"/>
      <c r="U41" s="544"/>
      <c r="V41" s="545"/>
      <c r="W41" s="546"/>
      <c r="X41" s="547"/>
      <c r="Y41" s="548"/>
      <c r="Z41" s="549"/>
      <c r="AA41" s="550"/>
      <c r="AB41" s="464"/>
    </row>
    <row r="42" spans="1:28" ht="12" thickBot="1">
      <c r="A42" s="884"/>
      <c r="B42" s="792"/>
      <c r="C42" s="464" t="s">
        <v>831</v>
      </c>
      <c r="D42" s="464" t="s">
        <v>810</v>
      </c>
      <c r="E42" s="464" t="s">
        <v>81</v>
      </c>
      <c r="F42" s="464" t="s">
        <v>81</v>
      </c>
      <c r="G42" s="464" t="s">
        <v>81</v>
      </c>
      <c r="H42" s="464" t="s">
        <v>81</v>
      </c>
      <c r="I42" s="464" t="s">
        <v>762</v>
      </c>
      <c r="J42" s="464">
        <v>30</v>
      </c>
      <c r="K42" s="464">
        <v>15</v>
      </c>
      <c r="L42" s="464">
        <v>69</v>
      </c>
      <c r="M42" s="559">
        <v>4.8</v>
      </c>
      <c r="N42" s="532"/>
      <c r="O42" s="464"/>
      <c r="P42" s="464"/>
      <c r="Q42" s="464"/>
      <c r="R42" s="464"/>
      <c r="S42" s="464"/>
      <c r="T42" s="543"/>
      <c r="U42" s="544"/>
      <c r="V42" s="545"/>
      <c r="W42" s="546"/>
      <c r="X42" s="547"/>
      <c r="Y42" s="548"/>
      <c r="Z42" s="549"/>
      <c r="AA42" s="550"/>
      <c r="AB42" s="464"/>
    </row>
    <row r="43" spans="1:28" ht="12" thickBot="1">
      <c r="A43" s="884"/>
      <c r="B43" s="792"/>
      <c r="C43" s="464" t="s">
        <v>1893</v>
      </c>
      <c r="D43" s="464" t="s">
        <v>810</v>
      </c>
      <c r="E43" s="464" t="s">
        <v>81</v>
      </c>
      <c r="F43" s="464" t="s">
        <v>81</v>
      </c>
      <c r="G43" s="464" t="s">
        <v>81</v>
      </c>
      <c r="H43" s="464" t="s">
        <v>47</v>
      </c>
      <c r="I43" s="464" t="s">
        <v>762</v>
      </c>
      <c r="J43" s="464">
        <v>30</v>
      </c>
      <c r="K43" s="464">
        <v>15</v>
      </c>
      <c r="L43" s="464">
        <v>69</v>
      </c>
      <c r="M43" s="559">
        <v>5.4</v>
      </c>
      <c r="N43" s="532"/>
      <c r="O43" s="464"/>
      <c r="P43" s="464"/>
      <c r="Q43" s="464"/>
      <c r="R43" s="464"/>
      <c r="S43" s="464"/>
      <c r="T43" s="543"/>
      <c r="U43" s="544"/>
      <c r="V43" s="545"/>
      <c r="W43" s="546"/>
      <c r="X43" s="547"/>
      <c r="Y43" s="548"/>
      <c r="Z43" s="549"/>
      <c r="AA43" s="550"/>
      <c r="AB43" s="464"/>
    </row>
    <row r="44" spans="1:28" ht="12" thickBot="1">
      <c r="A44" s="884"/>
      <c r="B44" s="826">
        <v>6</v>
      </c>
      <c r="C44" s="454" t="s">
        <v>832</v>
      </c>
      <c r="D44" s="454" t="s">
        <v>810</v>
      </c>
      <c r="E44" s="454" t="s">
        <v>81</v>
      </c>
      <c r="F44" s="454" t="s">
        <v>81</v>
      </c>
      <c r="G44" s="454" t="s">
        <v>81</v>
      </c>
      <c r="H44" s="454" t="s">
        <v>846</v>
      </c>
      <c r="I44" s="454" t="s">
        <v>81</v>
      </c>
      <c r="J44" s="454">
        <v>30</v>
      </c>
      <c r="K44" s="454">
        <v>15</v>
      </c>
      <c r="L44" s="454">
        <v>69</v>
      </c>
      <c r="M44" s="551">
        <v>5.4</v>
      </c>
      <c r="N44" s="532"/>
      <c r="O44" s="464"/>
      <c r="P44" s="464"/>
      <c r="Q44" s="464"/>
      <c r="R44" s="464"/>
      <c r="S44" s="464"/>
      <c r="T44" s="543"/>
      <c r="U44" s="544"/>
      <c r="V44" s="545"/>
      <c r="W44" s="546"/>
      <c r="X44" s="547"/>
      <c r="Y44" s="548"/>
      <c r="Z44" s="549"/>
      <c r="AA44" s="550"/>
      <c r="AB44" s="464"/>
    </row>
    <row r="45" spans="1:28" ht="12" thickBot="1">
      <c r="A45" s="884"/>
      <c r="B45" s="826"/>
      <c r="C45" s="454" t="s">
        <v>833</v>
      </c>
      <c r="D45" s="454" t="s">
        <v>810</v>
      </c>
      <c r="E45" s="454" t="s">
        <v>81</v>
      </c>
      <c r="F45" s="454" t="s">
        <v>81</v>
      </c>
      <c r="G45" s="454" t="s">
        <v>847</v>
      </c>
      <c r="H45" s="454" t="s">
        <v>81</v>
      </c>
      <c r="I45" s="454" t="s">
        <v>81</v>
      </c>
      <c r="J45" s="454">
        <v>30</v>
      </c>
      <c r="K45" s="454">
        <v>15</v>
      </c>
      <c r="L45" s="454">
        <v>69</v>
      </c>
      <c r="M45" s="551">
        <v>5.4</v>
      </c>
      <c r="N45" s="532"/>
      <c r="O45" s="464"/>
      <c r="P45" s="464"/>
      <c r="Q45" s="464"/>
      <c r="R45" s="464"/>
      <c r="S45" s="464"/>
      <c r="T45" s="543"/>
      <c r="U45" s="544"/>
      <c r="V45" s="545"/>
      <c r="W45" s="546"/>
      <c r="X45" s="547"/>
      <c r="Y45" s="548"/>
      <c r="Z45" s="549"/>
      <c r="AA45" s="550"/>
      <c r="AB45" s="464"/>
    </row>
    <row r="46" spans="1:28" ht="12" thickBot="1">
      <c r="A46" s="884"/>
      <c r="B46" s="826"/>
      <c r="C46" s="454" t="s">
        <v>834</v>
      </c>
      <c r="D46" s="454" t="s">
        <v>810</v>
      </c>
      <c r="E46" s="454" t="s">
        <v>81</v>
      </c>
      <c r="F46" s="454" t="s">
        <v>81</v>
      </c>
      <c r="G46" s="454" t="s">
        <v>848</v>
      </c>
      <c r="H46" s="454" t="s">
        <v>81</v>
      </c>
      <c r="I46" s="454" t="s">
        <v>81</v>
      </c>
      <c r="J46" s="454">
        <v>30</v>
      </c>
      <c r="K46" s="454">
        <v>15</v>
      </c>
      <c r="L46" s="454">
        <v>69</v>
      </c>
      <c r="M46" s="551">
        <v>5.4</v>
      </c>
      <c r="N46" s="532"/>
      <c r="O46" s="464"/>
      <c r="P46" s="464"/>
      <c r="Q46" s="464"/>
      <c r="R46" s="464"/>
      <c r="S46" s="464"/>
      <c r="T46" s="543"/>
      <c r="U46" s="544"/>
      <c r="V46" s="545"/>
      <c r="W46" s="546"/>
      <c r="X46" s="547"/>
      <c r="Y46" s="548"/>
      <c r="Z46" s="549"/>
      <c r="AA46" s="550"/>
      <c r="AB46" s="464"/>
    </row>
    <row r="47" spans="1:28" ht="12" thickBot="1">
      <c r="A47" s="884"/>
      <c r="B47" s="826"/>
      <c r="C47" s="454" t="s">
        <v>835</v>
      </c>
      <c r="D47" s="454" t="s">
        <v>810</v>
      </c>
      <c r="E47" s="454" t="s">
        <v>81</v>
      </c>
      <c r="F47" s="454" t="s">
        <v>81</v>
      </c>
      <c r="G47" s="454" t="s">
        <v>81</v>
      </c>
      <c r="H47" s="454" t="s">
        <v>846</v>
      </c>
      <c r="I47" s="454" t="s">
        <v>47</v>
      </c>
      <c r="J47" s="454">
        <v>30</v>
      </c>
      <c r="K47" s="454">
        <v>15</v>
      </c>
      <c r="L47" s="454">
        <v>69</v>
      </c>
      <c r="M47" s="551">
        <v>6</v>
      </c>
      <c r="N47" s="532"/>
      <c r="O47" s="464"/>
      <c r="P47" s="464"/>
      <c r="Q47" s="464"/>
      <c r="R47" s="464"/>
      <c r="S47" s="464"/>
      <c r="T47" s="543"/>
      <c r="U47" s="544"/>
      <c r="V47" s="545"/>
      <c r="W47" s="546"/>
      <c r="X47" s="547"/>
      <c r="Y47" s="548"/>
      <c r="Z47" s="549"/>
      <c r="AA47" s="550"/>
      <c r="AB47" s="464"/>
    </row>
    <row r="48" spans="1:28" ht="12" thickBot="1">
      <c r="A48" s="884"/>
      <c r="B48" s="826"/>
      <c r="C48" s="454" t="s">
        <v>836</v>
      </c>
      <c r="D48" s="454" t="s">
        <v>810</v>
      </c>
      <c r="E48" s="454" t="s">
        <v>81</v>
      </c>
      <c r="F48" s="454" t="s">
        <v>81</v>
      </c>
      <c r="G48" s="454" t="s">
        <v>847</v>
      </c>
      <c r="H48" s="454" t="s">
        <v>81</v>
      </c>
      <c r="I48" s="454" t="s">
        <v>47</v>
      </c>
      <c r="J48" s="454">
        <v>30</v>
      </c>
      <c r="K48" s="454">
        <v>15</v>
      </c>
      <c r="L48" s="454">
        <v>69</v>
      </c>
      <c r="M48" s="551">
        <v>6</v>
      </c>
      <c r="N48" s="532"/>
      <c r="O48" s="464"/>
      <c r="P48" s="464"/>
      <c r="Q48" s="464"/>
      <c r="R48" s="464"/>
      <c r="S48" s="464"/>
      <c r="T48" s="543"/>
      <c r="U48" s="544"/>
      <c r="V48" s="545"/>
      <c r="W48" s="546"/>
      <c r="X48" s="547"/>
      <c r="Y48" s="548"/>
      <c r="Z48" s="549"/>
      <c r="AA48" s="550"/>
      <c r="AB48" s="464"/>
    </row>
    <row r="49" spans="1:28" ht="12" thickBot="1">
      <c r="A49" s="884"/>
      <c r="B49" s="826"/>
      <c r="C49" s="454" t="s">
        <v>837</v>
      </c>
      <c r="D49" s="454" t="s">
        <v>810</v>
      </c>
      <c r="E49" s="454" t="s">
        <v>81</v>
      </c>
      <c r="F49" s="454" t="s">
        <v>81</v>
      </c>
      <c r="G49" s="454" t="s">
        <v>848</v>
      </c>
      <c r="H49" s="454" t="s">
        <v>81</v>
      </c>
      <c r="I49" s="454" t="s">
        <v>47</v>
      </c>
      <c r="J49" s="454">
        <v>30</v>
      </c>
      <c r="K49" s="454">
        <v>15</v>
      </c>
      <c r="L49" s="454">
        <v>69</v>
      </c>
      <c r="M49" s="551">
        <v>6</v>
      </c>
      <c r="N49" s="532"/>
      <c r="O49" s="464"/>
      <c r="P49" s="464"/>
      <c r="Q49" s="464"/>
      <c r="R49" s="464"/>
      <c r="S49" s="464"/>
      <c r="T49" s="543"/>
      <c r="U49" s="544"/>
      <c r="V49" s="545"/>
      <c r="W49" s="546"/>
      <c r="X49" s="547"/>
      <c r="Y49" s="548"/>
      <c r="Z49" s="549"/>
      <c r="AA49" s="550"/>
      <c r="AB49" s="464"/>
    </row>
    <row r="50" spans="1:28" ht="12" thickBot="1">
      <c r="A50" s="884"/>
      <c r="B50" s="826"/>
      <c r="C50" s="454" t="s">
        <v>838</v>
      </c>
      <c r="D50" s="454" t="s">
        <v>810</v>
      </c>
      <c r="E50" s="454" t="s">
        <v>81</v>
      </c>
      <c r="F50" s="454" t="s">
        <v>81</v>
      </c>
      <c r="G50" s="454" t="s">
        <v>81</v>
      </c>
      <c r="H50" s="454" t="s">
        <v>846</v>
      </c>
      <c r="I50" s="454" t="s">
        <v>762</v>
      </c>
      <c r="J50" s="454">
        <v>30</v>
      </c>
      <c r="K50" s="454">
        <v>15</v>
      </c>
      <c r="L50" s="454">
        <v>69</v>
      </c>
      <c r="M50" s="551">
        <v>5.8</v>
      </c>
      <c r="N50" s="532"/>
      <c r="O50" s="464"/>
      <c r="P50" s="464"/>
      <c r="Q50" s="464"/>
      <c r="R50" s="464"/>
      <c r="S50" s="464"/>
      <c r="T50" s="543"/>
      <c r="U50" s="544"/>
      <c r="V50" s="545"/>
      <c r="W50" s="546"/>
      <c r="X50" s="547"/>
      <c r="Y50" s="548"/>
      <c r="Z50" s="549"/>
      <c r="AA50" s="550"/>
      <c r="AB50" s="464"/>
    </row>
    <row r="51" spans="1:28" ht="12" thickBot="1">
      <c r="A51" s="884"/>
      <c r="B51" s="826"/>
      <c r="C51" s="454" t="s">
        <v>839</v>
      </c>
      <c r="D51" s="454" t="s">
        <v>810</v>
      </c>
      <c r="E51" s="454" t="s">
        <v>81</v>
      </c>
      <c r="F51" s="454" t="s">
        <v>81</v>
      </c>
      <c r="G51" s="454" t="s">
        <v>847</v>
      </c>
      <c r="H51" s="454" t="s">
        <v>81</v>
      </c>
      <c r="I51" s="454" t="s">
        <v>762</v>
      </c>
      <c r="J51" s="454">
        <v>30</v>
      </c>
      <c r="K51" s="454">
        <v>15</v>
      </c>
      <c r="L51" s="454">
        <v>69</v>
      </c>
      <c r="M51" s="551">
        <v>5.8</v>
      </c>
      <c r="N51" s="532"/>
      <c r="O51" s="464"/>
      <c r="P51" s="464"/>
      <c r="Q51" s="464"/>
      <c r="R51" s="464"/>
      <c r="S51" s="464"/>
      <c r="T51" s="543"/>
      <c r="U51" s="544"/>
      <c r="V51" s="545"/>
      <c r="W51" s="546"/>
      <c r="X51" s="547"/>
      <c r="Y51" s="548"/>
      <c r="Z51" s="549"/>
      <c r="AA51" s="550"/>
      <c r="AB51" s="464"/>
    </row>
    <row r="52" spans="1:28" ht="12" thickBot="1">
      <c r="A52" s="884"/>
      <c r="B52" s="826"/>
      <c r="C52" s="454" t="s">
        <v>840</v>
      </c>
      <c r="D52" s="454" t="s">
        <v>810</v>
      </c>
      <c r="E52" s="454" t="s">
        <v>81</v>
      </c>
      <c r="F52" s="454" t="s">
        <v>81</v>
      </c>
      <c r="G52" s="454" t="s">
        <v>848</v>
      </c>
      <c r="H52" s="454" t="s">
        <v>81</v>
      </c>
      <c r="I52" s="454" t="s">
        <v>762</v>
      </c>
      <c r="J52" s="454">
        <v>30</v>
      </c>
      <c r="K52" s="454">
        <v>15</v>
      </c>
      <c r="L52" s="454">
        <v>69</v>
      </c>
      <c r="M52" s="551">
        <v>5.8</v>
      </c>
      <c r="N52" s="532"/>
      <c r="O52" s="464"/>
      <c r="P52" s="464"/>
      <c r="Q52" s="464"/>
      <c r="R52" s="464"/>
      <c r="S52" s="464"/>
      <c r="T52" s="543"/>
      <c r="U52" s="544"/>
      <c r="V52" s="545"/>
      <c r="W52" s="546"/>
      <c r="X52" s="547"/>
      <c r="Y52" s="548"/>
      <c r="Z52" s="549"/>
      <c r="AA52" s="550"/>
      <c r="AB52" s="464"/>
    </row>
    <row r="53" spans="1:28" ht="12" thickBot="1">
      <c r="A53" s="884"/>
      <c r="B53" s="826"/>
      <c r="C53" s="454" t="s">
        <v>1890</v>
      </c>
      <c r="D53" s="454" t="s">
        <v>1187</v>
      </c>
      <c r="E53" s="454" t="s">
        <v>81</v>
      </c>
      <c r="F53" s="454" t="s">
        <v>81</v>
      </c>
      <c r="G53" s="454" t="s">
        <v>846</v>
      </c>
      <c r="H53" s="454" t="s">
        <v>47</v>
      </c>
      <c r="I53" s="454" t="s">
        <v>762</v>
      </c>
      <c r="J53" s="454">
        <v>30</v>
      </c>
      <c r="K53" s="454">
        <v>15</v>
      </c>
      <c r="L53" s="454">
        <v>69</v>
      </c>
      <c r="M53" s="551">
        <v>6.4</v>
      </c>
      <c r="N53" s="532"/>
      <c r="O53" s="464"/>
      <c r="P53" s="464"/>
      <c r="Q53" s="464"/>
      <c r="R53" s="464"/>
      <c r="S53" s="464"/>
      <c r="T53" s="543"/>
      <c r="U53" s="544"/>
      <c r="V53" s="545"/>
      <c r="W53" s="546"/>
      <c r="X53" s="547"/>
      <c r="Y53" s="548"/>
      <c r="Z53" s="549"/>
      <c r="AA53" s="550"/>
      <c r="AB53" s="464"/>
    </row>
    <row r="54" spans="1:28" ht="12" thickBot="1">
      <c r="A54" s="884"/>
      <c r="B54" s="826"/>
      <c r="C54" s="454" t="s">
        <v>1891</v>
      </c>
      <c r="D54" s="454" t="s">
        <v>1187</v>
      </c>
      <c r="E54" s="454" t="s">
        <v>81</v>
      </c>
      <c r="F54" s="454" t="s">
        <v>81</v>
      </c>
      <c r="G54" s="454" t="s">
        <v>847</v>
      </c>
      <c r="H54" s="454" t="s">
        <v>47</v>
      </c>
      <c r="I54" s="454" t="s">
        <v>762</v>
      </c>
      <c r="J54" s="454">
        <v>30</v>
      </c>
      <c r="K54" s="454">
        <v>15</v>
      </c>
      <c r="L54" s="454">
        <v>69</v>
      </c>
      <c r="M54" s="551">
        <v>6.4</v>
      </c>
      <c r="N54" s="532"/>
      <c r="O54" s="464"/>
      <c r="P54" s="464"/>
      <c r="Q54" s="464"/>
      <c r="R54" s="464"/>
      <c r="S54" s="464"/>
      <c r="T54" s="543"/>
      <c r="U54" s="544"/>
      <c r="V54" s="545"/>
      <c r="W54" s="546"/>
      <c r="X54" s="547"/>
      <c r="Y54" s="548"/>
      <c r="Z54" s="549"/>
      <c r="AA54" s="550"/>
      <c r="AB54" s="464"/>
    </row>
    <row r="55" spans="1:28" ht="12" thickBot="1">
      <c r="A55" s="884"/>
      <c r="B55" s="826"/>
      <c r="C55" s="454" t="s">
        <v>1892</v>
      </c>
      <c r="D55" s="454" t="s">
        <v>1187</v>
      </c>
      <c r="E55" s="454" t="s">
        <v>81</v>
      </c>
      <c r="F55" s="454" t="s">
        <v>81</v>
      </c>
      <c r="G55" s="454" t="s">
        <v>848</v>
      </c>
      <c r="H55" s="454" t="s">
        <v>47</v>
      </c>
      <c r="I55" s="454" t="s">
        <v>762</v>
      </c>
      <c r="J55" s="454">
        <v>30</v>
      </c>
      <c r="K55" s="454">
        <v>15</v>
      </c>
      <c r="L55" s="454">
        <v>69</v>
      </c>
      <c r="M55" s="551">
        <v>6.4</v>
      </c>
      <c r="N55" s="532"/>
      <c r="O55" s="464"/>
      <c r="P55" s="464"/>
      <c r="Q55" s="464"/>
      <c r="R55" s="464"/>
      <c r="S55" s="464"/>
      <c r="T55" s="543"/>
      <c r="U55" s="544"/>
      <c r="V55" s="545"/>
      <c r="W55" s="546"/>
      <c r="X55" s="547"/>
      <c r="Y55" s="548"/>
      <c r="Z55" s="549"/>
      <c r="AA55" s="550"/>
      <c r="AB55" s="464"/>
    </row>
    <row r="56" spans="1:28" ht="12" thickBot="1">
      <c r="A56" s="884"/>
      <c r="B56" s="792">
        <v>7</v>
      </c>
      <c r="C56" s="464" t="s">
        <v>841</v>
      </c>
      <c r="D56" s="464" t="s">
        <v>810</v>
      </c>
      <c r="E56" s="464" t="s">
        <v>81</v>
      </c>
      <c r="F56" s="464" t="s">
        <v>81</v>
      </c>
      <c r="G56" s="464" t="s">
        <v>847</v>
      </c>
      <c r="H56" s="464" t="s">
        <v>846</v>
      </c>
      <c r="I56" s="464" t="s">
        <v>81</v>
      </c>
      <c r="J56" s="464">
        <v>30</v>
      </c>
      <c r="K56" s="464">
        <v>15</v>
      </c>
      <c r="L56" s="464">
        <v>69</v>
      </c>
      <c r="M56" s="559">
        <v>6.4</v>
      </c>
      <c r="N56" s="532"/>
      <c r="O56" s="464"/>
      <c r="P56" s="464"/>
      <c r="Q56" s="464"/>
      <c r="R56" s="464"/>
      <c r="S56" s="464"/>
      <c r="T56" s="543"/>
      <c r="U56" s="544"/>
      <c r="V56" s="545"/>
      <c r="W56" s="546"/>
      <c r="X56" s="547"/>
      <c r="Y56" s="548"/>
      <c r="Z56" s="549"/>
      <c r="AA56" s="550"/>
      <c r="AB56" s="464"/>
    </row>
    <row r="57" spans="1:28" ht="12" thickBot="1">
      <c r="A57" s="884"/>
      <c r="B57" s="792"/>
      <c r="C57" s="464" t="s">
        <v>842</v>
      </c>
      <c r="D57" s="464" t="s">
        <v>810</v>
      </c>
      <c r="E57" s="464" t="s">
        <v>81</v>
      </c>
      <c r="F57" s="464" t="s">
        <v>81</v>
      </c>
      <c r="G57" s="464" t="s">
        <v>848</v>
      </c>
      <c r="H57" s="464" t="s">
        <v>846</v>
      </c>
      <c r="I57" s="464" t="s">
        <v>81</v>
      </c>
      <c r="J57" s="464">
        <v>30</v>
      </c>
      <c r="K57" s="464">
        <v>15</v>
      </c>
      <c r="L57" s="464">
        <v>69</v>
      </c>
      <c r="M57" s="559">
        <v>6.4</v>
      </c>
      <c r="N57" s="532"/>
      <c r="O57" s="464"/>
      <c r="P57" s="464"/>
      <c r="Q57" s="464"/>
      <c r="R57" s="464"/>
      <c r="S57" s="464"/>
      <c r="T57" s="543"/>
      <c r="U57" s="544"/>
      <c r="V57" s="545"/>
      <c r="W57" s="546"/>
      <c r="X57" s="547"/>
      <c r="Y57" s="548"/>
      <c r="Z57" s="549"/>
      <c r="AA57" s="550"/>
      <c r="AB57" s="464"/>
    </row>
    <row r="58" spans="1:28" ht="12" thickBot="1">
      <c r="A58" s="884"/>
      <c r="B58" s="792"/>
      <c r="C58" s="464" t="s">
        <v>843</v>
      </c>
      <c r="D58" s="464" t="s">
        <v>1187</v>
      </c>
      <c r="E58" s="464" t="s">
        <v>81</v>
      </c>
      <c r="F58" s="464" t="s">
        <v>81</v>
      </c>
      <c r="G58" s="464" t="s">
        <v>847</v>
      </c>
      <c r="H58" s="464" t="s">
        <v>846</v>
      </c>
      <c r="I58" s="464" t="s">
        <v>47</v>
      </c>
      <c r="J58" s="464">
        <v>30</v>
      </c>
      <c r="K58" s="464">
        <v>15</v>
      </c>
      <c r="L58" s="464">
        <v>69</v>
      </c>
      <c r="M58" s="559">
        <v>7</v>
      </c>
      <c r="N58" s="532"/>
      <c r="O58" s="464"/>
      <c r="P58" s="464"/>
      <c r="Q58" s="464"/>
      <c r="R58" s="464"/>
      <c r="S58" s="464"/>
      <c r="T58" s="543"/>
      <c r="U58" s="544"/>
      <c r="V58" s="545"/>
      <c r="W58" s="546"/>
      <c r="X58" s="547"/>
      <c r="Y58" s="548"/>
      <c r="Z58" s="549"/>
      <c r="AA58" s="550"/>
      <c r="AB58" s="464"/>
    </row>
    <row r="59" spans="1:28" ht="12" thickBot="1">
      <c r="A59" s="884"/>
      <c r="B59" s="792"/>
      <c r="C59" s="464" t="s">
        <v>842</v>
      </c>
      <c r="D59" s="464" t="s">
        <v>1187</v>
      </c>
      <c r="E59" s="464" t="s">
        <v>81</v>
      </c>
      <c r="F59" s="464" t="s">
        <v>81</v>
      </c>
      <c r="G59" s="464" t="s">
        <v>848</v>
      </c>
      <c r="H59" s="464" t="s">
        <v>846</v>
      </c>
      <c r="I59" s="464" t="s">
        <v>47</v>
      </c>
      <c r="J59" s="464">
        <v>30</v>
      </c>
      <c r="K59" s="464">
        <v>15</v>
      </c>
      <c r="L59" s="464">
        <v>69</v>
      </c>
      <c r="M59" s="559">
        <v>7</v>
      </c>
      <c r="N59" s="532"/>
      <c r="O59" s="464"/>
      <c r="P59" s="464"/>
      <c r="Q59" s="464"/>
      <c r="R59" s="464"/>
      <c r="S59" s="464"/>
      <c r="T59" s="543"/>
      <c r="U59" s="544"/>
      <c r="V59" s="545"/>
      <c r="W59" s="546"/>
      <c r="X59" s="547"/>
      <c r="Y59" s="548"/>
      <c r="Z59" s="549"/>
      <c r="AA59" s="550"/>
      <c r="AB59" s="464"/>
    </row>
    <row r="60" spans="1:28" ht="12" thickBot="1">
      <c r="A60" s="884"/>
      <c r="B60" s="792"/>
      <c r="C60" s="464" t="s">
        <v>844</v>
      </c>
      <c r="D60" s="464" t="s">
        <v>811</v>
      </c>
      <c r="E60" s="464" t="s">
        <v>81</v>
      </c>
      <c r="F60" s="464" t="s">
        <v>81</v>
      </c>
      <c r="G60" s="464" t="s">
        <v>847</v>
      </c>
      <c r="H60" s="464" t="s">
        <v>846</v>
      </c>
      <c r="I60" s="464" t="s">
        <v>762</v>
      </c>
      <c r="J60" s="464">
        <v>30</v>
      </c>
      <c r="K60" s="464">
        <v>15</v>
      </c>
      <c r="L60" s="464">
        <v>69</v>
      </c>
      <c r="M60" s="559">
        <v>6.8</v>
      </c>
      <c r="N60" s="532"/>
      <c r="O60" s="464"/>
      <c r="P60" s="464"/>
      <c r="Q60" s="464"/>
      <c r="R60" s="464"/>
      <c r="S60" s="464"/>
      <c r="T60" s="543"/>
      <c r="U60" s="544"/>
      <c r="V60" s="545"/>
      <c r="W60" s="546"/>
      <c r="X60" s="547"/>
      <c r="Y60" s="548"/>
      <c r="Z60" s="549"/>
      <c r="AA60" s="550"/>
      <c r="AB60" s="464"/>
    </row>
    <row r="61" spans="1:28" ht="12" thickBot="1">
      <c r="A61" s="884"/>
      <c r="B61" s="792"/>
      <c r="C61" s="464" t="s">
        <v>845</v>
      </c>
      <c r="D61" s="464" t="s">
        <v>811</v>
      </c>
      <c r="E61" s="464" t="s">
        <v>81</v>
      </c>
      <c r="F61" s="464" t="s">
        <v>81</v>
      </c>
      <c r="G61" s="464" t="s">
        <v>848</v>
      </c>
      <c r="H61" s="464" t="s">
        <v>846</v>
      </c>
      <c r="I61" s="464" t="s">
        <v>762</v>
      </c>
      <c r="J61" s="464">
        <v>30</v>
      </c>
      <c r="K61" s="464">
        <v>15</v>
      </c>
      <c r="L61" s="464">
        <v>69</v>
      </c>
      <c r="M61" s="559">
        <v>6.8</v>
      </c>
      <c r="N61" s="532"/>
      <c r="O61" s="464"/>
      <c r="P61" s="464"/>
      <c r="Q61" s="464"/>
      <c r="R61" s="464"/>
      <c r="S61" s="464"/>
      <c r="T61" s="543"/>
      <c r="U61" s="544"/>
      <c r="V61" s="545"/>
      <c r="W61" s="546"/>
      <c r="X61" s="547"/>
      <c r="Y61" s="548"/>
      <c r="Z61" s="549"/>
      <c r="AA61" s="550"/>
      <c r="AB61" s="464"/>
    </row>
    <row r="62" spans="1:28" ht="12" thickBot="1">
      <c r="A62" s="884"/>
      <c r="B62" s="792"/>
      <c r="C62" s="464" t="s">
        <v>1896</v>
      </c>
      <c r="D62" s="464" t="s">
        <v>811</v>
      </c>
      <c r="E62" s="464" t="s">
        <v>81</v>
      </c>
      <c r="F62" s="464" t="s">
        <v>846</v>
      </c>
      <c r="G62" s="464" t="s">
        <v>847</v>
      </c>
      <c r="H62" s="464" t="s">
        <v>47</v>
      </c>
      <c r="I62" s="464" t="s">
        <v>762</v>
      </c>
      <c r="J62" s="464">
        <v>30</v>
      </c>
      <c r="K62" s="464">
        <v>15</v>
      </c>
      <c r="L62" s="464">
        <v>69</v>
      </c>
      <c r="M62" s="559">
        <v>7.4</v>
      </c>
      <c r="N62" s="532"/>
      <c r="O62" s="464"/>
      <c r="P62" s="464"/>
      <c r="Q62" s="464"/>
      <c r="R62" s="464"/>
      <c r="S62" s="464"/>
      <c r="T62" s="543"/>
      <c r="U62" s="544"/>
      <c r="V62" s="545"/>
      <c r="W62" s="546"/>
      <c r="X62" s="547"/>
      <c r="Y62" s="548"/>
      <c r="Z62" s="549"/>
      <c r="AA62" s="550"/>
      <c r="AB62" s="464"/>
    </row>
    <row r="63" spans="1:28" ht="12" thickBot="1">
      <c r="A63" s="884"/>
      <c r="B63" s="792"/>
      <c r="C63" s="464" t="s">
        <v>1897</v>
      </c>
      <c r="D63" s="464" t="s">
        <v>811</v>
      </c>
      <c r="E63" s="464" t="s">
        <v>81</v>
      </c>
      <c r="F63" s="464" t="s">
        <v>846</v>
      </c>
      <c r="G63" s="464" t="s">
        <v>848</v>
      </c>
      <c r="H63" s="464" t="s">
        <v>47</v>
      </c>
      <c r="I63" s="464" t="s">
        <v>762</v>
      </c>
      <c r="J63" s="464">
        <v>30</v>
      </c>
      <c r="K63" s="464">
        <v>15</v>
      </c>
      <c r="L63" s="464">
        <v>69</v>
      </c>
      <c r="M63" s="559">
        <v>7.4</v>
      </c>
      <c r="N63" s="532"/>
      <c r="O63" s="464"/>
      <c r="P63" s="464"/>
      <c r="Q63" s="464"/>
      <c r="R63" s="464"/>
      <c r="S63" s="464"/>
      <c r="T63" s="543"/>
      <c r="U63" s="544"/>
      <c r="V63" s="545"/>
      <c r="W63" s="546"/>
      <c r="X63" s="547"/>
      <c r="Y63" s="548"/>
      <c r="Z63" s="549"/>
      <c r="AA63" s="550"/>
      <c r="AB63" s="464"/>
    </row>
    <row r="64" spans="1:28" ht="12" thickBot="1">
      <c r="A64" s="532"/>
      <c r="B64" s="381"/>
      <c r="C64" s="381"/>
      <c r="D64" s="381"/>
      <c r="E64" s="381"/>
      <c r="F64" s="381"/>
      <c r="G64" s="381"/>
      <c r="H64" s="381"/>
      <c r="I64" s="381"/>
      <c r="J64" s="381"/>
      <c r="K64" s="381"/>
      <c r="L64" s="381"/>
      <c r="M64" s="381"/>
      <c r="N64" s="532"/>
      <c r="O64" s="470"/>
      <c r="P64" s="552"/>
      <c r="Q64" s="552"/>
      <c r="R64" s="552"/>
      <c r="S64" s="552"/>
      <c r="T64" s="553"/>
      <c r="U64" s="554"/>
      <c r="V64" s="555"/>
      <c r="W64" s="556"/>
      <c r="X64" s="553"/>
      <c r="Y64" s="554"/>
      <c r="Z64" s="557"/>
      <c r="AA64" s="558"/>
      <c r="AB64" s="552"/>
    </row>
    <row r="65" spans="1:28" ht="12" thickBot="1">
      <c r="A65" s="883">
        <v>3</v>
      </c>
      <c r="B65" s="389">
        <v>1</v>
      </c>
      <c r="C65" s="464" t="s">
        <v>850</v>
      </c>
      <c r="D65" s="464" t="s">
        <v>1187</v>
      </c>
      <c r="E65" s="464" t="s">
        <v>1099</v>
      </c>
      <c r="F65" s="464" t="s">
        <v>762</v>
      </c>
      <c r="G65" s="464" t="s">
        <v>6</v>
      </c>
      <c r="H65" s="464" t="s">
        <v>6</v>
      </c>
      <c r="I65" s="464" t="s">
        <v>6</v>
      </c>
      <c r="J65" s="464">
        <v>20</v>
      </c>
      <c r="K65" s="464">
        <v>10</v>
      </c>
      <c r="L65" s="464">
        <v>50</v>
      </c>
      <c r="M65" s="559">
        <v>0.6</v>
      </c>
      <c r="N65" s="532"/>
      <c r="O65" s="464" t="s">
        <v>1099</v>
      </c>
      <c r="P65" s="464" t="s">
        <v>45</v>
      </c>
      <c r="Q65" s="464" t="s">
        <v>7487</v>
      </c>
      <c r="R65" s="464" t="s">
        <v>81</v>
      </c>
      <c r="S65" s="464"/>
      <c r="T65" s="543">
        <v>180</v>
      </c>
      <c r="U65" s="544">
        <v>180</v>
      </c>
      <c r="V65" s="545">
        <v>40</v>
      </c>
      <c r="W65" s="546">
        <v>40</v>
      </c>
      <c r="X65" s="547" t="s">
        <v>124</v>
      </c>
      <c r="Y65" s="548" t="s">
        <v>124</v>
      </c>
      <c r="Z65" s="549">
        <v>0.2</v>
      </c>
      <c r="AA65" s="550">
        <v>0.2</v>
      </c>
      <c r="AB65" s="464" t="s">
        <v>791</v>
      </c>
    </row>
    <row r="66" spans="1:28" ht="12" thickBot="1">
      <c r="A66" s="883"/>
      <c r="B66" s="738">
        <v>2</v>
      </c>
      <c r="C66" s="454" t="s">
        <v>851</v>
      </c>
      <c r="D66" s="454" t="s">
        <v>1187</v>
      </c>
      <c r="E66" s="454" t="s">
        <v>1099</v>
      </c>
      <c r="F66" s="454" t="s">
        <v>762</v>
      </c>
      <c r="G66" s="454" t="s">
        <v>81</v>
      </c>
      <c r="H66" s="454" t="s">
        <v>6</v>
      </c>
      <c r="I66" s="454" t="s">
        <v>6</v>
      </c>
      <c r="J66" s="454">
        <v>20</v>
      </c>
      <c r="K66" s="454">
        <v>10</v>
      </c>
      <c r="L66" s="454">
        <v>50</v>
      </c>
      <c r="M66" s="551">
        <v>1.2</v>
      </c>
      <c r="N66" s="532"/>
      <c r="O66" s="464" t="s">
        <v>1102</v>
      </c>
      <c r="P66" s="464" t="s">
        <v>45</v>
      </c>
      <c r="Q66" s="464" t="s">
        <v>7488</v>
      </c>
      <c r="R66" s="464" t="s">
        <v>81</v>
      </c>
      <c r="S66" s="464"/>
      <c r="T66" s="543">
        <v>260</v>
      </c>
      <c r="U66" s="544">
        <v>260</v>
      </c>
      <c r="V66" s="545">
        <v>45</v>
      </c>
      <c r="W66" s="546">
        <v>45</v>
      </c>
      <c r="X66" s="547" t="s">
        <v>124</v>
      </c>
      <c r="Y66" s="548" t="s">
        <v>124</v>
      </c>
      <c r="Z66" s="549">
        <v>0.4</v>
      </c>
      <c r="AA66" s="550">
        <v>0.4</v>
      </c>
      <c r="AB66" s="464" t="s">
        <v>791</v>
      </c>
    </row>
    <row r="67" spans="1:28" ht="12" thickBot="1">
      <c r="A67" s="883"/>
      <c r="B67" s="738"/>
      <c r="C67" s="454" t="s">
        <v>852</v>
      </c>
      <c r="D67" s="454" t="s">
        <v>1187</v>
      </c>
      <c r="E67" s="454" t="s">
        <v>1099</v>
      </c>
      <c r="F67" s="454" t="s">
        <v>762</v>
      </c>
      <c r="G67" s="454" t="s">
        <v>853</v>
      </c>
      <c r="H67" s="454" t="s">
        <v>6</v>
      </c>
      <c r="I67" s="454" t="s">
        <v>6</v>
      </c>
      <c r="J67" s="454">
        <v>20</v>
      </c>
      <c r="K67" s="454">
        <v>10</v>
      </c>
      <c r="L67" s="454">
        <v>50</v>
      </c>
      <c r="M67" s="551">
        <v>1.6</v>
      </c>
      <c r="N67" s="532"/>
      <c r="O67" s="464" t="s">
        <v>1103</v>
      </c>
      <c r="P67" s="464" t="s">
        <v>45</v>
      </c>
      <c r="Q67" s="464" t="s">
        <v>52</v>
      </c>
      <c r="R67" s="464" t="s">
        <v>81</v>
      </c>
      <c r="S67" s="464"/>
      <c r="T67" s="543">
        <v>295</v>
      </c>
      <c r="U67" s="544">
        <v>295</v>
      </c>
      <c r="V67" s="545">
        <v>45</v>
      </c>
      <c r="W67" s="546">
        <v>45</v>
      </c>
      <c r="X67" s="547" t="s">
        <v>124</v>
      </c>
      <c r="Y67" s="548" t="s">
        <v>124</v>
      </c>
      <c r="Z67" s="549">
        <v>0.6</v>
      </c>
      <c r="AA67" s="550">
        <v>0.6</v>
      </c>
      <c r="AB67" s="464" t="s">
        <v>791</v>
      </c>
    </row>
    <row r="68" spans="1:28" ht="12" thickBot="1">
      <c r="A68" s="883"/>
      <c r="B68" s="389">
        <v>3</v>
      </c>
      <c r="C68" s="464" t="s">
        <v>854</v>
      </c>
      <c r="D68" s="464" t="s">
        <v>810</v>
      </c>
      <c r="E68" s="464" t="s">
        <v>1099</v>
      </c>
      <c r="F68" s="464" t="s">
        <v>762</v>
      </c>
      <c r="G68" s="464" t="s">
        <v>81</v>
      </c>
      <c r="H68" s="464" t="s">
        <v>1104</v>
      </c>
      <c r="I68" s="464" t="s">
        <v>6</v>
      </c>
      <c r="J68" s="464">
        <v>20</v>
      </c>
      <c r="K68" s="464">
        <v>10</v>
      </c>
      <c r="L68" s="464">
        <v>50</v>
      </c>
      <c r="M68" s="559">
        <v>2.2000000000000002</v>
      </c>
      <c r="N68" s="532"/>
      <c r="O68" s="464" t="s">
        <v>1100</v>
      </c>
      <c r="P68" s="464" t="s">
        <v>45</v>
      </c>
      <c r="Q68" s="464" t="s">
        <v>7489</v>
      </c>
      <c r="R68" s="464" t="s">
        <v>762</v>
      </c>
      <c r="S68" s="464"/>
      <c r="T68" s="543">
        <v>680</v>
      </c>
      <c r="U68" s="544">
        <v>986</v>
      </c>
      <c r="V68" s="545">
        <v>50</v>
      </c>
      <c r="W68" s="546">
        <v>100</v>
      </c>
      <c r="X68" s="547">
        <v>8</v>
      </c>
      <c r="Y68" s="548">
        <v>8</v>
      </c>
      <c r="Z68" s="549">
        <v>1.6</v>
      </c>
      <c r="AA68" s="550">
        <v>2.99</v>
      </c>
      <c r="AB68" s="464" t="s">
        <v>792</v>
      </c>
    </row>
    <row r="69" spans="1:28" ht="12" thickBot="1">
      <c r="A69" s="883"/>
      <c r="B69" s="738">
        <v>4</v>
      </c>
      <c r="C69" s="454" t="s">
        <v>859</v>
      </c>
      <c r="D69" s="454" t="s">
        <v>810</v>
      </c>
      <c r="E69" s="454" t="s">
        <v>1102</v>
      </c>
      <c r="F69" s="454" t="s">
        <v>762</v>
      </c>
      <c r="G69" s="454" t="s">
        <v>81</v>
      </c>
      <c r="H69" s="454" t="s">
        <v>1104</v>
      </c>
      <c r="I69" s="454" t="s">
        <v>47</v>
      </c>
      <c r="J69" s="454">
        <v>20</v>
      </c>
      <c r="K69" s="454">
        <v>10</v>
      </c>
      <c r="L69" s="454">
        <v>50</v>
      </c>
      <c r="M69" s="551">
        <v>2.8</v>
      </c>
      <c r="N69" s="532"/>
      <c r="O69" s="464" t="s">
        <v>853</v>
      </c>
      <c r="P69" s="464" t="s">
        <v>45</v>
      </c>
      <c r="Q69" s="464" t="s">
        <v>91</v>
      </c>
      <c r="R69" s="464" t="s">
        <v>762</v>
      </c>
      <c r="S69" s="464"/>
      <c r="T69" s="543">
        <v>420</v>
      </c>
      <c r="U69" s="544">
        <v>420</v>
      </c>
      <c r="V69" s="545">
        <v>60</v>
      </c>
      <c r="W69" s="546">
        <v>60</v>
      </c>
      <c r="X69" s="547">
        <v>4</v>
      </c>
      <c r="Y69" s="548">
        <v>4</v>
      </c>
      <c r="Z69" s="549">
        <v>1.8</v>
      </c>
      <c r="AA69" s="550">
        <v>1.8</v>
      </c>
      <c r="AB69" s="464" t="s">
        <v>791</v>
      </c>
    </row>
    <row r="70" spans="1:28" ht="12" thickBot="1">
      <c r="A70" s="883"/>
      <c r="B70" s="738"/>
      <c r="C70" s="454" t="s">
        <v>860</v>
      </c>
      <c r="D70" s="454" t="s">
        <v>810</v>
      </c>
      <c r="E70" s="454" t="s">
        <v>1102</v>
      </c>
      <c r="F70" s="454" t="s">
        <v>762</v>
      </c>
      <c r="G70" s="454" t="s">
        <v>81</v>
      </c>
      <c r="H70" s="454" t="s">
        <v>1104</v>
      </c>
      <c r="I70" s="454" t="s">
        <v>858</v>
      </c>
      <c r="J70" s="454">
        <v>20</v>
      </c>
      <c r="K70" s="454">
        <v>10</v>
      </c>
      <c r="L70" s="454">
        <v>50</v>
      </c>
      <c r="M70" s="551">
        <v>2.2000000000000002</v>
      </c>
      <c r="N70" s="532"/>
      <c r="O70" s="464" t="s">
        <v>1104</v>
      </c>
      <c r="P70" s="464" t="s">
        <v>45</v>
      </c>
      <c r="Q70" s="464" t="s">
        <v>92</v>
      </c>
      <c r="R70" s="464" t="s">
        <v>762</v>
      </c>
      <c r="S70" s="464"/>
      <c r="T70" s="543">
        <v>700</v>
      </c>
      <c r="U70" s="544">
        <v>980</v>
      </c>
      <c r="V70" s="545">
        <v>65</v>
      </c>
      <c r="W70" s="546">
        <v>97</v>
      </c>
      <c r="X70" s="547">
        <v>4</v>
      </c>
      <c r="Y70" s="548">
        <v>4</v>
      </c>
      <c r="Z70" s="549">
        <v>2.6</v>
      </c>
      <c r="AA70" s="550">
        <v>4</v>
      </c>
      <c r="AB70" s="464" t="s">
        <v>792</v>
      </c>
    </row>
    <row r="71" spans="1:28" ht="12" thickBot="1">
      <c r="A71" s="883"/>
      <c r="B71" s="738"/>
      <c r="C71" s="454" t="s">
        <v>861</v>
      </c>
      <c r="D71" s="454" t="s">
        <v>810</v>
      </c>
      <c r="E71" s="454" t="s">
        <v>1102</v>
      </c>
      <c r="F71" s="454" t="s">
        <v>762</v>
      </c>
      <c r="G71" s="454" t="s">
        <v>81</v>
      </c>
      <c r="H71" s="454" t="s">
        <v>1104</v>
      </c>
      <c r="I71" s="454" t="s">
        <v>1574</v>
      </c>
      <c r="J71" s="454">
        <v>20</v>
      </c>
      <c r="K71" s="454">
        <v>10</v>
      </c>
      <c r="L71" s="454">
        <v>50</v>
      </c>
      <c r="M71" s="551">
        <v>2.6</v>
      </c>
      <c r="N71" s="532"/>
      <c r="O71" s="464" t="s">
        <v>858</v>
      </c>
      <c r="P71" s="464" t="s">
        <v>45</v>
      </c>
      <c r="Q71" s="464" t="s">
        <v>78</v>
      </c>
      <c r="R71" s="464" t="s">
        <v>81</v>
      </c>
      <c r="S71" s="464"/>
      <c r="T71" s="543">
        <v>290</v>
      </c>
      <c r="U71" s="544">
        <v>290</v>
      </c>
      <c r="V71" s="545">
        <v>50</v>
      </c>
      <c r="W71" s="546">
        <v>50</v>
      </c>
      <c r="X71" s="547" t="s">
        <v>124</v>
      </c>
      <c r="Y71" s="548" t="s">
        <v>124</v>
      </c>
      <c r="Z71" s="549">
        <v>0.2</v>
      </c>
      <c r="AA71" s="550">
        <v>0.2</v>
      </c>
      <c r="AB71" s="464" t="s">
        <v>791</v>
      </c>
    </row>
    <row r="72" spans="1:28" ht="12" thickBot="1">
      <c r="A72" s="883"/>
      <c r="B72" s="792">
        <v>5</v>
      </c>
      <c r="C72" s="464" t="s">
        <v>862</v>
      </c>
      <c r="D72" s="464" t="s">
        <v>811</v>
      </c>
      <c r="E72" s="464" t="s">
        <v>1102</v>
      </c>
      <c r="F72" s="464" t="s">
        <v>762</v>
      </c>
      <c r="G72" s="464" t="s">
        <v>816</v>
      </c>
      <c r="H72" s="464" t="s">
        <v>1104</v>
      </c>
      <c r="I72" s="464" t="s">
        <v>47</v>
      </c>
      <c r="J72" s="464">
        <v>20</v>
      </c>
      <c r="K72" s="464">
        <v>10</v>
      </c>
      <c r="L72" s="464">
        <v>50</v>
      </c>
      <c r="M72" s="559">
        <v>3.8</v>
      </c>
      <c r="N72" s="532"/>
      <c r="O72" s="464" t="s">
        <v>874</v>
      </c>
      <c r="P72" s="464" t="s">
        <v>45</v>
      </c>
      <c r="Q72" s="464" t="s">
        <v>7489</v>
      </c>
      <c r="R72" s="464" t="s">
        <v>81</v>
      </c>
      <c r="S72" s="464"/>
      <c r="T72" s="543">
        <v>275</v>
      </c>
      <c r="U72" s="544">
        <v>398</v>
      </c>
      <c r="V72" s="545">
        <v>50</v>
      </c>
      <c r="W72" s="546">
        <v>100</v>
      </c>
      <c r="X72" s="547" t="s">
        <v>124</v>
      </c>
      <c r="Y72" s="548" t="s">
        <v>124</v>
      </c>
      <c r="Z72" s="549">
        <v>0.7</v>
      </c>
      <c r="AA72" s="550">
        <v>1.3</v>
      </c>
      <c r="AB72" s="464" t="s">
        <v>792</v>
      </c>
    </row>
    <row r="73" spans="1:28" ht="12" thickBot="1">
      <c r="A73" s="883"/>
      <c r="B73" s="792"/>
      <c r="C73" s="464" t="s">
        <v>863</v>
      </c>
      <c r="D73" s="464" t="s">
        <v>811</v>
      </c>
      <c r="E73" s="464" t="s">
        <v>1102</v>
      </c>
      <c r="F73" s="464" t="s">
        <v>762</v>
      </c>
      <c r="G73" s="464" t="s">
        <v>762</v>
      </c>
      <c r="H73" s="464" t="s">
        <v>1104</v>
      </c>
      <c r="I73" s="464" t="s">
        <v>47</v>
      </c>
      <c r="J73" s="464">
        <v>20</v>
      </c>
      <c r="K73" s="464">
        <v>10</v>
      </c>
      <c r="L73" s="464">
        <v>50</v>
      </c>
      <c r="M73" s="559">
        <v>4.8</v>
      </c>
      <c r="N73" s="532"/>
      <c r="O73" s="464" t="s">
        <v>1574</v>
      </c>
      <c r="P73" s="464" t="s">
        <v>54</v>
      </c>
      <c r="Q73" s="464" t="s">
        <v>90</v>
      </c>
      <c r="R73" s="464" t="s">
        <v>762</v>
      </c>
      <c r="S73" s="464"/>
      <c r="T73" s="543">
        <v>675</v>
      </c>
      <c r="U73" s="544">
        <v>877</v>
      </c>
      <c r="V73" s="545">
        <v>40</v>
      </c>
      <c r="W73" s="546">
        <v>100</v>
      </c>
      <c r="X73" s="547">
        <v>10</v>
      </c>
      <c r="Y73" s="548">
        <v>10</v>
      </c>
      <c r="Z73" s="549">
        <v>0.8</v>
      </c>
      <c r="AA73" s="550">
        <v>1.66</v>
      </c>
      <c r="AB73" s="464" t="s">
        <v>792</v>
      </c>
    </row>
    <row r="74" spans="1:28" ht="12" thickBot="1">
      <c r="A74" s="883"/>
      <c r="B74" s="792"/>
      <c r="C74" s="464" t="s">
        <v>864</v>
      </c>
      <c r="D74" s="464" t="s">
        <v>810</v>
      </c>
      <c r="E74" s="464" t="s">
        <v>1102</v>
      </c>
      <c r="F74" s="464" t="s">
        <v>762</v>
      </c>
      <c r="G74" s="464" t="s">
        <v>81</v>
      </c>
      <c r="H74" s="464" t="s">
        <v>874</v>
      </c>
      <c r="I74" s="464" t="s">
        <v>47</v>
      </c>
      <c r="J74" s="464">
        <v>20</v>
      </c>
      <c r="K74" s="464">
        <v>10</v>
      </c>
      <c r="L74" s="464">
        <v>50</v>
      </c>
      <c r="M74" s="559">
        <v>3.4</v>
      </c>
      <c r="N74" s="532"/>
      <c r="O74" s="464" t="s">
        <v>816</v>
      </c>
      <c r="P74" s="464" t="s">
        <v>45</v>
      </c>
      <c r="Q74" s="464" t="s">
        <v>7489</v>
      </c>
      <c r="R74" s="464" t="s">
        <v>762</v>
      </c>
      <c r="S74" s="464"/>
      <c r="T74" s="543">
        <v>550</v>
      </c>
      <c r="U74" s="544">
        <v>990</v>
      </c>
      <c r="V74" s="545">
        <v>50</v>
      </c>
      <c r="W74" s="546">
        <v>100</v>
      </c>
      <c r="X74" s="547">
        <v>1</v>
      </c>
      <c r="Y74" s="548">
        <v>1</v>
      </c>
      <c r="Z74" s="549">
        <v>3</v>
      </c>
      <c r="AA74" s="550">
        <v>6.24</v>
      </c>
      <c r="AB74" s="464" t="s">
        <v>792</v>
      </c>
    </row>
    <row r="75" spans="1:28" ht="12" thickBot="1">
      <c r="A75" s="883"/>
      <c r="B75" s="792"/>
      <c r="C75" s="464" t="s">
        <v>865</v>
      </c>
      <c r="D75" s="464" t="s">
        <v>812</v>
      </c>
      <c r="E75" s="464" t="s">
        <v>1102</v>
      </c>
      <c r="F75" s="464" t="s">
        <v>762</v>
      </c>
      <c r="G75" s="464" t="s">
        <v>81</v>
      </c>
      <c r="H75" s="464" t="s">
        <v>47</v>
      </c>
      <c r="I75" s="464" t="s">
        <v>47</v>
      </c>
      <c r="J75" s="464">
        <v>20</v>
      </c>
      <c r="K75" s="464">
        <v>10</v>
      </c>
      <c r="L75" s="464">
        <v>50</v>
      </c>
      <c r="M75" s="559">
        <v>5</v>
      </c>
      <c r="N75" s="532"/>
      <c r="O75" s="464"/>
      <c r="P75" s="464"/>
      <c r="Q75" s="464"/>
      <c r="R75" s="464"/>
      <c r="S75" s="464"/>
      <c r="T75" s="543"/>
      <c r="U75" s="544"/>
      <c r="V75" s="545"/>
      <c r="W75" s="546"/>
      <c r="X75" s="547"/>
      <c r="Y75" s="548"/>
      <c r="Z75" s="549"/>
      <c r="AA75" s="550"/>
      <c r="AB75" s="464"/>
    </row>
    <row r="76" spans="1:28" ht="12" thickBot="1">
      <c r="A76" s="883"/>
      <c r="B76" s="792"/>
      <c r="C76" s="464" t="s">
        <v>866</v>
      </c>
      <c r="D76" s="464" t="s">
        <v>811</v>
      </c>
      <c r="E76" s="464" t="s">
        <v>1102</v>
      </c>
      <c r="F76" s="464" t="s">
        <v>762</v>
      </c>
      <c r="G76" s="464" t="s">
        <v>816</v>
      </c>
      <c r="H76" s="464" t="s">
        <v>1104</v>
      </c>
      <c r="I76" s="464" t="s">
        <v>858</v>
      </c>
      <c r="J76" s="464">
        <v>20</v>
      </c>
      <c r="K76" s="464">
        <v>10</v>
      </c>
      <c r="L76" s="464">
        <v>50</v>
      </c>
      <c r="M76" s="559">
        <v>3.2</v>
      </c>
      <c r="N76" s="532"/>
      <c r="O76" s="464"/>
      <c r="P76" s="464"/>
      <c r="Q76" s="464"/>
      <c r="R76" s="464"/>
      <c r="S76" s="464"/>
      <c r="T76" s="543"/>
      <c r="U76" s="544"/>
      <c r="V76" s="545"/>
      <c r="W76" s="546"/>
      <c r="X76" s="547"/>
      <c r="Y76" s="548"/>
      <c r="Z76" s="549"/>
      <c r="AA76" s="550"/>
      <c r="AB76" s="464"/>
    </row>
    <row r="77" spans="1:28" ht="12" thickBot="1">
      <c r="A77" s="883"/>
      <c r="B77" s="792"/>
      <c r="C77" s="464" t="s">
        <v>867</v>
      </c>
      <c r="D77" s="464" t="s">
        <v>811</v>
      </c>
      <c r="E77" s="464" t="s">
        <v>1102</v>
      </c>
      <c r="F77" s="464" t="s">
        <v>762</v>
      </c>
      <c r="G77" s="464" t="s">
        <v>762</v>
      </c>
      <c r="H77" s="464" t="s">
        <v>1104</v>
      </c>
      <c r="I77" s="464" t="s">
        <v>858</v>
      </c>
      <c r="J77" s="464">
        <v>20</v>
      </c>
      <c r="K77" s="464">
        <v>10</v>
      </c>
      <c r="L77" s="464">
        <v>50</v>
      </c>
      <c r="M77" s="559">
        <v>4.2</v>
      </c>
      <c r="N77" s="532"/>
      <c r="O77" s="464"/>
      <c r="P77" s="464"/>
      <c r="Q77" s="464"/>
      <c r="R77" s="464"/>
      <c r="S77" s="464"/>
      <c r="T77" s="543"/>
      <c r="U77" s="544"/>
      <c r="V77" s="545"/>
      <c r="W77" s="546"/>
      <c r="X77" s="547"/>
      <c r="Y77" s="548"/>
      <c r="Z77" s="549"/>
      <c r="AA77" s="550"/>
      <c r="AB77" s="464"/>
    </row>
    <row r="78" spans="1:28" ht="12" thickBot="1">
      <c r="A78" s="883"/>
      <c r="B78" s="792"/>
      <c r="C78" s="464" t="s">
        <v>868</v>
      </c>
      <c r="D78" s="464" t="s">
        <v>810</v>
      </c>
      <c r="E78" s="464" t="s">
        <v>1102</v>
      </c>
      <c r="F78" s="464" t="s">
        <v>762</v>
      </c>
      <c r="G78" s="464" t="s">
        <v>81</v>
      </c>
      <c r="H78" s="464" t="s">
        <v>874</v>
      </c>
      <c r="I78" s="464" t="s">
        <v>858</v>
      </c>
      <c r="J78" s="464">
        <v>20</v>
      </c>
      <c r="K78" s="464">
        <v>10</v>
      </c>
      <c r="L78" s="464">
        <v>50</v>
      </c>
      <c r="M78" s="559">
        <v>2.8</v>
      </c>
      <c r="N78" s="532"/>
      <c r="O78" s="464"/>
      <c r="P78" s="464"/>
      <c r="Q78" s="464"/>
      <c r="R78" s="464"/>
      <c r="S78" s="464"/>
      <c r="T78" s="543"/>
      <c r="U78" s="544"/>
      <c r="V78" s="545"/>
      <c r="W78" s="546"/>
      <c r="X78" s="547"/>
      <c r="Y78" s="548"/>
      <c r="Z78" s="549"/>
      <c r="AA78" s="550"/>
      <c r="AB78" s="464"/>
    </row>
    <row r="79" spans="1:28" ht="12" thickBot="1">
      <c r="A79" s="883"/>
      <c r="B79" s="792"/>
      <c r="C79" s="464" t="s">
        <v>869</v>
      </c>
      <c r="D79" s="464" t="s">
        <v>810</v>
      </c>
      <c r="E79" s="464" t="s">
        <v>1102</v>
      </c>
      <c r="F79" s="464" t="s">
        <v>762</v>
      </c>
      <c r="G79" s="464" t="s">
        <v>81</v>
      </c>
      <c r="H79" s="464" t="s">
        <v>47</v>
      </c>
      <c r="I79" s="464" t="s">
        <v>858</v>
      </c>
      <c r="J79" s="464">
        <v>20</v>
      </c>
      <c r="K79" s="464">
        <v>10</v>
      </c>
      <c r="L79" s="464">
        <v>50</v>
      </c>
      <c r="M79" s="559">
        <v>4.4000000000000004</v>
      </c>
      <c r="N79" s="532"/>
      <c r="O79" s="464"/>
      <c r="P79" s="464"/>
      <c r="Q79" s="464"/>
      <c r="R79" s="464"/>
      <c r="S79" s="464"/>
      <c r="T79" s="543"/>
      <c r="U79" s="544"/>
      <c r="V79" s="545"/>
      <c r="W79" s="546"/>
      <c r="X79" s="547"/>
      <c r="Y79" s="548"/>
      <c r="Z79" s="549"/>
      <c r="AA79" s="550"/>
      <c r="AB79" s="464"/>
    </row>
    <row r="80" spans="1:28" ht="12" thickBot="1">
      <c r="A80" s="883"/>
      <c r="B80" s="792"/>
      <c r="C80" s="464" t="s">
        <v>870</v>
      </c>
      <c r="D80" s="464" t="s">
        <v>811</v>
      </c>
      <c r="E80" s="464" t="s">
        <v>1102</v>
      </c>
      <c r="F80" s="464" t="s">
        <v>762</v>
      </c>
      <c r="G80" s="464" t="s">
        <v>816</v>
      </c>
      <c r="H80" s="464" t="s">
        <v>1104</v>
      </c>
      <c r="I80" s="464" t="s">
        <v>1574</v>
      </c>
      <c r="J80" s="464">
        <v>20</v>
      </c>
      <c r="K80" s="464">
        <v>10</v>
      </c>
      <c r="L80" s="464">
        <v>50</v>
      </c>
      <c r="M80" s="559">
        <v>3.6</v>
      </c>
      <c r="N80" s="532"/>
      <c r="O80" s="464"/>
      <c r="P80" s="464"/>
      <c r="Q80" s="464"/>
      <c r="R80" s="464"/>
      <c r="S80" s="464"/>
      <c r="T80" s="543"/>
      <c r="U80" s="544"/>
      <c r="V80" s="545"/>
      <c r="W80" s="546"/>
      <c r="X80" s="547"/>
      <c r="Y80" s="548"/>
      <c r="Z80" s="549"/>
      <c r="AA80" s="550"/>
      <c r="AB80" s="464"/>
    </row>
    <row r="81" spans="1:28" ht="12" thickBot="1">
      <c r="A81" s="883"/>
      <c r="B81" s="792"/>
      <c r="C81" s="464" t="s">
        <v>871</v>
      </c>
      <c r="D81" s="464" t="s">
        <v>14</v>
      </c>
      <c r="E81" s="464" t="s">
        <v>1102</v>
      </c>
      <c r="F81" s="464" t="s">
        <v>762</v>
      </c>
      <c r="G81" s="464" t="s">
        <v>762</v>
      </c>
      <c r="H81" s="464" t="s">
        <v>1104</v>
      </c>
      <c r="I81" s="464" t="s">
        <v>1574</v>
      </c>
      <c r="J81" s="464">
        <v>20</v>
      </c>
      <c r="K81" s="464">
        <v>10</v>
      </c>
      <c r="L81" s="464">
        <v>50</v>
      </c>
      <c r="M81" s="559">
        <v>4.5999999999999996</v>
      </c>
      <c r="N81" s="532"/>
      <c r="O81" s="464"/>
      <c r="P81" s="464"/>
      <c r="Q81" s="464"/>
      <c r="R81" s="464"/>
      <c r="S81" s="464"/>
      <c r="T81" s="543"/>
      <c r="U81" s="544"/>
      <c r="V81" s="545"/>
      <c r="W81" s="546"/>
      <c r="X81" s="547"/>
      <c r="Y81" s="548"/>
      <c r="Z81" s="549"/>
      <c r="AA81" s="550"/>
      <c r="AB81" s="464"/>
    </row>
    <row r="82" spans="1:28" ht="12" thickBot="1">
      <c r="A82" s="883"/>
      <c r="B82" s="792"/>
      <c r="C82" s="464" t="s">
        <v>872</v>
      </c>
      <c r="D82" s="464" t="s">
        <v>14</v>
      </c>
      <c r="E82" s="464" t="s">
        <v>1102</v>
      </c>
      <c r="F82" s="464" t="s">
        <v>762</v>
      </c>
      <c r="G82" s="464" t="s">
        <v>81</v>
      </c>
      <c r="H82" s="464" t="s">
        <v>874</v>
      </c>
      <c r="I82" s="464" t="s">
        <v>1574</v>
      </c>
      <c r="J82" s="464">
        <v>20</v>
      </c>
      <c r="K82" s="464">
        <v>10</v>
      </c>
      <c r="L82" s="464">
        <v>50</v>
      </c>
      <c r="M82" s="559">
        <v>3.2</v>
      </c>
      <c r="N82" s="532"/>
      <c r="O82" s="464"/>
      <c r="P82" s="464"/>
      <c r="Q82" s="464"/>
      <c r="R82" s="464"/>
      <c r="S82" s="464"/>
      <c r="T82" s="543"/>
      <c r="U82" s="544"/>
      <c r="V82" s="545"/>
      <c r="W82" s="546"/>
      <c r="X82" s="547"/>
      <c r="Y82" s="548"/>
      <c r="Z82" s="549"/>
      <c r="AA82" s="550"/>
      <c r="AB82" s="464"/>
    </row>
    <row r="83" spans="1:28" ht="12" thickBot="1">
      <c r="A83" s="883"/>
      <c r="B83" s="792"/>
      <c r="C83" s="464" t="s">
        <v>873</v>
      </c>
      <c r="D83" s="464" t="s">
        <v>14</v>
      </c>
      <c r="E83" s="464" t="s">
        <v>1102</v>
      </c>
      <c r="F83" s="464" t="s">
        <v>762</v>
      </c>
      <c r="G83" s="464" t="s">
        <v>81</v>
      </c>
      <c r="H83" s="464" t="s">
        <v>47</v>
      </c>
      <c r="I83" s="464" t="s">
        <v>1574</v>
      </c>
      <c r="J83" s="464">
        <v>20</v>
      </c>
      <c r="K83" s="464">
        <v>10</v>
      </c>
      <c r="L83" s="464">
        <v>50</v>
      </c>
      <c r="M83" s="559">
        <v>4.8</v>
      </c>
      <c r="N83" s="532"/>
      <c r="O83" s="464"/>
      <c r="P83" s="464"/>
      <c r="Q83" s="464"/>
      <c r="R83" s="464"/>
      <c r="S83" s="464"/>
      <c r="T83" s="543"/>
      <c r="U83" s="544"/>
      <c r="V83" s="545"/>
      <c r="W83" s="546"/>
      <c r="X83" s="547"/>
      <c r="Y83" s="548"/>
      <c r="Z83" s="549"/>
      <c r="AA83" s="550"/>
      <c r="AB83" s="464"/>
    </row>
    <row r="84" spans="1:28" ht="12" thickBot="1">
      <c r="A84" s="883"/>
      <c r="B84" s="738">
        <v>6</v>
      </c>
      <c r="C84" s="560" t="s">
        <v>855</v>
      </c>
      <c r="D84" s="454" t="s">
        <v>811</v>
      </c>
      <c r="E84" s="454" t="s">
        <v>1100</v>
      </c>
      <c r="F84" s="454" t="s">
        <v>762</v>
      </c>
      <c r="G84" s="454" t="s">
        <v>816</v>
      </c>
      <c r="H84" s="454" t="s">
        <v>1104</v>
      </c>
      <c r="I84" s="454" t="s">
        <v>1574</v>
      </c>
      <c r="J84" s="454">
        <v>20</v>
      </c>
      <c r="K84" s="454">
        <v>10</v>
      </c>
      <c r="L84" s="454">
        <v>50</v>
      </c>
      <c r="M84" s="551">
        <v>2.4</v>
      </c>
      <c r="N84" s="532"/>
      <c r="O84" s="464"/>
      <c r="P84" s="464"/>
      <c r="Q84" s="464"/>
      <c r="R84" s="464"/>
      <c r="S84" s="464"/>
      <c r="T84" s="543"/>
      <c r="U84" s="544"/>
      <c r="V84" s="545"/>
      <c r="W84" s="546"/>
      <c r="X84" s="547"/>
      <c r="Y84" s="548"/>
      <c r="Z84" s="549"/>
      <c r="AA84" s="550"/>
      <c r="AB84" s="464"/>
    </row>
    <row r="85" spans="1:28" ht="12" thickBot="1">
      <c r="A85" s="883"/>
      <c r="B85" s="738"/>
      <c r="C85" s="560" t="s">
        <v>856</v>
      </c>
      <c r="D85" s="454" t="s">
        <v>811</v>
      </c>
      <c r="E85" s="454" t="s">
        <v>1100</v>
      </c>
      <c r="F85" s="454" t="s">
        <v>762</v>
      </c>
      <c r="G85" s="454" t="s">
        <v>762</v>
      </c>
      <c r="H85" s="454" t="s">
        <v>1104</v>
      </c>
      <c r="I85" s="454" t="s">
        <v>1574</v>
      </c>
      <c r="J85" s="454">
        <v>20</v>
      </c>
      <c r="K85" s="454">
        <v>10</v>
      </c>
      <c r="L85" s="454">
        <v>50</v>
      </c>
      <c r="M85" s="551">
        <v>4</v>
      </c>
      <c r="N85" s="532"/>
      <c r="O85" s="464"/>
      <c r="P85" s="464"/>
      <c r="Q85" s="464"/>
      <c r="R85" s="464"/>
      <c r="S85" s="464"/>
      <c r="T85" s="543"/>
      <c r="U85" s="544"/>
      <c r="V85" s="545"/>
      <c r="W85" s="546"/>
      <c r="X85" s="547"/>
      <c r="Y85" s="548"/>
      <c r="Z85" s="549"/>
      <c r="AA85" s="550"/>
      <c r="AB85" s="464"/>
    </row>
    <row r="86" spans="1:28" ht="12" thickBot="1">
      <c r="A86" s="883"/>
      <c r="B86" s="738"/>
      <c r="C86" s="560" t="s">
        <v>857</v>
      </c>
      <c r="D86" s="454" t="s">
        <v>810</v>
      </c>
      <c r="E86" s="454" t="s">
        <v>1105</v>
      </c>
      <c r="F86" s="454" t="s">
        <v>81</v>
      </c>
      <c r="G86" s="454" t="s">
        <v>81</v>
      </c>
      <c r="H86" s="454" t="s">
        <v>874</v>
      </c>
      <c r="I86" s="454" t="s">
        <v>858</v>
      </c>
      <c r="J86" s="454">
        <v>20</v>
      </c>
      <c r="K86" s="454">
        <v>10</v>
      </c>
      <c r="L86" s="454">
        <v>50</v>
      </c>
      <c r="M86" s="551">
        <v>5</v>
      </c>
      <c r="N86" s="532"/>
      <c r="O86" s="464"/>
      <c r="P86" s="464"/>
      <c r="Q86" s="464"/>
      <c r="R86" s="464"/>
      <c r="S86" s="464"/>
      <c r="T86" s="543"/>
      <c r="U86" s="544"/>
      <c r="V86" s="545"/>
      <c r="W86" s="546"/>
      <c r="X86" s="547"/>
      <c r="Y86" s="548"/>
      <c r="Z86" s="549"/>
      <c r="AA86" s="550"/>
      <c r="AB86" s="464"/>
    </row>
    <row r="87" spans="1:28" ht="12" thickBot="1">
      <c r="A87" s="532"/>
      <c r="B87" s="381"/>
      <c r="C87" s="381"/>
      <c r="D87" s="381"/>
      <c r="E87" s="381"/>
      <c r="F87" s="381"/>
      <c r="G87" s="381"/>
      <c r="H87" s="381"/>
      <c r="I87" s="381"/>
      <c r="J87" s="381"/>
      <c r="K87" s="381"/>
      <c r="L87" s="381"/>
      <c r="M87" s="381"/>
      <c r="N87" s="532"/>
      <c r="O87" s="470"/>
      <c r="P87" s="552"/>
      <c r="Q87" s="552"/>
      <c r="R87" s="552"/>
      <c r="S87" s="552"/>
      <c r="T87" s="553"/>
      <c r="U87" s="554"/>
      <c r="V87" s="555"/>
      <c r="W87" s="556"/>
      <c r="X87" s="553"/>
      <c r="Y87" s="554"/>
      <c r="Z87" s="557"/>
      <c r="AA87" s="558"/>
      <c r="AB87" s="552"/>
    </row>
    <row r="88" spans="1:28" ht="12" thickBot="1">
      <c r="A88" s="891">
        <v>4</v>
      </c>
      <c r="B88" s="389">
        <v>1</v>
      </c>
      <c r="C88" s="464" t="s">
        <v>875</v>
      </c>
      <c r="D88" s="464" t="s">
        <v>6</v>
      </c>
      <c r="E88" s="464" t="s">
        <v>47</v>
      </c>
      <c r="F88" s="464" t="s">
        <v>81</v>
      </c>
      <c r="G88" s="464" t="s">
        <v>762</v>
      </c>
      <c r="H88" s="464" t="s">
        <v>6</v>
      </c>
      <c r="I88" s="464" t="s">
        <v>6</v>
      </c>
      <c r="J88" s="464">
        <v>50</v>
      </c>
      <c r="K88" s="464">
        <v>25</v>
      </c>
      <c r="L88" s="464">
        <v>80</v>
      </c>
      <c r="M88" s="559">
        <v>12</v>
      </c>
      <c r="N88" s="532"/>
      <c r="O88" s="464" t="s">
        <v>879</v>
      </c>
      <c r="P88" s="464" t="s">
        <v>45</v>
      </c>
      <c r="Q88" s="464" t="s">
        <v>1754</v>
      </c>
      <c r="R88" s="464" t="s">
        <v>762</v>
      </c>
      <c r="S88" s="464"/>
      <c r="T88" s="543">
        <v>410</v>
      </c>
      <c r="U88" s="544">
        <v>410</v>
      </c>
      <c r="V88" s="545">
        <v>85</v>
      </c>
      <c r="W88" s="546">
        <v>85</v>
      </c>
      <c r="X88" s="547" t="s">
        <v>124</v>
      </c>
      <c r="Y88" s="548" t="s">
        <v>124</v>
      </c>
      <c r="Z88" s="549">
        <v>9</v>
      </c>
      <c r="AA88" s="550">
        <v>9</v>
      </c>
      <c r="AB88" s="464" t="s">
        <v>791</v>
      </c>
    </row>
    <row r="89" spans="1:28" ht="12" thickBot="1">
      <c r="A89" s="891"/>
      <c r="B89" s="738">
        <v>2</v>
      </c>
      <c r="C89" s="454" t="s">
        <v>876</v>
      </c>
      <c r="D89" s="454" t="s">
        <v>6</v>
      </c>
      <c r="E89" s="454" t="s">
        <v>47</v>
      </c>
      <c r="F89" s="454" t="s">
        <v>81</v>
      </c>
      <c r="G89" s="454" t="s">
        <v>762</v>
      </c>
      <c r="H89" s="454" t="s">
        <v>81</v>
      </c>
      <c r="I89" s="454" t="s">
        <v>6</v>
      </c>
      <c r="J89" s="454">
        <v>50</v>
      </c>
      <c r="K89" s="454">
        <v>25</v>
      </c>
      <c r="L89" s="454">
        <v>80</v>
      </c>
      <c r="M89" s="551">
        <v>12.6</v>
      </c>
      <c r="N89" s="532"/>
      <c r="O89" s="464" t="s">
        <v>895</v>
      </c>
      <c r="P89" s="464" t="s">
        <v>45</v>
      </c>
      <c r="Q89" s="464" t="s">
        <v>1754</v>
      </c>
      <c r="R89" s="464" t="s">
        <v>762</v>
      </c>
      <c r="S89" s="464"/>
      <c r="T89" s="543">
        <v>520</v>
      </c>
      <c r="U89" s="544">
        <v>650</v>
      </c>
      <c r="V89" s="545">
        <v>90</v>
      </c>
      <c r="W89" s="546">
        <v>148</v>
      </c>
      <c r="X89" s="547" t="s">
        <v>124</v>
      </c>
      <c r="Y89" s="548" t="s">
        <v>124</v>
      </c>
      <c r="Z89" s="549">
        <v>13</v>
      </c>
      <c r="AA89" s="550">
        <v>20</v>
      </c>
      <c r="AB89" s="464" t="s">
        <v>792</v>
      </c>
    </row>
    <row r="90" spans="1:28" ht="12" thickBot="1">
      <c r="A90" s="891"/>
      <c r="B90" s="738"/>
      <c r="C90" s="454" t="s">
        <v>877</v>
      </c>
      <c r="D90" s="454" t="s">
        <v>6</v>
      </c>
      <c r="E90" s="454" t="s">
        <v>47</v>
      </c>
      <c r="F90" s="454" t="s">
        <v>81</v>
      </c>
      <c r="G90" s="454" t="s">
        <v>762</v>
      </c>
      <c r="H90" s="454" t="s">
        <v>762</v>
      </c>
      <c r="I90" s="454" t="s">
        <v>6</v>
      </c>
      <c r="J90" s="454">
        <v>50</v>
      </c>
      <c r="K90" s="454">
        <v>25</v>
      </c>
      <c r="L90" s="454">
        <v>80</v>
      </c>
      <c r="M90" s="551">
        <v>13</v>
      </c>
      <c r="N90" s="532"/>
      <c r="O90" s="464" t="s">
        <v>896</v>
      </c>
      <c r="P90" s="464" t="s">
        <v>45</v>
      </c>
      <c r="Q90" s="464" t="s">
        <v>1754</v>
      </c>
      <c r="R90" s="464" t="s">
        <v>47</v>
      </c>
      <c r="S90" s="464" t="s">
        <v>64</v>
      </c>
      <c r="T90" s="543">
        <v>425</v>
      </c>
      <c r="U90" s="544">
        <v>425</v>
      </c>
      <c r="V90" s="545">
        <v>70</v>
      </c>
      <c r="W90" s="546">
        <v>70</v>
      </c>
      <c r="X90" s="547">
        <v>16</v>
      </c>
      <c r="Y90" s="548">
        <v>16</v>
      </c>
      <c r="Z90" s="549">
        <v>6.5</v>
      </c>
      <c r="AA90" s="550">
        <v>6.5</v>
      </c>
      <c r="AB90" s="464" t="s">
        <v>791</v>
      </c>
    </row>
    <row r="91" spans="1:28" ht="12" thickBot="1">
      <c r="A91" s="891"/>
      <c r="B91" s="389">
        <v>3</v>
      </c>
      <c r="C91" s="464" t="s">
        <v>878</v>
      </c>
      <c r="D91" s="464" t="s">
        <v>6</v>
      </c>
      <c r="E91" s="464" t="s">
        <v>47</v>
      </c>
      <c r="F91" s="464" t="s">
        <v>81</v>
      </c>
      <c r="G91" s="464" t="s">
        <v>762</v>
      </c>
      <c r="H91" s="464" t="s">
        <v>81</v>
      </c>
      <c r="I91" s="464" t="s">
        <v>762</v>
      </c>
      <c r="J91" s="464">
        <v>50</v>
      </c>
      <c r="K91" s="464">
        <v>25</v>
      </c>
      <c r="L91" s="464">
        <v>80</v>
      </c>
      <c r="M91" s="559">
        <v>13.6</v>
      </c>
      <c r="N91" s="532"/>
      <c r="O91" s="464" t="s">
        <v>897</v>
      </c>
      <c r="P91" s="464" t="s">
        <v>45</v>
      </c>
      <c r="Q91" s="464" t="s">
        <v>1754</v>
      </c>
      <c r="R91" s="464" t="s">
        <v>47</v>
      </c>
      <c r="S91" s="464" t="s">
        <v>64</v>
      </c>
      <c r="T91" s="543">
        <v>600</v>
      </c>
      <c r="U91" s="544">
        <v>780</v>
      </c>
      <c r="V91" s="545">
        <v>75</v>
      </c>
      <c r="W91" s="546">
        <v>97</v>
      </c>
      <c r="X91" s="547">
        <v>24</v>
      </c>
      <c r="Y91" s="548">
        <v>99</v>
      </c>
      <c r="Z91" s="549">
        <v>9</v>
      </c>
      <c r="AA91" s="550">
        <v>16.3</v>
      </c>
      <c r="AB91" s="464" t="s">
        <v>792</v>
      </c>
    </row>
    <row r="92" spans="1:28" ht="12" thickBot="1">
      <c r="A92" s="891"/>
      <c r="B92" s="826">
        <v>4</v>
      </c>
      <c r="C92" s="454" t="s">
        <v>880</v>
      </c>
      <c r="D92" s="454" t="s">
        <v>6</v>
      </c>
      <c r="E92" s="454" t="s">
        <v>879</v>
      </c>
      <c r="F92" s="454" t="s">
        <v>81</v>
      </c>
      <c r="G92" s="454" t="s">
        <v>762</v>
      </c>
      <c r="H92" s="454" t="s">
        <v>81</v>
      </c>
      <c r="I92" s="454" t="s">
        <v>762</v>
      </c>
      <c r="J92" s="454">
        <v>50</v>
      </c>
      <c r="K92" s="454">
        <v>25</v>
      </c>
      <c r="L92" s="454">
        <v>80</v>
      </c>
      <c r="M92" s="551">
        <v>13.4</v>
      </c>
      <c r="N92" s="532"/>
      <c r="O92" s="464" t="s">
        <v>899</v>
      </c>
      <c r="P92" s="464" t="s">
        <v>45</v>
      </c>
      <c r="Q92" s="464" t="s">
        <v>1754</v>
      </c>
      <c r="R92" s="464" t="s">
        <v>47</v>
      </c>
      <c r="S92" s="464" t="s">
        <v>64</v>
      </c>
      <c r="T92" s="543">
        <v>425</v>
      </c>
      <c r="U92" s="544">
        <v>425</v>
      </c>
      <c r="V92" s="545">
        <v>70</v>
      </c>
      <c r="W92" s="546">
        <v>70</v>
      </c>
      <c r="X92" s="547">
        <v>16</v>
      </c>
      <c r="Y92" s="548">
        <v>16</v>
      </c>
      <c r="Z92" s="549">
        <v>6.5</v>
      </c>
      <c r="AA92" s="550">
        <v>6.5</v>
      </c>
      <c r="AB92" s="464" t="s">
        <v>791</v>
      </c>
    </row>
    <row r="93" spans="1:28" ht="12" thickBot="1">
      <c r="A93" s="891"/>
      <c r="B93" s="826"/>
      <c r="C93" s="454" t="s">
        <v>881</v>
      </c>
      <c r="D93" s="454" t="s">
        <v>6</v>
      </c>
      <c r="E93" s="454" t="s">
        <v>47</v>
      </c>
      <c r="F93" s="454" t="s">
        <v>81</v>
      </c>
      <c r="G93" s="454" t="s">
        <v>896</v>
      </c>
      <c r="H93" s="454" t="s">
        <v>81</v>
      </c>
      <c r="I93" s="454" t="s">
        <v>762</v>
      </c>
      <c r="J93" s="454">
        <v>50</v>
      </c>
      <c r="K93" s="454">
        <v>25</v>
      </c>
      <c r="L93" s="454">
        <v>80</v>
      </c>
      <c r="M93" s="551">
        <v>13.8</v>
      </c>
      <c r="N93" s="532"/>
      <c r="O93" s="464" t="s">
        <v>898</v>
      </c>
      <c r="P93" s="464" t="s">
        <v>45</v>
      </c>
      <c r="Q93" s="464" t="s">
        <v>1754</v>
      </c>
      <c r="R93" s="464" t="s">
        <v>47</v>
      </c>
      <c r="S93" s="464" t="s">
        <v>64</v>
      </c>
      <c r="T93" s="543">
        <v>600</v>
      </c>
      <c r="U93" s="544">
        <v>780</v>
      </c>
      <c r="V93" s="545">
        <v>75</v>
      </c>
      <c r="W93" s="546">
        <v>97</v>
      </c>
      <c r="X93" s="547">
        <v>24</v>
      </c>
      <c r="Y93" s="548">
        <v>99</v>
      </c>
      <c r="Z93" s="549">
        <v>9</v>
      </c>
      <c r="AA93" s="550">
        <v>16.3</v>
      </c>
      <c r="AB93" s="464" t="s">
        <v>792</v>
      </c>
    </row>
    <row r="94" spans="1:28" ht="12" thickBot="1">
      <c r="A94" s="891"/>
      <c r="B94" s="826"/>
      <c r="C94" s="454" t="s">
        <v>882</v>
      </c>
      <c r="D94" s="454" t="s">
        <v>6</v>
      </c>
      <c r="E94" s="454" t="s">
        <v>47</v>
      </c>
      <c r="F94" s="454" t="s">
        <v>81</v>
      </c>
      <c r="G94" s="454" t="s">
        <v>762</v>
      </c>
      <c r="H94" s="454" t="s">
        <v>899</v>
      </c>
      <c r="I94" s="454" t="s">
        <v>762</v>
      </c>
      <c r="J94" s="454">
        <v>50</v>
      </c>
      <c r="K94" s="454">
        <v>25</v>
      </c>
      <c r="L94" s="454">
        <v>80</v>
      </c>
      <c r="M94" s="551">
        <v>14.2</v>
      </c>
      <c r="N94" s="532"/>
      <c r="O94" s="464" t="s">
        <v>776</v>
      </c>
      <c r="P94" s="464" t="s">
        <v>45</v>
      </c>
      <c r="Q94" s="464" t="s">
        <v>7489</v>
      </c>
      <c r="R94" s="464" t="s">
        <v>762</v>
      </c>
      <c r="S94" s="464"/>
      <c r="T94" s="543">
        <v>500</v>
      </c>
      <c r="U94" s="544">
        <v>500</v>
      </c>
      <c r="V94" s="545">
        <v>50</v>
      </c>
      <c r="W94" s="546">
        <v>50</v>
      </c>
      <c r="X94" s="547">
        <v>6</v>
      </c>
      <c r="Y94" s="548">
        <v>6</v>
      </c>
      <c r="Z94" s="549">
        <v>5.5</v>
      </c>
      <c r="AA94" s="550">
        <v>5.5</v>
      </c>
      <c r="AB94" s="464" t="s">
        <v>791</v>
      </c>
    </row>
    <row r="95" spans="1:28" ht="12" thickBot="1">
      <c r="A95" s="891"/>
      <c r="B95" s="826"/>
      <c r="C95" s="454" t="s">
        <v>883</v>
      </c>
      <c r="D95" s="454" t="s">
        <v>6</v>
      </c>
      <c r="E95" s="454" t="s">
        <v>47</v>
      </c>
      <c r="F95" s="454" t="s">
        <v>81</v>
      </c>
      <c r="G95" s="454" t="s">
        <v>762</v>
      </c>
      <c r="H95" s="454" t="s">
        <v>81</v>
      </c>
      <c r="I95" s="454" t="s">
        <v>776</v>
      </c>
      <c r="J95" s="454">
        <v>50</v>
      </c>
      <c r="K95" s="454">
        <v>25</v>
      </c>
      <c r="L95" s="454">
        <v>80</v>
      </c>
      <c r="M95" s="551">
        <v>13.6</v>
      </c>
      <c r="N95" s="532"/>
      <c r="O95" s="464" t="s">
        <v>771</v>
      </c>
      <c r="P95" s="464" t="s">
        <v>45</v>
      </c>
      <c r="Q95" s="464" t="s">
        <v>7489</v>
      </c>
      <c r="R95" s="464" t="s">
        <v>762</v>
      </c>
      <c r="S95" s="464"/>
      <c r="T95" s="543">
        <v>750</v>
      </c>
      <c r="U95" s="544">
        <v>862</v>
      </c>
      <c r="V95" s="545">
        <v>60</v>
      </c>
      <c r="W95" s="546">
        <v>99</v>
      </c>
      <c r="X95" s="547">
        <v>8</v>
      </c>
      <c r="Y95" s="548">
        <v>8</v>
      </c>
      <c r="Z95" s="549">
        <v>6.5</v>
      </c>
      <c r="AA95" s="550">
        <v>9.6199999999999992</v>
      </c>
      <c r="AB95" s="464" t="s">
        <v>792</v>
      </c>
    </row>
    <row r="96" spans="1:28" ht="12" thickBot="1">
      <c r="A96" s="891"/>
      <c r="B96" s="792">
        <v>5</v>
      </c>
      <c r="C96" s="464" t="s">
        <v>884</v>
      </c>
      <c r="D96" s="464" t="s">
        <v>6</v>
      </c>
      <c r="E96" s="464" t="s">
        <v>879</v>
      </c>
      <c r="F96" s="464" t="s">
        <v>81</v>
      </c>
      <c r="G96" s="464" t="s">
        <v>896</v>
      </c>
      <c r="H96" s="464" t="s">
        <v>81</v>
      </c>
      <c r="I96" s="464" t="s">
        <v>762</v>
      </c>
      <c r="J96" s="464">
        <v>50</v>
      </c>
      <c r="K96" s="464">
        <v>25</v>
      </c>
      <c r="L96" s="464">
        <v>80</v>
      </c>
      <c r="M96" s="559">
        <v>13.6</v>
      </c>
      <c r="N96" s="532"/>
      <c r="O96" s="464"/>
      <c r="P96" s="464"/>
      <c r="Q96" s="464"/>
      <c r="R96" s="464"/>
      <c r="S96" s="464"/>
      <c r="T96" s="543"/>
      <c r="U96" s="544"/>
      <c r="V96" s="545"/>
      <c r="W96" s="546"/>
      <c r="X96" s="547"/>
      <c r="Y96" s="548"/>
      <c r="Z96" s="549"/>
      <c r="AA96" s="550"/>
      <c r="AB96" s="464"/>
    </row>
    <row r="97" spans="1:28" ht="12" thickBot="1">
      <c r="A97" s="891"/>
      <c r="B97" s="792"/>
      <c r="C97" s="464" t="s">
        <v>885</v>
      </c>
      <c r="D97" s="464" t="s">
        <v>6</v>
      </c>
      <c r="E97" s="464" t="s">
        <v>879</v>
      </c>
      <c r="F97" s="464" t="s">
        <v>81</v>
      </c>
      <c r="G97" s="464" t="s">
        <v>762</v>
      </c>
      <c r="H97" s="464" t="s">
        <v>899</v>
      </c>
      <c r="I97" s="464" t="s">
        <v>762</v>
      </c>
      <c r="J97" s="464">
        <v>50</v>
      </c>
      <c r="K97" s="464">
        <v>25</v>
      </c>
      <c r="L97" s="464">
        <v>80</v>
      </c>
      <c r="M97" s="559">
        <v>14</v>
      </c>
      <c r="N97" s="532"/>
      <c r="O97" s="464"/>
      <c r="P97" s="464"/>
      <c r="Q97" s="464"/>
      <c r="R97" s="464"/>
      <c r="S97" s="464"/>
      <c r="T97" s="543"/>
      <c r="U97" s="544"/>
      <c r="V97" s="545"/>
      <c r="W97" s="546"/>
      <c r="X97" s="547"/>
      <c r="Y97" s="548"/>
      <c r="Z97" s="549"/>
      <c r="AA97" s="550"/>
      <c r="AB97" s="464"/>
    </row>
    <row r="98" spans="1:28" ht="12" thickBot="1">
      <c r="A98" s="891"/>
      <c r="B98" s="792"/>
      <c r="C98" s="464" t="s">
        <v>886</v>
      </c>
      <c r="D98" s="464" t="s">
        <v>6</v>
      </c>
      <c r="E98" s="464" t="s">
        <v>879</v>
      </c>
      <c r="F98" s="464" t="s">
        <v>81</v>
      </c>
      <c r="G98" s="464" t="s">
        <v>762</v>
      </c>
      <c r="H98" s="464" t="s">
        <v>81</v>
      </c>
      <c r="I98" s="464" t="s">
        <v>776</v>
      </c>
      <c r="J98" s="464">
        <v>50</v>
      </c>
      <c r="K98" s="464">
        <v>25</v>
      </c>
      <c r="L98" s="464">
        <v>80</v>
      </c>
      <c r="M98" s="559">
        <v>13.4</v>
      </c>
      <c r="N98" s="532"/>
      <c r="O98" s="464"/>
      <c r="P98" s="464"/>
      <c r="Q98" s="464"/>
      <c r="R98" s="464"/>
      <c r="S98" s="464"/>
      <c r="T98" s="543"/>
      <c r="U98" s="544"/>
      <c r="V98" s="545"/>
      <c r="W98" s="546"/>
      <c r="X98" s="547"/>
      <c r="Y98" s="548"/>
      <c r="Z98" s="549"/>
      <c r="AA98" s="550"/>
      <c r="AB98" s="464"/>
    </row>
    <row r="99" spans="1:28" ht="12" thickBot="1">
      <c r="A99" s="891"/>
      <c r="B99" s="792"/>
      <c r="C99" s="464" t="s">
        <v>887</v>
      </c>
      <c r="D99" s="464" t="s">
        <v>6</v>
      </c>
      <c r="E99" s="464" t="s">
        <v>47</v>
      </c>
      <c r="F99" s="464" t="s">
        <v>81</v>
      </c>
      <c r="G99" s="464" t="s">
        <v>896</v>
      </c>
      <c r="H99" s="464" t="s">
        <v>899</v>
      </c>
      <c r="I99" s="464" t="s">
        <v>762</v>
      </c>
      <c r="J99" s="464">
        <v>50</v>
      </c>
      <c r="K99" s="464">
        <v>25</v>
      </c>
      <c r="L99" s="464">
        <v>80</v>
      </c>
      <c r="M99" s="559">
        <v>14.4</v>
      </c>
      <c r="N99" s="532"/>
      <c r="O99" s="464"/>
      <c r="P99" s="464"/>
      <c r="Q99" s="464"/>
      <c r="R99" s="464"/>
      <c r="S99" s="464"/>
      <c r="T99" s="543"/>
      <c r="U99" s="544"/>
      <c r="V99" s="545"/>
      <c r="W99" s="546"/>
      <c r="X99" s="547"/>
      <c r="Y99" s="548"/>
      <c r="Z99" s="549"/>
      <c r="AA99" s="550"/>
      <c r="AB99" s="464"/>
    </row>
    <row r="100" spans="1:28" ht="12" thickBot="1">
      <c r="A100" s="891"/>
      <c r="B100" s="792"/>
      <c r="C100" s="464" t="s">
        <v>888</v>
      </c>
      <c r="D100" s="464" t="s">
        <v>6</v>
      </c>
      <c r="E100" s="464" t="s">
        <v>47</v>
      </c>
      <c r="F100" s="464" t="s">
        <v>81</v>
      </c>
      <c r="G100" s="464" t="s">
        <v>896</v>
      </c>
      <c r="H100" s="464" t="s">
        <v>81</v>
      </c>
      <c r="I100" s="464" t="s">
        <v>776</v>
      </c>
      <c r="J100" s="464">
        <v>50</v>
      </c>
      <c r="K100" s="464">
        <v>25</v>
      </c>
      <c r="L100" s="464">
        <v>80</v>
      </c>
      <c r="M100" s="559">
        <v>13.8</v>
      </c>
      <c r="N100" s="532"/>
      <c r="O100" s="464"/>
      <c r="P100" s="464"/>
      <c r="Q100" s="464"/>
      <c r="R100" s="464"/>
      <c r="S100" s="464"/>
      <c r="T100" s="543"/>
      <c r="U100" s="544"/>
      <c r="V100" s="545"/>
      <c r="W100" s="546"/>
      <c r="X100" s="547"/>
      <c r="Y100" s="548"/>
      <c r="Z100" s="549"/>
      <c r="AA100" s="550"/>
      <c r="AB100" s="464"/>
    </row>
    <row r="101" spans="1:28" ht="12" thickBot="1">
      <c r="A101" s="891"/>
      <c r="B101" s="792"/>
      <c r="C101" s="464" t="s">
        <v>889</v>
      </c>
      <c r="D101" s="464" t="s">
        <v>6</v>
      </c>
      <c r="E101" s="464" t="s">
        <v>47</v>
      </c>
      <c r="F101" s="464" t="s">
        <v>81</v>
      </c>
      <c r="G101" s="464" t="s">
        <v>762</v>
      </c>
      <c r="H101" s="464" t="s">
        <v>899</v>
      </c>
      <c r="I101" s="464" t="s">
        <v>776</v>
      </c>
      <c r="J101" s="464">
        <v>50</v>
      </c>
      <c r="K101" s="464">
        <v>25</v>
      </c>
      <c r="L101" s="464">
        <v>80</v>
      </c>
      <c r="M101" s="559">
        <v>14.2</v>
      </c>
      <c r="N101" s="532"/>
      <c r="O101" s="464"/>
      <c r="P101" s="464"/>
      <c r="Q101" s="464"/>
      <c r="R101" s="464"/>
      <c r="S101" s="464"/>
      <c r="T101" s="543"/>
      <c r="U101" s="544"/>
      <c r="V101" s="545"/>
      <c r="W101" s="546"/>
      <c r="X101" s="547"/>
      <c r="Y101" s="548"/>
      <c r="Z101" s="549"/>
      <c r="AA101" s="550"/>
      <c r="AB101" s="464"/>
    </row>
    <row r="102" spans="1:28" ht="12" thickBot="1">
      <c r="A102" s="891"/>
      <c r="B102" s="826">
        <v>6</v>
      </c>
      <c r="C102" s="454" t="s">
        <v>890</v>
      </c>
      <c r="D102" s="454" t="s">
        <v>6</v>
      </c>
      <c r="E102" s="454" t="s">
        <v>895</v>
      </c>
      <c r="F102" s="454" t="s">
        <v>81</v>
      </c>
      <c r="G102" s="454" t="s">
        <v>897</v>
      </c>
      <c r="H102" s="454" t="s">
        <v>898</v>
      </c>
      <c r="I102" s="454" t="s">
        <v>762</v>
      </c>
      <c r="J102" s="454">
        <v>50</v>
      </c>
      <c r="K102" s="454">
        <v>25</v>
      </c>
      <c r="L102" s="454">
        <v>80</v>
      </c>
      <c r="M102" s="551">
        <v>14.2</v>
      </c>
      <c r="N102" s="532"/>
      <c r="O102" s="464"/>
      <c r="P102" s="464"/>
      <c r="Q102" s="464"/>
      <c r="R102" s="464"/>
      <c r="S102" s="464"/>
      <c r="T102" s="543"/>
      <c r="U102" s="544"/>
      <c r="V102" s="545"/>
      <c r="W102" s="546"/>
      <c r="X102" s="547"/>
      <c r="Y102" s="548"/>
      <c r="Z102" s="549"/>
      <c r="AA102" s="550"/>
      <c r="AB102" s="464"/>
    </row>
    <row r="103" spans="1:28" ht="12" thickBot="1">
      <c r="A103" s="891"/>
      <c r="B103" s="826"/>
      <c r="C103" s="454" t="s">
        <v>891</v>
      </c>
      <c r="D103" s="454" t="s">
        <v>6</v>
      </c>
      <c r="E103" s="454" t="s">
        <v>895</v>
      </c>
      <c r="F103" s="454" t="s">
        <v>81</v>
      </c>
      <c r="G103" s="454" t="s">
        <v>897</v>
      </c>
      <c r="H103" s="454" t="s">
        <v>81</v>
      </c>
      <c r="I103" s="454" t="s">
        <v>771</v>
      </c>
      <c r="J103" s="454">
        <v>50</v>
      </c>
      <c r="K103" s="454">
        <v>25</v>
      </c>
      <c r="L103" s="454">
        <v>80</v>
      </c>
      <c r="M103" s="551">
        <v>13.6</v>
      </c>
      <c r="N103" s="532"/>
      <c r="O103" s="464"/>
      <c r="P103" s="464"/>
      <c r="Q103" s="464"/>
      <c r="R103" s="464"/>
      <c r="S103" s="464"/>
      <c r="T103" s="543"/>
      <c r="U103" s="544"/>
      <c r="V103" s="545"/>
      <c r="W103" s="546"/>
      <c r="X103" s="547"/>
      <c r="Y103" s="548"/>
      <c r="Z103" s="549"/>
      <c r="AA103" s="550"/>
      <c r="AB103" s="464"/>
    </row>
    <row r="104" spans="1:28" ht="12" thickBot="1">
      <c r="A104" s="891"/>
      <c r="B104" s="826"/>
      <c r="C104" s="454" t="s">
        <v>892</v>
      </c>
      <c r="D104" s="454" t="s">
        <v>6</v>
      </c>
      <c r="E104" s="454" t="s">
        <v>895</v>
      </c>
      <c r="F104" s="454" t="s">
        <v>81</v>
      </c>
      <c r="G104" s="454" t="s">
        <v>762</v>
      </c>
      <c r="H104" s="454" t="s">
        <v>898</v>
      </c>
      <c r="I104" s="454" t="s">
        <v>771</v>
      </c>
      <c r="J104" s="454">
        <v>50</v>
      </c>
      <c r="K104" s="454">
        <v>25</v>
      </c>
      <c r="L104" s="454">
        <v>80</v>
      </c>
      <c r="M104" s="551">
        <v>13.6</v>
      </c>
      <c r="N104" s="532"/>
      <c r="O104" s="464"/>
      <c r="P104" s="464"/>
      <c r="Q104" s="464"/>
      <c r="R104" s="464"/>
      <c r="S104" s="464"/>
      <c r="T104" s="543"/>
      <c r="U104" s="544"/>
      <c r="V104" s="545"/>
      <c r="W104" s="546"/>
      <c r="X104" s="547"/>
      <c r="Y104" s="548"/>
      <c r="Z104" s="549"/>
      <c r="AA104" s="550"/>
      <c r="AB104" s="464"/>
    </row>
    <row r="105" spans="1:28" ht="12" thickBot="1">
      <c r="A105" s="891"/>
      <c r="B105" s="826"/>
      <c r="C105" s="454" t="s">
        <v>893</v>
      </c>
      <c r="D105" s="454" t="s">
        <v>6</v>
      </c>
      <c r="E105" s="454" t="s">
        <v>47</v>
      </c>
      <c r="F105" s="454" t="s">
        <v>81</v>
      </c>
      <c r="G105" s="454" t="s">
        <v>897</v>
      </c>
      <c r="H105" s="454" t="s">
        <v>898</v>
      </c>
      <c r="I105" s="454" t="s">
        <v>771</v>
      </c>
      <c r="J105" s="454">
        <v>50</v>
      </c>
      <c r="K105" s="454">
        <v>25</v>
      </c>
      <c r="L105" s="454">
        <v>80</v>
      </c>
      <c r="M105" s="551">
        <v>14.4</v>
      </c>
      <c r="N105" s="532"/>
      <c r="O105" s="464"/>
      <c r="P105" s="464"/>
      <c r="Q105" s="464"/>
      <c r="R105" s="464"/>
      <c r="S105" s="464"/>
      <c r="T105" s="543"/>
      <c r="U105" s="544"/>
      <c r="V105" s="545"/>
      <c r="W105" s="546"/>
      <c r="X105" s="547"/>
      <c r="Y105" s="548"/>
      <c r="Z105" s="549"/>
      <c r="AA105" s="550"/>
      <c r="AB105" s="464"/>
    </row>
    <row r="106" spans="1:28" ht="12" thickBot="1">
      <c r="A106" s="891"/>
      <c r="B106" s="389">
        <v>7</v>
      </c>
      <c r="C106" s="464" t="s">
        <v>894</v>
      </c>
      <c r="D106" s="464" t="s">
        <v>6</v>
      </c>
      <c r="E106" s="464" t="s">
        <v>895</v>
      </c>
      <c r="F106" s="464" t="s">
        <v>81</v>
      </c>
      <c r="G106" s="464" t="s">
        <v>897</v>
      </c>
      <c r="H106" s="464" t="s">
        <v>898</v>
      </c>
      <c r="I106" s="464" t="s">
        <v>771</v>
      </c>
      <c r="J106" s="464">
        <v>50</v>
      </c>
      <c r="K106" s="464">
        <v>25</v>
      </c>
      <c r="L106" s="464">
        <v>80</v>
      </c>
      <c r="M106" s="559">
        <v>14.2</v>
      </c>
      <c r="N106" s="532"/>
      <c r="O106" s="464"/>
      <c r="P106" s="464"/>
      <c r="Q106" s="464"/>
      <c r="R106" s="464"/>
      <c r="S106" s="464"/>
      <c r="T106" s="543"/>
      <c r="U106" s="544"/>
      <c r="V106" s="545"/>
      <c r="W106" s="546"/>
      <c r="X106" s="547"/>
      <c r="Y106" s="548"/>
      <c r="Z106" s="549"/>
      <c r="AA106" s="550"/>
      <c r="AB106" s="464"/>
    </row>
    <row r="107" spans="1:28" ht="12" thickBot="1">
      <c r="A107" s="532"/>
      <c r="B107" s="381"/>
      <c r="C107" s="381"/>
      <c r="D107" s="381"/>
      <c r="E107" s="381"/>
      <c r="F107" s="381"/>
      <c r="G107" s="381"/>
      <c r="H107" s="381"/>
      <c r="I107" s="381"/>
      <c r="J107" s="381"/>
      <c r="K107" s="381"/>
      <c r="L107" s="381"/>
      <c r="M107" s="381"/>
      <c r="N107" s="532"/>
      <c r="O107" s="470"/>
      <c r="P107" s="552"/>
      <c r="Q107" s="552"/>
      <c r="R107" s="552"/>
      <c r="S107" s="552"/>
      <c r="T107" s="553"/>
      <c r="U107" s="554"/>
      <c r="V107" s="555"/>
      <c r="W107" s="556"/>
      <c r="X107" s="553"/>
      <c r="Y107" s="554"/>
      <c r="Z107" s="557"/>
      <c r="AA107" s="558"/>
      <c r="AB107" s="552"/>
    </row>
    <row r="108" spans="1:28" ht="12" thickBot="1">
      <c r="A108" s="890">
        <v>5</v>
      </c>
      <c r="B108" s="464">
        <v>1</v>
      </c>
      <c r="C108" s="464" t="s">
        <v>900</v>
      </c>
      <c r="D108" s="464" t="s">
        <v>15</v>
      </c>
      <c r="E108" s="464" t="s">
        <v>47</v>
      </c>
      <c r="F108" s="464" t="s">
        <v>81</v>
      </c>
      <c r="G108" s="464" t="s">
        <v>762</v>
      </c>
      <c r="H108" s="464" t="s">
        <v>6</v>
      </c>
      <c r="I108" s="464" t="s">
        <v>6</v>
      </c>
      <c r="J108" s="464">
        <v>65</v>
      </c>
      <c r="K108" s="464">
        <v>32</v>
      </c>
      <c r="L108" s="464">
        <v>94</v>
      </c>
      <c r="M108" s="559">
        <v>10</v>
      </c>
      <c r="N108" s="532"/>
      <c r="O108" s="464" t="s">
        <v>913</v>
      </c>
      <c r="P108" s="464" t="s">
        <v>45</v>
      </c>
      <c r="Q108" s="464" t="s">
        <v>78</v>
      </c>
      <c r="R108" s="464" t="s">
        <v>47</v>
      </c>
      <c r="S108" s="464" t="s">
        <v>63</v>
      </c>
      <c r="T108" s="543">
        <v>500</v>
      </c>
      <c r="U108" s="544">
        <v>500</v>
      </c>
      <c r="V108" s="545">
        <v>70</v>
      </c>
      <c r="W108" s="546">
        <v>70</v>
      </c>
      <c r="X108" s="547">
        <v>32</v>
      </c>
      <c r="Y108" s="548">
        <v>32</v>
      </c>
      <c r="Z108" s="549">
        <v>4</v>
      </c>
      <c r="AA108" s="550">
        <v>4</v>
      </c>
      <c r="AB108" s="464" t="s">
        <v>791</v>
      </c>
    </row>
    <row r="109" spans="1:28" ht="12" thickBot="1">
      <c r="A109" s="890"/>
      <c r="B109" s="738">
        <v>2</v>
      </c>
      <c r="C109" s="454" t="s">
        <v>901</v>
      </c>
      <c r="D109" s="454" t="s">
        <v>15</v>
      </c>
      <c r="E109" s="454" t="s">
        <v>47</v>
      </c>
      <c r="F109" s="454" t="s">
        <v>81</v>
      </c>
      <c r="G109" s="454" t="s">
        <v>762</v>
      </c>
      <c r="H109" s="454" t="s">
        <v>81</v>
      </c>
      <c r="I109" s="454" t="s">
        <v>6</v>
      </c>
      <c r="J109" s="454">
        <v>65</v>
      </c>
      <c r="K109" s="454">
        <v>32</v>
      </c>
      <c r="L109" s="454">
        <v>94</v>
      </c>
      <c r="M109" s="551">
        <v>10.6</v>
      </c>
      <c r="N109" s="532"/>
      <c r="O109" s="464" t="s">
        <v>910</v>
      </c>
      <c r="P109" s="464" t="s">
        <v>45</v>
      </c>
      <c r="Q109" s="464" t="s">
        <v>78</v>
      </c>
      <c r="R109" s="464" t="s">
        <v>47</v>
      </c>
      <c r="S109" s="464" t="s">
        <v>63</v>
      </c>
      <c r="T109" s="543">
        <v>677</v>
      </c>
      <c r="U109" s="544">
        <v>981</v>
      </c>
      <c r="V109" s="545">
        <v>90</v>
      </c>
      <c r="W109" s="546">
        <v>99</v>
      </c>
      <c r="X109" s="547">
        <v>48</v>
      </c>
      <c r="Y109" s="548">
        <v>98</v>
      </c>
      <c r="Z109" s="549">
        <v>6</v>
      </c>
      <c r="AA109" s="550">
        <v>9.7799999999999994</v>
      </c>
      <c r="AB109" s="464" t="s">
        <v>792</v>
      </c>
    </row>
    <row r="110" spans="1:28" ht="12" thickBot="1">
      <c r="A110" s="890"/>
      <c r="B110" s="738"/>
      <c r="C110" s="454" t="s">
        <v>902</v>
      </c>
      <c r="D110" s="454" t="s">
        <v>15</v>
      </c>
      <c r="E110" s="454" t="s">
        <v>47</v>
      </c>
      <c r="F110" s="454" t="s">
        <v>81</v>
      </c>
      <c r="G110" s="454" t="s">
        <v>762</v>
      </c>
      <c r="H110" s="454" t="s">
        <v>762</v>
      </c>
      <c r="I110" s="454" t="s">
        <v>6</v>
      </c>
      <c r="J110" s="454">
        <v>65</v>
      </c>
      <c r="K110" s="454">
        <v>32</v>
      </c>
      <c r="L110" s="454">
        <v>94</v>
      </c>
      <c r="M110" s="551">
        <v>11</v>
      </c>
      <c r="N110" s="532"/>
      <c r="O110" s="464" t="s">
        <v>898</v>
      </c>
      <c r="P110" s="464" t="s">
        <v>45</v>
      </c>
      <c r="Q110" s="464" t="s">
        <v>7489</v>
      </c>
      <c r="R110" s="464" t="s">
        <v>47</v>
      </c>
      <c r="S110" s="464" t="s">
        <v>64</v>
      </c>
      <c r="T110" s="543">
        <v>600</v>
      </c>
      <c r="U110" s="544">
        <v>780</v>
      </c>
      <c r="V110" s="545">
        <v>75</v>
      </c>
      <c r="W110" s="546">
        <v>97</v>
      </c>
      <c r="X110" s="547">
        <v>24</v>
      </c>
      <c r="Y110" s="548">
        <v>99</v>
      </c>
      <c r="Z110" s="549">
        <v>9</v>
      </c>
      <c r="AA110" s="550">
        <v>16.3</v>
      </c>
      <c r="AB110" s="464" t="s">
        <v>792</v>
      </c>
    </row>
    <row r="111" spans="1:28" ht="12" thickBot="1">
      <c r="A111" s="890"/>
      <c r="B111" s="389">
        <v>3</v>
      </c>
      <c r="C111" s="464" t="s">
        <v>911</v>
      </c>
      <c r="D111" s="464" t="s">
        <v>15</v>
      </c>
      <c r="E111" s="464" t="s">
        <v>47</v>
      </c>
      <c r="F111" s="464" t="s">
        <v>81</v>
      </c>
      <c r="G111" s="464" t="s">
        <v>762</v>
      </c>
      <c r="H111" s="464" t="s">
        <v>81</v>
      </c>
      <c r="I111" s="464" t="s">
        <v>762</v>
      </c>
      <c r="J111" s="464">
        <v>65</v>
      </c>
      <c r="K111" s="464">
        <v>32</v>
      </c>
      <c r="L111" s="464">
        <v>94</v>
      </c>
      <c r="M111" s="559">
        <v>11.6</v>
      </c>
      <c r="N111" s="532"/>
      <c r="O111" s="464" t="s">
        <v>776</v>
      </c>
      <c r="P111" s="464" t="s">
        <v>45</v>
      </c>
      <c r="Q111" s="464" t="s">
        <v>7489</v>
      </c>
      <c r="R111" s="464" t="s">
        <v>762</v>
      </c>
      <c r="S111" s="464"/>
      <c r="T111" s="543">
        <v>500</v>
      </c>
      <c r="U111" s="544">
        <v>500</v>
      </c>
      <c r="V111" s="545">
        <v>50</v>
      </c>
      <c r="W111" s="546">
        <v>50</v>
      </c>
      <c r="X111" s="547">
        <v>6</v>
      </c>
      <c r="Y111" s="548">
        <v>6</v>
      </c>
      <c r="Z111" s="549">
        <v>5.5</v>
      </c>
      <c r="AA111" s="550">
        <v>5.5</v>
      </c>
      <c r="AB111" s="464" t="s">
        <v>791</v>
      </c>
    </row>
    <row r="112" spans="1:28" ht="12" thickBot="1">
      <c r="A112" s="890"/>
      <c r="B112" s="826">
        <v>4</v>
      </c>
      <c r="C112" s="454" t="s">
        <v>903</v>
      </c>
      <c r="D112" s="454" t="s">
        <v>15</v>
      </c>
      <c r="E112" s="454" t="s">
        <v>47</v>
      </c>
      <c r="F112" s="454" t="s">
        <v>776</v>
      </c>
      <c r="G112" s="454" t="s">
        <v>762</v>
      </c>
      <c r="H112" s="454" t="s">
        <v>81</v>
      </c>
      <c r="I112" s="454" t="s">
        <v>762</v>
      </c>
      <c r="J112" s="454">
        <v>65</v>
      </c>
      <c r="K112" s="454">
        <v>32</v>
      </c>
      <c r="L112" s="454">
        <v>94</v>
      </c>
      <c r="M112" s="551">
        <v>12</v>
      </c>
      <c r="N112" s="532"/>
      <c r="O112" s="464" t="s">
        <v>771</v>
      </c>
      <c r="P112" s="464" t="s">
        <v>45</v>
      </c>
      <c r="Q112" s="464" t="s">
        <v>7489</v>
      </c>
      <c r="R112" s="464" t="s">
        <v>762</v>
      </c>
      <c r="S112" s="464"/>
      <c r="T112" s="543">
        <v>750</v>
      </c>
      <c r="U112" s="544">
        <v>862</v>
      </c>
      <c r="V112" s="545">
        <v>60</v>
      </c>
      <c r="W112" s="546">
        <v>99</v>
      </c>
      <c r="X112" s="547">
        <v>8</v>
      </c>
      <c r="Y112" s="548">
        <v>8</v>
      </c>
      <c r="Z112" s="549">
        <v>6.5</v>
      </c>
      <c r="AA112" s="550">
        <v>9.6199999999999992</v>
      </c>
      <c r="AB112" s="464" t="s">
        <v>792</v>
      </c>
    </row>
    <row r="113" spans="1:28" ht="12" thickBot="1">
      <c r="A113" s="890"/>
      <c r="B113" s="826"/>
      <c r="C113" s="454" t="s">
        <v>904</v>
      </c>
      <c r="D113" s="454" t="s">
        <v>15</v>
      </c>
      <c r="E113" s="454" t="s">
        <v>47</v>
      </c>
      <c r="F113" s="454" t="s">
        <v>767</v>
      </c>
      <c r="G113" s="454" t="s">
        <v>762</v>
      </c>
      <c r="H113" s="454" t="s">
        <v>81</v>
      </c>
      <c r="I113" s="454" t="s">
        <v>762</v>
      </c>
      <c r="J113" s="454">
        <v>65</v>
      </c>
      <c r="K113" s="454">
        <v>32</v>
      </c>
      <c r="L113" s="454">
        <v>94</v>
      </c>
      <c r="M113" s="551">
        <v>12</v>
      </c>
      <c r="N113" s="532"/>
      <c r="O113" s="464" t="s">
        <v>767</v>
      </c>
      <c r="P113" s="464" t="s">
        <v>45</v>
      </c>
      <c r="Q113" s="464" t="s">
        <v>92</v>
      </c>
      <c r="R113" s="464" t="s">
        <v>762</v>
      </c>
      <c r="S113" s="464"/>
      <c r="T113" s="543">
        <v>550</v>
      </c>
      <c r="U113" s="544">
        <v>550</v>
      </c>
      <c r="V113" s="545">
        <v>45</v>
      </c>
      <c r="W113" s="546">
        <v>45</v>
      </c>
      <c r="X113" s="547">
        <v>4</v>
      </c>
      <c r="Y113" s="548">
        <v>4</v>
      </c>
      <c r="Z113" s="549">
        <v>4</v>
      </c>
      <c r="AA113" s="550">
        <v>4</v>
      </c>
      <c r="AB113" s="464" t="s">
        <v>791</v>
      </c>
    </row>
    <row r="114" spans="1:28" ht="12" thickBot="1">
      <c r="A114" s="890"/>
      <c r="B114" s="826"/>
      <c r="C114" s="454" t="s">
        <v>905</v>
      </c>
      <c r="D114" s="454" t="s">
        <v>15</v>
      </c>
      <c r="E114" s="454" t="s">
        <v>47</v>
      </c>
      <c r="F114" s="454" t="s">
        <v>81</v>
      </c>
      <c r="G114" s="454" t="s">
        <v>762</v>
      </c>
      <c r="H114" s="454" t="s">
        <v>913</v>
      </c>
      <c r="I114" s="454" t="s">
        <v>762</v>
      </c>
      <c r="J114" s="454">
        <v>65</v>
      </c>
      <c r="K114" s="454">
        <v>32</v>
      </c>
      <c r="L114" s="454">
        <v>94</v>
      </c>
      <c r="M114" s="551">
        <v>12.2</v>
      </c>
      <c r="N114" s="532"/>
      <c r="O114" s="464" t="s">
        <v>770</v>
      </c>
      <c r="P114" s="464" t="s">
        <v>45</v>
      </c>
      <c r="Q114" s="464" t="s">
        <v>92</v>
      </c>
      <c r="R114" s="464" t="s">
        <v>762</v>
      </c>
      <c r="S114" s="464"/>
      <c r="T114" s="543">
        <v>750</v>
      </c>
      <c r="U114" s="544">
        <v>975</v>
      </c>
      <c r="V114" s="545">
        <v>50</v>
      </c>
      <c r="W114" s="546">
        <v>100</v>
      </c>
      <c r="X114" s="547">
        <v>4</v>
      </c>
      <c r="Y114" s="548">
        <v>4</v>
      </c>
      <c r="Z114" s="549">
        <v>5</v>
      </c>
      <c r="AA114" s="550">
        <v>8.9</v>
      </c>
      <c r="AB114" s="464" t="s">
        <v>792</v>
      </c>
    </row>
    <row r="115" spans="1:28" ht="12" thickBot="1">
      <c r="A115" s="890"/>
      <c r="B115" s="792">
        <v>5</v>
      </c>
      <c r="C115" s="464" t="s">
        <v>912</v>
      </c>
      <c r="D115" s="464" t="s">
        <v>15</v>
      </c>
      <c r="E115" s="464" t="s">
        <v>47</v>
      </c>
      <c r="F115" s="464" t="s">
        <v>776</v>
      </c>
      <c r="G115" s="464" t="s">
        <v>762</v>
      </c>
      <c r="H115" s="464" t="s">
        <v>913</v>
      </c>
      <c r="I115" s="464" t="s">
        <v>762</v>
      </c>
      <c r="J115" s="464">
        <v>65</v>
      </c>
      <c r="K115" s="464">
        <v>32</v>
      </c>
      <c r="L115" s="464">
        <v>94</v>
      </c>
      <c r="M115" s="559">
        <v>12.6</v>
      </c>
      <c r="N115" s="532"/>
      <c r="O115" s="464"/>
      <c r="P115" s="464"/>
      <c r="Q115" s="464"/>
      <c r="R115" s="464"/>
      <c r="S115" s="464"/>
      <c r="T115" s="543"/>
      <c r="U115" s="544"/>
      <c r="V115" s="545"/>
      <c r="W115" s="546"/>
      <c r="X115" s="547"/>
      <c r="Y115" s="548"/>
      <c r="Z115" s="549"/>
      <c r="AA115" s="550"/>
      <c r="AB115" s="464"/>
    </row>
    <row r="116" spans="1:28" ht="12" thickBot="1">
      <c r="A116" s="890"/>
      <c r="B116" s="792"/>
      <c r="C116" s="464" t="s">
        <v>914</v>
      </c>
      <c r="D116" s="464" t="s">
        <v>15</v>
      </c>
      <c r="E116" s="464" t="s">
        <v>47</v>
      </c>
      <c r="F116" s="464" t="s">
        <v>767</v>
      </c>
      <c r="G116" s="464" t="s">
        <v>762</v>
      </c>
      <c r="H116" s="464" t="s">
        <v>913</v>
      </c>
      <c r="I116" s="464" t="s">
        <v>762</v>
      </c>
      <c r="J116" s="464">
        <v>65</v>
      </c>
      <c r="K116" s="464">
        <v>32</v>
      </c>
      <c r="L116" s="464">
        <v>94</v>
      </c>
      <c r="M116" s="559">
        <v>12.6</v>
      </c>
      <c r="N116" s="532"/>
      <c r="O116" s="464"/>
      <c r="P116" s="464"/>
      <c r="Q116" s="464"/>
      <c r="R116" s="464"/>
      <c r="S116" s="464"/>
      <c r="T116" s="543"/>
      <c r="U116" s="544"/>
      <c r="V116" s="545"/>
      <c r="W116" s="546"/>
      <c r="X116" s="547"/>
      <c r="Y116" s="548"/>
      <c r="Z116" s="549"/>
      <c r="AA116" s="550"/>
      <c r="AB116" s="464"/>
    </row>
    <row r="117" spans="1:28" ht="12" thickBot="1">
      <c r="A117" s="890"/>
      <c r="B117" s="826">
        <v>6</v>
      </c>
      <c r="C117" s="454" t="s">
        <v>906</v>
      </c>
      <c r="D117" s="454" t="s">
        <v>15</v>
      </c>
      <c r="E117" s="454" t="s">
        <v>47</v>
      </c>
      <c r="F117" s="454" t="s">
        <v>771</v>
      </c>
      <c r="G117" s="454" t="s">
        <v>762</v>
      </c>
      <c r="H117" s="454" t="s">
        <v>898</v>
      </c>
      <c r="I117" s="454" t="s">
        <v>762</v>
      </c>
      <c r="J117" s="454">
        <v>65</v>
      </c>
      <c r="K117" s="454">
        <v>32</v>
      </c>
      <c r="L117" s="454">
        <v>94</v>
      </c>
      <c r="M117" s="551">
        <v>12.6</v>
      </c>
      <c r="N117" s="532"/>
      <c r="O117" s="464"/>
      <c r="P117" s="464"/>
      <c r="Q117" s="464"/>
      <c r="R117" s="464"/>
      <c r="S117" s="464"/>
      <c r="T117" s="543"/>
      <c r="U117" s="544"/>
      <c r="V117" s="545"/>
      <c r="W117" s="546"/>
      <c r="X117" s="547"/>
      <c r="Y117" s="548"/>
      <c r="Z117" s="549"/>
      <c r="AA117" s="550"/>
      <c r="AB117" s="464"/>
    </row>
    <row r="118" spans="1:28" ht="12" thickBot="1">
      <c r="A118" s="890"/>
      <c r="B118" s="826"/>
      <c r="C118" s="454" t="s">
        <v>907</v>
      </c>
      <c r="D118" s="454" t="s">
        <v>15</v>
      </c>
      <c r="E118" s="454" t="s">
        <v>47</v>
      </c>
      <c r="F118" s="454" t="s">
        <v>771</v>
      </c>
      <c r="G118" s="454" t="s">
        <v>47</v>
      </c>
      <c r="H118" s="454" t="s">
        <v>910</v>
      </c>
      <c r="I118" s="454" t="s">
        <v>762</v>
      </c>
      <c r="J118" s="454">
        <v>65</v>
      </c>
      <c r="K118" s="454">
        <v>32</v>
      </c>
      <c r="L118" s="454">
        <v>94</v>
      </c>
      <c r="M118" s="551">
        <v>19.8</v>
      </c>
      <c r="N118" s="532"/>
      <c r="O118" s="464"/>
      <c r="P118" s="464"/>
      <c r="Q118" s="464"/>
      <c r="R118" s="464"/>
      <c r="S118" s="464"/>
      <c r="T118" s="543"/>
      <c r="U118" s="544"/>
      <c r="V118" s="545"/>
      <c r="W118" s="546"/>
      <c r="X118" s="547"/>
      <c r="Y118" s="548"/>
      <c r="Z118" s="549"/>
      <c r="AA118" s="550"/>
      <c r="AB118" s="464"/>
    </row>
    <row r="119" spans="1:28" ht="12" thickBot="1">
      <c r="A119" s="890"/>
      <c r="B119" s="826"/>
      <c r="C119" s="454" t="s">
        <v>908</v>
      </c>
      <c r="D119" s="454" t="s">
        <v>15</v>
      </c>
      <c r="E119" s="454" t="s">
        <v>47</v>
      </c>
      <c r="F119" s="454" t="s">
        <v>770</v>
      </c>
      <c r="G119" s="454" t="s">
        <v>762</v>
      </c>
      <c r="H119" s="454" t="s">
        <v>898</v>
      </c>
      <c r="I119" s="454" t="s">
        <v>762</v>
      </c>
      <c r="J119" s="454">
        <v>65</v>
      </c>
      <c r="K119" s="454">
        <v>32</v>
      </c>
      <c r="L119" s="454">
        <v>94</v>
      </c>
      <c r="M119" s="551">
        <v>12.6</v>
      </c>
      <c r="N119" s="532"/>
      <c r="O119" s="464"/>
      <c r="P119" s="464"/>
      <c r="Q119" s="464"/>
      <c r="R119" s="464"/>
      <c r="S119" s="464"/>
      <c r="T119" s="543"/>
      <c r="U119" s="544"/>
      <c r="V119" s="545"/>
      <c r="W119" s="546"/>
      <c r="X119" s="547"/>
      <c r="Y119" s="548"/>
      <c r="Z119" s="549"/>
      <c r="AA119" s="550"/>
      <c r="AB119" s="464"/>
    </row>
    <row r="120" spans="1:28" ht="12" thickBot="1">
      <c r="A120" s="890"/>
      <c r="B120" s="826"/>
      <c r="C120" s="454" t="s">
        <v>909</v>
      </c>
      <c r="D120" s="454" t="s">
        <v>15</v>
      </c>
      <c r="E120" s="454" t="s">
        <v>47</v>
      </c>
      <c r="F120" s="454" t="s">
        <v>770</v>
      </c>
      <c r="G120" s="454" t="s">
        <v>47</v>
      </c>
      <c r="H120" s="454" t="s">
        <v>910</v>
      </c>
      <c r="I120" s="454" t="s">
        <v>762</v>
      </c>
      <c r="J120" s="454">
        <v>65</v>
      </c>
      <c r="K120" s="454">
        <v>32</v>
      </c>
      <c r="L120" s="454">
        <v>94</v>
      </c>
      <c r="M120" s="551">
        <v>19.8</v>
      </c>
      <c r="N120" s="532"/>
      <c r="O120" s="464"/>
      <c r="P120" s="464"/>
      <c r="Q120" s="464"/>
      <c r="R120" s="464"/>
      <c r="S120" s="464"/>
      <c r="T120" s="543"/>
      <c r="U120" s="544"/>
      <c r="V120" s="545"/>
      <c r="W120" s="546"/>
      <c r="X120" s="547"/>
      <c r="Y120" s="548"/>
      <c r="Z120" s="549"/>
      <c r="AA120" s="550"/>
      <c r="AB120" s="464"/>
    </row>
    <row r="121" spans="1:28" ht="12" thickBot="1">
      <c r="A121" s="890"/>
      <c r="B121" s="792">
        <v>7</v>
      </c>
      <c r="C121" s="464" t="s">
        <v>915</v>
      </c>
      <c r="D121" s="464" t="s">
        <v>15</v>
      </c>
      <c r="E121" s="464" t="s">
        <v>47</v>
      </c>
      <c r="F121" s="464" t="s">
        <v>771</v>
      </c>
      <c r="G121" s="464" t="s">
        <v>47</v>
      </c>
      <c r="H121" s="464" t="s">
        <v>898</v>
      </c>
      <c r="I121" s="464" t="s">
        <v>762</v>
      </c>
      <c r="J121" s="464">
        <v>65</v>
      </c>
      <c r="K121" s="464">
        <v>32</v>
      </c>
      <c r="L121" s="464">
        <v>94</v>
      </c>
      <c r="M121" s="559">
        <v>19.8</v>
      </c>
      <c r="N121" s="532"/>
      <c r="O121" s="464"/>
      <c r="P121" s="464"/>
      <c r="Q121" s="464"/>
      <c r="R121" s="464"/>
      <c r="S121" s="464"/>
      <c r="T121" s="543"/>
      <c r="U121" s="544"/>
      <c r="V121" s="545"/>
      <c r="W121" s="546"/>
      <c r="X121" s="547"/>
      <c r="Y121" s="548"/>
      <c r="Z121" s="549"/>
      <c r="AA121" s="550"/>
      <c r="AB121" s="464"/>
    </row>
    <row r="122" spans="1:28" ht="12" thickBot="1">
      <c r="A122" s="890"/>
      <c r="B122" s="792"/>
      <c r="C122" s="464" t="s">
        <v>916</v>
      </c>
      <c r="D122" s="464" t="s">
        <v>15</v>
      </c>
      <c r="E122" s="464" t="s">
        <v>47</v>
      </c>
      <c r="F122" s="464" t="s">
        <v>770</v>
      </c>
      <c r="G122" s="464" t="s">
        <v>47</v>
      </c>
      <c r="H122" s="464" t="s">
        <v>898</v>
      </c>
      <c r="I122" s="464" t="s">
        <v>762</v>
      </c>
      <c r="J122" s="464">
        <v>65</v>
      </c>
      <c r="K122" s="464">
        <v>32</v>
      </c>
      <c r="L122" s="464">
        <v>94</v>
      </c>
      <c r="M122" s="559">
        <v>19.8</v>
      </c>
      <c r="N122" s="532"/>
      <c r="O122" s="464"/>
      <c r="P122" s="464"/>
      <c r="Q122" s="464"/>
      <c r="R122" s="464"/>
      <c r="S122" s="464"/>
      <c r="T122" s="543"/>
      <c r="U122" s="544"/>
      <c r="V122" s="545"/>
      <c r="W122" s="546"/>
      <c r="X122" s="547"/>
      <c r="Y122" s="548"/>
      <c r="Z122" s="549"/>
      <c r="AA122" s="550"/>
      <c r="AB122" s="464"/>
    </row>
    <row r="123" spans="1:28" ht="12" thickBot="1">
      <c r="A123" s="532"/>
      <c r="B123" s="381"/>
      <c r="C123" s="381"/>
      <c r="D123" s="381"/>
      <c r="E123" s="381"/>
      <c r="F123" s="381"/>
      <c r="G123" s="381"/>
      <c r="H123" s="381"/>
      <c r="I123" s="381"/>
      <c r="J123" s="381"/>
      <c r="K123" s="381"/>
      <c r="L123" s="381"/>
      <c r="M123" s="381"/>
      <c r="N123" s="532"/>
      <c r="O123" s="470"/>
      <c r="P123" s="552"/>
      <c r="Q123" s="552"/>
      <c r="R123" s="552"/>
      <c r="S123" s="552"/>
      <c r="T123" s="553"/>
      <c r="U123" s="554"/>
      <c r="V123" s="555"/>
      <c r="W123" s="556"/>
      <c r="X123" s="553"/>
      <c r="Y123" s="554"/>
      <c r="Z123" s="557"/>
      <c r="AA123" s="558"/>
      <c r="AB123" s="552"/>
    </row>
    <row r="124" spans="1:28" ht="12" thickBot="1">
      <c r="A124" s="887">
        <v>6</v>
      </c>
      <c r="B124" s="464">
        <v>1</v>
      </c>
      <c r="C124" s="464" t="s">
        <v>917</v>
      </c>
      <c r="D124" s="464" t="s">
        <v>918</v>
      </c>
      <c r="E124" s="464" t="s">
        <v>47</v>
      </c>
      <c r="F124" s="464" t="s">
        <v>81</v>
      </c>
      <c r="G124" s="464" t="s">
        <v>6</v>
      </c>
      <c r="H124" s="464" t="s">
        <v>6</v>
      </c>
      <c r="I124" s="464" t="s">
        <v>6</v>
      </c>
      <c r="J124" s="464">
        <v>60</v>
      </c>
      <c r="K124" s="464">
        <v>30</v>
      </c>
      <c r="L124" s="464">
        <v>78</v>
      </c>
      <c r="M124" s="559">
        <v>9</v>
      </c>
      <c r="N124" s="532"/>
      <c r="O124" s="464" t="s">
        <v>935</v>
      </c>
      <c r="P124" s="464" t="s">
        <v>45</v>
      </c>
      <c r="Q124" s="464" t="s">
        <v>69</v>
      </c>
      <c r="R124" s="464" t="s">
        <v>81</v>
      </c>
      <c r="S124" s="464"/>
      <c r="T124" s="543">
        <v>280</v>
      </c>
      <c r="U124" s="544">
        <v>280</v>
      </c>
      <c r="V124" s="545">
        <v>60</v>
      </c>
      <c r="W124" s="546">
        <v>60</v>
      </c>
      <c r="X124" s="547" t="s">
        <v>124</v>
      </c>
      <c r="Y124" s="548" t="s">
        <v>124</v>
      </c>
      <c r="Z124" s="549">
        <v>2</v>
      </c>
      <c r="AA124" s="550">
        <v>2</v>
      </c>
      <c r="AB124" s="464" t="s">
        <v>791</v>
      </c>
    </row>
    <row r="125" spans="1:28" ht="12" thickBot="1">
      <c r="A125" s="887"/>
      <c r="B125" s="738">
        <v>2</v>
      </c>
      <c r="C125" s="454" t="s">
        <v>919</v>
      </c>
      <c r="D125" s="454" t="s">
        <v>918</v>
      </c>
      <c r="E125" s="454" t="s">
        <v>47</v>
      </c>
      <c r="F125" s="454" t="s">
        <v>81</v>
      </c>
      <c r="G125" s="454" t="s">
        <v>81</v>
      </c>
      <c r="H125" s="454" t="s">
        <v>6</v>
      </c>
      <c r="I125" s="454" t="s">
        <v>6</v>
      </c>
      <c r="J125" s="454">
        <v>60</v>
      </c>
      <c r="K125" s="454">
        <v>30</v>
      </c>
      <c r="L125" s="454">
        <v>78</v>
      </c>
      <c r="M125" s="551">
        <v>9.6</v>
      </c>
      <c r="N125" s="532"/>
      <c r="O125" s="464" t="s">
        <v>1575</v>
      </c>
      <c r="P125" s="464" t="s">
        <v>54</v>
      </c>
      <c r="Q125" s="464" t="s">
        <v>90</v>
      </c>
      <c r="R125" s="464" t="s">
        <v>762</v>
      </c>
      <c r="S125" s="464"/>
      <c r="T125" s="543">
        <v>675</v>
      </c>
      <c r="U125" s="544">
        <v>675</v>
      </c>
      <c r="V125" s="545">
        <v>65</v>
      </c>
      <c r="W125" s="546">
        <v>65</v>
      </c>
      <c r="X125" s="547">
        <v>12</v>
      </c>
      <c r="Y125" s="548">
        <v>13</v>
      </c>
      <c r="Z125" s="549">
        <v>2.8</v>
      </c>
      <c r="AA125" s="550">
        <v>2.8</v>
      </c>
      <c r="AB125" s="464" t="s">
        <v>791</v>
      </c>
    </row>
    <row r="126" spans="1:28" ht="12" thickBot="1">
      <c r="A126" s="887"/>
      <c r="B126" s="738"/>
      <c r="C126" s="454" t="s">
        <v>920</v>
      </c>
      <c r="D126" s="454" t="s">
        <v>918</v>
      </c>
      <c r="E126" s="454" t="s">
        <v>47</v>
      </c>
      <c r="F126" s="454" t="s">
        <v>81</v>
      </c>
      <c r="G126" s="454" t="s">
        <v>762</v>
      </c>
      <c r="H126" s="454" t="s">
        <v>6</v>
      </c>
      <c r="I126" s="454" t="s">
        <v>6</v>
      </c>
      <c r="J126" s="454">
        <v>60</v>
      </c>
      <c r="K126" s="454">
        <v>30</v>
      </c>
      <c r="L126" s="454">
        <v>78</v>
      </c>
      <c r="M126" s="551">
        <v>10</v>
      </c>
      <c r="N126" s="532"/>
      <c r="O126" s="464" t="s">
        <v>933</v>
      </c>
      <c r="P126" s="464" t="s">
        <v>45</v>
      </c>
      <c r="Q126" s="464" t="s">
        <v>78</v>
      </c>
      <c r="R126" s="464" t="s">
        <v>762</v>
      </c>
      <c r="S126" s="464"/>
      <c r="T126" s="543">
        <v>480</v>
      </c>
      <c r="U126" s="544">
        <v>480</v>
      </c>
      <c r="V126" s="545">
        <v>100</v>
      </c>
      <c r="W126" s="546">
        <v>100</v>
      </c>
      <c r="X126" s="547" t="s">
        <v>124</v>
      </c>
      <c r="Y126" s="548" t="s">
        <v>124</v>
      </c>
      <c r="Z126" s="549">
        <v>6</v>
      </c>
      <c r="AA126" s="550">
        <v>6</v>
      </c>
      <c r="AB126" s="464" t="s">
        <v>791</v>
      </c>
    </row>
    <row r="127" spans="1:28" ht="12" thickBot="1">
      <c r="A127" s="887"/>
      <c r="B127" s="844">
        <v>3</v>
      </c>
      <c r="C127" s="464" t="s">
        <v>936</v>
      </c>
      <c r="D127" s="464" t="s">
        <v>918</v>
      </c>
      <c r="E127" s="464" t="s">
        <v>47</v>
      </c>
      <c r="F127" s="464" t="s">
        <v>81</v>
      </c>
      <c r="G127" s="464" t="s">
        <v>81</v>
      </c>
      <c r="H127" s="464" t="s">
        <v>81</v>
      </c>
      <c r="I127" s="464" t="s">
        <v>6</v>
      </c>
      <c r="J127" s="464">
        <v>60</v>
      </c>
      <c r="K127" s="464">
        <v>30</v>
      </c>
      <c r="L127" s="464">
        <v>78</v>
      </c>
      <c r="M127" s="559">
        <v>10.199999999999999</v>
      </c>
      <c r="N127" s="532"/>
      <c r="O127" s="464" t="s">
        <v>944</v>
      </c>
      <c r="P127" s="464" t="s">
        <v>45</v>
      </c>
      <c r="Q127" s="464" t="s">
        <v>78</v>
      </c>
      <c r="R127" s="464" t="s">
        <v>762</v>
      </c>
      <c r="S127" s="464"/>
      <c r="T127" s="543">
        <v>600</v>
      </c>
      <c r="U127" s="544">
        <v>750</v>
      </c>
      <c r="V127" s="545">
        <v>110</v>
      </c>
      <c r="W127" s="546">
        <v>198</v>
      </c>
      <c r="X127" s="547" t="s">
        <v>124</v>
      </c>
      <c r="Y127" s="548" t="s">
        <v>124</v>
      </c>
      <c r="Z127" s="549">
        <v>6.6</v>
      </c>
      <c r="AA127" s="550">
        <v>10.75</v>
      </c>
      <c r="AB127" s="464" t="s">
        <v>792</v>
      </c>
    </row>
    <row r="128" spans="1:28" ht="12" thickBot="1">
      <c r="A128" s="887"/>
      <c r="B128" s="844"/>
      <c r="C128" s="464" t="s">
        <v>937</v>
      </c>
      <c r="D128" s="464" t="s">
        <v>918</v>
      </c>
      <c r="E128" s="464" t="s">
        <v>47</v>
      </c>
      <c r="F128" s="464" t="s">
        <v>81</v>
      </c>
      <c r="G128" s="464" t="s">
        <v>81</v>
      </c>
      <c r="H128" s="464" t="s">
        <v>762</v>
      </c>
      <c r="I128" s="464" t="s">
        <v>6</v>
      </c>
      <c r="J128" s="464">
        <v>60</v>
      </c>
      <c r="K128" s="464">
        <v>30</v>
      </c>
      <c r="L128" s="464">
        <v>78</v>
      </c>
      <c r="M128" s="559">
        <v>10.6</v>
      </c>
      <c r="N128" s="532"/>
      <c r="O128" s="464" t="s">
        <v>1108</v>
      </c>
      <c r="P128" s="464" t="s">
        <v>45</v>
      </c>
      <c r="Q128" s="464" t="s">
        <v>7489</v>
      </c>
      <c r="R128" s="464" t="s">
        <v>762</v>
      </c>
      <c r="S128" s="464"/>
      <c r="T128" s="543">
        <v>550</v>
      </c>
      <c r="U128" s="544">
        <v>550</v>
      </c>
      <c r="V128" s="545">
        <v>45</v>
      </c>
      <c r="W128" s="546">
        <v>45</v>
      </c>
      <c r="X128" s="547">
        <v>4</v>
      </c>
      <c r="Y128" s="548">
        <v>4</v>
      </c>
      <c r="Z128" s="549">
        <v>1.8</v>
      </c>
      <c r="AA128" s="550">
        <v>1.8</v>
      </c>
      <c r="AB128" s="464" t="s">
        <v>791</v>
      </c>
    </row>
    <row r="129" spans="1:28" ht="12" thickBot="1">
      <c r="A129" s="887"/>
      <c r="B129" s="844"/>
      <c r="C129" s="464" t="s">
        <v>938</v>
      </c>
      <c r="D129" s="464" t="s">
        <v>918</v>
      </c>
      <c r="E129" s="464" t="s">
        <v>47</v>
      </c>
      <c r="F129" s="464" t="s">
        <v>81</v>
      </c>
      <c r="G129" s="464" t="s">
        <v>762</v>
      </c>
      <c r="H129" s="464" t="s">
        <v>762</v>
      </c>
      <c r="I129" s="464" t="s">
        <v>6</v>
      </c>
      <c r="J129" s="464">
        <v>60</v>
      </c>
      <c r="K129" s="464">
        <v>30</v>
      </c>
      <c r="L129" s="464">
        <v>78</v>
      </c>
      <c r="M129" s="559">
        <v>11</v>
      </c>
      <c r="N129" s="532"/>
      <c r="O129" s="464" t="s">
        <v>1109</v>
      </c>
      <c r="P129" s="464" t="s">
        <v>45</v>
      </c>
      <c r="Q129" s="464" t="s">
        <v>7489</v>
      </c>
      <c r="R129" s="464" t="s">
        <v>762</v>
      </c>
      <c r="S129" s="464"/>
      <c r="T129" s="543">
        <v>775</v>
      </c>
      <c r="U129" s="544">
        <v>968</v>
      </c>
      <c r="V129" s="545">
        <v>55</v>
      </c>
      <c r="W129" s="546">
        <v>99</v>
      </c>
      <c r="X129" s="547">
        <v>4</v>
      </c>
      <c r="Y129" s="548">
        <v>4</v>
      </c>
      <c r="Z129" s="549">
        <v>2</v>
      </c>
      <c r="AA129" s="550">
        <v>3.26</v>
      </c>
      <c r="AB129" s="464" t="s">
        <v>792</v>
      </c>
    </row>
    <row r="130" spans="1:28" ht="12" thickBot="1">
      <c r="A130" s="887"/>
      <c r="B130" s="738">
        <v>4</v>
      </c>
      <c r="C130" s="454" t="s">
        <v>921</v>
      </c>
      <c r="D130" s="454" t="s">
        <v>918</v>
      </c>
      <c r="E130" s="454" t="s">
        <v>47</v>
      </c>
      <c r="F130" s="454" t="s">
        <v>81</v>
      </c>
      <c r="G130" s="454" t="s">
        <v>81</v>
      </c>
      <c r="H130" s="454" t="s">
        <v>81</v>
      </c>
      <c r="I130" s="454" t="s">
        <v>935</v>
      </c>
      <c r="J130" s="454">
        <v>60</v>
      </c>
      <c r="K130" s="454">
        <v>30</v>
      </c>
      <c r="L130" s="454">
        <v>78</v>
      </c>
      <c r="M130" s="551">
        <v>10.8</v>
      </c>
      <c r="N130" s="532"/>
      <c r="O130" s="464" t="s">
        <v>934</v>
      </c>
      <c r="P130" s="464" t="s">
        <v>45</v>
      </c>
      <c r="Q130" s="464" t="s">
        <v>92</v>
      </c>
      <c r="R130" s="464" t="s">
        <v>762</v>
      </c>
      <c r="S130" s="464"/>
      <c r="T130" s="543">
        <v>700</v>
      </c>
      <c r="U130" s="544">
        <v>700</v>
      </c>
      <c r="V130" s="545">
        <v>80</v>
      </c>
      <c r="W130" s="546">
        <v>80</v>
      </c>
      <c r="X130" s="547">
        <v>4</v>
      </c>
      <c r="Y130" s="548">
        <v>4</v>
      </c>
      <c r="Z130" s="549">
        <v>3.6</v>
      </c>
      <c r="AA130" s="550">
        <v>3.6</v>
      </c>
      <c r="AB130" s="464" t="s">
        <v>791</v>
      </c>
    </row>
    <row r="131" spans="1:28" ht="12" thickBot="1">
      <c r="A131" s="887"/>
      <c r="B131" s="738"/>
      <c r="C131" s="454" t="s">
        <v>922</v>
      </c>
      <c r="D131" s="454" t="s">
        <v>918</v>
      </c>
      <c r="E131" s="454" t="s">
        <v>47</v>
      </c>
      <c r="F131" s="454" t="s">
        <v>81</v>
      </c>
      <c r="G131" s="454" t="s">
        <v>81</v>
      </c>
      <c r="H131" s="454" t="s">
        <v>81</v>
      </c>
      <c r="I131" s="454" t="s">
        <v>762</v>
      </c>
      <c r="J131" s="454">
        <v>60</v>
      </c>
      <c r="K131" s="454">
        <v>30</v>
      </c>
      <c r="L131" s="454">
        <v>78</v>
      </c>
      <c r="M131" s="551">
        <v>11.2</v>
      </c>
      <c r="N131" s="532"/>
      <c r="O131" s="464" t="s">
        <v>947</v>
      </c>
      <c r="P131" s="464" t="s">
        <v>45</v>
      </c>
      <c r="Q131" s="464" t="s">
        <v>92</v>
      </c>
      <c r="R131" s="464" t="s">
        <v>762</v>
      </c>
      <c r="S131" s="464"/>
      <c r="T131" s="543">
        <v>750</v>
      </c>
      <c r="U131" s="544">
        <v>862</v>
      </c>
      <c r="V131" s="545">
        <v>80</v>
      </c>
      <c r="W131" s="546">
        <v>100</v>
      </c>
      <c r="X131" s="547">
        <v>12</v>
      </c>
      <c r="Y131" s="548">
        <v>12</v>
      </c>
      <c r="Z131" s="549">
        <v>4</v>
      </c>
      <c r="AA131" s="550">
        <v>5.2</v>
      </c>
      <c r="AB131" s="464" t="s">
        <v>792</v>
      </c>
    </row>
    <row r="132" spans="1:28" ht="12" thickBot="1">
      <c r="A132" s="887"/>
      <c r="B132" s="738"/>
      <c r="C132" s="454" t="s">
        <v>923</v>
      </c>
      <c r="D132" s="454" t="s">
        <v>918</v>
      </c>
      <c r="E132" s="454" t="s">
        <v>47</v>
      </c>
      <c r="F132" s="454" t="s">
        <v>81</v>
      </c>
      <c r="G132" s="454" t="s">
        <v>81</v>
      </c>
      <c r="H132" s="454" t="s">
        <v>762</v>
      </c>
      <c r="I132" s="454" t="s">
        <v>762</v>
      </c>
      <c r="J132" s="454">
        <v>60</v>
      </c>
      <c r="K132" s="454">
        <v>30</v>
      </c>
      <c r="L132" s="454">
        <v>78</v>
      </c>
      <c r="M132" s="551">
        <v>11.6</v>
      </c>
      <c r="N132" s="532"/>
      <c r="O132" s="464"/>
      <c r="P132" s="464"/>
      <c r="Q132" s="464"/>
      <c r="R132" s="464"/>
      <c r="S132" s="464"/>
      <c r="T132" s="543"/>
      <c r="U132" s="544"/>
      <c r="V132" s="545"/>
      <c r="W132" s="546"/>
      <c r="X132" s="547"/>
      <c r="Y132" s="548"/>
      <c r="Z132" s="549"/>
      <c r="AA132" s="550"/>
      <c r="AB132" s="464"/>
    </row>
    <row r="133" spans="1:28" ht="12" thickBot="1">
      <c r="A133" s="887"/>
      <c r="B133" s="738"/>
      <c r="C133" s="454" t="s">
        <v>924</v>
      </c>
      <c r="D133" s="454" t="s">
        <v>918</v>
      </c>
      <c r="E133" s="454" t="s">
        <v>47</v>
      </c>
      <c r="F133" s="454" t="s">
        <v>81</v>
      </c>
      <c r="G133" s="454" t="s">
        <v>762</v>
      </c>
      <c r="H133" s="454" t="s">
        <v>762</v>
      </c>
      <c r="I133" s="454" t="s">
        <v>1575</v>
      </c>
      <c r="J133" s="454">
        <v>60</v>
      </c>
      <c r="K133" s="454">
        <v>30</v>
      </c>
      <c r="L133" s="454">
        <v>78</v>
      </c>
      <c r="M133" s="551">
        <v>12</v>
      </c>
      <c r="N133" s="532"/>
      <c r="O133" s="464"/>
      <c r="P133" s="464"/>
      <c r="Q133" s="464"/>
      <c r="R133" s="464"/>
      <c r="S133" s="464"/>
      <c r="T133" s="543"/>
      <c r="U133" s="544"/>
      <c r="V133" s="545"/>
      <c r="W133" s="546"/>
      <c r="X133" s="547"/>
      <c r="Y133" s="548"/>
      <c r="Z133" s="549"/>
      <c r="AA133" s="550"/>
      <c r="AB133" s="464"/>
    </row>
    <row r="134" spans="1:28" ht="12" thickBot="1">
      <c r="A134" s="887"/>
      <c r="B134" s="844">
        <v>5</v>
      </c>
      <c r="C134" s="464" t="s">
        <v>939</v>
      </c>
      <c r="D134" s="464" t="s">
        <v>918</v>
      </c>
      <c r="E134" s="464" t="s">
        <v>47</v>
      </c>
      <c r="F134" s="464" t="s">
        <v>81</v>
      </c>
      <c r="G134" s="464" t="s">
        <v>81</v>
      </c>
      <c r="H134" s="464" t="s">
        <v>81</v>
      </c>
      <c r="I134" s="464" t="s">
        <v>47</v>
      </c>
      <c r="J134" s="464">
        <v>60</v>
      </c>
      <c r="K134" s="464">
        <v>30</v>
      </c>
      <c r="L134" s="464">
        <v>78</v>
      </c>
      <c r="M134" s="559">
        <v>12</v>
      </c>
      <c r="N134" s="532"/>
      <c r="O134" s="464"/>
      <c r="P134" s="464"/>
      <c r="Q134" s="464"/>
      <c r="R134" s="464"/>
      <c r="S134" s="464"/>
      <c r="T134" s="543"/>
      <c r="U134" s="544"/>
      <c r="V134" s="545"/>
      <c r="W134" s="546"/>
      <c r="X134" s="547"/>
      <c r="Y134" s="548"/>
      <c r="Z134" s="549"/>
      <c r="AA134" s="550"/>
      <c r="AB134" s="464"/>
    </row>
    <row r="135" spans="1:28" ht="12" thickBot="1">
      <c r="A135" s="887"/>
      <c r="B135" s="844"/>
      <c r="C135" s="464" t="s">
        <v>940</v>
      </c>
      <c r="D135" s="464" t="s">
        <v>918</v>
      </c>
      <c r="E135" s="464" t="s">
        <v>47</v>
      </c>
      <c r="F135" s="464" t="s">
        <v>81</v>
      </c>
      <c r="G135" s="464" t="s">
        <v>81</v>
      </c>
      <c r="H135" s="464" t="s">
        <v>81</v>
      </c>
      <c r="I135" s="464" t="s">
        <v>81</v>
      </c>
      <c r="J135" s="464">
        <v>60</v>
      </c>
      <c r="K135" s="464">
        <v>30</v>
      </c>
      <c r="L135" s="464">
        <v>78</v>
      </c>
      <c r="M135" s="559">
        <v>11.4</v>
      </c>
      <c r="N135" s="532"/>
      <c r="O135" s="464"/>
      <c r="P135" s="464"/>
      <c r="Q135" s="464"/>
      <c r="R135" s="464"/>
      <c r="S135" s="464"/>
      <c r="T135" s="543"/>
      <c r="U135" s="544"/>
      <c r="V135" s="545"/>
      <c r="W135" s="546"/>
      <c r="X135" s="547"/>
      <c r="Y135" s="548"/>
      <c r="Z135" s="549"/>
      <c r="AA135" s="550"/>
      <c r="AB135" s="464"/>
    </row>
    <row r="136" spans="1:28" ht="12" thickBot="1">
      <c r="A136" s="887"/>
      <c r="B136" s="844"/>
      <c r="C136" s="464" t="s">
        <v>941</v>
      </c>
      <c r="D136" s="464" t="s">
        <v>918</v>
      </c>
      <c r="E136" s="464" t="s">
        <v>47</v>
      </c>
      <c r="F136" s="464" t="s">
        <v>81</v>
      </c>
      <c r="G136" s="464" t="s">
        <v>81</v>
      </c>
      <c r="H136" s="464" t="s">
        <v>81</v>
      </c>
      <c r="I136" s="464" t="s">
        <v>934</v>
      </c>
      <c r="J136" s="464">
        <v>60</v>
      </c>
      <c r="K136" s="464">
        <v>30</v>
      </c>
      <c r="L136" s="464">
        <v>78</v>
      </c>
      <c r="M136" s="559">
        <v>11.8</v>
      </c>
      <c r="N136" s="532"/>
      <c r="O136" s="464"/>
      <c r="P136" s="464"/>
      <c r="Q136" s="464"/>
      <c r="R136" s="464"/>
      <c r="S136" s="464"/>
      <c r="T136" s="543"/>
      <c r="U136" s="544"/>
      <c r="V136" s="545"/>
      <c r="W136" s="546"/>
      <c r="X136" s="547"/>
      <c r="Y136" s="548"/>
      <c r="Z136" s="549"/>
      <c r="AA136" s="550"/>
      <c r="AB136" s="464"/>
    </row>
    <row r="137" spans="1:28" ht="12" thickBot="1">
      <c r="A137" s="887"/>
      <c r="B137" s="844"/>
      <c r="C137" s="464" t="s">
        <v>942</v>
      </c>
      <c r="D137" s="464" t="s">
        <v>918</v>
      </c>
      <c r="E137" s="464" t="s">
        <v>47</v>
      </c>
      <c r="F137" s="464" t="s">
        <v>81</v>
      </c>
      <c r="G137" s="464" t="s">
        <v>762</v>
      </c>
      <c r="H137" s="464" t="s">
        <v>762</v>
      </c>
      <c r="I137" s="464" t="s">
        <v>933</v>
      </c>
      <c r="J137" s="464">
        <v>60</v>
      </c>
      <c r="K137" s="464">
        <v>30</v>
      </c>
      <c r="L137" s="464">
        <v>78</v>
      </c>
      <c r="M137" s="559">
        <v>13</v>
      </c>
      <c r="N137" s="532"/>
      <c r="O137" s="464"/>
      <c r="P137" s="464"/>
      <c r="Q137" s="464"/>
      <c r="R137" s="464"/>
      <c r="S137" s="464"/>
      <c r="T137" s="543"/>
      <c r="U137" s="544"/>
      <c r="V137" s="545"/>
      <c r="W137" s="546"/>
      <c r="X137" s="547"/>
      <c r="Y137" s="548"/>
      <c r="Z137" s="549"/>
      <c r="AA137" s="550"/>
      <c r="AB137" s="464"/>
    </row>
    <row r="138" spans="1:28" ht="12" thickBot="1">
      <c r="A138" s="887"/>
      <c r="B138" s="844"/>
      <c r="C138" s="464" t="s">
        <v>925</v>
      </c>
      <c r="D138" s="464" t="s">
        <v>918</v>
      </c>
      <c r="E138" s="464" t="s">
        <v>47</v>
      </c>
      <c r="F138" s="464" t="s">
        <v>81</v>
      </c>
      <c r="G138" s="464" t="s">
        <v>762</v>
      </c>
      <c r="H138" s="464" t="s">
        <v>762</v>
      </c>
      <c r="I138" s="464" t="s">
        <v>1108</v>
      </c>
      <c r="J138" s="464">
        <v>60</v>
      </c>
      <c r="K138" s="464">
        <v>30</v>
      </c>
      <c r="L138" s="464">
        <v>78</v>
      </c>
      <c r="M138" s="559">
        <v>13</v>
      </c>
      <c r="N138" s="532"/>
      <c r="O138" s="464"/>
      <c r="P138" s="464"/>
      <c r="Q138" s="464"/>
      <c r="R138" s="464"/>
      <c r="S138" s="464"/>
      <c r="T138" s="543"/>
      <c r="U138" s="544"/>
      <c r="V138" s="545"/>
      <c r="W138" s="546"/>
      <c r="X138" s="547"/>
      <c r="Y138" s="548"/>
      <c r="Z138" s="549"/>
      <c r="AA138" s="550"/>
      <c r="AB138" s="464"/>
    </row>
    <row r="139" spans="1:28" ht="12" thickBot="1">
      <c r="A139" s="887"/>
      <c r="B139" s="738">
        <v>6</v>
      </c>
      <c r="C139" s="454" t="s">
        <v>926</v>
      </c>
      <c r="D139" s="454" t="s">
        <v>918</v>
      </c>
      <c r="E139" s="454" t="s">
        <v>47</v>
      </c>
      <c r="F139" s="454" t="s">
        <v>81</v>
      </c>
      <c r="G139" s="454" t="s">
        <v>933</v>
      </c>
      <c r="H139" s="454" t="s">
        <v>81</v>
      </c>
      <c r="I139" s="454" t="s">
        <v>47</v>
      </c>
      <c r="J139" s="454">
        <v>60</v>
      </c>
      <c r="K139" s="454">
        <v>30</v>
      </c>
      <c r="L139" s="454">
        <v>78</v>
      </c>
      <c r="M139" s="551">
        <v>13</v>
      </c>
      <c r="N139" s="532"/>
      <c r="O139" s="464"/>
      <c r="P139" s="464"/>
      <c r="Q139" s="464"/>
      <c r="R139" s="464"/>
      <c r="S139" s="464"/>
      <c r="T139" s="543"/>
      <c r="U139" s="544"/>
      <c r="V139" s="545"/>
      <c r="W139" s="546"/>
      <c r="X139" s="547"/>
      <c r="Y139" s="548"/>
      <c r="Z139" s="549"/>
      <c r="AA139" s="550"/>
      <c r="AB139" s="464"/>
    </row>
    <row r="140" spans="1:28" ht="12" thickBot="1">
      <c r="A140" s="887"/>
      <c r="B140" s="738"/>
      <c r="C140" s="454" t="s">
        <v>927</v>
      </c>
      <c r="D140" s="454" t="s">
        <v>918</v>
      </c>
      <c r="E140" s="454" t="s">
        <v>47</v>
      </c>
      <c r="F140" s="454" t="s">
        <v>81</v>
      </c>
      <c r="G140" s="454" t="s">
        <v>81</v>
      </c>
      <c r="H140" s="454" t="s">
        <v>1108</v>
      </c>
      <c r="I140" s="454" t="s">
        <v>47</v>
      </c>
      <c r="J140" s="454">
        <v>60</v>
      </c>
      <c r="K140" s="454">
        <v>30</v>
      </c>
      <c r="L140" s="454">
        <v>78</v>
      </c>
      <c r="M140" s="551">
        <v>13</v>
      </c>
      <c r="N140" s="532"/>
      <c r="O140" s="464"/>
      <c r="P140" s="464"/>
      <c r="Q140" s="464"/>
      <c r="R140" s="464"/>
      <c r="S140" s="464"/>
      <c r="T140" s="543"/>
      <c r="U140" s="544"/>
      <c r="V140" s="545"/>
      <c r="W140" s="546"/>
      <c r="X140" s="547"/>
      <c r="Y140" s="548"/>
      <c r="Z140" s="549"/>
      <c r="AA140" s="550"/>
      <c r="AB140" s="464"/>
    </row>
    <row r="141" spans="1:28" ht="12" thickBot="1">
      <c r="A141" s="887"/>
      <c r="B141" s="738"/>
      <c r="C141" s="454" t="s">
        <v>928</v>
      </c>
      <c r="D141" s="454" t="s">
        <v>918</v>
      </c>
      <c r="E141" s="454" t="s">
        <v>47</v>
      </c>
      <c r="F141" s="454" t="s">
        <v>81</v>
      </c>
      <c r="G141" s="454" t="s">
        <v>933</v>
      </c>
      <c r="H141" s="454" t="s">
        <v>81</v>
      </c>
      <c r="I141" s="454" t="s">
        <v>81</v>
      </c>
      <c r="J141" s="454">
        <v>60</v>
      </c>
      <c r="K141" s="454">
        <v>30</v>
      </c>
      <c r="L141" s="454">
        <v>78</v>
      </c>
      <c r="M141" s="551">
        <v>12.4</v>
      </c>
      <c r="N141" s="532"/>
      <c r="O141" s="464"/>
      <c r="P141" s="464"/>
      <c r="Q141" s="464"/>
      <c r="R141" s="464"/>
      <c r="S141" s="464"/>
      <c r="T141" s="543"/>
      <c r="U141" s="544"/>
      <c r="V141" s="545"/>
      <c r="W141" s="546"/>
      <c r="X141" s="547"/>
      <c r="Y141" s="548"/>
      <c r="Z141" s="549"/>
      <c r="AA141" s="550"/>
      <c r="AB141" s="464"/>
    </row>
    <row r="142" spans="1:28" ht="12" thickBot="1">
      <c r="A142" s="887"/>
      <c r="B142" s="738"/>
      <c r="C142" s="454" t="s">
        <v>929</v>
      </c>
      <c r="D142" s="454" t="s">
        <v>918</v>
      </c>
      <c r="E142" s="454" t="s">
        <v>47</v>
      </c>
      <c r="F142" s="454" t="s">
        <v>81</v>
      </c>
      <c r="G142" s="454" t="s">
        <v>81</v>
      </c>
      <c r="H142" s="454" t="s">
        <v>1108</v>
      </c>
      <c r="I142" s="454" t="s">
        <v>81</v>
      </c>
      <c r="J142" s="454">
        <v>60</v>
      </c>
      <c r="K142" s="454">
        <v>30</v>
      </c>
      <c r="L142" s="454">
        <v>78</v>
      </c>
      <c r="M142" s="551">
        <v>12.4</v>
      </c>
      <c r="N142" s="532"/>
      <c r="O142" s="464"/>
      <c r="P142" s="464"/>
      <c r="Q142" s="464"/>
      <c r="R142" s="464"/>
      <c r="S142" s="464"/>
      <c r="T142" s="543"/>
      <c r="U142" s="544"/>
      <c r="V142" s="545"/>
      <c r="W142" s="546"/>
      <c r="X142" s="547"/>
      <c r="Y142" s="548"/>
      <c r="Z142" s="549"/>
      <c r="AA142" s="550"/>
      <c r="AB142" s="464"/>
    </row>
    <row r="143" spans="1:28" ht="12" thickBot="1">
      <c r="A143" s="887"/>
      <c r="B143" s="738"/>
      <c r="C143" s="454" t="s">
        <v>930</v>
      </c>
      <c r="D143" s="454" t="s">
        <v>918</v>
      </c>
      <c r="E143" s="454" t="s">
        <v>47</v>
      </c>
      <c r="F143" s="454" t="s">
        <v>81</v>
      </c>
      <c r="G143" s="454" t="s">
        <v>933</v>
      </c>
      <c r="H143" s="454" t="s">
        <v>81</v>
      </c>
      <c r="I143" s="454" t="s">
        <v>934</v>
      </c>
      <c r="J143" s="454">
        <v>60</v>
      </c>
      <c r="K143" s="454">
        <v>30</v>
      </c>
      <c r="L143" s="454">
        <v>78</v>
      </c>
      <c r="M143" s="551">
        <v>12.8</v>
      </c>
      <c r="N143" s="532"/>
      <c r="O143" s="464"/>
      <c r="P143" s="464"/>
      <c r="Q143" s="464"/>
      <c r="R143" s="464"/>
      <c r="S143" s="464"/>
      <c r="T143" s="543"/>
      <c r="U143" s="544"/>
      <c r="V143" s="545"/>
      <c r="W143" s="546"/>
      <c r="X143" s="547"/>
      <c r="Y143" s="548"/>
      <c r="Z143" s="549"/>
      <c r="AA143" s="550"/>
      <c r="AB143" s="464"/>
    </row>
    <row r="144" spans="1:28" ht="12" thickBot="1">
      <c r="A144" s="887"/>
      <c r="B144" s="738"/>
      <c r="C144" s="454" t="s">
        <v>931</v>
      </c>
      <c r="D144" s="454" t="s">
        <v>918</v>
      </c>
      <c r="E144" s="454" t="s">
        <v>47</v>
      </c>
      <c r="F144" s="454" t="s">
        <v>81</v>
      </c>
      <c r="G144" s="454" t="s">
        <v>81</v>
      </c>
      <c r="H144" s="454" t="s">
        <v>1108</v>
      </c>
      <c r="I144" s="454" t="s">
        <v>934</v>
      </c>
      <c r="J144" s="454">
        <v>60</v>
      </c>
      <c r="K144" s="454">
        <v>30</v>
      </c>
      <c r="L144" s="454">
        <v>78</v>
      </c>
      <c r="M144" s="551">
        <v>12.8</v>
      </c>
      <c r="N144" s="532"/>
      <c r="O144" s="464"/>
      <c r="P144" s="464"/>
      <c r="Q144" s="464"/>
      <c r="R144" s="464"/>
      <c r="S144" s="464"/>
      <c r="T144" s="543"/>
      <c r="U144" s="544"/>
      <c r="V144" s="545"/>
      <c r="W144" s="546"/>
      <c r="X144" s="547"/>
      <c r="Y144" s="548"/>
      <c r="Z144" s="549"/>
      <c r="AA144" s="550"/>
      <c r="AB144" s="464"/>
    </row>
    <row r="145" spans="1:28" ht="12" thickBot="1">
      <c r="A145" s="887"/>
      <c r="B145" s="738"/>
      <c r="C145" s="454" t="s">
        <v>932</v>
      </c>
      <c r="D145" s="454" t="s">
        <v>918</v>
      </c>
      <c r="E145" s="454" t="s">
        <v>47</v>
      </c>
      <c r="F145" s="454" t="s">
        <v>933</v>
      </c>
      <c r="G145" s="454" t="s">
        <v>762</v>
      </c>
      <c r="H145" s="454" t="s">
        <v>762</v>
      </c>
      <c r="I145" s="454" t="s">
        <v>1108</v>
      </c>
      <c r="J145" s="454">
        <v>60</v>
      </c>
      <c r="K145" s="454">
        <v>30</v>
      </c>
      <c r="L145" s="454">
        <v>78</v>
      </c>
      <c r="M145" s="551">
        <v>14</v>
      </c>
      <c r="N145" s="532"/>
      <c r="O145" s="464"/>
      <c r="P145" s="464"/>
      <c r="Q145" s="464"/>
      <c r="R145" s="464"/>
      <c r="S145" s="464"/>
      <c r="T145" s="543"/>
      <c r="U145" s="544"/>
      <c r="V145" s="545"/>
      <c r="W145" s="546"/>
      <c r="X145" s="547"/>
      <c r="Y145" s="548"/>
      <c r="Z145" s="549"/>
      <c r="AA145" s="550"/>
      <c r="AB145" s="464"/>
    </row>
    <row r="146" spans="1:28" ht="12" thickBot="1">
      <c r="A146" s="887"/>
      <c r="B146" s="844">
        <v>7</v>
      </c>
      <c r="C146" s="464" t="s">
        <v>943</v>
      </c>
      <c r="D146" s="464" t="s">
        <v>918</v>
      </c>
      <c r="E146" s="464" t="s">
        <v>47</v>
      </c>
      <c r="F146" s="464" t="s">
        <v>81</v>
      </c>
      <c r="G146" s="464" t="s">
        <v>944</v>
      </c>
      <c r="H146" s="464" t="s">
        <v>1109</v>
      </c>
      <c r="I146" s="464" t="s">
        <v>47</v>
      </c>
      <c r="J146" s="464">
        <v>60</v>
      </c>
      <c r="K146" s="464">
        <v>30</v>
      </c>
      <c r="L146" s="464">
        <v>78</v>
      </c>
      <c r="M146" s="559">
        <v>14</v>
      </c>
      <c r="N146" s="532"/>
      <c r="O146" s="464"/>
      <c r="P146" s="464"/>
      <c r="Q146" s="464"/>
      <c r="R146" s="464"/>
      <c r="S146" s="464"/>
      <c r="T146" s="543"/>
      <c r="U146" s="544"/>
      <c r="V146" s="545"/>
      <c r="W146" s="546"/>
      <c r="X146" s="547"/>
      <c r="Y146" s="548"/>
      <c r="Z146" s="549"/>
      <c r="AA146" s="550"/>
      <c r="AB146" s="464"/>
    </row>
    <row r="147" spans="1:28" ht="12" thickBot="1">
      <c r="A147" s="887"/>
      <c r="B147" s="844"/>
      <c r="C147" s="464" t="s">
        <v>945</v>
      </c>
      <c r="D147" s="464" t="s">
        <v>918</v>
      </c>
      <c r="E147" s="464" t="s">
        <v>47</v>
      </c>
      <c r="F147" s="464" t="s">
        <v>81</v>
      </c>
      <c r="G147" s="464" t="s">
        <v>944</v>
      </c>
      <c r="H147" s="464" t="s">
        <v>1109</v>
      </c>
      <c r="I147" s="464" t="s">
        <v>81</v>
      </c>
      <c r="J147" s="464">
        <v>60</v>
      </c>
      <c r="K147" s="464">
        <v>30</v>
      </c>
      <c r="L147" s="464">
        <v>78</v>
      </c>
      <c r="M147" s="559">
        <v>13.4</v>
      </c>
      <c r="N147" s="532"/>
      <c r="O147" s="464"/>
      <c r="P147" s="464"/>
      <c r="Q147" s="464"/>
      <c r="R147" s="464"/>
      <c r="S147" s="464"/>
      <c r="T147" s="543"/>
      <c r="U147" s="544"/>
      <c r="V147" s="545"/>
      <c r="W147" s="546"/>
      <c r="X147" s="547"/>
      <c r="Y147" s="548"/>
      <c r="Z147" s="549"/>
      <c r="AA147" s="550"/>
      <c r="AB147" s="464"/>
    </row>
    <row r="148" spans="1:28" ht="12" thickBot="1">
      <c r="A148" s="887"/>
      <c r="B148" s="844"/>
      <c r="C148" s="464" t="s">
        <v>946</v>
      </c>
      <c r="D148" s="464" t="s">
        <v>918</v>
      </c>
      <c r="E148" s="464" t="s">
        <v>47</v>
      </c>
      <c r="F148" s="464" t="s">
        <v>81</v>
      </c>
      <c r="G148" s="464" t="s">
        <v>944</v>
      </c>
      <c r="H148" s="464" t="s">
        <v>1109</v>
      </c>
      <c r="I148" s="464" t="s">
        <v>947</v>
      </c>
      <c r="J148" s="464">
        <v>60</v>
      </c>
      <c r="K148" s="464">
        <v>30</v>
      </c>
      <c r="L148" s="464">
        <v>78</v>
      </c>
      <c r="M148" s="559">
        <v>13.8</v>
      </c>
      <c r="N148" s="532"/>
      <c r="O148" s="464"/>
      <c r="P148" s="464"/>
      <c r="Q148" s="464"/>
      <c r="R148" s="464"/>
      <c r="S148" s="464"/>
      <c r="T148" s="543"/>
      <c r="U148" s="544"/>
      <c r="V148" s="545"/>
      <c r="W148" s="546"/>
      <c r="X148" s="547"/>
      <c r="Y148" s="548"/>
      <c r="Z148" s="549"/>
      <c r="AA148" s="550"/>
      <c r="AB148" s="464"/>
    </row>
    <row r="149" spans="1:28" ht="12" thickBot="1">
      <c r="A149" s="532"/>
      <c r="B149" s="381"/>
      <c r="C149" s="381"/>
      <c r="D149" s="381"/>
      <c r="E149" s="381"/>
      <c r="F149" s="381"/>
      <c r="G149" s="381"/>
      <c r="H149" s="381"/>
      <c r="I149" s="381"/>
      <c r="J149" s="381"/>
      <c r="K149" s="381"/>
      <c r="L149" s="381"/>
      <c r="M149" s="381"/>
      <c r="N149" s="532"/>
      <c r="O149" s="470"/>
      <c r="P149" s="552"/>
      <c r="Q149" s="552"/>
      <c r="R149" s="552"/>
      <c r="S149" s="552"/>
      <c r="T149" s="553"/>
      <c r="U149" s="554"/>
      <c r="V149" s="555"/>
      <c r="W149" s="556"/>
      <c r="X149" s="553"/>
      <c r="Y149" s="554"/>
      <c r="Z149" s="557"/>
      <c r="AA149" s="558"/>
      <c r="AB149" s="552"/>
    </row>
    <row r="150" spans="1:28" ht="12" thickBot="1">
      <c r="A150" s="889">
        <v>8</v>
      </c>
      <c r="B150" s="464">
        <v>1</v>
      </c>
      <c r="C150" s="464" t="s">
        <v>968</v>
      </c>
      <c r="D150" s="464" t="s">
        <v>12</v>
      </c>
      <c r="E150" s="464" t="s">
        <v>949</v>
      </c>
      <c r="F150" s="464" t="s">
        <v>950</v>
      </c>
      <c r="G150" s="464" t="s">
        <v>6</v>
      </c>
      <c r="H150" s="464" t="s">
        <v>6</v>
      </c>
      <c r="I150" s="464" t="s">
        <v>6</v>
      </c>
      <c r="J150" s="464">
        <v>65</v>
      </c>
      <c r="K150" s="464">
        <v>32</v>
      </c>
      <c r="L150" s="464">
        <v>87</v>
      </c>
      <c r="M150" s="559">
        <v>10</v>
      </c>
      <c r="N150" s="532"/>
      <c r="O150" s="464" t="s">
        <v>948</v>
      </c>
      <c r="P150" s="464" t="s">
        <v>45</v>
      </c>
      <c r="Q150" s="464" t="s">
        <v>7489</v>
      </c>
      <c r="R150" s="464" t="s">
        <v>81</v>
      </c>
      <c r="S150" s="464"/>
      <c r="T150" s="543">
        <v>200</v>
      </c>
      <c r="U150" s="544">
        <v>200</v>
      </c>
      <c r="V150" s="545">
        <v>60</v>
      </c>
      <c r="W150" s="546">
        <v>60</v>
      </c>
      <c r="X150" s="547" t="s">
        <v>53</v>
      </c>
      <c r="Y150" s="548" t="s">
        <v>53</v>
      </c>
      <c r="Z150" s="549">
        <v>2</v>
      </c>
      <c r="AA150" s="550">
        <v>2</v>
      </c>
      <c r="AB150" s="464" t="s">
        <v>791</v>
      </c>
    </row>
    <row r="151" spans="1:28" ht="12" thickBot="1">
      <c r="A151" s="889"/>
      <c r="B151" s="738">
        <v>2</v>
      </c>
      <c r="C151" s="454" t="s">
        <v>953</v>
      </c>
      <c r="D151" s="454" t="s">
        <v>12</v>
      </c>
      <c r="E151" s="454" t="s">
        <v>949</v>
      </c>
      <c r="F151" s="454" t="s">
        <v>950</v>
      </c>
      <c r="G151" s="454" t="s">
        <v>81</v>
      </c>
      <c r="H151" s="454" t="s">
        <v>6</v>
      </c>
      <c r="I151" s="454" t="s">
        <v>6</v>
      </c>
      <c r="J151" s="454">
        <v>65</v>
      </c>
      <c r="K151" s="454">
        <v>32</v>
      </c>
      <c r="L151" s="454">
        <v>87</v>
      </c>
      <c r="M151" s="551">
        <v>10.6</v>
      </c>
      <c r="N151" s="532"/>
      <c r="O151" s="464" t="s">
        <v>1111</v>
      </c>
      <c r="P151" s="464" t="s">
        <v>45</v>
      </c>
      <c r="Q151" s="464" t="s">
        <v>7489</v>
      </c>
      <c r="R151" s="464" t="s">
        <v>81</v>
      </c>
      <c r="S151" s="464"/>
      <c r="T151" s="543">
        <v>325</v>
      </c>
      <c r="U151" s="544">
        <v>325</v>
      </c>
      <c r="V151" s="545">
        <v>65</v>
      </c>
      <c r="W151" s="546">
        <v>65</v>
      </c>
      <c r="X151" s="547" t="s">
        <v>53</v>
      </c>
      <c r="Y151" s="548" t="s">
        <v>53</v>
      </c>
      <c r="Z151" s="549">
        <v>2.5</v>
      </c>
      <c r="AA151" s="550">
        <v>2.5</v>
      </c>
      <c r="AB151" s="464" t="s">
        <v>791</v>
      </c>
    </row>
    <row r="152" spans="1:28" ht="12" thickBot="1">
      <c r="A152" s="889"/>
      <c r="B152" s="738"/>
      <c r="C152" s="454" t="s">
        <v>954</v>
      </c>
      <c r="D152" s="454" t="s">
        <v>12</v>
      </c>
      <c r="E152" s="454" t="s">
        <v>948</v>
      </c>
      <c r="F152" s="454" t="s">
        <v>950</v>
      </c>
      <c r="G152" s="454" t="s">
        <v>762</v>
      </c>
      <c r="H152" s="454" t="s">
        <v>6</v>
      </c>
      <c r="I152" s="454" t="s">
        <v>6</v>
      </c>
      <c r="J152" s="454">
        <v>65</v>
      </c>
      <c r="K152" s="454">
        <v>32</v>
      </c>
      <c r="L152" s="454">
        <v>87</v>
      </c>
      <c r="M152" s="551">
        <v>11.2</v>
      </c>
      <c r="N152" s="532"/>
      <c r="O152" s="464" t="s">
        <v>1112</v>
      </c>
      <c r="P152" s="464" t="s">
        <v>45</v>
      </c>
      <c r="Q152" s="464" t="s">
        <v>7490</v>
      </c>
      <c r="R152" s="464" t="s">
        <v>81</v>
      </c>
      <c r="S152" s="464"/>
      <c r="T152" s="543">
        <v>400</v>
      </c>
      <c r="U152" s="544">
        <v>400</v>
      </c>
      <c r="V152" s="545">
        <v>70</v>
      </c>
      <c r="W152" s="546">
        <v>70</v>
      </c>
      <c r="X152" s="547" t="s">
        <v>53</v>
      </c>
      <c r="Y152" s="548" t="s">
        <v>53</v>
      </c>
      <c r="Z152" s="549">
        <v>2.85</v>
      </c>
      <c r="AA152" s="550">
        <v>2.85</v>
      </c>
      <c r="AB152" s="464" t="s">
        <v>791</v>
      </c>
    </row>
    <row r="153" spans="1:28" ht="12" thickBot="1">
      <c r="A153" s="889"/>
      <c r="B153" s="464">
        <v>3</v>
      </c>
      <c r="C153" s="464" t="s">
        <v>969</v>
      </c>
      <c r="D153" s="464" t="s">
        <v>12</v>
      </c>
      <c r="E153" s="464" t="s">
        <v>949</v>
      </c>
      <c r="F153" s="464" t="s">
        <v>950</v>
      </c>
      <c r="G153" s="464" t="s">
        <v>81</v>
      </c>
      <c r="H153" s="464" t="s">
        <v>762</v>
      </c>
      <c r="I153" s="464" t="s">
        <v>6</v>
      </c>
      <c r="J153" s="464">
        <v>65</v>
      </c>
      <c r="K153" s="464">
        <v>32</v>
      </c>
      <c r="L153" s="464">
        <v>87</v>
      </c>
      <c r="M153" s="559">
        <v>11.6</v>
      </c>
      <c r="N153" s="532"/>
      <c r="O153" s="464" t="s">
        <v>1113</v>
      </c>
      <c r="P153" s="464" t="s">
        <v>45</v>
      </c>
      <c r="Q153" s="464" t="s">
        <v>7489</v>
      </c>
      <c r="R153" s="464" t="s">
        <v>81</v>
      </c>
      <c r="S153" s="464"/>
      <c r="T153" s="543">
        <v>525</v>
      </c>
      <c r="U153" s="544">
        <v>525</v>
      </c>
      <c r="V153" s="545">
        <v>75</v>
      </c>
      <c r="W153" s="546">
        <v>97</v>
      </c>
      <c r="X153" s="547" t="s">
        <v>53</v>
      </c>
      <c r="Y153" s="548" t="s">
        <v>53</v>
      </c>
      <c r="Z153" s="549">
        <v>1.8</v>
      </c>
      <c r="AA153" s="550">
        <v>2.12</v>
      </c>
      <c r="AB153" s="464" t="s">
        <v>792</v>
      </c>
    </row>
    <row r="154" spans="1:28" ht="12" thickBot="1">
      <c r="A154" s="889"/>
      <c r="B154" s="738">
        <v>4</v>
      </c>
      <c r="C154" s="454" t="s">
        <v>955</v>
      </c>
      <c r="D154" s="454" t="s">
        <v>12</v>
      </c>
      <c r="E154" s="454" t="s">
        <v>951</v>
      </c>
      <c r="F154" s="454" t="s">
        <v>952</v>
      </c>
      <c r="G154" s="454" t="s">
        <v>81</v>
      </c>
      <c r="H154" s="454" t="s">
        <v>762</v>
      </c>
      <c r="I154" s="454" t="s">
        <v>47</v>
      </c>
      <c r="J154" s="454">
        <v>65</v>
      </c>
      <c r="K154" s="454">
        <v>32</v>
      </c>
      <c r="L154" s="454">
        <v>87</v>
      </c>
      <c r="M154" s="551">
        <v>12.8</v>
      </c>
      <c r="N154" s="532"/>
      <c r="O154" s="464" t="s">
        <v>1114</v>
      </c>
      <c r="P154" s="464" t="s">
        <v>45</v>
      </c>
      <c r="Q154" s="464" t="s">
        <v>50</v>
      </c>
      <c r="R154" s="464" t="s">
        <v>642</v>
      </c>
      <c r="S154" s="464"/>
      <c r="T154" s="543">
        <v>420</v>
      </c>
      <c r="U154" s="544">
        <v>420</v>
      </c>
      <c r="V154" s="545">
        <v>80</v>
      </c>
      <c r="W154" s="546">
        <v>80</v>
      </c>
      <c r="X154" s="547" t="s">
        <v>53</v>
      </c>
      <c r="Y154" s="548" t="s">
        <v>53</v>
      </c>
      <c r="Z154" s="549">
        <v>4.5</v>
      </c>
      <c r="AA154" s="550">
        <v>4.5</v>
      </c>
      <c r="AB154" s="464" t="s">
        <v>791</v>
      </c>
    </row>
    <row r="155" spans="1:28" ht="12" thickBot="1">
      <c r="A155" s="889"/>
      <c r="B155" s="738"/>
      <c r="C155" s="454" t="s">
        <v>956</v>
      </c>
      <c r="D155" s="454" t="s">
        <v>12</v>
      </c>
      <c r="E155" s="454" t="s">
        <v>951</v>
      </c>
      <c r="F155" s="454" t="s">
        <v>952</v>
      </c>
      <c r="G155" s="454" t="s">
        <v>81</v>
      </c>
      <c r="H155" s="454" t="s">
        <v>762</v>
      </c>
      <c r="I155" s="454" t="s">
        <v>81</v>
      </c>
      <c r="J155" s="454">
        <v>65</v>
      </c>
      <c r="K155" s="454">
        <v>32</v>
      </c>
      <c r="L155" s="454">
        <v>87</v>
      </c>
      <c r="M155" s="551">
        <v>12.2</v>
      </c>
      <c r="N155" s="532"/>
      <c r="O155" s="464" t="s">
        <v>1098</v>
      </c>
      <c r="P155" s="464" t="s">
        <v>45</v>
      </c>
      <c r="Q155" s="464" t="s">
        <v>50</v>
      </c>
      <c r="R155" s="464" t="s">
        <v>642</v>
      </c>
      <c r="S155" s="464"/>
      <c r="T155" s="543">
        <v>490</v>
      </c>
      <c r="U155" s="544">
        <v>759</v>
      </c>
      <c r="V155" s="545">
        <v>85</v>
      </c>
      <c r="W155" s="546">
        <v>148</v>
      </c>
      <c r="X155" s="547" t="s">
        <v>53</v>
      </c>
      <c r="Y155" s="548" t="s">
        <v>53</v>
      </c>
      <c r="Z155" s="549">
        <v>5.2</v>
      </c>
      <c r="AA155" s="550">
        <v>9.25</v>
      </c>
      <c r="AB155" s="464" t="s">
        <v>792</v>
      </c>
    </row>
    <row r="156" spans="1:28" ht="12" thickBot="1">
      <c r="A156" s="889"/>
      <c r="B156" s="738"/>
      <c r="C156" s="454" t="s">
        <v>957</v>
      </c>
      <c r="D156" s="454" t="s">
        <v>12</v>
      </c>
      <c r="E156" s="454" t="s">
        <v>951</v>
      </c>
      <c r="F156" s="454" t="s">
        <v>952</v>
      </c>
      <c r="G156" s="454" t="s">
        <v>81</v>
      </c>
      <c r="H156" s="454" t="s">
        <v>762</v>
      </c>
      <c r="I156" s="454" t="s">
        <v>762</v>
      </c>
      <c r="J156" s="454">
        <v>65</v>
      </c>
      <c r="K156" s="454">
        <v>32</v>
      </c>
      <c r="L156" s="454">
        <v>87</v>
      </c>
      <c r="M156" s="551">
        <v>12.6</v>
      </c>
      <c r="N156" s="532"/>
      <c r="O156" s="464" t="s">
        <v>1115</v>
      </c>
      <c r="P156" s="464" t="s">
        <v>45</v>
      </c>
      <c r="Q156" s="464" t="s">
        <v>132</v>
      </c>
      <c r="R156" s="464" t="s">
        <v>642</v>
      </c>
      <c r="S156" s="464"/>
      <c r="T156" s="543">
        <v>500</v>
      </c>
      <c r="U156" s="544">
        <v>500</v>
      </c>
      <c r="V156" s="545">
        <v>60</v>
      </c>
      <c r="W156" s="546">
        <v>60</v>
      </c>
      <c r="X156" s="547">
        <v>8</v>
      </c>
      <c r="Y156" s="548">
        <v>8</v>
      </c>
      <c r="Z156" s="549">
        <v>2</v>
      </c>
      <c r="AA156" s="550">
        <v>2</v>
      </c>
      <c r="AB156" s="464" t="s">
        <v>791</v>
      </c>
    </row>
    <row r="157" spans="1:28" ht="12" thickBot="1">
      <c r="A157" s="889"/>
      <c r="B157" s="844">
        <v>5</v>
      </c>
      <c r="C157" s="464" t="s">
        <v>970</v>
      </c>
      <c r="D157" s="464" t="s">
        <v>12</v>
      </c>
      <c r="E157" s="464" t="s">
        <v>965</v>
      </c>
      <c r="F157" s="464" t="s">
        <v>971</v>
      </c>
      <c r="G157" s="464" t="s">
        <v>972</v>
      </c>
      <c r="H157" s="464" t="s">
        <v>762</v>
      </c>
      <c r="I157" s="464" t="s">
        <v>47</v>
      </c>
      <c r="J157" s="464">
        <v>65</v>
      </c>
      <c r="K157" s="464">
        <v>32</v>
      </c>
      <c r="L157" s="464">
        <v>87</v>
      </c>
      <c r="M157" s="559">
        <v>13.2</v>
      </c>
      <c r="N157" s="532"/>
      <c r="O157" s="464" t="s">
        <v>1116</v>
      </c>
      <c r="P157" s="464" t="s">
        <v>45</v>
      </c>
      <c r="Q157" s="464" t="s">
        <v>56</v>
      </c>
      <c r="R157" s="464" t="s">
        <v>642</v>
      </c>
      <c r="S157" s="464"/>
      <c r="T157" s="543">
        <v>625</v>
      </c>
      <c r="U157" s="544">
        <v>625</v>
      </c>
      <c r="V157" s="545">
        <v>65</v>
      </c>
      <c r="W157" s="546">
        <v>65</v>
      </c>
      <c r="X157" s="547">
        <v>12</v>
      </c>
      <c r="Y157" s="548">
        <v>12</v>
      </c>
      <c r="Z157" s="549">
        <v>2.5</v>
      </c>
      <c r="AA157" s="550">
        <v>2.5</v>
      </c>
      <c r="AB157" s="464" t="s">
        <v>791</v>
      </c>
    </row>
    <row r="158" spans="1:28" ht="12" thickBot="1">
      <c r="A158" s="889"/>
      <c r="B158" s="844"/>
      <c r="C158" s="464" t="s">
        <v>973</v>
      </c>
      <c r="D158" s="464" t="s">
        <v>12</v>
      </c>
      <c r="E158" s="464" t="s">
        <v>965</v>
      </c>
      <c r="F158" s="464" t="s">
        <v>971</v>
      </c>
      <c r="G158" s="464" t="s">
        <v>81</v>
      </c>
      <c r="H158" s="464" t="s">
        <v>776</v>
      </c>
      <c r="I158" s="464" t="s">
        <v>47</v>
      </c>
      <c r="J158" s="464">
        <v>65</v>
      </c>
      <c r="K158" s="464">
        <v>32</v>
      </c>
      <c r="L158" s="464">
        <v>87</v>
      </c>
      <c r="M158" s="559">
        <v>12.8</v>
      </c>
      <c r="N158" s="532"/>
      <c r="O158" s="464" t="s">
        <v>1117</v>
      </c>
      <c r="P158" s="464" t="s">
        <v>45</v>
      </c>
      <c r="Q158" s="464" t="s">
        <v>56</v>
      </c>
      <c r="R158" s="464" t="s">
        <v>642</v>
      </c>
      <c r="S158" s="464"/>
      <c r="T158" s="543">
        <v>700</v>
      </c>
      <c r="U158" s="544">
        <v>700</v>
      </c>
      <c r="V158" s="545">
        <v>70</v>
      </c>
      <c r="W158" s="546">
        <v>70</v>
      </c>
      <c r="X158" s="547">
        <v>16</v>
      </c>
      <c r="Y158" s="548">
        <v>16</v>
      </c>
      <c r="Z158" s="549">
        <v>2.7</v>
      </c>
      <c r="AA158" s="550">
        <v>2.7</v>
      </c>
      <c r="AB158" s="464" t="s">
        <v>791</v>
      </c>
    </row>
    <row r="159" spans="1:28" ht="12" thickBot="1">
      <c r="A159" s="889"/>
      <c r="B159" s="844"/>
      <c r="C159" s="464" t="s">
        <v>974</v>
      </c>
      <c r="D159" s="464" t="s">
        <v>12</v>
      </c>
      <c r="E159" s="464" t="s">
        <v>965</v>
      </c>
      <c r="F159" s="464" t="s">
        <v>971</v>
      </c>
      <c r="G159" s="464" t="s">
        <v>81</v>
      </c>
      <c r="H159" s="464" t="s">
        <v>767</v>
      </c>
      <c r="I159" s="464" t="s">
        <v>47</v>
      </c>
      <c r="J159" s="464">
        <v>65</v>
      </c>
      <c r="K159" s="464">
        <v>32</v>
      </c>
      <c r="L159" s="464">
        <v>87</v>
      </c>
      <c r="M159" s="559">
        <v>12.8</v>
      </c>
      <c r="N159" s="532"/>
      <c r="O159" s="464" t="s">
        <v>1118</v>
      </c>
      <c r="P159" s="464" t="s">
        <v>45</v>
      </c>
      <c r="Q159" s="464" t="s">
        <v>56</v>
      </c>
      <c r="R159" s="464" t="s">
        <v>642</v>
      </c>
      <c r="S159" s="464"/>
      <c r="T159" s="543">
        <v>750</v>
      </c>
      <c r="U159" s="544">
        <v>975</v>
      </c>
      <c r="V159" s="545">
        <v>75</v>
      </c>
      <c r="W159" s="546">
        <v>97</v>
      </c>
      <c r="X159" s="547">
        <v>20</v>
      </c>
      <c r="Y159" s="548">
        <v>20</v>
      </c>
      <c r="Z159" s="549">
        <v>2.9</v>
      </c>
      <c r="AA159" s="550">
        <v>3.94</v>
      </c>
      <c r="AB159" s="464" t="s">
        <v>792</v>
      </c>
    </row>
    <row r="160" spans="1:28" ht="12" thickBot="1">
      <c r="A160" s="889"/>
      <c r="B160" s="844"/>
      <c r="C160" s="464" t="s">
        <v>975</v>
      </c>
      <c r="D160" s="464" t="s">
        <v>12</v>
      </c>
      <c r="E160" s="464" t="s">
        <v>965</v>
      </c>
      <c r="F160" s="464" t="s">
        <v>971</v>
      </c>
      <c r="G160" s="464" t="s">
        <v>972</v>
      </c>
      <c r="H160" s="464" t="s">
        <v>762</v>
      </c>
      <c r="I160" s="464" t="s">
        <v>81</v>
      </c>
      <c r="J160" s="464">
        <v>65</v>
      </c>
      <c r="K160" s="464">
        <v>32</v>
      </c>
      <c r="L160" s="464">
        <v>87</v>
      </c>
      <c r="M160" s="559">
        <v>12.6</v>
      </c>
      <c r="N160" s="532"/>
      <c r="O160" s="464" t="s">
        <v>1106</v>
      </c>
      <c r="P160" s="464" t="s">
        <v>45</v>
      </c>
      <c r="Q160" s="464" t="s">
        <v>132</v>
      </c>
      <c r="R160" s="464" t="s">
        <v>642</v>
      </c>
      <c r="S160" s="464"/>
      <c r="T160" s="543">
        <v>550</v>
      </c>
      <c r="U160" s="544">
        <v>550</v>
      </c>
      <c r="V160" s="545">
        <v>45</v>
      </c>
      <c r="W160" s="546">
        <v>45</v>
      </c>
      <c r="X160" s="547">
        <v>4</v>
      </c>
      <c r="Y160" s="548">
        <v>4</v>
      </c>
      <c r="Z160" s="549">
        <v>4</v>
      </c>
      <c r="AA160" s="550">
        <v>4</v>
      </c>
      <c r="AB160" s="464" t="s">
        <v>791</v>
      </c>
    </row>
    <row r="161" spans="1:28" ht="12" thickBot="1">
      <c r="A161" s="889"/>
      <c r="B161" s="844"/>
      <c r="C161" s="464" t="s">
        <v>976</v>
      </c>
      <c r="D161" s="464" t="s">
        <v>12</v>
      </c>
      <c r="E161" s="464" t="s">
        <v>965</v>
      </c>
      <c r="F161" s="464" t="s">
        <v>971</v>
      </c>
      <c r="G161" s="464" t="s">
        <v>81</v>
      </c>
      <c r="H161" s="464" t="s">
        <v>776</v>
      </c>
      <c r="I161" s="464" t="s">
        <v>81</v>
      </c>
      <c r="J161" s="464">
        <v>65</v>
      </c>
      <c r="K161" s="464">
        <v>32</v>
      </c>
      <c r="L161" s="464">
        <v>87</v>
      </c>
      <c r="M161" s="559">
        <v>12.2</v>
      </c>
      <c r="N161" s="532"/>
      <c r="O161" s="464" t="s">
        <v>1107</v>
      </c>
      <c r="P161" s="464" t="s">
        <v>45</v>
      </c>
      <c r="Q161" s="464" t="s">
        <v>132</v>
      </c>
      <c r="R161" s="464" t="s">
        <v>642</v>
      </c>
      <c r="S161" s="464"/>
      <c r="T161" s="543">
        <v>750</v>
      </c>
      <c r="U161" s="544">
        <v>975</v>
      </c>
      <c r="V161" s="545">
        <v>50</v>
      </c>
      <c r="W161" s="546">
        <v>100</v>
      </c>
      <c r="X161" s="547">
        <v>4</v>
      </c>
      <c r="Y161" s="548">
        <v>4</v>
      </c>
      <c r="Z161" s="549">
        <v>5</v>
      </c>
      <c r="AA161" s="550">
        <v>8.9</v>
      </c>
      <c r="AB161" s="464" t="s">
        <v>792</v>
      </c>
    </row>
    <row r="162" spans="1:28" ht="12" thickBot="1">
      <c r="A162" s="889"/>
      <c r="B162" s="844"/>
      <c r="C162" s="464" t="s">
        <v>958</v>
      </c>
      <c r="D162" s="464" t="s">
        <v>12</v>
      </c>
      <c r="E162" s="464" t="s">
        <v>965</v>
      </c>
      <c r="F162" s="464" t="s">
        <v>971</v>
      </c>
      <c r="G162" s="464" t="s">
        <v>81</v>
      </c>
      <c r="H162" s="464" t="s">
        <v>767</v>
      </c>
      <c r="I162" s="464" t="s">
        <v>81</v>
      </c>
      <c r="J162" s="464">
        <v>65</v>
      </c>
      <c r="K162" s="464">
        <v>32</v>
      </c>
      <c r="L162" s="464">
        <v>87</v>
      </c>
      <c r="M162" s="559">
        <v>12.2</v>
      </c>
      <c r="N162" s="532"/>
      <c r="O162" s="464" t="s">
        <v>776</v>
      </c>
      <c r="P162" s="464" t="s">
        <v>45</v>
      </c>
      <c r="Q162" s="464" t="s">
        <v>7489</v>
      </c>
      <c r="R162" s="464" t="s">
        <v>642</v>
      </c>
      <c r="S162" s="464"/>
      <c r="T162" s="543">
        <v>500</v>
      </c>
      <c r="U162" s="544">
        <v>500</v>
      </c>
      <c r="V162" s="545">
        <v>50</v>
      </c>
      <c r="W162" s="546">
        <v>50</v>
      </c>
      <c r="X162" s="547">
        <v>6</v>
      </c>
      <c r="Y162" s="548">
        <v>6</v>
      </c>
      <c r="Z162" s="549">
        <v>5.5</v>
      </c>
      <c r="AA162" s="550">
        <v>5.5</v>
      </c>
      <c r="AB162" s="464" t="s">
        <v>791</v>
      </c>
    </row>
    <row r="163" spans="1:28" ht="12" thickBot="1">
      <c r="A163" s="889"/>
      <c r="B163" s="844"/>
      <c r="C163" s="464" t="s">
        <v>977</v>
      </c>
      <c r="D163" s="464" t="s">
        <v>12</v>
      </c>
      <c r="E163" s="464" t="s">
        <v>965</v>
      </c>
      <c r="F163" s="464" t="s">
        <v>971</v>
      </c>
      <c r="G163" s="464" t="s">
        <v>972</v>
      </c>
      <c r="H163" s="464" t="s">
        <v>762</v>
      </c>
      <c r="I163" s="464" t="s">
        <v>762</v>
      </c>
      <c r="J163" s="464">
        <v>65</v>
      </c>
      <c r="K163" s="464">
        <v>32</v>
      </c>
      <c r="L163" s="464">
        <v>87</v>
      </c>
      <c r="M163" s="559">
        <v>13</v>
      </c>
      <c r="N163" s="532"/>
      <c r="O163" s="464" t="s">
        <v>771</v>
      </c>
      <c r="P163" s="464" t="s">
        <v>45</v>
      </c>
      <c r="Q163" s="464" t="s">
        <v>7489</v>
      </c>
      <c r="R163" s="464" t="s">
        <v>642</v>
      </c>
      <c r="S163" s="464"/>
      <c r="T163" s="543">
        <v>750</v>
      </c>
      <c r="U163" s="544">
        <v>862</v>
      </c>
      <c r="V163" s="545">
        <v>60</v>
      </c>
      <c r="W163" s="546">
        <v>99</v>
      </c>
      <c r="X163" s="547">
        <v>8</v>
      </c>
      <c r="Y163" s="548">
        <v>8</v>
      </c>
      <c r="Z163" s="549">
        <v>6.5</v>
      </c>
      <c r="AA163" s="550">
        <v>9.6199999999999992</v>
      </c>
      <c r="AB163" s="464" t="s">
        <v>792</v>
      </c>
    </row>
    <row r="164" spans="1:28" ht="12" thickBot="1">
      <c r="A164" s="889"/>
      <c r="B164" s="844"/>
      <c r="C164" s="464" t="s">
        <v>978</v>
      </c>
      <c r="D164" s="464" t="s">
        <v>12</v>
      </c>
      <c r="E164" s="464" t="s">
        <v>965</v>
      </c>
      <c r="F164" s="464" t="s">
        <v>971</v>
      </c>
      <c r="G164" s="464" t="s">
        <v>81</v>
      </c>
      <c r="H164" s="464" t="s">
        <v>776</v>
      </c>
      <c r="I164" s="464" t="s">
        <v>762</v>
      </c>
      <c r="J164" s="464">
        <v>65</v>
      </c>
      <c r="K164" s="464">
        <v>32</v>
      </c>
      <c r="L164" s="464">
        <v>87</v>
      </c>
      <c r="M164" s="559">
        <v>12.6</v>
      </c>
      <c r="N164" s="532"/>
      <c r="O164" s="464"/>
      <c r="P164" s="464"/>
      <c r="Q164" s="464"/>
      <c r="R164" s="464"/>
      <c r="S164" s="464"/>
      <c r="T164" s="543"/>
      <c r="U164" s="544"/>
      <c r="V164" s="545"/>
      <c r="W164" s="546"/>
      <c r="X164" s="547"/>
      <c r="Y164" s="548"/>
      <c r="Z164" s="549"/>
      <c r="AA164" s="550"/>
      <c r="AB164" s="464"/>
    </row>
    <row r="165" spans="1:28" ht="12" thickBot="1">
      <c r="A165" s="889"/>
      <c r="B165" s="844"/>
      <c r="C165" s="464" t="s">
        <v>979</v>
      </c>
      <c r="D165" s="464" t="s">
        <v>12</v>
      </c>
      <c r="E165" s="464" t="s">
        <v>965</v>
      </c>
      <c r="F165" s="464" t="s">
        <v>971</v>
      </c>
      <c r="G165" s="464" t="s">
        <v>81</v>
      </c>
      <c r="H165" s="464" t="s">
        <v>767</v>
      </c>
      <c r="I165" s="464" t="s">
        <v>762</v>
      </c>
      <c r="J165" s="464">
        <v>65</v>
      </c>
      <c r="K165" s="464">
        <v>32</v>
      </c>
      <c r="L165" s="464">
        <v>87</v>
      </c>
      <c r="M165" s="559">
        <v>12.6</v>
      </c>
      <c r="N165" s="532"/>
      <c r="O165" s="464"/>
      <c r="P165" s="464"/>
      <c r="Q165" s="464"/>
      <c r="R165" s="464"/>
      <c r="S165" s="464"/>
      <c r="T165" s="543"/>
      <c r="U165" s="544"/>
      <c r="V165" s="545"/>
      <c r="W165" s="546"/>
      <c r="X165" s="547"/>
      <c r="Y165" s="548"/>
      <c r="Z165" s="549"/>
      <c r="AA165" s="550"/>
      <c r="AB165" s="464"/>
    </row>
    <row r="166" spans="1:28" ht="12" thickBot="1">
      <c r="A166" s="889"/>
      <c r="B166" s="738">
        <v>6</v>
      </c>
      <c r="C166" s="454" t="s">
        <v>959</v>
      </c>
      <c r="D166" s="454" t="s">
        <v>14</v>
      </c>
      <c r="E166" s="454" t="s">
        <v>966</v>
      </c>
      <c r="F166" s="454" t="s">
        <v>967</v>
      </c>
      <c r="G166" s="454" t="s">
        <v>847</v>
      </c>
      <c r="H166" s="454" t="s">
        <v>771</v>
      </c>
      <c r="I166" s="454" t="s">
        <v>47</v>
      </c>
      <c r="J166" s="454">
        <v>65</v>
      </c>
      <c r="K166" s="454">
        <v>32</v>
      </c>
      <c r="L166" s="454">
        <v>87</v>
      </c>
      <c r="M166" s="551">
        <v>13.2</v>
      </c>
      <c r="N166" s="532"/>
      <c r="O166" s="464"/>
      <c r="P166" s="464"/>
      <c r="Q166" s="464"/>
      <c r="R166" s="464"/>
      <c r="S166" s="464"/>
      <c r="T166" s="543"/>
      <c r="U166" s="544"/>
      <c r="V166" s="545"/>
      <c r="W166" s="546"/>
      <c r="X166" s="547"/>
      <c r="Y166" s="548"/>
      <c r="Z166" s="549"/>
      <c r="AA166" s="550"/>
      <c r="AB166" s="464"/>
    </row>
    <row r="167" spans="1:28" ht="12" thickBot="1">
      <c r="A167" s="889"/>
      <c r="B167" s="738"/>
      <c r="C167" s="454" t="s">
        <v>960</v>
      </c>
      <c r="D167" s="454" t="s">
        <v>14</v>
      </c>
      <c r="E167" s="454" t="s">
        <v>966</v>
      </c>
      <c r="F167" s="454" t="s">
        <v>967</v>
      </c>
      <c r="G167" s="454" t="s">
        <v>847</v>
      </c>
      <c r="H167" s="454" t="s">
        <v>770</v>
      </c>
      <c r="I167" s="454" t="s">
        <v>47</v>
      </c>
      <c r="J167" s="454">
        <v>65</v>
      </c>
      <c r="K167" s="454">
        <v>32</v>
      </c>
      <c r="L167" s="454">
        <v>87</v>
      </c>
      <c r="M167" s="551">
        <v>13.2</v>
      </c>
      <c r="N167" s="532"/>
      <c r="O167" s="464"/>
      <c r="P167" s="464"/>
      <c r="Q167" s="464"/>
      <c r="R167" s="464"/>
      <c r="S167" s="464"/>
      <c r="T167" s="543"/>
      <c r="U167" s="544"/>
      <c r="V167" s="545"/>
      <c r="W167" s="546"/>
      <c r="X167" s="547"/>
      <c r="Y167" s="548"/>
      <c r="Z167" s="549"/>
      <c r="AA167" s="550"/>
      <c r="AB167" s="464"/>
    </row>
    <row r="168" spans="1:28" ht="12" thickBot="1">
      <c r="A168" s="889"/>
      <c r="B168" s="738"/>
      <c r="C168" s="454" t="s">
        <v>961</v>
      </c>
      <c r="D168" s="454" t="s">
        <v>14</v>
      </c>
      <c r="E168" s="454" t="s">
        <v>966</v>
      </c>
      <c r="F168" s="454" t="s">
        <v>967</v>
      </c>
      <c r="G168" s="454" t="s">
        <v>847</v>
      </c>
      <c r="H168" s="454" t="s">
        <v>771</v>
      </c>
      <c r="I168" s="454" t="s">
        <v>81</v>
      </c>
      <c r="J168" s="454">
        <v>65</v>
      </c>
      <c r="K168" s="454">
        <v>32</v>
      </c>
      <c r="L168" s="454">
        <v>87</v>
      </c>
      <c r="M168" s="551">
        <v>12.6</v>
      </c>
      <c r="N168" s="532"/>
      <c r="O168" s="464"/>
      <c r="P168" s="464"/>
      <c r="Q168" s="464"/>
      <c r="R168" s="464"/>
      <c r="S168" s="464"/>
      <c r="T168" s="543"/>
      <c r="U168" s="544"/>
      <c r="V168" s="545"/>
      <c r="W168" s="546"/>
      <c r="X168" s="547"/>
      <c r="Y168" s="548"/>
      <c r="Z168" s="549"/>
      <c r="AA168" s="550"/>
      <c r="AB168" s="464"/>
    </row>
    <row r="169" spans="1:28" ht="12" thickBot="1">
      <c r="A169" s="889"/>
      <c r="B169" s="738"/>
      <c r="C169" s="454" t="s">
        <v>962</v>
      </c>
      <c r="D169" s="454" t="s">
        <v>14</v>
      </c>
      <c r="E169" s="454" t="s">
        <v>966</v>
      </c>
      <c r="F169" s="454" t="s">
        <v>967</v>
      </c>
      <c r="G169" s="454" t="s">
        <v>847</v>
      </c>
      <c r="H169" s="454" t="s">
        <v>770</v>
      </c>
      <c r="I169" s="454" t="s">
        <v>81</v>
      </c>
      <c r="J169" s="454">
        <v>65</v>
      </c>
      <c r="K169" s="454">
        <v>32</v>
      </c>
      <c r="L169" s="454">
        <v>87</v>
      </c>
      <c r="M169" s="551">
        <v>12.6</v>
      </c>
      <c r="N169" s="532"/>
      <c r="O169" s="464"/>
      <c r="P169" s="464"/>
      <c r="Q169" s="464"/>
      <c r="R169" s="464"/>
      <c r="S169" s="464"/>
      <c r="T169" s="543"/>
      <c r="U169" s="544"/>
      <c r="V169" s="545"/>
      <c r="W169" s="546"/>
      <c r="X169" s="547"/>
      <c r="Y169" s="548"/>
      <c r="Z169" s="549"/>
      <c r="AA169" s="550"/>
      <c r="AB169" s="464"/>
    </row>
    <row r="170" spans="1:28" ht="12" thickBot="1">
      <c r="A170" s="889"/>
      <c r="B170" s="738"/>
      <c r="C170" s="454" t="s">
        <v>963</v>
      </c>
      <c r="D170" s="454" t="s">
        <v>14</v>
      </c>
      <c r="E170" s="454" t="s">
        <v>966</v>
      </c>
      <c r="F170" s="454" t="s">
        <v>967</v>
      </c>
      <c r="G170" s="454" t="s">
        <v>847</v>
      </c>
      <c r="H170" s="454" t="s">
        <v>771</v>
      </c>
      <c r="I170" s="454" t="s">
        <v>762</v>
      </c>
      <c r="J170" s="454">
        <v>65</v>
      </c>
      <c r="K170" s="454">
        <v>32</v>
      </c>
      <c r="L170" s="454">
        <v>87</v>
      </c>
      <c r="M170" s="551">
        <v>13</v>
      </c>
      <c r="N170" s="532"/>
      <c r="O170" s="464"/>
      <c r="P170" s="464"/>
      <c r="Q170" s="464"/>
      <c r="R170" s="464"/>
      <c r="S170" s="464"/>
      <c r="T170" s="543"/>
      <c r="U170" s="544"/>
      <c r="V170" s="545"/>
      <c r="W170" s="546"/>
      <c r="X170" s="547"/>
      <c r="Y170" s="548"/>
      <c r="Z170" s="549"/>
      <c r="AA170" s="550"/>
      <c r="AB170" s="464"/>
    </row>
    <row r="171" spans="1:28" ht="12" thickBot="1">
      <c r="A171" s="889"/>
      <c r="B171" s="738"/>
      <c r="C171" s="454" t="s">
        <v>964</v>
      </c>
      <c r="D171" s="454" t="s">
        <v>14</v>
      </c>
      <c r="E171" s="454" t="s">
        <v>966</v>
      </c>
      <c r="F171" s="454" t="s">
        <v>967</v>
      </c>
      <c r="G171" s="454" t="s">
        <v>847</v>
      </c>
      <c r="H171" s="454" t="s">
        <v>770</v>
      </c>
      <c r="I171" s="454" t="s">
        <v>762</v>
      </c>
      <c r="J171" s="454">
        <v>65</v>
      </c>
      <c r="K171" s="454">
        <v>32</v>
      </c>
      <c r="L171" s="454">
        <v>87</v>
      </c>
      <c r="M171" s="551">
        <v>13</v>
      </c>
      <c r="N171" s="532"/>
      <c r="O171" s="464"/>
      <c r="P171" s="464"/>
      <c r="Q171" s="464"/>
      <c r="R171" s="464"/>
      <c r="S171" s="464"/>
      <c r="T171" s="543"/>
      <c r="U171" s="544"/>
      <c r="V171" s="545"/>
      <c r="W171" s="546"/>
      <c r="X171" s="547"/>
      <c r="Y171" s="548"/>
      <c r="Z171" s="549"/>
      <c r="AA171" s="550"/>
      <c r="AB171" s="464"/>
    </row>
    <row r="172" spans="1:28" ht="12" thickBot="1">
      <c r="A172" s="532"/>
      <c r="B172" s="381"/>
      <c r="C172" s="381"/>
      <c r="D172" s="381"/>
      <c r="E172" s="381"/>
      <c r="F172" s="381"/>
      <c r="G172" s="381"/>
      <c r="H172" s="381"/>
      <c r="I172" s="381"/>
      <c r="J172" s="381"/>
      <c r="K172" s="381"/>
      <c r="L172" s="381"/>
      <c r="M172" s="381"/>
      <c r="N172" s="532"/>
      <c r="O172" s="470"/>
      <c r="P172" s="552"/>
      <c r="Q172" s="552"/>
      <c r="R172" s="552"/>
      <c r="S172" s="552"/>
      <c r="T172" s="553"/>
      <c r="U172" s="554"/>
      <c r="V172" s="555"/>
      <c r="W172" s="556"/>
      <c r="X172" s="553"/>
      <c r="Y172" s="554"/>
      <c r="Z172" s="557"/>
      <c r="AA172" s="558"/>
      <c r="AB172" s="552"/>
    </row>
    <row r="173" spans="1:28" ht="12" thickBot="1">
      <c r="A173" s="888">
        <v>9</v>
      </c>
      <c r="B173" s="464">
        <v>1</v>
      </c>
      <c r="C173" s="464" t="s">
        <v>1042</v>
      </c>
      <c r="D173" s="464" t="s">
        <v>1187</v>
      </c>
      <c r="E173" s="464" t="s">
        <v>81</v>
      </c>
      <c r="F173" s="464" t="s">
        <v>6</v>
      </c>
      <c r="G173" s="464" t="s">
        <v>6</v>
      </c>
      <c r="H173" s="464" t="s">
        <v>6</v>
      </c>
      <c r="I173" s="464" t="s">
        <v>6</v>
      </c>
      <c r="J173" s="464">
        <v>30</v>
      </c>
      <c r="K173" s="464">
        <v>15</v>
      </c>
      <c r="L173" s="464">
        <v>60</v>
      </c>
      <c r="M173" s="559">
        <v>1</v>
      </c>
      <c r="N173" s="532"/>
      <c r="O173" s="464" t="s">
        <v>1119</v>
      </c>
      <c r="P173" s="464" t="s">
        <v>43</v>
      </c>
      <c r="Q173" s="464" t="s">
        <v>89</v>
      </c>
      <c r="R173" s="464" t="s">
        <v>81</v>
      </c>
      <c r="S173" s="464"/>
      <c r="T173" s="543">
        <v>310</v>
      </c>
      <c r="U173" s="544">
        <v>387</v>
      </c>
      <c r="V173" s="545">
        <v>40</v>
      </c>
      <c r="W173" s="546">
        <v>100</v>
      </c>
      <c r="X173" s="547" t="s">
        <v>124</v>
      </c>
      <c r="Y173" s="548" t="s">
        <v>124</v>
      </c>
      <c r="Z173" s="549">
        <v>0.85</v>
      </c>
      <c r="AA173" s="550">
        <v>1.74</v>
      </c>
      <c r="AB173" s="464" t="s">
        <v>792</v>
      </c>
    </row>
    <row r="174" spans="1:28" ht="12" thickBot="1">
      <c r="A174" s="888"/>
      <c r="B174" s="738">
        <v>2</v>
      </c>
      <c r="C174" s="454" t="s">
        <v>980</v>
      </c>
      <c r="D174" s="454" t="s">
        <v>993</v>
      </c>
      <c r="E174" s="454" t="s">
        <v>81</v>
      </c>
      <c r="F174" s="454" t="s">
        <v>47</v>
      </c>
      <c r="G174" s="454" t="s">
        <v>6</v>
      </c>
      <c r="H174" s="454" t="s">
        <v>6</v>
      </c>
      <c r="I174" s="454" t="s">
        <v>6</v>
      </c>
      <c r="J174" s="454">
        <v>30</v>
      </c>
      <c r="K174" s="454">
        <v>15</v>
      </c>
      <c r="L174" s="454">
        <v>60</v>
      </c>
      <c r="M174" s="551">
        <v>2.2000000000000002</v>
      </c>
      <c r="N174" s="532"/>
      <c r="O174" s="464" t="s">
        <v>1101</v>
      </c>
      <c r="P174" s="464" t="s">
        <v>45</v>
      </c>
      <c r="Q174" s="464" t="s">
        <v>7489</v>
      </c>
      <c r="R174" s="464" t="s">
        <v>762</v>
      </c>
      <c r="S174" s="464"/>
      <c r="T174" s="543">
        <v>550</v>
      </c>
      <c r="U174" s="544">
        <v>990</v>
      </c>
      <c r="V174" s="545">
        <v>50</v>
      </c>
      <c r="W174" s="546">
        <v>100</v>
      </c>
      <c r="X174" s="547">
        <v>1</v>
      </c>
      <c r="Y174" s="548">
        <v>1</v>
      </c>
      <c r="Z174" s="549">
        <v>3</v>
      </c>
      <c r="AA174" s="550">
        <v>6.24</v>
      </c>
      <c r="AB174" s="464" t="s">
        <v>792</v>
      </c>
    </row>
    <row r="175" spans="1:28" ht="12" thickBot="1">
      <c r="A175" s="888"/>
      <c r="B175" s="738"/>
      <c r="C175" s="454" t="s">
        <v>3594</v>
      </c>
      <c r="D175" s="454" t="s">
        <v>993</v>
      </c>
      <c r="E175" s="454" t="s">
        <v>81</v>
      </c>
      <c r="F175" s="454" t="s">
        <v>762</v>
      </c>
      <c r="G175" s="454" t="s">
        <v>6</v>
      </c>
      <c r="H175" s="454" t="s">
        <v>6</v>
      </c>
      <c r="I175" s="454" t="s">
        <v>6</v>
      </c>
      <c r="J175" s="454">
        <v>30</v>
      </c>
      <c r="K175" s="454">
        <v>15</v>
      </c>
      <c r="L175" s="454">
        <v>60</v>
      </c>
      <c r="M175" s="551">
        <v>2</v>
      </c>
      <c r="N175" s="532"/>
      <c r="O175" s="464" t="s">
        <v>992</v>
      </c>
      <c r="P175" s="464" t="s">
        <v>45</v>
      </c>
      <c r="Q175" s="464" t="s">
        <v>78</v>
      </c>
      <c r="R175" s="464" t="s">
        <v>762</v>
      </c>
      <c r="S175" s="464"/>
      <c r="T175" s="543">
        <v>390</v>
      </c>
      <c r="U175" s="544">
        <v>760</v>
      </c>
      <c r="V175" s="545">
        <v>65</v>
      </c>
      <c r="W175" s="546">
        <v>149</v>
      </c>
      <c r="X175" s="547" t="s">
        <v>124</v>
      </c>
      <c r="Y175" s="548" t="s">
        <v>124</v>
      </c>
      <c r="Z175" s="549">
        <v>3</v>
      </c>
      <c r="AA175" s="550">
        <v>7.05</v>
      </c>
      <c r="AB175" s="464" t="s">
        <v>792</v>
      </c>
    </row>
    <row r="176" spans="1:28" ht="12" thickBot="1">
      <c r="A176" s="888"/>
      <c r="B176" s="464">
        <v>3</v>
      </c>
      <c r="C176" s="464" t="s">
        <v>1043</v>
      </c>
      <c r="D176" s="464" t="s">
        <v>16</v>
      </c>
      <c r="E176" s="464" t="s">
        <v>81</v>
      </c>
      <c r="F176" s="464" t="s">
        <v>47</v>
      </c>
      <c r="G176" s="464" t="s">
        <v>762</v>
      </c>
      <c r="H176" s="464" t="s">
        <v>6</v>
      </c>
      <c r="I176" s="464" t="s">
        <v>6</v>
      </c>
      <c r="J176" s="464">
        <v>30</v>
      </c>
      <c r="K176" s="464">
        <v>15</v>
      </c>
      <c r="L176" s="464">
        <v>60</v>
      </c>
      <c r="M176" s="559">
        <v>3.2</v>
      </c>
      <c r="N176" s="532"/>
      <c r="O176" s="464"/>
      <c r="P176" s="464"/>
      <c r="Q176" s="464"/>
      <c r="R176" s="464"/>
      <c r="S176" s="464"/>
      <c r="T176" s="543"/>
      <c r="U176" s="544"/>
      <c r="V176" s="545"/>
      <c r="W176" s="546"/>
      <c r="X176" s="547"/>
      <c r="Y176" s="548"/>
      <c r="Z176" s="549"/>
      <c r="AA176" s="550"/>
      <c r="AB176" s="464"/>
    </row>
    <row r="177" spans="1:28" ht="12" thickBot="1">
      <c r="A177" s="888"/>
      <c r="B177" s="738">
        <v>4</v>
      </c>
      <c r="C177" s="454" t="s">
        <v>981</v>
      </c>
      <c r="D177" s="454" t="s">
        <v>810</v>
      </c>
      <c r="E177" s="454" t="s">
        <v>81</v>
      </c>
      <c r="F177" s="454" t="s">
        <v>47</v>
      </c>
      <c r="G177" s="454" t="s">
        <v>762</v>
      </c>
      <c r="H177" s="454" t="s">
        <v>991</v>
      </c>
      <c r="I177" s="454" t="s">
        <v>6</v>
      </c>
      <c r="J177" s="454">
        <v>30</v>
      </c>
      <c r="K177" s="454">
        <v>15</v>
      </c>
      <c r="L177" s="454">
        <v>60</v>
      </c>
      <c r="M177" s="551">
        <v>3.8</v>
      </c>
      <c r="N177" s="532"/>
      <c r="O177" s="464"/>
      <c r="P177" s="464"/>
      <c r="Q177" s="464"/>
      <c r="R177" s="464"/>
      <c r="S177" s="464"/>
      <c r="T177" s="543"/>
      <c r="U177" s="544"/>
      <c r="V177" s="545"/>
      <c r="W177" s="546"/>
      <c r="X177" s="547"/>
      <c r="Y177" s="548"/>
      <c r="Z177" s="549"/>
      <c r="AA177" s="550"/>
      <c r="AB177" s="464"/>
    </row>
    <row r="178" spans="1:28" ht="12" thickBot="1">
      <c r="A178" s="888"/>
      <c r="B178" s="738"/>
      <c r="C178" s="454" t="s">
        <v>982</v>
      </c>
      <c r="D178" s="454" t="s">
        <v>811</v>
      </c>
      <c r="E178" s="454" t="s">
        <v>81</v>
      </c>
      <c r="F178" s="454" t="s">
        <v>47</v>
      </c>
      <c r="G178" s="454" t="s">
        <v>762</v>
      </c>
      <c r="H178" s="454" t="s">
        <v>816</v>
      </c>
      <c r="I178" s="454" t="s">
        <v>6</v>
      </c>
      <c r="J178" s="454">
        <v>30</v>
      </c>
      <c r="K178" s="454">
        <v>15</v>
      </c>
      <c r="L178" s="454">
        <v>60</v>
      </c>
      <c r="M178" s="551">
        <v>4.2</v>
      </c>
      <c r="N178" s="532"/>
      <c r="O178" s="464"/>
      <c r="P178" s="464"/>
      <c r="Q178" s="464"/>
      <c r="R178" s="464"/>
      <c r="S178" s="464"/>
      <c r="T178" s="543"/>
      <c r="U178" s="544"/>
      <c r="V178" s="545"/>
      <c r="W178" s="546"/>
      <c r="X178" s="547"/>
      <c r="Y178" s="548"/>
      <c r="Z178" s="549"/>
      <c r="AA178" s="550"/>
      <c r="AB178" s="464"/>
    </row>
    <row r="179" spans="1:28" ht="12" thickBot="1">
      <c r="A179" s="888"/>
      <c r="B179" s="844">
        <v>5</v>
      </c>
      <c r="C179" s="464" t="s">
        <v>1044</v>
      </c>
      <c r="D179" s="464" t="s">
        <v>810</v>
      </c>
      <c r="E179" s="464" t="s">
        <v>81</v>
      </c>
      <c r="F179" s="464" t="s">
        <v>47</v>
      </c>
      <c r="G179" s="464" t="s">
        <v>762</v>
      </c>
      <c r="H179" s="464" t="s">
        <v>991</v>
      </c>
      <c r="I179" s="464" t="s">
        <v>991</v>
      </c>
      <c r="J179" s="464">
        <v>30</v>
      </c>
      <c r="K179" s="464">
        <v>15</v>
      </c>
      <c r="L179" s="464">
        <v>60</v>
      </c>
      <c r="M179" s="559">
        <v>4.4000000000000004</v>
      </c>
      <c r="N179" s="532"/>
      <c r="O179" s="464"/>
      <c r="P179" s="464"/>
      <c r="Q179" s="464"/>
      <c r="R179" s="464"/>
      <c r="S179" s="464"/>
      <c r="T179" s="543"/>
      <c r="U179" s="544"/>
      <c r="V179" s="545"/>
      <c r="W179" s="546"/>
      <c r="X179" s="547"/>
      <c r="Y179" s="548"/>
      <c r="Z179" s="549"/>
      <c r="AA179" s="550"/>
      <c r="AB179" s="464"/>
    </row>
    <row r="180" spans="1:28" ht="12" thickBot="1">
      <c r="A180" s="888"/>
      <c r="B180" s="844"/>
      <c r="C180" s="464" t="s">
        <v>1045</v>
      </c>
      <c r="D180" s="464" t="s">
        <v>810</v>
      </c>
      <c r="E180" s="464" t="s">
        <v>81</v>
      </c>
      <c r="F180" s="464" t="s">
        <v>47</v>
      </c>
      <c r="G180" s="464" t="s">
        <v>762</v>
      </c>
      <c r="H180" s="464" t="s">
        <v>991</v>
      </c>
      <c r="I180" s="464" t="s">
        <v>816</v>
      </c>
      <c r="J180" s="464">
        <v>30</v>
      </c>
      <c r="K180" s="464">
        <v>15</v>
      </c>
      <c r="L180" s="464">
        <v>60</v>
      </c>
      <c r="M180" s="559">
        <v>4.8</v>
      </c>
      <c r="N180" s="532"/>
      <c r="O180" s="464"/>
      <c r="P180" s="464"/>
      <c r="Q180" s="464"/>
      <c r="R180" s="464"/>
      <c r="S180" s="464"/>
      <c r="T180" s="543"/>
      <c r="U180" s="544"/>
      <c r="V180" s="545"/>
      <c r="W180" s="546"/>
      <c r="X180" s="547"/>
      <c r="Y180" s="548"/>
      <c r="Z180" s="549"/>
      <c r="AA180" s="550"/>
      <c r="AB180" s="464"/>
    </row>
    <row r="181" spans="1:28" ht="12" thickBot="1">
      <c r="A181" s="888"/>
      <c r="B181" s="844"/>
      <c r="C181" s="464" t="s">
        <v>1046</v>
      </c>
      <c r="D181" s="464" t="s">
        <v>811</v>
      </c>
      <c r="E181" s="464" t="s">
        <v>81</v>
      </c>
      <c r="F181" s="464" t="s">
        <v>47</v>
      </c>
      <c r="G181" s="464" t="s">
        <v>762</v>
      </c>
      <c r="H181" s="464" t="s">
        <v>816</v>
      </c>
      <c r="I181" s="464" t="s">
        <v>991</v>
      </c>
      <c r="J181" s="464">
        <v>30</v>
      </c>
      <c r="K181" s="464">
        <v>15</v>
      </c>
      <c r="L181" s="464">
        <v>60</v>
      </c>
      <c r="M181" s="559">
        <v>4.8</v>
      </c>
      <c r="N181" s="532"/>
      <c r="O181" s="464"/>
      <c r="P181" s="464"/>
      <c r="Q181" s="464"/>
      <c r="R181" s="464"/>
      <c r="S181" s="464"/>
      <c r="T181" s="543"/>
      <c r="U181" s="544"/>
      <c r="V181" s="545"/>
      <c r="W181" s="546"/>
      <c r="X181" s="547"/>
      <c r="Y181" s="548"/>
      <c r="Z181" s="549"/>
      <c r="AA181" s="550"/>
      <c r="AB181" s="464"/>
    </row>
    <row r="182" spans="1:28" ht="12" thickBot="1">
      <c r="A182" s="888"/>
      <c r="B182" s="844"/>
      <c r="C182" s="464" t="s">
        <v>1047</v>
      </c>
      <c r="D182" s="464" t="s">
        <v>811</v>
      </c>
      <c r="E182" s="464" t="s">
        <v>81</v>
      </c>
      <c r="F182" s="464" t="s">
        <v>47</v>
      </c>
      <c r="G182" s="464" t="s">
        <v>762</v>
      </c>
      <c r="H182" s="464" t="s">
        <v>816</v>
      </c>
      <c r="I182" s="464" t="s">
        <v>816</v>
      </c>
      <c r="J182" s="464">
        <v>30</v>
      </c>
      <c r="K182" s="464">
        <v>15</v>
      </c>
      <c r="L182" s="464">
        <v>60</v>
      </c>
      <c r="M182" s="559">
        <v>5.2</v>
      </c>
      <c r="N182" s="532"/>
      <c r="O182" s="464"/>
      <c r="P182" s="464"/>
      <c r="Q182" s="464"/>
      <c r="R182" s="464"/>
      <c r="S182" s="464"/>
      <c r="T182" s="543"/>
      <c r="U182" s="544"/>
      <c r="V182" s="545"/>
      <c r="W182" s="546"/>
      <c r="X182" s="547"/>
      <c r="Y182" s="548"/>
      <c r="Z182" s="549"/>
      <c r="AA182" s="550"/>
      <c r="AB182" s="464"/>
    </row>
    <row r="183" spans="1:28" ht="12" thickBot="1">
      <c r="A183" s="888"/>
      <c r="B183" s="738">
        <v>6</v>
      </c>
      <c r="C183" s="454" t="s">
        <v>983</v>
      </c>
      <c r="D183" s="454" t="s">
        <v>812</v>
      </c>
      <c r="E183" s="454" t="s">
        <v>81</v>
      </c>
      <c r="F183" s="454" t="s">
        <v>47</v>
      </c>
      <c r="G183" s="454" t="s">
        <v>762</v>
      </c>
      <c r="H183" s="454" t="s">
        <v>991</v>
      </c>
      <c r="I183" s="454" t="s">
        <v>47</v>
      </c>
      <c r="J183" s="454">
        <v>30</v>
      </c>
      <c r="K183" s="454">
        <v>15</v>
      </c>
      <c r="L183" s="454">
        <v>60</v>
      </c>
      <c r="M183" s="551">
        <v>6</v>
      </c>
      <c r="N183" s="532"/>
      <c r="O183" s="464"/>
      <c r="P183" s="464"/>
      <c r="Q183" s="464"/>
      <c r="R183" s="464"/>
      <c r="S183" s="464"/>
      <c r="T183" s="543"/>
      <c r="U183" s="544"/>
      <c r="V183" s="545"/>
      <c r="W183" s="546"/>
      <c r="X183" s="547"/>
      <c r="Y183" s="548"/>
      <c r="Z183" s="549"/>
      <c r="AA183" s="550"/>
      <c r="AB183" s="464"/>
    </row>
    <row r="184" spans="1:28" ht="12" thickBot="1">
      <c r="A184" s="888"/>
      <c r="B184" s="738"/>
      <c r="C184" s="454" t="s">
        <v>984</v>
      </c>
      <c r="D184" s="454" t="s">
        <v>811</v>
      </c>
      <c r="E184" s="454" t="s">
        <v>81</v>
      </c>
      <c r="F184" s="454" t="s">
        <v>47</v>
      </c>
      <c r="G184" s="454" t="s">
        <v>762</v>
      </c>
      <c r="H184" s="454" t="s">
        <v>991</v>
      </c>
      <c r="I184" s="454" t="s">
        <v>762</v>
      </c>
      <c r="J184" s="454">
        <v>30</v>
      </c>
      <c r="K184" s="454">
        <v>15</v>
      </c>
      <c r="L184" s="454">
        <v>60</v>
      </c>
      <c r="M184" s="551">
        <v>5.8</v>
      </c>
      <c r="N184" s="532"/>
      <c r="O184" s="464"/>
      <c r="P184" s="464"/>
      <c r="Q184" s="464"/>
      <c r="R184" s="464"/>
      <c r="S184" s="464"/>
      <c r="T184" s="543"/>
      <c r="U184" s="544"/>
      <c r="V184" s="545"/>
      <c r="W184" s="546"/>
      <c r="X184" s="547"/>
      <c r="Y184" s="548"/>
      <c r="Z184" s="549"/>
      <c r="AA184" s="550"/>
      <c r="AB184" s="464"/>
    </row>
    <row r="185" spans="1:28" ht="12" thickBot="1">
      <c r="A185" s="888"/>
      <c r="B185" s="738"/>
      <c r="C185" s="454" t="s">
        <v>985</v>
      </c>
      <c r="D185" s="454" t="s">
        <v>810</v>
      </c>
      <c r="E185" s="454" t="s">
        <v>81</v>
      </c>
      <c r="F185" s="454" t="s">
        <v>47</v>
      </c>
      <c r="G185" s="454" t="s">
        <v>762</v>
      </c>
      <c r="H185" s="454" t="s">
        <v>992</v>
      </c>
      <c r="I185" s="454" t="s">
        <v>991</v>
      </c>
      <c r="J185" s="454">
        <v>30</v>
      </c>
      <c r="K185" s="454">
        <v>15</v>
      </c>
      <c r="L185" s="454">
        <v>60</v>
      </c>
      <c r="M185" s="551">
        <v>4.8</v>
      </c>
      <c r="N185" s="532"/>
      <c r="O185" s="464"/>
      <c r="P185" s="464"/>
      <c r="Q185" s="464"/>
      <c r="R185" s="464"/>
      <c r="S185" s="464"/>
      <c r="T185" s="543"/>
      <c r="U185" s="544"/>
      <c r="V185" s="545"/>
      <c r="W185" s="546"/>
      <c r="X185" s="547"/>
      <c r="Y185" s="548"/>
      <c r="Z185" s="549"/>
      <c r="AA185" s="550"/>
      <c r="AB185" s="464"/>
    </row>
    <row r="186" spans="1:28" ht="12" thickBot="1">
      <c r="A186" s="888"/>
      <c r="B186" s="738"/>
      <c r="C186" s="454" t="s">
        <v>986</v>
      </c>
      <c r="D186" s="454" t="s">
        <v>811</v>
      </c>
      <c r="E186" s="454" t="s">
        <v>81</v>
      </c>
      <c r="F186" s="454" t="s">
        <v>47</v>
      </c>
      <c r="G186" s="454" t="s">
        <v>762</v>
      </c>
      <c r="H186" s="454" t="s">
        <v>992</v>
      </c>
      <c r="I186" s="454" t="s">
        <v>816</v>
      </c>
      <c r="J186" s="454">
        <v>30</v>
      </c>
      <c r="K186" s="454">
        <v>15</v>
      </c>
      <c r="L186" s="454">
        <v>60</v>
      </c>
      <c r="M186" s="551">
        <v>5.2</v>
      </c>
      <c r="N186" s="532"/>
      <c r="O186" s="464"/>
      <c r="P186" s="464"/>
      <c r="Q186" s="464"/>
      <c r="R186" s="464"/>
      <c r="S186" s="464"/>
      <c r="T186" s="543"/>
      <c r="U186" s="544"/>
      <c r="V186" s="545"/>
      <c r="W186" s="546"/>
      <c r="X186" s="547"/>
      <c r="Y186" s="548"/>
      <c r="Z186" s="549"/>
      <c r="AA186" s="550"/>
      <c r="AB186" s="464"/>
    </row>
    <row r="187" spans="1:28" ht="12" thickBot="1">
      <c r="A187" s="888"/>
      <c r="B187" s="738"/>
      <c r="C187" s="454" t="s">
        <v>987</v>
      </c>
      <c r="D187" s="454" t="s">
        <v>812</v>
      </c>
      <c r="E187" s="454" t="s">
        <v>81</v>
      </c>
      <c r="F187" s="454" t="s">
        <v>47</v>
      </c>
      <c r="G187" s="454" t="s">
        <v>762</v>
      </c>
      <c r="H187" s="454" t="s">
        <v>816</v>
      </c>
      <c r="I187" s="454" t="s">
        <v>47</v>
      </c>
      <c r="J187" s="454">
        <v>30</v>
      </c>
      <c r="K187" s="454">
        <v>15</v>
      </c>
      <c r="L187" s="454">
        <v>60</v>
      </c>
      <c r="M187" s="551">
        <v>6.4</v>
      </c>
      <c r="N187" s="532"/>
      <c r="O187" s="464"/>
      <c r="P187" s="464"/>
      <c r="Q187" s="464"/>
      <c r="R187" s="464"/>
      <c r="S187" s="464"/>
      <c r="T187" s="543"/>
      <c r="U187" s="544"/>
      <c r="V187" s="545"/>
      <c r="W187" s="546"/>
      <c r="X187" s="547"/>
      <c r="Y187" s="548"/>
      <c r="Z187" s="549"/>
      <c r="AA187" s="550"/>
      <c r="AB187" s="464"/>
    </row>
    <row r="188" spans="1:28" ht="12" thickBot="1">
      <c r="A188" s="888"/>
      <c r="B188" s="738"/>
      <c r="C188" s="454" t="s">
        <v>988</v>
      </c>
      <c r="D188" s="454" t="s">
        <v>811</v>
      </c>
      <c r="E188" s="454" t="s">
        <v>81</v>
      </c>
      <c r="F188" s="454" t="s">
        <v>47</v>
      </c>
      <c r="G188" s="454" t="s">
        <v>762</v>
      </c>
      <c r="H188" s="454" t="s">
        <v>816</v>
      </c>
      <c r="I188" s="454" t="s">
        <v>762</v>
      </c>
      <c r="J188" s="454">
        <v>30</v>
      </c>
      <c r="K188" s="454">
        <v>15</v>
      </c>
      <c r="L188" s="454">
        <v>60</v>
      </c>
      <c r="M188" s="551">
        <v>6.2</v>
      </c>
      <c r="N188" s="532"/>
      <c r="O188" s="464"/>
      <c r="P188" s="464"/>
      <c r="Q188" s="464"/>
      <c r="R188" s="464"/>
      <c r="S188" s="464"/>
      <c r="T188" s="543"/>
      <c r="U188" s="544"/>
      <c r="V188" s="545"/>
      <c r="W188" s="546"/>
      <c r="X188" s="547"/>
      <c r="Y188" s="548"/>
      <c r="Z188" s="549"/>
      <c r="AA188" s="550"/>
      <c r="AB188" s="464"/>
    </row>
    <row r="189" spans="1:28" ht="12" thickBot="1">
      <c r="A189" s="888"/>
      <c r="B189" s="738"/>
      <c r="C189" s="454" t="s">
        <v>989</v>
      </c>
      <c r="D189" s="454" t="s">
        <v>810</v>
      </c>
      <c r="E189" s="454" t="s">
        <v>81</v>
      </c>
      <c r="F189" s="454" t="s">
        <v>47</v>
      </c>
      <c r="G189" s="454" t="s">
        <v>762</v>
      </c>
      <c r="H189" s="454" t="s">
        <v>992</v>
      </c>
      <c r="I189" s="454" t="s">
        <v>991</v>
      </c>
      <c r="J189" s="454">
        <v>30</v>
      </c>
      <c r="K189" s="454">
        <v>15</v>
      </c>
      <c r="L189" s="454">
        <v>60</v>
      </c>
      <c r="M189" s="551">
        <v>4.8</v>
      </c>
      <c r="N189" s="532"/>
      <c r="O189" s="464"/>
      <c r="P189" s="464"/>
      <c r="Q189" s="464"/>
      <c r="R189" s="464"/>
      <c r="S189" s="464"/>
      <c r="T189" s="543"/>
      <c r="U189" s="544"/>
      <c r="V189" s="545"/>
      <c r="W189" s="546"/>
      <c r="X189" s="547"/>
      <c r="Y189" s="548"/>
      <c r="Z189" s="549"/>
      <c r="AA189" s="550"/>
      <c r="AB189" s="464"/>
    </row>
    <row r="190" spans="1:28" ht="12" thickBot="1">
      <c r="A190" s="888"/>
      <c r="B190" s="738"/>
      <c r="C190" s="454" t="s">
        <v>990</v>
      </c>
      <c r="D190" s="454" t="s">
        <v>811</v>
      </c>
      <c r="E190" s="454" t="s">
        <v>81</v>
      </c>
      <c r="F190" s="454" t="s">
        <v>47</v>
      </c>
      <c r="G190" s="454" t="s">
        <v>762</v>
      </c>
      <c r="H190" s="454" t="s">
        <v>992</v>
      </c>
      <c r="I190" s="454" t="s">
        <v>816</v>
      </c>
      <c r="J190" s="454">
        <v>30</v>
      </c>
      <c r="K190" s="454">
        <v>15</v>
      </c>
      <c r="L190" s="454">
        <v>60</v>
      </c>
      <c r="M190" s="551">
        <v>5.2</v>
      </c>
      <c r="N190" s="532"/>
      <c r="O190" s="464"/>
      <c r="P190" s="464"/>
      <c r="Q190" s="464"/>
      <c r="R190" s="464"/>
      <c r="S190" s="464"/>
      <c r="T190" s="543"/>
      <c r="U190" s="544"/>
      <c r="V190" s="545"/>
      <c r="W190" s="546"/>
      <c r="X190" s="547"/>
      <c r="Y190" s="548"/>
      <c r="Z190" s="549"/>
      <c r="AA190" s="550"/>
      <c r="AB190" s="464"/>
    </row>
    <row r="191" spans="1:28" ht="12" thickBot="1">
      <c r="A191" s="888"/>
      <c r="B191" s="844">
        <v>7</v>
      </c>
      <c r="C191" s="464" t="s">
        <v>1048</v>
      </c>
      <c r="D191" s="464" t="s">
        <v>812</v>
      </c>
      <c r="E191" s="464" t="s">
        <v>81</v>
      </c>
      <c r="F191" s="464" t="s">
        <v>47</v>
      </c>
      <c r="G191" s="464" t="s">
        <v>762</v>
      </c>
      <c r="H191" s="464" t="s">
        <v>992</v>
      </c>
      <c r="I191" s="464" t="s">
        <v>47</v>
      </c>
      <c r="J191" s="464">
        <v>30</v>
      </c>
      <c r="K191" s="464">
        <v>15</v>
      </c>
      <c r="L191" s="464">
        <v>60</v>
      </c>
      <c r="M191" s="559">
        <v>6.4</v>
      </c>
      <c r="N191" s="532"/>
      <c r="O191" s="464"/>
      <c r="P191" s="464"/>
      <c r="Q191" s="464"/>
      <c r="R191" s="464"/>
      <c r="S191" s="464"/>
      <c r="T191" s="543"/>
      <c r="U191" s="544"/>
      <c r="V191" s="545"/>
      <c r="W191" s="546"/>
      <c r="X191" s="547"/>
      <c r="Y191" s="548"/>
      <c r="Z191" s="549"/>
      <c r="AA191" s="550"/>
      <c r="AB191" s="464"/>
    </row>
    <row r="192" spans="1:28" ht="12" thickBot="1">
      <c r="A192" s="888"/>
      <c r="B192" s="844"/>
      <c r="C192" s="464" t="s">
        <v>1050</v>
      </c>
      <c r="D192" s="464" t="s">
        <v>811</v>
      </c>
      <c r="E192" s="464" t="s">
        <v>81</v>
      </c>
      <c r="F192" s="464" t="s">
        <v>47</v>
      </c>
      <c r="G192" s="464" t="s">
        <v>762</v>
      </c>
      <c r="H192" s="464" t="s">
        <v>992</v>
      </c>
      <c r="I192" s="464" t="s">
        <v>762</v>
      </c>
      <c r="J192" s="464">
        <v>30</v>
      </c>
      <c r="K192" s="464">
        <v>15</v>
      </c>
      <c r="L192" s="464">
        <v>60</v>
      </c>
      <c r="M192" s="559">
        <v>6.2</v>
      </c>
      <c r="N192" s="532"/>
      <c r="O192" s="464"/>
      <c r="P192" s="464"/>
      <c r="Q192" s="464"/>
      <c r="R192" s="464"/>
      <c r="S192" s="464"/>
      <c r="T192" s="543"/>
      <c r="U192" s="544"/>
      <c r="V192" s="545"/>
      <c r="W192" s="546"/>
      <c r="X192" s="547"/>
      <c r="Y192" s="548"/>
      <c r="Z192" s="549"/>
      <c r="AA192" s="550"/>
      <c r="AB192" s="464"/>
    </row>
    <row r="193" spans="1:28" ht="12" thickBot="1">
      <c r="A193" s="532"/>
      <c r="B193" s="381"/>
      <c r="C193" s="381"/>
      <c r="D193" s="381"/>
      <c r="E193" s="381"/>
      <c r="F193" s="381"/>
      <c r="G193" s="381"/>
      <c r="H193" s="381"/>
      <c r="I193" s="381"/>
      <c r="J193" s="381"/>
      <c r="K193" s="381"/>
      <c r="L193" s="381"/>
      <c r="M193" s="381"/>
      <c r="N193" s="532"/>
      <c r="O193" s="470"/>
      <c r="P193" s="552"/>
      <c r="Q193" s="552"/>
      <c r="R193" s="552"/>
      <c r="S193" s="552"/>
      <c r="T193" s="553"/>
      <c r="U193" s="554"/>
      <c r="V193" s="555"/>
      <c r="W193" s="556"/>
      <c r="X193" s="553"/>
      <c r="Y193" s="554"/>
      <c r="Z193" s="557"/>
      <c r="AA193" s="558"/>
      <c r="AB193" s="552"/>
    </row>
    <row r="194" spans="1:28" ht="12" thickBot="1">
      <c r="A194" s="887">
        <v>10</v>
      </c>
      <c r="B194" s="389">
        <v>1</v>
      </c>
      <c r="C194" s="464" t="s">
        <v>4263</v>
      </c>
      <c r="D194" s="464" t="s">
        <v>1031</v>
      </c>
      <c r="E194" s="464" t="s">
        <v>6</v>
      </c>
      <c r="F194" s="464" t="s">
        <v>6</v>
      </c>
      <c r="G194" s="464" t="s">
        <v>6</v>
      </c>
      <c r="H194" s="464" t="s">
        <v>6</v>
      </c>
      <c r="I194" s="464" t="s">
        <v>6</v>
      </c>
      <c r="J194" s="464">
        <v>45</v>
      </c>
      <c r="K194" s="464">
        <v>22</v>
      </c>
      <c r="L194" s="464">
        <v>90</v>
      </c>
      <c r="M194" s="559">
        <v>12</v>
      </c>
      <c r="N194" s="532"/>
      <c r="O194" s="464" t="s">
        <v>1120</v>
      </c>
      <c r="P194" s="464" t="s">
        <v>45</v>
      </c>
      <c r="Q194" s="464" t="s">
        <v>56</v>
      </c>
      <c r="R194" s="464" t="s">
        <v>762</v>
      </c>
      <c r="S194" s="464"/>
      <c r="T194" s="543">
        <v>888</v>
      </c>
      <c r="U194" s="544">
        <v>976</v>
      </c>
      <c r="V194" s="545">
        <v>88</v>
      </c>
      <c r="W194" s="546">
        <v>96</v>
      </c>
      <c r="X194" s="547">
        <v>64</v>
      </c>
      <c r="Y194" s="548">
        <v>64</v>
      </c>
      <c r="Z194" s="549">
        <v>8.8000000000000007</v>
      </c>
      <c r="AA194" s="550">
        <v>9.85</v>
      </c>
      <c r="AB194" s="464" t="s">
        <v>792</v>
      </c>
    </row>
    <row r="195" spans="1:28" ht="12" thickBot="1">
      <c r="A195" s="887"/>
      <c r="B195" s="446">
        <v>2</v>
      </c>
      <c r="C195" s="454" t="s">
        <v>994</v>
      </c>
      <c r="D195" s="454" t="s">
        <v>1031</v>
      </c>
      <c r="E195" s="454" t="s">
        <v>47</v>
      </c>
      <c r="F195" s="454" t="s">
        <v>6</v>
      </c>
      <c r="G195" s="454" t="s">
        <v>6</v>
      </c>
      <c r="H195" s="454" t="s">
        <v>6</v>
      </c>
      <c r="I195" s="454" t="s">
        <v>6</v>
      </c>
      <c r="J195" s="454">
        <v>45</v>
      </c>
      <c r="K195" s="454">
        <v>22</v>
      </c>
      <c r="L195" s="454">
        <v>90</v>
      </c>
      <c r="M195" s="551">
        <v>13.2</v>
      </c>
      <c r="N195" s="532"/>
      <c r="O195" s="464" t="s">
        <v>1127</v>
      </c>
      <c r="P195" s="464" t="s">
        <v>45</v>
      </c>
      <c r="Q195" s="464" t="s">
        <v>7489</v>
      </c>
      <c r="R195" s="464" t="s">
        <v>762</v>
      </c>
      <c r="S195" s="464"/>
      <c r="T195" s="543">
        <v>750</v>
      </c>
      <c r="U195" s="544">
        <v>975</v>
      </c>
      <c r="V195" s="545">
        <v>60</v>
      </c>
      <c r="W195" s="546">
        <v>99</v>
      </c>
      <c r="X195" s="547">
        <v>24</v>
      </c>
      <c r="Y195" s="548">
        <v>24</v>
      </c>
      <c r="Z195" s="549">
        <v>6.5</v>
      </c>
      <c r="AA195" s="550">
        <v>10.199999999999999</v>
      </c>
      <c r="AB195" s="464" t="s">
        <v>792</v>
      </c>
    </row>
    <row r="196" spans="1:28" ht="12" thickBot="1">
      <c r="A196" s="887"/>
      <c r="B196" s="792">
        <v>3</v>
      </c>
      <c r="C196" s="464" t="s">
        <v>1051</v>
      </c>
      <c r="D196" s="464" t="s">
        <v>1031</v>
      </c>
      <c r="E196" s="464" t="s">
        <v>47</v>
      </c>
      <c r="F196" s="464" t="s">
        <v>81</v>
      </c>
      <c r="G196" s="464" t="s">
        <v>6</v>
      </c>
      <c r="H196" s="464" t="s">
        <v>6</v>
      </c>
      <c r="I196" s="464" t="s">
        <v>6</v>
      </c>
      <c r="J196" s="464">
        <v>45</v>
      </c>
      <c r="K196" s="464">
        <v>22</v>
      </c>
      <c r="L196" s="464">
        <v>90</v>
      </c>
      <c r="M196" s="559">
        <v>13.8</v>
      </c>
      <c r="N196" s="532"/>
      <c r="O196" s="464" t="s">
        <v>1121</v>
      </c>
      <c r="P196" s="464" t="s">
        <v>45</v>
      </c>
      <c r="Q196" s="464" t="s">
        <v>56</v>
      </c>
      <c r="R196" s="464" t="s">
        <v>762</v>
      </c>
      <c r="S196" s="464"/>
      <c r="T196" s="543">
        <v>625</v>
      </c>
      <c r="U196" s="544">
        <v>968</v>
      </c>
      <c r="V196" s="545">
        <v>65</v>
      </c>
      <c r="W196" s="546">
        <v>97</v>
      </c>
      <c r="X196" s="547">
        <v>24</v>
      </c>
      <c r="Y196" s="548">
        <v>24</v>
      </c>
      <c r="Z196" s="549">
        <v>6.5</v>
      </c>
      <c r="AA196" s="550">
        <v>10.6</v>
      </c>
      <c r="AB196" s="464" t="s">
        <v>792</v>
      </c>
    </row>
    <row r="197" spans="1:28" ht="12" thickBot="1">
      <c r="A197" s="887"/>
      <c r="B197" s="792"/>
      <c r="C197" s="464" t="s">
        <v>1052</v>
      </c>
      <c r="D197" s="464" t="s">
        <v>1031</v>
      </c>
      <c r="E197" s="464" t="s">
        <v>47</v>
      </c>
      <c r="F197" s="464" t="s">
        <v>47</v>
      </c>
      <c r="G197" s="464" t="s">
        <v>6</v>
      </c>
      <c r="H197" s="464" t="s">
        <v>6</v>
      </c>
      <c r="I197" s="464" t="s">
        <v>6</v>
      </c>
      <c r="J197" s="464">
        <v>45</v>
      </c>
      <c r="K197" s="464">
        <v>22</v>
      </c>
      <c r="L197" s="464">
        <v>90</v>
      </c>
      <c r="M197" s="559">
        <v>14.4</v>
      </c>
      <c r="N197" s="532"/>
      <c r="O197" s="464" t="s">
        <v>1122</v>
      </c>
      <c r="P197" s="464" t="s">
        <v>45</v>
      </c>
      <c r="Q197" s="464" t="s">
        <v>132</v>
      </c>
      <c r="R197" s="464" t="s">
        <v>762</v>
      </c>
      <c r="S197" s="464"/>
      <c r="T197" s="543">
        <v>550</v>
      </c>
      <c r="U197" s="544">
        <v>990</v>
      </c>
      <c r="V197" s="545">
        <v>45</v>
      </c>
      <c r="W197" s="546">
        <v>99</v>
      </c>
      <c r="X197" s="547">
        <v>32</v>
      </c>
      <c r="Y197" s="548">
        <v>32</v>
      </c>
      <c r="Z197" s="549">
        <v>4.8</v>
      </c>
      <c r="AA197" s="550">
        <v>10.6</v>
      </c>
      <c r="AB197" s="464" t="s">
        <v>792</v>
      </c>
    </row>
    <row r="198" spans="1:28" ht="12" thickBot="1">
      <c r="A198" s="887"/>
      <c r="B198" s="826">
        <v>4</v>
      </c>
      <c r="C198" s="454" t="s">
        <v>995</v>
      </c>
      <c r="D198" s="454" t="s">
        <v>1031</v>
      </c>
      <c r="E198" s="454" t="s">
        <v>47</v>
      </c>
      <c r="F198" s="454" t="s">
        <v>81</v>
      </c>
      <c r="G198" s="454" t="s">
        <v>81</v>
      </c>
      <c r="H198" s="454" t="s">
        <v>6</v>
      </c>
      <c r="I198" s="454" t="s">
        <v>6</v>
      </c>
      <c r="J198" s="454">
        <v>45</v>
      </c>
      <c r="K198" s="454">
        <v>22</v>
      </c>
      <c r="L198" s="454">
        <v>90</v>
      </c>
      <c r="M198" s="551">
        <v>14.4</v>
      </c>
      <c r="N198" s="532"/>
      <c r="O198" s="464" t="s">
        <v>1123</v>
      </c>
      <c r="P198" s="464" t="s">
        <v>45</v>
      </c>
      <c r="Q198" s="464" t="s">
        <v>132</v>
      </c>
      <c r="R198" s="464" t="s">
        <v>762</v>
      </c>
      <c r="S198" s="464"/>
      <c r="T198" s="543">
        <v>800</v>
      </c>
      <c r="U198" s="544">
        <v>960</v>
      </c>
      <c r="V198" s="545">
        <v>80</v>
      </c>
      <c r="W198" s="546">
        <v>100</v>
      </c>
      <c r="X198" s="547">
        <v>48</v>
      </c>
      <c r="Y198" s="548">
        <v>48</v>
      </c>
      <c r="Z198" s="549">
        <v>6.2</v>
      </c>
      <c r="AA198" s="550">
        <v>7.87</v>
      </c>
      <c r="AB198" s="464" t="s">
        <v>792</v>
      </c>
    </row>
    <row r="199" spans="1:28" ht="12" thickBot="1">
      <c r="A199" s="887"/>
      <c r="B199" s="826"/>
      <c r="C199" s="454" t="s">
        <v>996</v>
      </c>
      <c r="D199" s="454" t="s">
        <v>1031</v>
      </c>
      <c r="E199" s="454" t="s">
        <v>47</v>
      </c>
      <c r="F199" s="454" t="s">
        <v>81</v>
      </c>
      <c r="G199" s="454" t="s">
        <v>762</v>
      </c>
      <c r="H199" s="454" t="s">
        <v>6</v>
      </c>
      <c r="I199" s="454" t="s">
        <v>6</v>
      </c>
      <c r="J199" s="454">
        <v>45</v>
      </c>
      <c r="K199" s="454">
        <v>22</v>
      </c>
      <c r="L199" s="454">
        <v>90</v>
      </c>
      <c r="M199" s="551">
        <v>14.8</v>
      </c>
      <c r="N199" s="532"/>
      <c r="O199" s="464"/>
      <c r="P199" s="464"/>
      <c r="Q199" s="464"/>
      <c r="R199" s="464"/>
      <c r="S199" s="464"/>
      <c r="T199" s="543"/>
      <c r="U199" s="544"/>
      <c r="V199" s="545"/>
      <c r="W199" s="546"/>
      <c r="X199" s="547"/>
      <c r="Y199" s="548"/>
      <c r="Z199" s="549"/>
      <c r="AA199" s="550"/>
      <c r="AB199" s="464"/>
    </row>
    <row r="200" spans="1:28" ht="12" thickBot="1">
      <c r="A200" s="887"/>
      <c r="B200" s="826"/>
      <c r="C200" s="454" t="s">
        <v>997</v>
      </c>
      <c r="D200" s="454" t="s">
        <v>1031</v>
      </c>
      <c r="E200" s="454" t="s">
        <v>47</v>
      </c>
      <c r="F200" s="454" t="s">
        <v>81</v>
      </c>
      <c r="G200" s="454" t="s">
        <v>762</v>
      </c>
      <c r="H200" s="454" t="s">
        <v>6</v>
      </c>
      <c r="I200" s="454" t="s">
        <v>6</v>
      </c>
      <c r="J200" s="454">
        <v>45</v>
      </c>
      <c r="K200" s="454">
        <v>22</v>
      </c>
      <c r="L200" s="454">
        <v>90</v>
      </c>
      <c r="M200" s="551">
        <v>14.8</v>
      </c>
      <c r="N200" s="532"/>
      <c r="O200" s="464"/>
      <c r="P200" s="464"/>
      <c r="Q200" s="464"/>
      <c r="R200" s="464"/>
      <c r="S200" s="464"/>
      <c r="T200" s="543"/>
      <c r="U200" s="544"/>
      <c r="V200" s="545"/>
      <c r="W200" s="546"/>
      <c r="X200" s="547"/>
      <c r="Y200" s="548"/>
      <c r="Z200" s="549"/>
      <c r="AA200" s="550"/>
      <c r="AB200" s="464"/>
    </row>
    <row r="201" spans="1:28" ht="12" thickBot="1">
      <c r="A201" s="887"/>
      <c r="B201" s="826"/>
      <c r="C201" s="454" t="s">
        <v>998</v>
      </c>
      <c r="D201" s="454" t="s">
        <v>1031</v>
      </c>
      <c r="E201" s="454" t="s">
        <v>47</v>
      </c>
      <c r="F201" s="454" t="s">
        <v>47</v>
      </c>
      <c r="G201" s="454" t="s">
        <v>81</v>
      </c>
      <c r="H201" s="454" t="s">
        <v>6</v>
      </c>
      <c r="I201" s="454" t="s">
        <v>6</v>
      </c>
      <c r="J201" s="454">
        <v>45</v>
      </c>
      <c r="K201" s="454">
        <v>22</v>
      </c>
      <c r="L201" s="454">
        <v>90</v>
      </c>
      <c r="M201" s="551">
        <v>15</v>
      </c>
      <c r="N201" s="532"/>
      <c r="O201" s="464"/>
      <c r="P201" s="464"/>
      <c r="Q201" s="464"/>
      <c r="R201" s="464"/>
      <c r="S201" s="464"/>
      <c r="T201" s="543"/>
      <c r="U201" s="544"/>
      <c r="V201" s="545"/>
      <c r="W201" s="546"/>
      <c r="X201" s="547"/>
      <c r="Y201" s="548"/>
      <c r="Z201" s="549"/>
      <c r="AA201" s="550"/>
      <c r="AB201" s="464"/>
    </row>
    <row r="202" spans="1:28" ht="12" thickBot="1">
      <c r="A202" s="887"/>
      <c r="B202" s="826"/>
      <c r="C202" s="454" t="s">
        <v>999</v>
      </c>
      <c r="D202" s="454" t="s">
        <v>1031</v>
      </c>
      <c r="E202" s="454" t="s">
        <v>47</v>
      </c>
      <c r="F202" s="454" t="s">
        <v>47</v>
      </c>
      <c r="G202" s="454" t="s">
        <v>762</v>
      </c>
      <c r="H202" s="454" t="s">
        <v>6</v>
      </c>
      <c r="I202" s="454" t="s">
        <v>6</v>
      </c>
      <c r="J202" s="454">
        <v>45</v>
      </c>
      <c r="K202" s="454">
        <v>22</v>
      </c>
      <c r="L202" s="454">
        <v>90</v>
      </c>
      <c r="M202" s="551">
        <v>15.4</v>
      </c>
      <c r="N202" s="532"/>
      <c r="O202" s="464"/>
      <c r="P202" s="464"/>
      <c r="Q202" s="464"/>
      <c r="R202" s="464"/>
      <c r="S202" s="464"/>
      <c r="T202" s="543"/>
      <c r="U202" s="544"/>
      <c r="V202" s="545"/>
      <c r="W202" s="546"/>
      <c r="X202" s="547"/>
      <c r="Y202" s="548"/>
      <c r="Z202" s="549"/>
      <c r="AA202" s="550"/>
      <c r="AB202" s="464"/>
    </row>
    <row r="203" spans="1:28" ht="12" thickBot="1">
      <c r="A203" s="887"/>
      <c r="B203" s="826"/>
      <c r="C203" s="454" t="s">
        <v>1000</v>
      </c>
      <c r="D203" s="454" t="s">
        <v>1031</v>
      </c>
      <c r="E203" s="454" t="s">
        <v>47</v>
      </c>
      <c r="F203" s="454" t="s">
        <v>47</v>
      </c>
      <c r="G203" s="454" t="s">
        <v>762</v>
      </c>
      <c r="H203" s="454" t="s">
        <v>6</v>
      </c>
      <c r="I203" s="454" t="s">
        <v>6</v>
      </c>
      <c r="J203" s="454">
        <v>45</v>
      </c>
      <c r="K203" s="454">
        <v>22</v>
      </c>
      <c r="L203" s="454">
        <v>90</v>
      </c>
      <c r="M203" s="551">
        <v>15.4</v>
      </c>
      <c r="N203" s="532"/>
      <c r="O203" s="464"/>
      <c r="P203" s="464"/>
      <c r="Q203" s="464"/>
      <c r="R203" s="464"/>
      <c r="S203" s="464"/>
      <c r="T203" s="543"/>
      <c r="U203" s="544"/>
      <c r="V203" s="545"/>
      <c r="W203" s="546"/>
      <c r="X203" s="547"/>
      <c r="Y203" s="548"/>
      <c r="Z203" s="549"/>
      <c r="AA203" s="550"/>
      <c r="AB203" s="464"/>
    </row>
    <row r="204" spans="1:28" ht="12" thickBot="1">
      <c r="A204" s="887"/>
      <c r="B204" s="792">
        <v>5</v>
      </c>
      <c r="C204" s="464" t="s">
        <v>1053</v>
      </c>
      <c r="D204" s="464" t="s">
        <v>1031</v>
      </c>
      <c r="E204" s="464" t="s">
        <v>47</v>
      </c>
      <c r="F204" s="464" t="s">
        <v>81</v>
      </c>
      <c r="G204" s="464" t="s">
        <v>81</v>
      </c>
      <c r="H204" s="464" t="s">
        <v>762</v>
      </c>
      <c r="I204" s="464" t="s">
        <v>6</v>
      </c>
      <c r="J204" s="464">
        <v>45</v>
      </c>
      <c r="K204" s="464">
        <v>22</v>
      </c>
      <c r="L204" s="464">
        <v>90</v>
      </c>
      <c r="M204" s="559">
        <v>15.4</v>
      </c>
      <c r="N204" s="532"/>
      <c r="O204" s="464"/>
      <c r="P204" s="464"/>
      <c r="Q204" s="464"/>
      <c r="R204" s="464"/>
      <c r="S204" s="464"/>
      <c r="T204" s="543"/>
      <c r="U204" s="544"/>
      <c r="V204" s="545"/>
      <c r="W204" s="546"/>
      <c r="X204" s="547"/>
      <c r="Y204" s="548"/>
      <c r="Z204" s="549"/>
      <c r="AA204" s="550"/>
      <c r="AB204" s="464"/>
    </row>
    <row r="205" spans="1:28" ht="12" thickBot="1">
      <c r="A205" s="887"/>
      <c r="B205" s="792"/>
      <c r="C205" s="464" t="s">
        <v>1054</v>
      </c>
      <c r="D205" s="464" t="s">
        <v>1031</v>
      </c>
      <c r="E205" s="464" t="s">
        <v>47</v>
      </c>
      <c r="F205" s="464" t="s">
        <v>81</v>
      </c>
      <c r="G205" s="464" t="s">
        <v>81</v>
      </c>
      <c r="H205" s="464" t="s">
        <v>1032</v>
      </c>
      <c r="I205" s="464" t="s">
        <v>6</v>
      </c>
      <c r="J205" s="464">
        <v>45</v>
      </c>
      <c r="K205" s="464">
        <v>22</v>
      </c>
      <c r="L205" s="464">
        <v>90</v>
      </c>
      <c r="M205" s="559">
        <v>15.4</v>
      </c>
      <c r="N205" s="532"/>
      <c r="O205" s="464"/>
      <c r="P205" s="464"/>
      <c r="Q205" s="464"/>
      <c r="R205" s="464"/>
      <c r="S205" s="464"/>
      <c r="T205" s="543"/>
      <c r="U205" s="544"/>
      <c r="V205" s="545"/>
      <c r="W205" s="546"/>
      <c r="X205" s="547"/>
      <c r="Y205" s="548"/>
      <c r="Z205" s="549"/>
      <c r="AA205" s="550"/>
      <c r="AB205" s="464"/>
    </row>
    <row r="206" spans="1:28" ht="12" thickBot="1">
      <c r="A206" s="887"/>
      <c r="B206" s="792"/>
      <c r="C206" s="464" t="s">
        <v>1055</v>
      </c>
      <c r="D206" s="464" t="s">
        <v>1031</v>
      </c>
      <c r="E206" s="464" t="s">
        <v>47</v>
      </c>
      <c r="F206" s="464" t="s">
        <v>81</v>
      </c>
      <c r="G206" s="464" t="s">
        <v>762</v>
      </c>
      <c r="H206" s="464" t="s">
        <v>762</v>
      </c>
      <c r="I206" s="464" t="s">
        <v>6</v>
      </c>
      <c r="J206" s="464">
        <v>45</v>
      </c>
      <c r="K206" s="464">
        <v>22</v>
      </c>
      <c r="L206" s="464">
        <v>90</v>
      </c>
      <c r="M206" s="559">
        <v>15.8</v>
      </c>
      <c r="N206" s="532"/>
      <c r="O206" s="464"/>
      <c r="P206" s="464"/>
      <c r="Q206" s="464"/>
      <c r="R206" s="464"/>
      <c r="S206" s="464"/>
      <c r="T206" s="543"/>
      <c r="U206" s="544"/>
      <c r="V206" s="545"/>
      <c r="W206" s="546"/>
      <c r="X206" s="547"/>
      <c r="Y206" s="548"/>
      <c r="Z206" s="549"/>
      <c r="AA206" s="550"/>
      <c r="AB206" s="464"/>
    </row>
    <row r="207" spans="1:28" ht="12" thickBot="1">
      <c r="A207" s="887"/>
      <c r="B207" s="792"/>
      <c r="C207" s="464" t="s">
        <v>1056</v>
      </c>
      <c r="D207" s="464" t="s">
        <v>1031</v>
      </c>
      <c r="E207" s="464" t="s">
        <v>47</v>
      </c>
      <c r="F207" s="464" t="s">
        <v>81</v>
      </c>
      <c r="G207" s="464" t="s">
        <v>762</v>
      </c>
      <c r="H207" s="464" t="s">
        <v>1032</v>
      </c>
      <c r="I207" s="464" t="s">
        <v>6</v>
      </c>
      <c r="J207" s="464">
        <v>45</v>
      </c>
      <c r="K207" s="464">
        <v>22</v>
      </c>
      <c r="L207" s="464">
        <v>90</v>
      </c>
      <c r="M207" s="559">
        <v>15.8</v>
      </c>
      <c r="N207" s="532"/>
      <c r="O207" s="464"/>
      <c r="P207" s="464"/>
      <c r="Q207" s="464"/>
      <c r="R207" s="464"/>
      <c r="S207" s="464"/>
      <c r="T207" s="543"/>
      <c r="U207" s="544"/>
      <c r="V207" s="545"/>
      <c r="W207" s="546"/>
      <c r="X207" s="547"/>
      <c r="Y207" s="548"/>
      <c r="Z207" s="549"/>
      <c r="AA207" s="550"/>
      <c r="AB207" s="464"/>
    </row>
    <row r="208" spans="1:28" ht="12" thickBot="1">
      <c r="A208" s="887"/>
      <c r="B208" s="792"/>
      <c r="C208" s="464" t="s">
        <v>1057</v>
      </c>
      <c r="D208" s="464" t="s">
        <v>1031</v>
      </c>
      <c r="E208" s="464" t="s">
        <v>47</v>
      </c>
      <c r="F208" s="464" t="s">
        <v>81</v>
      </c>
      <c r="G208" s="464" t="s">
        <v>762</v>
      </c>
      <c r="H208" s="464" t="s">
        <v>762</v>
      </c>
      <c r="I208" s="464" t="s">
        <v>6</v>
      </c>
      <c r="J208" s="464">
        <v>45</v>
      </c>
      <c r="K208" s="464">
        <v>22</v>
      </c>
      <c r="L208" s="464">
        <v>90</v>
      </c>
      <c r="M208" s="559">
        <v>15.8</v>
      </c>
      <c r="N208" s="532"/>
      <c r="O208" s="464"/>
      <c r="P208" s="464"/>
      <c r="Q208" s="464"/>
      <c r="R208" s="464"/>
      <c r="S208" s="464"/>
      <c r="T208" s="543"/>
      <c r="U208" s="544"/>
      <c r="V208" s="545"/>
      <c r="W208" s="546"/>
      <c r="X208" s="547"/>
      <c r="Y208" s="548"/>
      <c r="Z208" s="549"/>
      <c r="AA208" s="550"/>
      <c r="AB208" s="464"/>
    </row>
    <row r="209" spans="1:28" ht="12" thickBot="1">
      <c r="A209" s="887"/>
      <c r="B209" s="792"/>
      <c r="C209" s="464" t="s">
        <v>1058</v>
      </c>
      <c r="D209" s="464" t="s">
        <v>1031</v>
      </c>
      <c r="E209" s="464" t="s">
        <v>47</v>
      </c>
      <c r="F209" s="464" t="s">
        <v>81</v>
      </c>
      <c r="G209" s="464" t="s">
        <v>762</v>
      </c>
      <c r="H209" s="464" t="s">
        <v>1032</v>
      </c>
      <c r="I209" s="464" t="s">
        <v>6</v>
      </c>
      <c r="J209" s="464">
        <v>45</v>
      </c>
      <c r="K209" s="464">
        <v>22</v>
      </c>
      <c r="L209" s="464">
        <v>90</v>
      </c>
      <c r="M209" s="559">
        <v>15.8</v>
      </c>
      <c r="N209" s="532"/>
      <c r="O209" s="464"/>
      <c r="P209" s="464"/>
      <c r="Q209" s="464"/>
      <c r="R209" s="464"/>
      <c r="S209" s="464"/>
      <c r="T209" s="543"/>
      <c r="U209" s="544"/>
      <c r="V209" s="545"/>
      <c r="W209" s="546"/>
      <c r="X209" s="547"/>
      <c r="Y209" s="548"/>
      <c r="Z209" s="549"/>
      <c r="AA209" s="550"/>
      <c r="AB209" s="464"/>
    </row>
    <row r="210" spans="1:28" ht="12" thickBot="1">
      <c r="A210" s="887"/>
      <c r="B210" s="792"/>
      <c r="C210" s="464" t="s">
        <v>1059</v>
      </c>
      <c r="D210" s="464" t="s">
        <v>1031</v>
      </c>
      <c r="E210" s="464" t="s">
        <v>47</v>
      </c>
      <c r="F210" s="464" t="s">
        <v>47</v>
      </c>
      <c r="G210" s="464" t="s">
        <v>81</v>
      </c>
      <c r="H210" s="464" t="s">
        <v>762</v>
      </c>
      <c r="I210" s="464" t="s">
        <v>6</v>
      </c>
      <c r="J210" s="464">
        <v>45</v>
      </c>
      <c r="K210" s="464">
        <v>22</v>
      </c>
      <c r="L210" s="464">
        <v>90</v>
      </c>
      <c r="M210" s="559">
        <v>16</v>
      </c>
      <c r="N210" s="532"/>
      <c r="O210" s="464"/>
      <c r="P210" s="464"/>
      <c r="Q210" s="464"/>
      <c r="R210" s="464"/>
      <c r="S210" s="464"/>
      <c r="T210" s="543"/>
      <c r="U210" s="544"/>
      <c r="V210" s="545"/>
      <c r="W210" s="546"/>
      <c r="X210" s="547"/>
      <c r="Y210" s="548"/>
      <c r="Z210" s="549"/>
      <c r="AA210" s="550"/>
      <c r="AB210" s="464"/>
    </row>
    <row r="211" spans="1:28" ht="12" thickBot="1">
      <c r="A211" s="887"/>
      <c r="B211" s="792"/>
      <c r="C211" s="464" t="s">
        <v>1060</v>
      </c>
      <c r="D211" s="464" t="s">
        <v>1031</v>
      </c>
      <c r="E211" s="464" t="s">
        <v>47</v>
      </c>
      <c r="F211" s="464" t="s">
        <v>47</v>
      </c>
      <c r="G211" s="464" t="s">
        <v>81</v>
      </c>
      <c r="H211" s="464" t="s">
        <v>1032</v>
      </c>
      <c r="I211" s="464" t="s">
        <v>6</v>
      </c>
      <c r="J211" s="464">
        <v>45</v>
      </c>
      <c r="K211" s="464">
        <v>22</v>
      </c>
      <c r="L211" s="464">
        <v>90</v>
      </c>
      <c r="M211" s="559">
        <v>16</v>
      </c>
      <c r="N211" s="532"/>
      <c r="O211" s="464"/>
      <c r="P211" s="464"/>
      <c r="Q211" s="464"/>
      <c r="R211" s="464"/>
      <c r="S211" s="464"/>
      <c r="T211" s="543"/>
      <c r="U211" s="544"/>
      <c r="V211" s="545"/>
      <c r="W211" s="546"/>
      <c r="X211" s="547"/>
      <c r="Y211" s="548"/>
      <c r="Z211" s="549"/>
      <c r="AA211" s="550"/>
      <c r="AB211" s="464"/>
    </row>
    <row r="212" spans="1:28" ht="12" thickBot="1">
      <c r="A212" s="887"/>
      <c r="B212" s="792"/>
      <c r="C212" s="464" t="s">
        <v>1061</v>
      </c>
      <c r="D212" s="464" t="s">
        <v>1031</v>
      </c>
      <c r="E212" s="464" t="s">
        <v>47</v>
      </c>
      <c r="F212" s="464" t="s">
        <v>47</v>
      </c>
      <c r="G212" s="464" t="s">
        <v>762</v>
      </c>
      <c r="H212" s="464" t="s">
        <v>762</v>
      </c>
      <c r="I212" s="464" t="s">
        <v>6</v>
      </c>
      <c r="J212" s="464">
        <v>45</v>
      </c>
      <c r="K212" s="464">
        <v>22</v>
      </c>
      <c r="L212" s="464">
        <v>90</v>
      </c>
      <c r="M212" s="559">
        <v>16.399999999999999</v>
      </c>
      <c r="N212" s="532"/>
      <c r="O212" s="464"/>
      <c r="P212" s="464"/>
      <c r="Q212" s="464"/>
      <c r="R212" s="464"/>
      <c r="S212" s="464"/>
      <c r="T212" s="543"/>
      <c r="U212" s="544"/>
      <c r="V212" s="545"/>
      <c r="W212" s="546"/>
      <c r="X212" s="547"/>
      <c r="Y212" s="548"/>
      <c r="Z212" s="549"/>
      <c r="AA212" s="550"/>
      <c r="AB212" s="464"/>
    </row>
    <row r="213" spans="1:28" ht="12" thickBot="1">
      <c r="A213" s="887"/>
      <c r="B213" s="792"/>
      <c r="C213" s="464" t="s">
        <v>1062</v>
      </c>
      <c r="D213" s="464" t="s">
        <v>1031</v>
      </c>
      <c r="E213" s="464" t="s">
        <v>47</v>
      </c>
      <c r="F213" s="464" t="s">
        <v>47</v>
      </c>
      <c r="G213" s="464" t="s">
        <v>762</v>
      </c>
      <c r="H213" s="464" t="s">
        <v>1032</v>
      </c>
      <c r="I213" s="464" t="s">
        <v>6</v>
      </c>
      <c r="J213" s="464">
        <v>45</v>
      </c>
      <c r="K213" s="464">
        <v>22</v>
      </c>
      <c r="L213" s="464">
        <v>90</v>
      </c>
      <c r="M213" s="559">
        <v>16.399999999999999</v>
      </c>
      <c r="N213" s="532"/>
      <c r="O213" s="464"/>
      <c r="P213" s="464"/>
      <c r="Q213" s="464"/>
      <c r="R213" s="464"/>
      <c r="S213" s="464"/>
      <c r="T213" s="543"/>
      <c r="U213" s="544"/>
      <c r="V213" s="545"/>
      <c r="W213" s="546"/>
      <c r="X213" s="547"/>
      <c r="Y213" s="548"/>
      <c r="Z213" s="549"/>
      <c r="AA213" s="550"/>
      <c r="AB213" s="464"/>
    </row>
    <row r="214" spans="1:28" ht="12" thickBot="1">
      <c r="A214" s="887"/>
      <c r="B214" s="792"/>
      <c r="C214" s="464" t="s">
        <v>1063</v>
      </c>
      <c r="D214" s="464" t="s">
        <v>1031</v>
      </c>
      <c r="E214" s="464" t="s">
        <v>47</v>
      </c>
      <c r="F214" s="464" t="s">
        <v>47</v>
      </c>
      <c r="G214" s="464" t="s">
        <v>762</v>
      </c>
      <c r="H214" s="464" t="s">
        <v>762</v>
      </c>
      <c r="I214" s="464" t="s">
        <v>6</v>
      </c>
      <c r="J214" s="464">
        <v>45</v>
      </c>
      <c r="K214" s="464">
        <v>22</v>
      </c>
      <c r="L214" s="464">
        <v>90</v>
      </c>
      <c r="M214" s="559">
        <v>16.399999999999999</v>
      </c>
      <c r="N214" s="532"/>
      <c r="O214" s="464"/>
      <c r="P214" s="464"/>
      <c r="Q214" s="464"/>
      <c r="R214" s="464"/>
      <c r="S214" s="464"/>
      <c r="T214" s="543"/>
      <c r="U214" s="544"/>
      <c r="V214" s="545"/>
      <c r="W214" s="546"/>
      <c r="X214" s="547"/>
      <c r="Y214" s="548"/>
      <c r="Z214" s="549"/>
      <c r="AA214" s="550"/>
      <c r="AB214" s="464"/>
    </row>
    <row r="215" spans="1:28" ht="12" thickBot="1">
      <c r="A215" s="887"/>
      <c r="B215" s="792"/>
      <c r="C215" s="464" t="s">
        <v>1064</v>
      </c>
      <c r="D215" s="464" t="s">
        <v>1031</v>
      </c>
      <c r="E215" s="464" t="s">
        <v>47</v>
      </c>
      <c r="F215" s="464" t="s">
        <v>47</v>
      </c>
      <c r="G215" s="464" t="s">
        <v>762</v>
      </c>
      <c r="H215" s="464" t="s">
        <v>1032</v>
      </c>
      <c r="I215" s="464" t="s">
        <v>6</v>
      </c>
      <c r="J215" s="464">
        <v>45</v>
      </c>
      <c r="K215" s="464">
        <v>22</v>
      </c>
      <c r="L215" s="464">
        <v>90</v>
      </c>
      <c r="M215" s="559">
        <v>16.399999999999999</v>
      </c>
      <c r="N215" s="532"/>
      <c r="O215" s="464"/>
      <c r="P215" s="464"/>
      <c r="Q215" s="464"/>
      <c r="R215" s="464"/>
      <c r="S215" s="464"/>
      <c r="T215" s="543"/>
      <c r="U215" s="544"/>
      <c r="V215" s="545"/>
      <c r="W215" s="546"/>
      <c r="X215" s="547"/>
      <c r="Y215" s="548"/>
      <c r="Z215" s="549"/>
      <c r="AA215" s="550"/>
      <c r="AB215" s="464"/>
    </row>
    <row r="216" spans="1:28" ht="12" thickBot="1">
      <c r="A216" s="887"/>
      <c r="B216" s="826">
        <v>6</v>
      </c>
      <c r="C216" s="454" t="s">
        <v>1001</v>
      </c>
      <c r="D216" s="454" t="s">
        <v>1031</v>
      </c>
      <c r="E216" s="454" t="s">
        <v>47</v>
      </c>
      <c r="F216" s="454" t="s">
        <v>81</v>
      </c>
      <c r="G216" s="454" t="s">
        <v>81</v>
      </c>
      <c r="H216" s="454" t="s">
        <v>762</v>
      </c>
      <c r="I216" s="454" t="s">
        <v>762</v>
      </c>
      <c r="J216" s="454">
        <v>45</v>
      </c>
      <c r="K216" s="454">
        <v>22</v>
      </c>
      <c r="L216" s="454">
        <v>90</v>
      </c>
      <c r="M216" s="551">
        <v>16.399999999999999</v>
      </c>
      <c r="N216" s="532"/>
      <c r="O216" s="464"/>
      <c r="P216" s="464"/>
      <c r="Q216" s="464"/>
      <c r="R216" s="464"/>
      <c r="S216" s="464"/>
      <c r="T216" s="543"/>
      <c r="U216" s="544"/>
      <c r="V216" s="545"/>
      <c r="W216" s="546"/>
      <c r="X216" s="547"/>
      <c r="Y216" s="548"/>
      <c r="Z216" s="549"/>
      <c r="AA216" s="550"/>
      <c r="AB216" s="464"/>
    </row>
    <row r="217" spans="1:28" ht="12" thickBot="1">
      <c r="A217" s="887"/>
      <c r="B217" s="826"/>
      <c r="C217" s="454" t="s">
        <v>1002</v>
      </c>
      <c r="D217" s="454" t="s">
        <v>1031</v>
      </c>
      <c r="E217" s="454" t="s">
        <v>47</v>
      </c>
      <c r="F217" s="454" t="s">
        <v>81</v>
      </c>
      <c r="G217" s="454" t="s">
        <v>81</v>
      </c>
      <c r="H217" s="454" t="s">
        <v>762</v>
      </c>
      <c r="I217" s="454" t="s">
        <v>1035</v>
      </c>
      <c r="J217" s="454">
        <v>45</v>
      </c>
      <c r="K217" s="454">
        <v>22</v>
      </c>
      <c r="L217" s="454">
        <v>90</v>
      </c>
      <c r="M217" s="551">
        <v>16.399999999999999</v>
      </c>
      <c r="N217" s="532"/>
      <c r="O217" s="464"/>
      <c r="P217" s="464"/>
      <c r="Q217" s="464"/>
      <c r="R217" s="464"/>
      <c r="S217" s="464"/>
      <c r="T217" s="543"/>
      <c r="U217" s="544"/>
      <c r="V217" s="545"/>
      <c r="W217" s="546"/>
      <c r="X217" s="547"/>
      <c r="Y217" s="548"/>
      <c r="Z217" s="549"/>
      <c r="AA217" s="550"/>
      <c r="AB217" s="464"/>
    </row>
    <row r="218" spans="1:28" ht="12" thickBot="1">
      <c r="A218" s="887"/>
      <c r="B218" s="826"/>
      <c r="C218" s="454" t="s">
        <v>1003</v>
      </c>
      <c r="D218" s="454" t="s">
        <v>1031</v>
      </c>
      <c r="E218" s="454" t="s">
        <v>47</v>
      </c>
      <c r="F218" s="454" t="s">
        <v>81</v>
      </c>
      <c r="G218" s="454" t="s">
        <v>81</v>
      </c>
      <c r="H218" s="454" t="s">
        <v>1032</v>
      </c>
      <c r="I218" s="454" t="s">
        <v>762</v>
      </c>
      <c r="J218" s="454">
        <v>45</v>
      </c>
      <c r="K218" s="454">
        <v>22</v>
      </c>
      <c r="L218" s="454">
        <v>90</v>
      </c>
      <c r="M218" s="551">
        <v>16.399999999999999</v>
      </c>
      <c r="N218" s="532"/>
      <c r="O218" s="464"/>
      <c r="P218" s="464"/>
      <c r="Q218" s="464"/>
      <c r="R218" s="464"/>
      <c r="S218" s="464"/>
      <c r="T218" s="543"/>
      <c r="U218" s="544"/>
      <c r="V218" s="545"/>
      <c r="W218" s="546"/>
      <c r="X218" s="547"/>
      <c r="Y218" s="548"/>
      <c r="Z218" s="549"/>
      <c r="AA218" s="550"/>
      <c r="AB218" s="464"/>
    </row>
    <row r="219" spans="1:28" ht="12" thickBot="1">
      <c r="A219" s="887"/>
      <c r="B219" s="826"/>
      <c r="C219" s="454" t="s">
        <v>1004</v>
      </c>
      <c r="D219" s="454" t="s">
        <v>1031</v>
      </c>
      <c r="E219" s="454" t="s">
        <v>47</v>
      </c>
      <c r="F219" s="454" t="s">
        <v>81</v>
      </c>
      <c r="G219" s="454" t="s">
        <v>81</v>
      </c>
      <c r="H219" s="454" t="s">
        <v>1032</v>
      </c>
      <c r="I219" s="454" t="s">
        <v>1035</v>
      </c>
      <c r="J219" s="454">
        <v>45</v>
      </c>
      <c r="K219" s="454">
        <v>22</v>
      </c>
      <c r="L219" s="454">
        <v>90</v>
      </c>
      <c r="M219" s="551">
        <v>16.399999999999999</v>
      </c>
      <c r="N219" s="532"/>
      <c r="O219" s="464"/>
      <c r="P219" s="464"/>
      <c r="Q219" s="464"/>
      <c r="R219" s="464"/>
      <c r="S219" s="464"/>
      <c r="T219" s="543"/>
      <c r="U219" s="544"/>
      <c r="V219" s="545"/>
      <c r="W219" s="546"/>
      <c r="X219" s="547"/>
      <c r="Y219" s="548"/>
      <c r="Z219" s="549"/>
      <c r="AA219" s="550"/>
      <c r="AB219" s="464"/>
    </row>
    <row r="220" spans="1:28" ht="12" thickBot="1">
      <c r="A220" s="887"/>
      <c r="B220" s="826"/>
      <c r="C220" s="454" t="s">
        <v>1005</v>
      </c>
      <c r="D220" s="454" t="s">
        <v>1031</v>
      </c>
      <c r="E220" s="454" t="s">
        <v>47</v>
      </c>
      <c r="F220" s="454" t="s">
        <v>81</v>
      </c>
      <c r="G220" s="454" t="s">
        <v>762</v>
      </c>
      <c r="H220" s="454" t="s">
        <v>762</v>
      </c>
      <c r="I220" s="454" t="s">
        <v>762</v>
      </c>
      <c r="J220" s="454">
        <v>45</v>
      </c>
      <c r="K220" s="454">
        <v>22</v>
      </c>
      <c r="L220" s="454">
        <v>90</v>
      </c>
      <c r="M220" s="551">
        <v>16.8</v>
      </c>
      <c r="N220" s="532"/>
      <c r="O220" s="464"/>
      <c r="P220" s="464"/>
      <c r="Q220" s="464"/>
      <c r="R220" s="464"/>
      <c r="S220" s="464"/>
      <c r="T220" s="543"/>
      <c r="U220" s="544"/>
      <c r="V220" s="545"/>
      <c r="W220" s="546"/>
      <c r="X220" s="547"/>
      <c r="Y220" s="548"/>
      <c r="Z220" s="549"/>
      <c r="AA220" s="550"/>
      <c r="AB220" s="464"/>
    </row>
    <row r="221" spans="1:28" ht="12" thickBot="1">
      <c r="A221" s="887"/>
      <c r="B221" s="826"/>
      <c r="C221" s="454" t="s">
        <v>1006</v>
      </c>
      <c r="D221" s="454" t="s">
        <v>1031</v>
      </c>
      <c r="E221" s="454" t="s">
        <v>47</v>
      </c>
      <c r="F221" s="454" t="s">
        <v>81</v>
      </c>
      <c r="G221" s="454" t="s">
        <v>762</v>
      </c>
      <c r="H221" s="454" t="s">
        <v>762</v>
      </c>
      <c r="I221" s="454" t="s">
        <v>1035</v>
      </c>
      <c r="J221" s="454">
        <v>45</v>
      </c>
      <c r="K221" s="454">
        <v>22</v>
      </c>
      <c r="L221" s="454">
        <v>90</v>
      </c>
      <c r="M221" s="551">
        <v>16.8</v>
      </c>
      <c r="N221" s="532"/>
      <c r="O221" s="464"/>
      <c r="P221" s="464"/>
      <c r="Q221" s="464"/>
      <c r="R221" s="464"/>
      <c r="S221" s="464"/>
      <c r="T221" s="543"/>
      <c r="U221" s="544"/>
      <c r="V221" s="545"/>
      <c r="W221" s="546"/>
      <c r="X221" s="547"/>
      <c r="Y221" s="548"/>
      <c r="Z221" s="549"/>
      <c r="AA221" s="550"/>
      <c r="AB221" s="464"/>
    </row>
    <row r="222" spans="1:28" ht="12" thickBot="1">
      <c r="A222" s="887"/>
      <c r="B222" s="826"/>
      <c r="C222" s="454" t="s">
        <v>1007</v>
      </c>
      <c r="D222" s="454" t="s">
        <v>1031</v>
      </c>
      <c r="E222" s="454" t="s">
        <v>47</v>
      </c>
      <c r="F222" s="454" t="s">
        <v>81</v>
      </c>
      <c r="G222" s="454" t="s">
        <v>762</v>
      </c>
      <c r="H222" s="454" t="s">
        <v>1032</v>
      </c>
      <c r="I222" s="454" t="s">
        <v>1035</v>
      </c>
      <c r="J222" s="454">
        <v>45</v>
      </c>
      <c r="K222" s="454">
        <v>22</v>
      </c>
      <c r="L222" s="454">
        <v>90</v>
      </c>
      <c r="M222" s="551">
        <v>16.8</v>
      </c>
      <c r="N222" s="532"/>
      <c r="O222" s="464"/>
      <c r="P222" s="464"/>
      <c r="Q222" s="464"/>
      <c r="R222" s="464"/>
      <c r="S222" s="464"/>
      <c r="T222" s="543"/>
      <c r="U222" s="544"/>
      <c r="V222" s="545"/>
      <c r="W222" s="546"/>
      <c r="X222" s="547"/>
      <c r="Y222" s="548"/>
      <c r="Z222" s="549"/>
      <c r="AA222" s="550"/>
      <c r="AB222" s="464"/>
    </row>
    <row r="223" spans="1:28" ht="12" thickBot="1">
      <c r="A223" s="887"/>
      <c r="B223" s="826"/>
      <c r="C223" s="454" t="s">
        <v>1008</v>
      </c>
      <c r="D223" s="454" t="s">
        <v>1031</v>
      </c>
      <c r="E223" s="454" t="s">
        <v>47</v>
      </c>
      <c r="F223" s="454" t="s">
        <v>81</v>
      </c>
      <c r="G223" s="454" t="s">
        <v>762</v>
      </c>
      <c r="H223" s="454" t="s">
        <v>1032</v>
      </c>
      <c r="I223" s="454" t="s">
        <v>762</v>
      </c>
      <c r="J223" s="454">
        <v>45</v>
      </c>
      <c r="K223" s="454">
        <v>22</v>
      </c>
      <c r="L223" s="454">
        <v>90</v>
      </c>
      <c r="M223" s="551">
        <v>16.8</v>
      </c>
      <c r="N223" s="532"/>
      <c r="O223" s="464"/>
      <c r="P223" s="464"/>
      <c r="Q223" s="464"/>
      <c r="R223" s="464"/>
      <c r="S223" s="464"/>
      <c r="T223" s="543"/>
      <c r="U223" s="544"/>
      <c r="V223" s="545"/>
      <c r="W223" s="546"/>
      <c r="X223" s="547"/>
      <c r="Y223" s="548"/>
      <c r="Z223" s="549"/>
      <c r="AA223" s="550"/>
      <c r="AB223" s="464"/>
    </row>
    <row r="224" spans="1:28" ht="12" thickBot="1">
      <c r="A224" s="887"/>
      <c r="B224" s="826"/>
      <c r="C224" s="454" t="s">
        <v>1009</v>
      </c>
      <c r="D224" s="454" t="s">
        <v>1031</v>
      </c>
      <c r="E224" s="454" t="s">
        <v>47</v>
      </c>
      <c r="F224" s="454" t="s">
        <v>81</v>
      </c>
      <c r="G224" s="454" t="s">
        <v>762</v>
      </c>
      <c r="H224" s="454" t="s">
        <v>762</v>
      </c>
      <c r="I224" s="454" t="s">
        <v>1035</v>
      </c>
      <c r="J224" s="454">
        <v>45</v>
      </c>
      <c r="K224" s="454">
        <v>22</v>
      </c>
      <c r="L224" s="454">
        <v>90</v>
      </c>
      <c r="M224" s="551">
        <v>16.8</v>
      </c>
      <c r="N224" s="532"/>
      <c r="O224" s="464"/>
      <c r="P224" s="464"/>
      <c r="Q224" s="464"/>
      <c r="R224" s="464"/>
      <c r="S224" s="464"/>
      <c r="T224" s="543"/>
      <c r="U224" s="544"/>
      <c r="V224" s="545"/>
      <c r="W224" s="546"/>
      <c r="X224" s="547"/>
      <c r="Y224" s="548"/>
      <c r="Z224" s="549"/>
      <c r="AA224" s="550"/>
      <c r="AB224" s="464"/>
    </row>
    <row r="225" spans="1:28" ht="12" thickBot="1">
      <c r="A225" s="887"/>
      <c r="B225" s="826"/>
      <c r="C225" s="454" t="s">
        <v>1010</v>
      </c>
      <c r="D225" s="454" t="s">
        <v>1031</v>
      </c>
      <c r="E225" s="454" t="s">
        <v>47</v>
      </c>
      <c r="F225" s="454" t="s">
        <v>81</v>
      </c>
      <c r="G225" s="454" t="s">
        <v>762</v>
      </c>
      <c r="H225" s="454" t="s">
        <v>1032</v>
      </c>
      <c r="I225" s="454" t="s">
        <v>762</v>
      </c>
      <c r="J225" s="454">
        <v>45</v>
      </c>
      <c r="K225" s="454">
        <v>22</v>
      </c>
      <c r="L225" s="454">
        <v>90</v>
      </c>
      <c r="M225" s="551">
        <v>16.8</v>
      </c>
      <c r="N225" s="532"/>
      <c r="O225" s="464"/>
      <c r="P225" s="464"/>
      <c r="Q225" s="464"/>
      <c r="R225" s="464"/>
      <c r="S225" s="464"/>
      <c r="T225" s="543"/>
      <c r="U225" s="544"/>
      <c r="V225" s="545"/>
      <c r="W225" s="546"/>
      <c r="X225" s="547"/>
      <c r="Y225" s="548"/>
      <c r="Z225" s="549"/>
      <c r="AA225" s="550"/>
      <c r="AB225" s="464"/>
    </row>
    <row r="226" spans="1:28" ht="12" thickBot="1">
      <c r="A226" s="887"/>
      <c r="B226" s="826"/>
      <c r="C226" s="454" t="s">
        <v>1011</v>
      </c>
      <c r="D226" s="454" t="s">
        <v>1031</v>
      </c>
      <c r="E226" s="454" t="s">
        <v>47</v>
      </c>
      <c r="F226" s="454" t="s">
        <v>81</v>
      </c>
      <c r="G226" s="454" t="s">
        <v>762</v>
      </c>
      <c r="H226" s="454" t="s">
        <v>1032</v>
      </c>
      <c r="I226" s="454" t="s">
        <v>1035</v>
      </c>
      <c r="J226" s="454">
        <v>45</v>
      </c>
      <c r="K226" s="454">
        <v>22</v>
      </c>
      <c r="L226" s="454">
        <v>90</v>
      </c>
      <c r="M226" s="551">
        <v>16.8</v>
      </c>
      <c r="N226" s="532"/>
      <c r="O226" s="464"/>
      <c r="P226" s="464"/>
      <c r="Q226" s="464"/>
      <c r="R226" s="464"/>
      <c r="S226" s="464"/>
      <c r="T226" s="543"/>
      <c r="U226" s="544"/>
      <c r="V226" s="545"/>
      <c r="W226" s="546"/>
      <c r="X226" s="547"/>
      <c r="Y226" s="548"/>
      <c r="Z226" s="549"/>
      <c r="AA226" s="550"/>
      <c r="AB226" s="464"/>
    </row>
    <row r="227" spans="1:28" ht="12" thickBot="1">
      <c r="A227" s="887"/>
      <c r="B227" s="826"/>
      <c r="C227" s="454" t="s">
        <v>1012</v>
      </c>
      <c r="D227" s="454" t="s">
        <v>1031</v>
      </c>
      <c r="E227" s="454" t="s">
        <v>47</v>
      </c>
      <c r="F227" s="454" t="s">
        <v>47</v>
      </c>
      <c r="G227" s="454" t="s">
        <v>81</v>
      </c>
      <c r="H227" s="454" t="s">
        <v>762</v>
      </c>
      <c r="I227" s="454" t="s">
        <v>762</v>
      </c>
      <c r="J227" s="454">
        <v>45</v>
      </c>
      <c r="K227" s="454">
        <v>22</v>
      </c>
      <c r="L227" s="454">
        <v>90</v>
      </c>
      <c r="M227" s="551">
        <v>17</v>
      </c>
      <c r="N227" s="532"/>
      <c r="O227" s="464"/>
      <c r="P227" s="464"/>
      <c r="Q227" s="464"/>
      <c r="R227" s="464"/>
      <c r="S227" s="464"/>
      <c r="T227" s="543"/>
      <c r="U227" s="544"/>
      <c r="V227" s="545"/>
      <c r="W227" s="546"/>
      <c r="X227" s="547"/>
      <c r="Y227" s="548"/>
      <c r="Z227" s="549"/>
      <c r="AA227" s="550"/>
      <c r="AB227" s="464"/>
    </row>
    <row r="228" spans="1:28" ht="12" thickBot="1">
      <c r="A228" s="887"/>
      <c r="B228" s="826"/>
      <c r="C228" s="454" t="s">
        <v>1013</v>
      </c>
      <c r="D228" s="454" t="s">
        <v>1031</v>
      </c>
      <c r="E228" s="454" t="s">
        <v>47</v>
      </c>
      <c r="F228" s="454" t="s">
        <v>47</v>
      </c>
      <c r="G228" s="454" t="s">
        <v>81</v>
      </c>
      <c r="H228" s="454" t="s">
        <v>762</v>
      </c>
      <c r="I228" s="454" t="s">
        <v>1035</v>
      </c>
      <c r="J228" s="454">
        <v>45</v>
      </c>
      <c r="K228" s="454">
        <v>22</v>
      </c>
      <c r="L228" s="454">
        <v>90</v>
      </c>
      <c r="M228" s="551">
        <v>17</v>
      </c>
      <c r="N228" s="532"/>
      <c r="O228" s="464"/>
      <c r="P228" s="464"/>
      <c r="Q228" s="464"/>
      <c r="R228" s="464"/>
      <c r="S228" s="464"/>
      <c r="T228" s="543"/>
      <c r="U228" s="544"/>
      <c r="V228" s="545"/>
      <c r="W228" s="546"/>
      <c r="X228" s="547"/>
      <c r="Y228" s="548"/>
      <c r="Z228" s="549"/>
      <c r="AA228" s="550"/>
      <c r="AB228" s="464"/>
    </row>
    <row r="229" spans="1:28" ht="12" thickBot="1">
      <c r="A229" s="887"/>
      <c r="B229" s="826"/>
      <c r="C229" s="454" t="s">
        <v>1014</v>
      </c>
      <c r="D229" s="454" t="s">
        <v>1031</v>
      </c>
      <c r="E229" s="454" t="s">
        <v>47</v>
      </c>
      <c r="F229" s="454" t="s">
        <v>47</v>
      </c>
      <c r="G229" s="454" t="s">
        <v>81</v>
      </c>
      <c r="H229" s="454" t="s">
        <v>1032</v>
      </c>
      <c r="I229" s="454" t="s">
        <v>762</v>
      </c>
      <c r="J229" s="454">
        <v>45</v>
      </c>
      <c r="K229" s="454">
        <v>22</v>
      </c>
      <c r="L229" s="454">
        <v>90</v>
      </c>
      <c r="M229" s="551">
        <v>17</v>
      </c>
      <c r="N229" s="532"/>
      <c r="O229" s="464"/>
      <c r="P229" s="464"/>
      <c r="Q229" s="464"/>
      <c r="R229" s="464"/>
      <c r="S229" s="464"/>
      <c r="T229" s="543"/>
      <c r="U229" s="544"/>
      <c r="V229" s="545"/>
      <c r="W229" s="546"/>
      <c r="X229" s="547"/>
      <c r="Y229" s="548"/>
      <c r="Z229" s="549"/>
      <c r="AA229" s="550"/>
      <c r="AB229" s="464"/>
    </row>
    <row r="230" spans="1:28" ht="12" thickBot="1">
      <c r="A230" s="887"/>
      <c r="B230" s="826"/>
      <c r="C230" s="454" t="s">
        <v>1015</v>
      </c>
      <c r="D230" s="454" t="s">
        <v>1031</v>
      </c>
      <c r="E230" s="454" t="s">
        <v>47</v>
      </c>
      <c r="F230" s="454" t="s">
        <v>47</v>
      </c>
      <c r="G230" s="454" t="s">
        <v>81</v>
      </c>
      <c r="H230" s="454" t="s">
        <v>1032</v>
      </c>
      <c r="I230" s="454" t="s">
        <v>1035</v>
      </c>
      <c r="J230" s="454">
        <v>45</v>
      </c>
      <c r="K230" s="454">
        <v>22</v>
      </c>
      <c r="L230" s="454">
        <v>90</v>
      </c>
      <c r="M230" s="551">
        <v>17</v>
      </c>
      <c r="N230" s="532"/>
      <c r="O230" s="464"/>
      <c r="P230" s="464"/>
      <c r="Q230" s="464"/>
      <c r="R230" s="464"/>
      <c r="S230" s="464"/>
      <c r="T230" s="543"/>
      <c r="U230" s="544"/>
      <c r="V230" s="545"/>
      <c r="W230" s="546"/>
      <c r="X230" s="547"/>
      <c r="Y230" s="548"/>
      <c r="Z230" s="549"/>
      <c r="AA230" s="550"/>
      <c r="AB230" s="464"/>
    </row>
    <row r="231" spans="1:28" ht="12" thickBot="1">
      <c r="A231" s="887"/>
      <c r="B231" s="826"/>
      <c r="C231" s="454" t="s">
        <v>1016</v>
      </c>
      <c r="D231" s="454" t="s">
        <v>1031</v>
      </c>
      <c r="E231" s="454" t="s">
        <v>47</v>
      </c>
      <c r="F231" s="454" t="s">
        <v>47</v>
      </c>
      <c r="G231" s="454" t="s">
        <v>762</v>
      </c>
      <c r="H231" s="454" t="s">
        <v>762</v>
      </c>
      <c r="I231" s="454" t="s">
        <v>762</v>
      </c>
      <c r="J231" s="454">
        <v>45</v>
      </c>
      <c r="K231" s="454">
        <v>22</v>
      </c>
      <c r="L231" s="454">
        <v>90</v>
      </c>
      <c r="M231" s="551">
        <v>17.399999999999999</v>
      </c>
      <c r="N231" s="532"/>
      <c r="O231" s="464"/>
      <c r="P231" s="464"/>
      <c r="Q231" s="464"/>
      <c r="R231" s="464"/>
      <c r="S231" s="464"/>
      <c r="T231" s="543"/>
      <c r="U231" s="544"/>
      <c r="V231" s="545"/>
      <c r="W231" s="546"/>
      <c r="X231" s="547"/>
      <c r="Y231" s="548"/>
      <c r="Z231" s="549"/>
      <c r="AA231" s="550"/>
      <c r="AB231" s="464"/>
    </row>
    <row r="232" spans="1:28" ht="12" thickBot="1">
      <c r="A232" s="887"/>
      <c r="B232" s="826"/>
      <c r="C232" s="454" t="s">
        <v>1017</v>
      </c>
      <c r="D232" s="454" t="s">
        <v>1031</v>
      </c>
      <c r="E232" s="454" t="s">
        <v>47</v>
      </c>
      <c r="F232" s="454" t="s">
        <v>47</v>
      </c>
      <c r="G232" s="454" t="s">
        <v>762</v>
      </c>
      <c r="H232" s="454" t="s">
        <v>762</v>
      </c>
      <c r="I232" s="454" t="s">
        <v>1035</v>
      </c>
      <c r="J232" s="454">
        <v>45</v>
      </c>
      <c r="K232" s="454">
        <v>22</v>
      </c>
      <c r="L232" s="454">
        <v>90</v>
      </c>
      <c r="M232" s="551">
        <v>17.399999999999999</v>
      </c>
      <c r="N232" s="532"/>
      <c r="O232" s="464"/>
      <c r="P232" s="464"/>
      <c r="Q232" s="464"/>
      <c r="R232" s="464"/>
      <c r="S232" s="464"/>
      <c r="T232" s="543"/>
      <c r="U232" s="544"/>
      <c r="V232" s="545"/>
      <c r="W232" s="546"/>
      <c r="X232" s="547"/>
      <c r="Y232" s="548"/>
      <c r="Z232" s="549"/>
      <c r="AA232" s="550"/>
      <c r="AB232" s="464"/>
    </row>
    <row r="233" spans="1:28" ht="12" thickBot="1">
      <c r="A233" s="887"/>
      <c r="B233" s="826"/>
      <c r="C233" s="454" t="s">
        <v>1018</v>
      </c>
      <c r="D233" s="454" t="s">
        <v>1031</v>
      </c>
      <c r="E233" s="454" t="s">
        <v>47</v>
      </c>
      <c r="F233" s="454" t="s">
        <v>47</v>
      </c>
      <c r="G233" s="454" t="s">
        <v>762</v>
      </c>
      <c r="H233" s="454" t="s">
        <v>1032</v>
      </c>
      <c r="I233" s="454" t="s">
        <v>762</v>
      </c>
      <c r="J233" s="454">
        <v>45</v>
      </c>
      <c r="K233" s="454">
        <v>22</v>
      </c>
      <c r="L233" s="454">
        <v>90</v>
      </c>
      <c r="M233" s="551">
        <v>17.399999999999999</v>
      </c>
      <c r="N233" s="532"/>
      <c r="O233" s="464"/>
      <c r="P233" s="464"/>
      <c r="Q233" s="464"/>
      <c r="R233" s="464"/>
      <c r="S233" s="464"/>
      <c r="T233" s="543"/>
      <c r="U233" s="544"/>
      <c r="V233" s="545"/>
      <c r="W233" s="546"/>
      <c r="X233" s="547"/>
      <c r="Y233" s="548"/>
      <c r="Z233" s="549"/>
      <c r="AA233" s="550"/>
      <c r="AB233" s="464"/>
    </row>
    <row r="234" spans="1:28" ht="12" thickBot="1">
      <c r="A234" s="887"/>
      <c r="B234" s="826"/>
      <c r="C234" s="454" t="s">
        <v>1019</v>
      </c>
      <c r="D234" s="454" t="s">
        <v>1031</v>
      </c>
      <c r="E234" s="454" t="s">
        <v>47</v>
      </c>
      <c r="F234" s="454" t="s">
        <v>47</v>
      </c>
      <c r="G234" s="454" t="s">
        <v>762</v>
      </c>
      <c r="H234" s="454" t="s">
        <v>1032</v>
      </c>
      <c r="I234" s="454" t="s">
        <v>1035</v>
      </c>
      <c r="J234" s="454">
        <v>45</v>
      </c>
      <c r="K234" s="454">
        <v>22</v>
      </c>
      <c r="L234" s="454">
        <v>90</v>
      </c>
      <c r="M234" s="551">
        <v>17.399999999999999</v>
      </c>
      <c r="N234" s="532"/>
      <c r="O234" s="464"/>
      <c r="P234" s="464"/>
      <c r="Q234" s="464"/>
      <c r="R234" s="464"/>
      <c r="S234" s="464"/>
      <c r="T234" s="543"/>
      <c r="U234" s="544"/>
      <c r="V234" s="545"/>
      <c r="W234" s="546"/>
      <c r="X234" s="547"/>
      <c r="Y234" s="548"/>
      <c r="Z234" s="549"/>
      <c r="AA234" s="550"/>
      <c r="AB234" s="464"/>
    </row>
    <row r="235" spans="1:28" ht="12" thickBot="1">
      <c r="A235" s="887"/>
      <c r="B235" s="826"/>
      <c r="C235" s="454" t="s">
        <v>1020</v>
      </c>
      <c r="D235" s="454" t="s">
        <v>1031</v>
      </c>
      <c r="E235" s="454" t="s">
        <v>47</v>
      </c>
      <c r="F235" s="454" t="s">
        <v>47</v>
      </c>
      <c r="G235" s="454" t="s">
        <v>762</v>
      </c>
      <c r="H235" s="454" t="s">
        <v>762</v>
      </c>
      <c r="I235" s="454" t="s">
        <v>1035</v>
      </c>
      <c r="J235" s="454">
        <v>45</v>
      </c>
      <c r="K235" s="454">
        <v>22</v>
      </c>
      <c r="L235" s="454">
        <v>90</v>
      </c>
      <c r="M235" s="551">
        <v>17.399999999999999</v>
      </c>
      <c r="N235" s="532"/>
      <c r="O235" s="464"/>
      <c r="P235" s="464"/>
      <c r="Q235" s="464"/>
      <c r="R235" s="464"/>
      <c r="S235" s="464"/>
      <c r="T235" s="543"/>
      <c r="U235" s="544"/>
      <c r="V235" s="545"/>
      <c r="W235" s="546"/>
      <c r="X235" s="547"/>
      <c r="Y235" s="548"/>
      <c r="Z235" s="549"/>
      <c r="AA235" s="550"/>
      <c r="AB235" s="464"/>
    </row>
    <row r="236" spans="1:28" ht="12" thickBot="1">
      <c r="A236" s="887"/>
      <c r="B236" s="826"/>
      <c r="C236" s="454" t="s">
        <v>1021</v>
      </c>
      <c r="D236" s="454" t="s">
        <v>1031</v>
      </c>
      <c r="E236" s="454" t="s">
        <v>47</v>
      </c>
      <c r="F236" s="454" t="s">
        <v>47</v>
      </c>
      <c r="G236" s="454" t="s">
        <v>762</v>
      </c>
      <c r="H236" s="454" t="s">
        <v>1032</v>
      </c>
      <c r="I236" s="454" t="s">
        <v>762</v>
      </c>
      <c r="J236" s="454">
        <v>45</v>
      </c>
      <c r="K236" s="454">
        <v>22</v>
      </c>
      <c r="L236" s="454">
        <v>90</v>
      </c>
      <c r="M236" s="551">
        <v>17.399999999999999</v>
      </c>
      <c r="N236" s="532"/>
      <c r="O236" s="464"/>
      <c r="P236" s="464"/>
      <c r="Q236" s="464"/>
      <c r="R236" s="464"/>
      <c r="S236" s="464"/>
      <c r="T236" s="543"/>
      <c r="U236" s="544"/>
      <c r="V236" s="545"/>
      <c r="W236" s="546"/>
      <c r="X236" s="547"/>
      <c r="Y236" s="548"/>
      <c r="Z236" s="549"/>
      <c r="AA236" s="550"/>
      <c r="AB236" s="464"/>
    </row>
    <row r="237" spans="1:28" ht="12" thickBot="1">
      <c r="A237" s="887"/>
      <c r="B237" s="826"/>
      <c r="C237" s="454" t="s">
        <v>1022</v>
      </c>
      <c r="D237" s="454" t="s">
        <v>1031</v>
      </c>
      <c r="E237" s="454" t="s">
        <v>47</v>
      </c>
      <c r="F237" s="454" t="s">
        <v>47</v>
      </c>
      <c r="G237" s="454" t="s">
        <v>762</v>
      </c>
      <c r="H237" s="454" t="s">
        <v>1032</v>
      </c>
      <c r="I237" s="454" t="s">
        <v>1035</v>
      </c>
      <c r="J237" s="454">
        <v>45</v>
      </c>
      <c r="K237" s="454">
        <v>22</v>
      </c>
      <c r="L237" s="454">
        <v>90</v>
      </c>
      <c r="M237" s="551">
        <v>17.399999999999999</v>
      </c>
      <c r="N237" s="532"/>
      <c r="O237" s="464"/>
      <c r="P237" s="464"/>
      <c r="Q237" s="464"/>
      <c r="R237" s="464"/>
      <c r="S237" s="464"/>
      <c r="T237" s="543"/>
      <c r="U237" s="544"/>
      <c r="V237" s="545"/>
      <c r="W237" s="546"/>
      <c r="X237" s="547"/>
      <c r="Y237" s="548"/>
      <c r="Z237" s="549"/>
      <c r="AA237" s="550"/>
      <c r="AB237" s="464"/>
    </row>
    <row r="238" spans="1:28" ht="12" thickBot="1">
      <c r="A238" s="887"/>
      <c r="B238" s="792">
        <v>7</v>
      </c>
      <c r="C238" s="464" t="s">
        <v>1065</v>
      </c>
      <c r="D238" s="464" t="s">
        <v>1031</v>
      </c>
      <c r="E238" s="464" t="s">
        <v>47</v>
      </c>
      <c r="F238" s="464" t="s">
        <v>81</v>
      </c>
      <c r="G238" s="464" t="s">
        <v>1110</v>
      </c>
      <c r="H238" s="464" t="s">
        <v>762</v>
      </c>
      <c r="I238" s="464" t="s">
        <v>762</v>
      </c>
      <c r="J238" s="464">
        <v>45</v>
      </c>
      <c r="K238" s="464">
        <v>22</v>
      </c>
      <c r="L238" s="464">
        <v>90</v>
      </c>
      <c r="M238" s="559">
        <v>16.8</v>
      </c>
      <c r="N238" s="532"/>
      <c r="O238" s="464"/>
      <c r="P238" s="464"/>
      <c r="Q238" s="464"/>
      <c r="R238" s="464"/>
      <c r="S238" s="464"/>
      <c r="T238" s="543"/>
      <c r="U238" s="544"/>
      <c r="V238" s="545"/>
      <c r="W238" s="546"/>
      <c r="X238" s="547"/>
      <c r="Y238" s="548"/>
      <c r="Z238" s="549"/>
      <c r="AA238" s="550"/>
      <c r="AB238" s="464"/>
    </row>
    <row r="239" spans="1:28" ht="12" thickBot="1">
      <c r="A239" s="887"/>
      <c r="B239" s="792"/>
      <c r="C239" s="464" t="s">
        <v>1066</v>
      </c>
      <c r="D239" s="464" t="s">
        <v>1031</v>
      </c>
      <c r="E239" s="464" t="s">
        <v>47</v>
      </c>
      <c r="F239" s="464" t="s">
        <v>81</v>
      </c>
      <c r="G239" s="464" t="s">
        <v>1033</v>
      </c>
      <c r="H239" s="464" t="s">
        <v>762</v>
      </c>
      <c r="I239" s="464" t="s">
        <v>762</v>
      </c>
      <c r="J239" s="464">
        <v>45</v>
      </c>
      <c r="K239" s="464">
        <v>22</v>
      </c>
      <c r="L239" s="464">
        <v>90</v>
      </c>
      <c r="M239" s="559">
        <v>16.8</v>
      </c>
      <c r="N239" s="532"/>
      <c r="O239" s="464"/>
      <c r="P239" s="464"/>
      <c r="Q239" s="464"/>
      <c r="R239" s="464"/>
      <c r="S239" s="464"/>
      <c r="T239" s="543"/>
      <c r="U239" s="544"/>
      <c r="V239" s="545"/>
      <c r="W239" s="546"/>
      <c r="X239" s="547"/>
      <c r="Y239" s="548"/>
      <c r="Z239" s="549"/>
      <c r="AA239" s="550"/>
      <c r="AB239" s="464"/>
    </row>
    <row r="240" spans="1:28" ht="12" thickBot="1">
      <c r="A240" s="887"/>
      <c r="B240" s="792"/>
      <c r="C240" s="464" t="s">
        <v>1067</v>
      </c>
      <c r="D240" s="464" t="s">
        <v>1031</v>
      </c>
      <c r="E240" s="464" t="s">
        <v>47</v>
      </c>
      <c r="F240" s="464" t="s">
        <v>81</v>
      </c>
      <c r="G240" s="464" t="s">
        <v>1110</v>
      </c>
      <c r="H240" s="464" t="s">
        <v>762</v>
      </c>
      <c r="I240" s="464" t="s">
        <v>1035</v>
      </c>
      <c r="J240" s="464">
        <v>45</v>
      </c>
      <c r="K240" s="464">
        <v>22</v>
      </c>
      <c r="L240" s="464">
        <v>90</v>
      </c>
      <c r="M240" s="559">
        <v>16.8</v>
      </c>
      <c r="N240" s="532"/>
      <c r="O240" s="464"/>
      <c r="P240" s="464"/>
      <c r="Q240" s="464"/>
      <c r="R240" s="464"/>
      <c r="S240" s="464"/>
      <c r="T240" s="543"/>
      <c r="U240" s="544"/>
      <c r="V240" s="545"/>
      <c r="W240" s="546"/>
      <c r="X240" s="547"/>
      <c r="Y240" s="548"/>
      <c r="Z240" s="549"/>
      <c r="AA240" s="550"/>
      <c r="AB240" s="464"/>
    </row>
    <row r="241" spans="1:28" ht="12" thickBot="1">
      <c r="A241" s="887"/>
      <c r="B241" s="792"/>
      <c r="C241" s="464" t="s">
        <v>1068</v>
      </c>
      <c r="D241" s="464" t="s">
        <v>1031</v>
      </c>
      <c r="E241" s="464" t="s">
        <v>47</v>
      </c>
      <c r="F241" s="464" t="s">
        <v>81</v>
      </c>
      <c r="G241" s="464" t="s">
        <v>1033</v>
      </c>
      <c r="H241" s="464" t="s">
        <v>762</v>
      </c>
      <c r="I241" s="464" t="s">
        <v>1035</v>
      </c>
      <c r="J241" s="464">
        <v>45</v>
      </c>
      <c r="K241" s="464">
        <v>22</v>
      </c>
      <c r="L241" s="464">
        <v>90</v>
      </c>
      <c r="M241" s="559">
        <v>16.8</v>
      </c>
      <c r="N241" s="532"/>
      <c r="O241" s="464"/>
      <c r="P241" s="464"/>
      <c r="Q241" s="464"/>
      <c r="R241" s="464"/>
      <c r="S241" s="464"/>
      <c r="T241" s="543"/>
      <c r="U241" s="544"/>
      <c r="V241" s="545"/>
      <c r="W241" s="546"/>
      <c r="X241" s="547"/>
      <c r="Y241" s="548"/>
      <c r="Z241" s="549"/>
      <c r="AA241" s="550"/>
      <c r="AB241" s="464"/>
    </row>
    <row r="242" spans="1:28" ht="12" thickBot="1">
      <c r="A242" s="887"/>
      <c r="B242" s="792"/>
      <c r="C242" s="464" t="s">
        <v>1069</v>
      </c>
      <c r="D242" s="464" t="s">
        <v>1031</v>
      </c>
      <c r="E242" s="464" t="s">
        <v>47</v>
      </c>
      <c r="F242" s="464" t="s">
        <v>81</v>
      </c>
      <c r="G242" s="464" t="s">
        <v>1110</v>
      </c>
      <c r="H242" s="464" t="s">
        <v>1032</v>
      </c>
      <c r="I242" s="464" t="s">
        <v>762</v>
      </c>
      <c r="J242" s="464">
        <v>45</v>
      </c>
      <c r="K242" s="464">
        <v>22</v>
      </c>
      <c r="L242" s="464">
        <v>90</v>
      </c>
      <c r="M242" s="559">
        <v>16.8</v>
      </c>
      <c r="N242" s="532"/>
      <c r="O242" s="464"/>
      <c r="P242" s="464"/>
      <c r="Q242" s="464"/>
      <c r="R242" s="464"/>
      <c r="S242" s="464"/>
      <c r="T242" s="543"/>
      <c r="U242" s="544"/>
      <c r="V242" s="545"/>
      <c r="W242" s="546"/>
      <c r="X242" s="547"/>
      <c r="Y242" s="548"/>
      <c r="Z242" s="549"/>
      <c r="AA242" s="550"/>
      <c r="AB242" s="464"/>
    </row>
    <row r="243" spans="1:28" ht="12" thickBot="1">
      <c r="A243" s="887"/>
      <c r="B243" s="792"/>
      <c r="C243" s="464" t="s">
        <v>1070</v>
      </c>
      <c r="D243" s="464" t="s">
        <v>1031</v>
      </c>
      <c r="E243" s="464" t="s">
        <v>47</v>
      </c>
      <c r="F243" s="464" t="s">
        <v>81</v>
      </c>
      <c r="G243" s="464" t="s">
        <v>1033</v>
      </c>
      <c r="H243" s="464" t="s">
        <v>1032</v>
      </c>
      <c r="I243" s="464" t="s">
        <v>762</v>
      </c>
      <c r="J243" s="464">
        <v>45</v>
      </c>
      <c r="K243" s="464">
        <v>22</v>
      </c>
      <c r="L243" s="464">
        <v>90</v>
      </c>
      <c r="M243" s="559">
        <v>16.8</v>
      </c>
      <c r="N243" s="532"/>
      <c r="O243" s="464"/>
      <c r="P243" s="464"/>
      <c r="Q243" s="464"/>
      <c r="R243" s="464"/>
      <c r="S243" s="464"/>
      <c r="T243" s="543"/>
      <c r="U243" s="544"/>
      <c r="V243" s="545"/>
      <c r="W243" s="546"/>
      <c r="X243" s="547"/>
      <c r="Y243" s="548"/>
      <c r="Z243" s="549"/>
      <c r="AA243" s="550"/>
      <c r="AB243" s="464"/>
    </row>
    <row r="244" spans="1:28" ht="12" thickBot="1">
      <c r="A244" s="887"/>
      <c r="B244" s="792"/>
      <c r="C244" s="464" t="s">
        <v>1071</v>
      </c>
      <c r="D244" s="464" t="s">
        <v>1031</v>
      </c>
      <c r="E244" s="464" t="s">
        <v>47</v>
      </c>
      <c r="F244" s="464" t="s">
        <v>81</v>
      </c>
      <c r="G244" s="464" t="s">
        <v>1110</v>
      </c>
      <c r="H244" s="464" t="s">
        <v>1032</v>
      </c>
      <c r="I244" s="464" t="s">
        <v>1035</v>
      </c>
      <c r="J244" s="464">
        <v>45</v>
      </c>
      <c r="K244" s="464">
        <v>22</v>
      </c>
      <c r="L244" s="464">
        <v>90</v>
      </c>
      <c r="M244" s="559">
        <v>16.8</v>
      </c>
      <c r="N244" s="532"/>
      <c r="O244" s="464"/>
      <c r="P244" s="464"/>
      <c r="Q244" s="464"/>
      <c r="R244" s="464"/>
      <c r="S244" s="464"/>
      <c r="T244" s="543"/>
      <c r="U244" s="544"/>
      <c r="V244" s="545"/>
      <c r="W244" s="546"/>
      <c r="X244" s="547"/>
      <c r="Y244" s="548"/>
      <c r="Z244" s="549"/>
      <c r="AA244" s="550"/>
      <c r="AB244" s="464"/>
    </row>
    <row r="245" spans="1:28" ht="12" thickBot="1">
      <c r="A245" s="887"/>
      <c r="B245" s="792"/>
      <c r="C245" s="464" t="s">
        <v>1072</v>
      </c>
      <c r="D245" s="464" t="s">
        <v>1031</v>
      </c>
      <c r="E245" s="464" t="s">
        <v>47</v>
      </c>
      <c r="F245" s="464" t="s">
        <v>81</v>
      </c>
      <c r="G245" s="464" t="s">
        <v>1033</v>
      </c>
      <c r="H245" s="464" t="s">
        <v>1032</v>
      </c>
      <c r="I245" s="464" t="s">
        <v>1035</v>
      </c>
      <c r="J245" s="464">
        <v>45</v>
      </c>
      <c r="K245" s="464">
        <v>22</v>
      </c>
      <c r="L245" s="464">
        <v>90</v>
      </c>
      <c r="M245" s="559">
        <v>16.8</v>
      </c>
      <c r="N245" s="532"/>
      <c r="O245" s="464"/>
      <c r="P245" s="464"/>
      <c r="Q245" s="464"/>
      <c r="R245" s="464"/>
      <c r="S245" s="464"/>
      <c r="T245" s="543"/>
      <c r="U245" s="544"/>
      <c r="V245" s="545"/>
      <c r="W245" s="546"/>
      <c r="X245" s="547"/>
      <c r="Y245" s="548"/>
      <c r="Z245" s="549"/>
      <c r="AA245" s="550"/>
      <c r="AB245" s="464"/>
    </row>
    <row r="246" spans="1:28" ht="12" thickBot="1">
      <c r="A246" s="887"/>
      <c r="B246" s="792"/>
      <c r="C246" s="464" t="s">
        <v>1073</v>
      </c>
      <c r="D246" s="464" t="s">
        <v>1031</v>
      </c>
      <c r="E246" s="464" t="s">
        <v>47</v>
      </c>
      <c r="F246" s="464" t="s">
        <v>47</v>
      </c>
      <c r="G246" s="464" t="s">
        <v>1110</v>
      </c>
      <c r="H246" s="464" t="s">
        <v>762</v>
      </c>
      <c r="I246" s="464" t="s">
        <v>762</v>
      </c>
      <c r="J246" s="464">
        <v>45</v>
      </c>
      <c r="K246" s="464">
        <v>22</v>
      </c>
      <c r="L246" s="464">
        <v>90</v>
      </c>
      <c r="M246" s="559">
        <v>17.399999999999999</v>
      </c>
      <c r="N246" s="532"/>
      <c r="O246" s="464"/>
      <c r="P246" s="464"/>
      <c r="Q246" s="464"/>
      <c r="R246" s="464"/>
      <c r="S246" s="464"/>
      <c r="T246" s="543"/>
      <c r="U246" s="544"/>
      <c r="V246" s="545"/>
      <c r="W246" s="546"/>
      <c r="X246" s="547"/>
      <c r="Y246" s="548"/>
      <c r="Z246" s="549"/>
      <c r="AA246" s="550"/>
      <c r="AB246" s="464"/>
    </row>
    <row r="247" spans="1:28" ht="12" thickBot="1">
      <c r="A247" s="887"/>
      <c r="B247" s="792"/>
      <c r="C247" s="464" t="s">
        <v>1074</v>
      </c>
      <c r="D247" s="464" t="s">
        <v>1031</v>
      </c>
      <c r="E247" s="464" t="s">
        <v>47</v>
      </c>
      <c r="F247" s="464" t="s">
        <v>47</v>
      </c>
      <c r="G247" s="464" t="s">
        <v>1033</v>
      </c>
      <c r="H247" s="464" t="s">
        <v>762</v>
      </c>
      <c r="I247" s="464" t="s">
        <v>762</v>
      </c>
      <c r="J247" s="464">
        <v>45</v>
      </c>
      <c r="K247" s="464">
        <v>22</v>
      </c>
      <c r="L247" s="464">
        <v>90</v>
      </c>
      <c r="M247" s="559">
        <v>17.399999999999999</v>
      </c>
      <c r="N247" s="532"/>
      <c r="O247" s="464"/>
      <c r="P247" s="464"/>
      <c r="Q247" s="464"/>
      <c r="R247" s="464"/>
      <c r="S247" s="464"/>
      <c r="T247" s="543"/>
      <c r="U247" s="544"/>
      <c r="V247" s="545"/>
      <c r="W247" s="546"/>
      <c r="X247" s="547"/>
      <c r="Y247" s="548"/>
      <c r="Z247" s="549"/>
      <c r="AA247" s="550"/>
      <c r="AB247" s="464"/>
    </row>
    <row r="248" spans="1:28" ht="12" thickBot="1">
      <c r="A248" s="887"/>
      <c r="B248" s="792"/>
      <c r="C248" s="464" t="s">
        <v>1075</v>
      </c>
      <c r="D248" s="464" t="s">
        <v>1031</v>
      </c>
      <c r="E248" s="464" t="s">
        <v>47</v>
      </c>
      <c r="F248" s="464" t="s">
        <v>47</v>
      </c>
      <c r="G248" s="464" t="s">
        <v>1110</v>
      </c>
      <c r="H248" s="464" t="s">
        <v>762</v>
      </c>
      <c r="I248" s="464" t="s">
        <v>1035</v>
      </c>
      <c r="J248" s="464">
        <v>45</v>
      </c>
      <c r="K248" s="464">
        <v>22</v>
      </c>
      <c r="L248" s="464">
        <v>90</v>
      </c>
      <c r="M248" s="559">
        <v>17.399999999999999</v>
      </c>
      <c r="N248" s="532"/>
      <c r="O248" s="464"/>
      <c r="P248" s="464"/>
      <c r="Q248" s="464"/>
      <c r="R248" s="464"/>
      <c r="S248" s="464"/>
      <c r="T248" s="543"/>
      <c r="U248" s="544"/>
      <c r="V248" s="545"/>
      <c r="W248" s="546"/>
      <c r="X248" s="547"/>
      <c r="Y248" s="548"/>
      <c r="Z248" s="549"/>
      <c r="AA248" s="550"/>
      <c r="AB248" s="464"/>
    </row>
    <row r="249" spans="1:28" ht="12" thickBot="1">
      <c r="A249" s="887"/>
      <c r="B249" s="792"/>
      <c r="C249" s="464" t="s">
        <v>1076</v>
      </c>
      <c r="D249" s="464" t="s">
        <v>1031</v>
      </c>
      <c r="E249" s="464" t="s">
        <v>47</v>
      </c>
      <c r="F249" s="464" t="s">
        <v>47</v>
      </c>
      <c r="G249" s="464" t="s">
        <v>1033</v>
      </c>
      <c r="H249" s="464" t="s">
        <v>762</v>
      </c>
      <c r="I249" s="464" t="s">
        <v>1035</v>
      </c>
      <c r="J249" s="464">
        <v>45</v>
      </c>
      <c r="K249" s="464">
        <v>22</v>
      </c>
      <c r="L249" s="464">
        <v>90</v>
      </c>
      <c r="M249" s="559">
        <v>17.399999999999999</v>
      </c>
      <c r="N249" s="532"/>
      <c r="O249" s="464"/>
      <c r="P249" s="464"/>
      <c r="Q249" s="464"/>
      <c r="R249" s="464"/>
      <c r="S249" s="464"/>
      <c r="T249" s="543"/>
      <c r="U249" s="544"/>
      <c r="V249" s="545"/>
      <c r="W249" s="546"/>
      <c r="X249" s="547"/>
      <c r="Y249" s="548"/>
      <c r="Z249" s="549"/>
      <c r="AA249" s="550"/>
      <c r="AB249" s="464"/>
    </row>
    <row r="250" spans="1:28" ht="12" thickBot="1">
      <c r="A250" s="887"/>
      <c r="B250" s="792"/>
      <c r="C250" s="464" t="s">
        <v>1077</v>
      </c>
      <c r="D250" s="464" t="s">
        <v>1031</v>
      </c>
      <c r="E250" s="464" t="s">
        <v>47</v>
      </c>
      <c r="F250" s="464" t="s">
        <v>47</v>
      </c>
      <c r="G250" s="464" t="s">
        <v>1110</v>
      </c>
      <c r="H250" s="464" t="s">
        <v>1032</v>
      </c>
      <c r="I250" s="464" t="s">
        <v>762</v>
      </c>
      <c r="J250" s="464">
        <v>45</v>
      </c>
      <c r="K250" s="464">
        <v>22</v>
      </c>
      <c r="L250" s="464">
        <v>90</v>
      </c>
      <c r="M250" s="559">
        <v>17.399999999999999</v>
      </c>
      <c r="N250" s="532"/>
      <c r="O250" s="464"/>
      <c r="P250" s="464"/>
      <c r="Q250" s="464"/>
      <c r="R250" s="464"/>
      <c r="S250" s="464"/>
      <c r="T250" s="543"/>
      <c r="U250" s="544"/>
      <c r="V250" s="545"/>
      <c r="W250" s="546"/>
      <c r="X250" s="547"/>
      <c r="Y250" s="548"/>
      <c r="Z250" s="549"/>
      <c r="AA250" s="550"/>
      <c r="AB250" s="464"/>
    </row>
    <row r="251" spans="1:28" ht="12" thickBot="1">
      <c r="A251" s="887"/>
      <c r="B251" s="792"/>
      <c r="C251" s="464" t="s">
        <v>1078</v>
      </c>
      <c r="D251" s="464" t="s">
        <v>1031</v>
      </c>
      <c r="E251" s="464" t="s">
        <v>47</v>
      </c>
      <c r="F251" s="464" t="s">
        <v>47</v>
      </c>
      <c r="G251" s="464" t="s">
        <v>1033</v>
      </c>
      <c r="H251" s="464" t="s">
        <v>1032</v>
      </c>
      <c r="I251" s="464" t="s">
        <v>762</v>
      </c>
      <c r="J251" s="464">
        <v>45</v>
      </c>
      <c r="K251" s="464">
        <v>22</v>
      </c>
      <c r="L251" s="464">
        <v>90</v>
      </c>
      <c r="M251" s="559">
        <v>17.399999999999999</v>
      </c>
      <c r="N251" s="532"/>
      <c r="O251" s="464"/>
      <c r="P251" s="464"/>
      <c r="Q251" s="464"/>
      <c r="R251" s="464"/>
      <c r="S251" s="464"/>
      <c r="T251" s="543"/>
      <c r="U251" s="544"/>
      <c r="V251" s="545"/>
      <c r="W251" s="546"/>
      <c r="X251" s="547"/>
      <c r="Y251" s="548"/>
      <c r="Z251" s="549"/>
      <c r="AA251" s="550"/>
      <c r="AB251" s="464"/>
    </row>
    <row r="252" spans="1:28" ht="12" thickBot="1">
      <c r="A252" s="887"/>
      <c r="B252" s="792"/>
      <c r="C252" s="464" t="s">
        <v>1079</v>
      </c>
      <c r="D252" s="464" t="s">
        <v>1031</v>
      </c>
      <c r="E252" s="464" t="s">
        <v>47</v>
      </c>
      <c r="F252" s="464" t="s">
        <v>47</v>
      </c>
      <c r="G252" s="464" t="s">
        <v>1110</v>
      </c>
      <c r="H252" s="464" t="s">
        <v>1032</v>
      </c>
      <c r="I252" s="464" t="s">
        <v>1035</v>
      </c>
      <c r="J252" s="464">
        <v>45</v>
      </c>
      <c r="K252" s="464">
        <v>22</v>
      </c>
      <c r="L252" s="464">
        <v>90</v>
      </c>
      <c r="M252" s="559">
        <v>17.399999999999999</v>
      </c>
      <c r="N252" s="532"/>
      <c r="O252" s="464"/>
      <c r="P252" s="464"/>
      <c r="Q252" s="464"/>
      <c r="R252" s="464"/>
      <c r="S252" s="464"/>
      <c r="T252" s="543"/>
      <c r="U252" s="544"/>
      <c r="V252" s="545"/>
      <c r="W252" s="546"/>
      <c r="X252" s="547"/>
      <c r="Y252" s="548"/>
      <c r="Z252" s="549"/>
      <c r="AA252" s="550"/>
      <c r="AB252" s="464"/>
    </row>
    <row r="253" spans="1:28" ht="12" thickBot="1">
      <c r="A253" s="887"/>
      <c r="B253" s="792"/>
      <c r="C253" s="464" t="s">
        <v>1080</v>
      </c>
      <c r="D253" s="464" t="s">
        <v>1031</v>
      </c>
      <c r="E253" s="464" t="s">
        <v>47</v>
      </c>
      <c r="F253" s="464" t="s">
        <v>47</v>
      </c>
      <c r="G253" s="464" t="s">
        <v>1033</v>
      </c>
      <c r="H253" s="464" t="s">
        <v>1032</v>
      </c>
      <c r="I253" s="464" t="s">
        <v>1035</v>
      </c>
      <c r="J253" s="464">
        <v>45</v>
      </c>
      <c r="K253" s="464">
        <v>22</v>
      </c>
      <c r="L253" s="464">
        <v>90</v>
      </c>
      <c r="M253" s="559">
        <v>17.399999999999999</v>
      </c>
      <c r="N253" s="532"/>
      <c r="O253" s="464"/>
      <c r="P253" s="464"/>
      <c r="Q253" s="464"/>
      <c r="R253" s="464"/>
      <c r="S253" s="464"/>
      <c r="T253" s="543"/>
      <c r="U253" s="544"/>
      <c r="V253" s="545"/>
      <c r="W253" s="546"/>
      <c r="X253" s="547"/>
      <c r="Y253" s="548"/>
      <c r="Z253" s="549"/>
      <c r="AA253" s="550"/>
      <c r="AB253" s="464"/>
    </row>
    <row r="254" spans="1:28" ht="12" thickBot="1">
      <c r="A254" s="887"/>
      <c r="B254" s="826">
        <v>8</v>
      </c>
      <c r="C254" s="454" t="s">
        <v>1023</v>
      </c>
      <c r="D254" s="454" t="s">
        <v>1031</v>
      </c>
      <c r="E254" s="454" t="s">
        <v>47</v>
      </c>
      <c r="F254" s="454" t="s">
        <v>1034</v>
      </c>
      <c r="G254" s="454" t="s">
        <v>1110</v>
      </c>
      <c r="H254" s="454" t="s">
        <v>762</v>
      </c>
      <c r="I254" s="454" t="s">
        <v>762</v>
      </c>
      <c r="J254" s="454">
        <v>45</v>
      </c>
      <c r="K254" s="454">
        <v>22</v>
      </c>
      <c r="L254" s="454">
        <v>90</v>
      </c>
      <c r="M254" s="551">
        <v>17.2</v>
      </c>
      <c r="N254" s="532"/>
      <c r="O254" s="464"/>
      <c r="P254" s="464"/>
      <c r="Q254" s="464"/>
      <c r="R254" s="464"/>
      <c r="S254" s="464"/>
      <c r="T254" s="543"/>
      <c r="U254" s="544"/>
      <c r="V254" s="545"/>
      <c r="W254" s="546"/>
      <c r="X254" s="547"/>
      <c r="Y254" s="548"/>
      <c r="Z254" s="549"/>
      <c r="AA254" s="550"/>
      <c r="AB254" s="464"/>
    </row>
    <row r="255" spans="1:28" ht="12" thickBot="1">
      <c r="A255" s="887"/>
      <c r="B255" s="826"/>
      <c r="C255" s="454" t="s">
        <v>1024</v>
      </c>
      <c r="D255" s="454" t="s">
        <v>1031</v>
      </c>
      <c r="E255" s="454" t="s">
        <v>47</v>
      </c>
      <c r="F255" s="454" t="s">
        <v>1034</v>
      </c>
      <c r="G255" s="454" t="s">
        <v>1033</v>
      </c>
      <c r="H255" s="454" t="s">
        <v>762</v>
      </c>
      <c r="I255" s="454" t="s">
        <v>762</v>
      </c>
      <c r="J255" s="454">
        <v>45</v>
      </c>
      <c r="K255" s="454">
        <v>22</v>
      </c>
      <c r="L255" s="454">
        <v>90</v>
      </c>
      <c r="M255" s="551">
        <v>17.2</v>
      </c>
      <c r="N255" s="532"/>
      <c r="O255" s="464"/>
      <c r="P255" s="464"/>
      <c r="Q255" s="464"/>
      <c r="R255" s="464"/>
      <c r="S255" s="464"/>
      <c r="T255" s="543"/>
      <c r="U255" s="544"/>
      <c r="V255" s="545"/>
      <c r="W255" s="546"/>
      <c r="X255" s="547"/>
      <c r="Y255" s="548"/>
      <c r="Z255" s="549"/>
      <c r="AA255" s="550"/>
      <c r="AB255" s="464"/>
    </row>
    <row r="256" spans="1:28" ht="12" thickBot="1">
      <c r="A256" s="887"/>
      <c r="B256" s="826"/>
      <c r="C256" s="454" t="s">
        <v>1025</v>
      </c>
      <c r="D256" s="454" t="s">
        <v>1031</v>
      </c>
      <c r="E256" s="454" t="s">
        <v>47</v>
      </c>
      <c r="F256" s="454" t="s">
        <v>1034</v>
      </c>
      <c r="G256" s="454" t="s">
        <v>1110</v>
      </c>
      <c r="H256" s="454" t="s">
        <v>762</v>
      </c>
      <c r="I256" s="454" t="s">
        <v>1035</v>
      </c>
      <c r="J256" s="454">
        <v>45</v>
      </c>
      <c r="K256" s="454">
        <v>22</v>
      </c>
      <c r="L256" s="454">
        <v>90</v>
      </c>
      <c r="M256" s="551">
        <v>17.2</v>
      </c>
      <c r="N256" s="532"/>
      <c r="O256" s="464"/>
      <c r="P256" s="464"/>
      <c r="Q256" s="464"/>
      <c r="R256" s="464"/>
      <c r="S256" s="464"/>
      <c r="T256" s="543"/>
      <c r="U256" s="544"/>
      <c r="V256" s="545"/>
      <c r="W256" s="546"/>
      <c r="X256" s="547"/>
      <c r="Y256" s="548"/>
      <c r="Z256" s="549"/>
      <c r="AA256" s="550"/>
      <c r="AB256" s="464"/>
    </row>
    <row r="257" spans="1:28" ht="12" thickBot="1">
      <c r="A257" s="887"/>
      <c r="B257" s="826"/>
      <c r="C257" s="454" t="s">
        <v>1026</v>
      </c>
      <c r="D257" s="454" t="s">
        <v>1031</v>
      </c>
      <c r="E257" s="454" t="s">
        <v>47</v>
      </c>
      <c r="F257" s="454" t="s">
        <v>1034</v>
      </c>
      <c r="G257" s="454" t="s">
        <v>1033</v>
      </c>
      <c r="H257" s="454" t="s">
        <v>762</v>
      </c>
      <c r="I257" s="454" t="s">
        <v>1035</v>
      </c>
      <c r="J257" s="454">
        <v>45</v>
      </c>
      <c r="K257" s="454">
        <v>22</v>
      </c>
      <c r="L257" s="454">
        <v>90</v>
      </c>
      <c r="M257" s="551">
        <v>17.2</v>
      </c>
      <c r="N257" s="532"/>
      <c r="O257" s="464"/>
      <c r="P257" s="464"/>
      <c r="Q257" s="464"/>
      <c r="R257" s="464"/>
      <c r="S257" s="464"/>
      <c r="T257" s="543"/>
      <c r="U257" s="544"/>
      <c r="V257" s="545"/>
      <c r="W257" s="546"/>
      <c r="X257" s="547"/>
      <c r="Y257" s="548"/>
      <c r="Z257" s="549"/>
      <c r="AA257" s="550"/>
      <c r="AB257" s="464"/>
    </row>
    <row r="258" spans="1:28" ht="12" thickBot="1">
      <c r="A258" s="887"/>
      <c r="B258" s="826"/>
      <c r="C258" s="454" t="s">
        <v>1027</v>
      </c>
      <c r="D258" s="454" t="s">
        <v>1031</v>
      </c>
      <c r="E258" s="454" t="s">
        <v>47</v>
      </c>
      <c r="F258" s="454" t="s">
        <v>1034</v>
      </c>
      <c r="G258" s="454" t="s">
        <v>1110</v>
      </c>
      <c r="H258" s="454" t="s">
        <v>1032</v>
      </c>
      <c r="I258" s="454" t="s">
        <v>762</v>
      </c>
      <c r="J258" s="454">
        <v>45</v>
      </c>
      <c r="K258" s="454">
        <v>22</v>
      </c>
      <c r="L258" s="454">
        <v>90</v>
      </c>
      <c r="M258" s="551">
        <v>17.2</v>
      </c>
      <c r="N258" s="532"/>
      <c r="O258" s="464"/>
      <c r="P258" s="464"/>
      <c r="Q258" s="464"/>
      <c r="R258" s="464"/>
      <c r="S258" s="464"/>
      <c r="T258" s="543"/>
      <c r="U258" s="544"/>
      <c r="V258" s="545"/>
      <c r="W258" s="546"/>
      <c r="X258" s="547"/>
      <c r="Y258" s="548"/>
      <c r="Z258" s="549"/>
      <c r="AA258" s="550"/>
      <c r="AB258" s="464"/>
    </row>
    <row r="259" spans="1:28" ht="12" thickBot="1">
      <c r="A259" s="887"/>
      <c r="B259" s="826"/>
      <c r="C259" s="454" t="s">
        <v>1028</v>
      </c>
      <c r="D259" s="454" t="s">
        <v>1031</v>
      </c>
      <c r="E259" s="454" t="s">
        <v>47</v>
      </c>
      <c r="F259" s="454" t="s">
        <v>1034</v>
      </c>
      <c r="G259" s="454" t="s">
        <v>1033</v>
      </c>
      <c r="H259" s="454" t="s">
        <v>1032</v>
      </c>
      <c r="I259" s="454" t="s">
        <v>762</v>
      </c>
      <c r="J259" s="454">
        <v>45</v>
      </c>
      <c r="K259" s="454">
        <v>22</v>
      </c>
      <c r="L259" s="454">
        <v>90</v>
      </c>
      <c r="M259" s="551">
        <v>17.2</v>
      </c>
      <c r="N259" s="532"/>
      <c r="O259" s="464"/>
      <c r="P259" s="464"/>
      <c r="Q259" s="464"/>
      <c r="R259" s="464"/>
      <c r="S259" s="464"/>
      <c r="T259" s="543"/>
      <c r="U259" s="544"/>
      <c r="V259" s="545"/>
      <c r="W259" s="546"/>
      <c r="X259" s="547"/>
      <c r="Y259" s="548"/>
      <c r="Z259" s="549"/>
      <c r="AA259" s="550"/>
      <c r="AB259" s="464"/>
    </row>
    <row r="260" spans="1:28" ht="12" thickBot="1">
      <c r="A260" s="887"/>
      <c r="B260" s="826"/>
      <c r="C260" s="454" t="s">
        <v>1029</v>
      </c>
      <c r="D260" s="454" t="s">
        <v>1031</v>
      </c>
      <c r="E260" s="454" t="s">
        <v>47</v>
      </c>
      <c r="F260" s="454" t="s">
        <v>1034</v>
      </c>
      <c r="G260" s="454" t="s">
        <v>1110</v>
      </c>
      <c r="H260" s="454" t="s">
        <v>1032</v>
      </c>
      <c r="I260" s="454" t="s">
        <v>1035</v>
      </c>
      <c r="J260" s="454">
        <v>45</v>
      </c>
      <c r="K260" s="454">
        <v>22</v>
      </c>
      <c r="L260" s="454">
        <v>90</v>
      </c>
      <c r="M260" s="551">
        <v>16.8</v>
      </c>
      <c r="N260" s="532"/>
      <c r="O260" s="464"/>
      <c r="P260" s="464"/>
      <c r="Q260" s="464"/>
      <c r="R260" s="464"/>
      <c r="S260" s="464"/>
      <c r="T260" s="543"/>
      <c r="U260" s="544"/>
      <c r="V260" s="545"/>
      <c r="W260" s="546"/>
      <c r="X260" s="547"/>
      <c r="Y260" s="548"/>
      <c r="Z260" s="549"/>
      <c r="AA260" s="550"/>
      <c r="AB260" s="464"/>
    </row>
    <row r="261" spans="1:28" ht="12" thickBot="1">
      <c r="A261" s="887"/>
      <c r="B261" s="826"/>
      <c r="C261" s="454" t="s">
        <v>1030</v>
      </c>
      <c r="D261" s="454" t="s">
        <v>1031</v>
      </c>
      <c r="E261" s="454" t="s">
        <v>47</v>
      </c>
      <c r="F261" s="454" t="s">
        <v>1034</v>
      </c>
      <c r="G261" s="454" t="s">
        <v>1033</v>
      </c>
      <c r="H261" s="454" t="s">
        <v>1032</v>
      </c>
      <c r="I261" s="454" t="s">
        <v>1035</v>
      </c>
      <c r="J261" s="454">
        <v>45</v>
      </c>
      <c r="K261" s="454">
        <v>22</v>
      </c>
      <c r="L261" s="454">
        <v>90</v>
      </c>
      <c r="M261" s="551">
        <v>16.8</v>
      </c>
      <c r="N261" s="532"/>
      <c r="O261" s="464"/>
      <c r="P261" s="464"/>
      <c r="Q261" s="464"/>
      <c r="R261" s="464"/>
      <c r="S261" s="464"/>
      <c r="T261" s="543"/>
      <c r="U261" s="544"/>
      <c r="V261" s="545"/>
      <c r="W261" s="546"/>
      <c r="X261" s="547"/>
      <c r="Y261" s="548"/>
      <c r="Z261" s="549"/>
      <c r="AA261" s="550"/>
      <c r="AB261" s="464"/>
    </row>
    <row r="262" spans="1:28" ht="12" thickBot="1">
      <c r="A262" s="532"/>
      <c r="B262" s="381"/>
      <c r="C262" s="381"/>
      <c r="D262" s="381"/>
      <c r="E262" s="381"/>
      <c r="F262" s="381"/>
      <c r="G262" s="381"/>
      <c r="H262" s="381"/>
      <c r="I262" s="381"/>
      <c r="J262" s="381"/>
      <c r="K262" s="381"/>
      <c r="L262" s="381"/>
      <c r="M262" s="381"/>
      <c r="N262" s="532"/>
      <c r="O262" s="470"/>
      <c r="P262" s="552"/>
      <c r="Q262" s="552"/>
      <c r="R262" s="552"/>
      <c r="S262" s="552"/>
      <c r="T262" s="553"/>
      <c r="U262" s="554"/>
      <c r="V262" s="555"/>
      <c r="W262" s="556"/>
      <c r="X262" s="553"/>
      <c r="Y262" s="554"/>
      <c r="Z262" s="557"/>
      <c r="AA262" s="558"/>
      <c r="AB262" s="552"/>
    </row>
    <row r="263" spans="1:28" ht="12" thickBot="1">
      <c r="A263" s="886">
        <v>11</v>
      </c>
      <c r="B263" s="389">
        <v>1</v>
      </c>
      <c r="C263" s="369" t="s">
        <v>1081</v>
      </c>
      <c r="D263" s="369" t="s">
        <v>6</v>
      </c>
      <c r="E263" s="369" t="s">
        <v>1082</v>
      </c>
      <c r="F263" s="369" t="s">
        <v>47</v>
      </c>
      <c r="G263" s="369" t="s">
        <v>81</v>
      </c>
      <c r="H263" s="369" t="s">
        <v>6</v>
      </c>
      <c r="I263" s="369" t="s">
        <v>6</v>
      </c>
      <c r="J263" s="369">
        <v>80</v>
      </c>
      <c r="K263" s="369">
        <v>40</v>
      </c>
      <c r="L263" s="369">
        <v>100</v>
      </c>
      <c r="M263" s="542">
        <v>28</v>
      </c>
      <c r="N263" s="532"/>
      <c r="O263" s="464" t="s">
        <v>1082</v>
      </c>
      <c r="P263" s="464" t="s">
        <v>45</v>
      </c>
      <c r="Q263" s="464" t="s">
        <v>78</v>
      </c>
      <c r="R263" s="464" t="s">
        <v>47</v>
      </c>
      <c r="S263" s="464" t="s">
        <v>63</v>
      </c>
      <c r="T263" s="543">
        <v>700</v>
      </c>
      <c r="U263" s="544">
        <v>700</v>
      </c>
      <c r="V263" s="545">
        <v>90</v>
      </c>
      <c r="W263" s="546">
        <v>90</v>
      </c>
      <c r="X263" s="547">
        <v>16</v>
      </c>
      <c r="Y263" s="548">
        <v>16</v>
      </c>
      <c r="Z263" s="549">
        <v>12</v>
      </c>
      <c r="AA263" s="550">
        <v>12</v>
      </c>
      <c r="AB263" s="464" t="s">
        <v>791</v>
      </c>
    </row>
    <row r="264" spans="1:28" ht="12" thickBot="1">
      <c r="A264" s="886"/>
      <c r="B264" s="826">
        <v>2</v>
      </c>
      <c r="C264" s="454" t="s">
        <v>1036</v>
      </c>
      <c r="D264" s="454" t="s">
        <v>6</v>
      </c>
      <c r="E264" s="454" t="s">
        <v>1040</v>
      </c>
      <c r="F264" s="454" t="s">
        <v>47</v>
      </c>
      <c r="G264" s="454" t="s">
        <v>81</v>
      </c>
      <c r="H264" s="454" t="s">
        <v>47</v>
      </c>
      <c r="I264" s="454" t="s">
        <v>6</v>
      </c>
      <c r="J264" s="454">
        <v>80</v>
      </c>
      <c r="K264" s="454">
        <v>40</v>
      </c>
      <c r="L264" s="454">
        <v>100</v>
      </c>
      <c r="M264" s="551">
        <v>29.2</v>
      </c>
      <c r="N264" s="532"/>
      <c r="O264" s="464" t="s">
        <v>1124</v>
      </c>
      <c r="P264" s="464" t="s">
        <v>45</v>
      </c>
      <c r="Q264" s="464" t="s">
        <v>78</v>
      </c>
      <c r="R264" s="464" t="s">
        <v>47</v>
      </c>
      <c r="S264" s="464" t="s">
        <v>63</v>
      </c>
      <c r="T264" s="543">
        <v>750</v>
      </c>
      <c r="U264" s="544">
        <v>750</v>
      </c>
      <c r="V264" s="545">
        <v>95</v>
      </c>
      <c r="W264" s="546">
        <v>95</v>
      </c>
      <c r="X264" s="547">
        <v>16</v>
      </c>
      <c r="Y264" s="548">
        <v>16</v>
      </c>
      <c r="Z264" s="549">
        <v>16</v>
      </c>
      <c r="AA264" s="550">
        <v>16</v>
      </c>
      <c r="AB264" s="464" t="s">
        <v>791</v>
      </c>
    </row>
    <row r="265" spans="1:28" ht="12" thickBot="1">
      <c r="A265" s="886"/>
      <c r="B265" s="826"/>
      <c r="C265" s="454" t="s">
        <v>1037</v>
      </c>
      <c r="D265" s="454" t="s">
        <v>6</v>
      </c>
      <c r="E265" s="454" t="s">
        <v>1040</v>
      </c>
      <c r="F265" s="454" t="s">
        <v>47</v>
      </c>
      <c r="G265" s="454" t="s">
        <v>81</v>
      </c>
      <c r="H265" s="454" t="s">
        <v>762</v>
      </c>
      <c r="I265" s="454" t="s">
        <v>6</v>
      </c>
      <c r="J265" s="454">
        <v>80</v>
      </c>
      <c r="K265" s="454">
        <v>40</v>
      </c>
      <c r="L265" s="454">
        <v>100</v>
      </c>
      <c r="M265" s="551">
        <v>29</v>
      </c>
      <c r="N265" s="532"/>
      <c r="O265" s="464" t="s">
        <v>1125</v>
      </c>
      <c r="P265" s="464" t="s">
        <v>45</v>
      </c>
      <c r="Q265" s="464" t="s">
        <v>50</v>
      </c>
      <c r="R265" s="464" t="s">
        <v>47</v>
      </c>
      <c r="S265" s="464" t="s">
        <v>63</v>
      </c>
      <c r="T265" s="543">
        <v>800</v>
      </c>
      <c r="U265" s="544">
        <v>800</v>
      </c>
      <c r="V265" s="545">
        <v>100</v>
      </c>
      <c r="W265" s="546">
        <v>100</v>
      </c>
      <c r="X265" s="547">
        <v>16</v>
      </c>
      <c r="Y265" s="548">
        <v>16</v>
      </c>
      <c r="Z265" s="549">
        <v>20</v>
      </c>
      <c r="AA265" s="550">
        <v>20</v>
      </c>
      <c r="AB265" s="464" t="s">
        <v>791</v>
      </c>
    </row>
    <row r="266" spans="1:28" ht="12" thickBot="1">
      <c r="A266" s="886"/>
      <c r="B266" s="792">
        <v>3</v>
      </c>
      <c r="C266" s="369" t="s">
        <v>1083</v>
      </c>
      <c r="D266" s="369" t="s">
        <v>6</v>
      </c>
      <c r="E266" s="369" t="s">
        <v>1084</v>
      </c>
      <c r="F266" s="369" t="s">
        <v>47</v>
      </c>
      <c r="G266" s="369" t="s">
        <v>81</v>
      </c>
      <c r="H266" s="369" t="s">
        <v>47</v>
      </c>
      <c r="I266" s="369" t="s">
        <v>47</v>
      </c>
      <c r="J266" s="369">
        <v>80</v>
      </c>
      <c r="K266" s="369">
        <v>40</v>
      </c>
      <c r="L266" s="369">
        <v>100</v>
      </c>
      <c r="M266" s="542">
        <v>30.4</v>
      </c>
      <c r="N266" s="532"/>
      <c r="O266" s="464" t="s">
        <v>1126</v>
      </c>
      <c r="P266" s="464" t="s">
        <v>45</v>
      </c>
      <c r="Q266" s="464" t="s">
        <v>50</v>
      </c>
      <c r="R266" s="464" t="s">
        <v>47</v>
      </c>
      <c r="S266" s="464" t="s">
        <v>63</v>
      </c>
      <c r="T266" s="543">
        <v>850</v>
      </c>
      <c r="U266" s="544">
        <v>977</v>
      </c>
      <c r="V266" s="545">
        <v>110</v>
      </c>
      <c r="W266" s="546">
        <v>198</v>
      </c>
      <c r="X266" s="547">
        <v>16</v>
      </c>
      <c r="Y266" s="548">
        <v>96</v>
      </c>
      <c r="Z266" s="549">
        <v>25</v>
      </c>
      <c r="AA266" s="550">
        <v>51</v>
      </c>
      <c r="AB266" s="464" t="s">
        <v>792</v>
      </c>
    </row>
    <row r="267" spans="1:28" ht="12" thickBot="1">
      <c r="A267" s="886"/>
      <c r="B267" s="792"/>
      <c r="C267" s="369" t="s">
        <v>1085</v>
      </c>
      <c r="D267" s="369" t="s">
        <v>6</v>
      </c>
      <c r="E267" s="369" t="s">
        <v>1084</v>
      </c>
      <c r="F267" s="369" t="s">
        <v>47</v>
      </c>
      <c r="G267" s="369" t="s">
        <v>81</v>
      </c>
      <c r="H267" s="369" t="s">
        <v>47</v>
      </c>
      <c r="I267" s="369" t="s">
        <v>762</v>
      </c>
      <c r="J267" s="369">
        <v>80</v>
      </c>
      <c r="K267" s="369">
        <v>40</v>
      </c>
      <c r="L267" s="369">
        <v>100</v>
      </c>
      <c r="M267" s="542">
        <v>30.2</v>
      </c>
      <c r="N267" s="532"/>
      <c r="O267" s="464"/>
      <c r="P267" s="464"/>
      <c r="Q267" s="464"/>
      <c r="R267" s="464"/>
      <c r="S267" s="464"/>
      <c r="T267" s="543"/>
      <c r="U267" s="544"/>
      <c r="V267" s="545"/>
      <c r="W267" s="546"/>
      <c r="X267" s="547"/>
      <c r="Y267" s="548"/>
      <c r="Z267" s="549"/>
      <c r="AA267" s="550"/>
      <c r="AB267" s="464"/>
    </row>
    <row r="268" spans="1:28" ht="12" thickBot="1">
      <c r="A268" s="886"/>
      <c r="B268" s="792"/>
      <c r="C268" s="369" t="s">
        <v>1086</v>
      </c>
      <c r="D268" s="369" t="s">
        <v>6</v>
      </c>
      <c r="E268" s="369" t="s">
        <v>1084</v>
      </c>
      <c r="F268" s="369" t="s">
        <v>47</v>
      </c>
      <c r="G268" s="369" t="s">
        <v>81</v>
      </c>
      <c r="H268" s="369" t="s">
        <v>762</v>
      </c>
      <c r="I268" s="369" t="s">
        <v>762</v>
      </c>
      <c r="J268" s="369">
        <v>80</v>
      </c>
      <c r="K268" s="369">
        <v>40</v>
      </c>
      <c r="L268" s="369">
        <v>100</v>
      </c>
      <c r="M268" s="542">
        <v>30</v>
      </c>
      <c r="N268" s="532"/>
      <c r="O268" s="464"/>
      <c r="P268" s="464"/>
      <c r="Q268" s="464"/>
      <c r="R268" s="464"/>
      <c r="S268" s="464"/>
      <c r="T268" s="543"/>
      <c r="U268" s="544"/>
      <c r="V268" s="545"/>
      <c r="W268" s="546"/>
      <c r="X268" s="547"/>
      <c r="Y268" s="548"/>
      <c r="Z268" s="549"/>
      <c r="AA268" s="550"/>
      <c r="AB268" s="464"/>
    </row>
    <row r="269" spans="1:28" ht="12" thickBot="1">
      <c r="A269" s="886"/>
      <c r="B269" s="826">
        <v>4</v>
      </c>
      <c r="C269" s="560" t="s">
        <v>1038</v>
      </c>
      <c r="D269" s="454" t="s">
        <v>6</v>
      </c>
      <c r="E269" s="454" t="s">
        <v>1041</v>
      </c>
      <c r="F269" s="454" t="s">
        <v>47</v>
      </c>
      <c r="G269" s="454" t="s">
        <v>47</v>
      </c>
      <c r="H269" s="454" t="s">
        <v>47</v>
      </c>
      <c r="I269" s="454" t="s">
        <v>47</v>
      </c>
      <c r="J269" s="454">
        <v>80</v>
      </c>
      <c r="K269" s="454">
        <v>40</v>
      </c>
      <c r="L269" s="454">
        <v>100</v>
      </c>
      <c r="M269" s="551">
        <v>31</v>
      </c>
      <c r="N269" s="532"/>
      <c r="O269" s="464"/>
      <c r="P269" s="464"/>
      <c r="Q269" s="464"/>
      <c r="R269" s="464"/>
      <c r="S269" s="464"/>
      <c r="T269" s="543"/>
      <c r="U269" s="544"/>
      <c r="V269" s="545"/>
      <c r="W269" s="546"/>
      <c r="X269" s="547"/>
      <c r="Y269" s="548"/>
      <c r="Z269" s="549"/>
      <c r="AA269" s="550"/>
      <c r="AB269" s="464"/>
    </row>
    <row r="270" spans="1:28" ht="12" thickBot="1">
      <c r="A270" s="886"/>
      <c r="B270" s="826"/>
      <c r="C270" s="454" t="s">
        <v>6029</v>
      </c>
      <c r="D270" s="454" t="s">
        <v>6</v>
      </c>
      <c r="E270" s="454" t="s">
        <v>1041</v>
      </c>
      <c r="F270" s="454" t="s">
        <v>47</v>
      </c>
      <c r="G270" s="454" t="s">
        <v>762</v>
      </c>
      <c r="H270" s="454" t="s">
        <v>47</v>
      </c>
      <c r="I270" s="454" t="s">
        <v>47</v>
      </c>
      <c r="J270" s="454">
        <v>80</v>
      </c>
      <c r="K270" s="454">
        <v>40</v>
      </c>
      <c r="L270" s="454">
        <v>100</v>
      </c>
      <c r="M270" s="551">
        <v>30.4</v>
      </c>
      <c r="N270" s="532"/>
      <c r="O270" s="464"/>
      <c r="P270" s="464"/>
      <c r="Q270" s="464"/>
      <c r="R270" s="464"/>
      <c r="S270" s="464"/>
      <c r="T270" s="543"/>
      <c r="U270" s="544"/>
      <c r="V270" s="545"/>
      <c r="W270" s="546"/>
      <c r="X270" s="547"/>
      <c r="Y270" s="548"/>
      <c r="Z270" s="549"/>
      <c r="AA270" s="550"/>
      <c r="AB270" s="464"/>
    </row>
    <row r="271" spans="1:28" ht="12" thickBot="1">
      <c r="A271" s="886"/>
      <c r="B271" s="826"/>
      <c r="C271" s="454" t="s">
        <v>1039</v>
      </c>
      <c r="D271" s="454" t="s">
        <v>6</v>
      </c>
      <c r="E271" s="454" t="s">
        <v>1041</v>
      </c>
      <c r="F271" s="454" t="s">
        <v>47</v>
      </c>
      <c r="G271" s="454" t="s">
        <v>47</v>
      </c>
      <c r="H271" s="454" t="s">
        <v>762</v>
      </c>
      <c r="I271" s="454" t="s">
        <v>762</v>
      </c>
      <c r="J271" s="454">
        <v>80</v>
      </c>
      <c r="K271" s="454">
        <v>40</v>
      </c>
      <c r="L271" s="454">
        <v>100</v>
      </c>
      <c r="M271" s="551">
        <v>30.6</v>
      </c>
      <c r="N271" s="532"/>
      <c r="O271" s="464"/>
      <c r="P271" s="464"/>
      <c r="Q271" s="464"/>
      <c r="R271" s="464"/>
      <c r="S271" s="464"/>
      <c r="T271" s="543"/>
      <c r="U271" s="544"/>
      <c r="V271" s="545"/>
      <c r="W271" s="546"/>
      <c r="X271" s="547"/>
      <c r="Y271" s="548"/>
      <c r="Z271" s="549"/>
      <c r="AA271" s="550"/>
      <c r="AB271" s="464"/>
    </row>
    <row r="272" spans="1:28" ht="12" thickBot="1">
      <c r="A272" s="886"/>
      <c r="B272" s="826"/>
      <c r="C272" s="454" t="s">
        <v>1186</v>
      </c>
      <c r="D272" s="454" t="s">
        <v>6</v>
      </c>
      <c r="E272" s="454" t="s">
        <v>1041</v>
      </c>
      <c r="F272" s="454" t="s">
        <v>47</v>
      </c>
      <c r="G272" s="454" t="s">
        <v>762</v>
      </c>
      <c r="H272" s="454" t="s">
        <v>762</v>
      </c>
      <c r="I272" s="454" t="s">
        <v>762</v>
      </c>
      <c r="J272" s="454">
        <v>80</v>
      </c>
      <c r="K272" s="454">
        <v>40</v>
      </c>
      <c r="L272" s="454">
        <v>100</v>
      </c>
      <c r="M272" s="551">
        <v>30.4</v>
      </c>
      <c r="N272" s="532"/>
      <c r="O272" s="464"/>
      <c r="P272" s="464"/>
      <c r="Q272" s="464"/>
      <c r="R272" s="464"/>
      <c r="S272" s="464"/>
      <c r="T272" s="543"/>
      <c r="U272" s="544"/>
      <c r="V272" s="545"/>
      <c r="W272" s="546"/>
      <c r="X272" s="547"/>
      <c r="Y272" s="548"/>
      <c r="Z272" s="549"/>
      <c r="AA272" s="550"/>
      <c r="AB272" s="464"/>
    </row>
    <row r="273" spans="1:28" ht="12" thickBot="1">
      <c r="A273" s="532"/>
      <c r="B273" s="381"/>
      <c r="C273" s="381"/>
      <c r="D273" s="381"/>
      <c r="E273" s="381"/>
      <c r="F273" s="381"/>
      <c r="G273" s="381"/>
      <c r="H273" s="381"/>
      <c r="I273" s="381"/>
      <c r="J273" s="381"/>
      <c r="K273" s="381"/>
      <c r="L273" s="381"/>
      <c r="M273" s="381"/>
      <c r="N273" s="532"/>
      <c r="O273" s="470"/>
      <c r="P273" s="552"/>
      <c r="Q273" s="552"/>
      <c r="R273" s="552"/>
      <c r="S273" s="552"/>
      <c r="T273" s="553"/>
      <c r="U273" s="554"/>
      <c r="V273" s="555"/>
      <c r="W273" s="556"/>
      <c r="X273" s="553"/>
      <c r="Y273" s="554"/>
      <c r="Z273" s="557"/>
      <c r="AA273" s="558"/>
      <c r="AB273" s="552"/>
    </row>
    <row r="274" spans="1:28" ht="12" thickBot="1">
      <c r="A274" s="885">
        <v>12</v>
      </c>
      <c r="B274" s="389">
        <v>1</v>
      </c>
      <c r="C274" s="369" t="s">
        <v>755</v>
      </c>
      <c r="D274" s="369" t="s">
        <v>16</v>
      </c>
      <c r="E274" s="369" t="s">
        <v>47</v>
      </c>
      <c r="F274" s="369" t="s">
        <v>79</v>
      </c>
      <c r="G274" s="369" t="s">
        <v>81</v>
      </c>
      <c r="H274" s="369" t="s">
        <v>6</v>
      </c>
      <c r="I274" s="369" t="s">
        <v>6</v>
      </c>
      <c r="J274" s="369">
        <v>90</v>
      </c>
      <c r="K274" s="369">
        <v>45</v>
      </c>
      <c r="L274" s="369">
        <v>103</v>
      </c>
      <c r="M274" s="542">
        <v>15</v>
      </c>
      <c r="N274" s="532"/>
      <c r="O274" s="369" t="s">
        <v>79</v>
      </c>
      <c r="P274" s="464" t="s">
        <v>43</v>
      </c>
      <c r="Q274" s="464" t="s">
        <v>78</v>
      </c>
      <c r="R274" s="369" t="s">
        <v>762</v>
      </c>
      <c r="S274" s="464"/>
      <c r="T274" s="543">
        <v>650</v>
      </c>
      <c r="U274" s="544">
        <v>650</v>
      </c>
      <c r="V274" s="545">
        <v>90</v>
      </c>
      <c r="W274" s="546">
        <v>90</v>
      </c>
      <c r="X274" s="547">
        <v>32</v>
      </c>
      <c r="Y274" s="548">
        <v>32</v>
      </c>
      <c r="Z274" s="549">
        <v>7.5</v>
      </c>
      <c r="AA274" s="550">
        <v>7.5</v>
      </c>
      <c r="AB274" s="464" t="s">
        <v>791</v>
      </c>
    </row>
    <row r="275" spans="1:28" ht="12" thickBot="1">
      <c r="A275" s="885"/>
      <c r="B275" s="826">
        <v>2</v>
      </c>
      <c r="C275" s="454" t="s">
        <v>756</v>
      </c>
      <c r="D275" s="454" t="s">
        <v>16</v>
      </c>
      <c r="E275" s="454" t="s">
        <v>47</v>
      </c>
      <c r="F275" s="454" t="s">
        <v>79</v>
      </c>
      <c r="G275" s="454" t="s">
        <v>81</v>
      </c>
      <c r="H275" s="454" t="s">
        <v>81</v>
      </c>
      <c r="I275" s="454" t="s">
        <v>6</v>
      </c>
      <c r="J275" s="454">
        <v>90</v>
      </c>
      <c r="K275" s="454">
        <v>45</v>
      </c>
      <c r="L275" s="454">
        <v>103</v>
      </c>
      <c r="M275" s="551">
        <v>15.6</v>
      </c>
      <c r="N275" s="532"/>
      <c r="O275" s="464" t="s">
        <v>764</v>
      </c>
      <c r="P275" s="464" t="s">
        <v>43</v>
      </c>
      <c r="Q275" s="464" t="s">
        <v>78</v>
      </c>
      <c r="R275" s="464" t="s">
        <v>762</v>
      </c>
      <c r="S275" s="464"/>
      <c r="T275" s="543">
        <v>700</v>
      </c>
      <c r="U275" s="544">
        <v>700</v>
      </c>
      <c r="V275" s="545">
        <v>95</v>
      </c>
      <c r="W275" s="546">
        <v>95</v>
      </c>
      <c r="X275" s="547">
        <v>32</v>
      </c>
      <c r="Y275" s="548">
        <v>32</v>
      </c>
      <c r="Z275" s="549">
        <v>8</v>
      </c>
      <c r="AA275" s="550">
        <v>8</v>
      </c>
      <c r="AB275" s="464" t="s">
        <v>791</v>
      </c>
    </row>
    <row r="276" spans="1:28" ht="12" thickBot="1">
      <c r="A276" s="885"/>
      <c r="B276" s="826"/>
      <c r="C276" s="454" t="s">
        <v>757</v>
      </c>
      <c r="D276" s="454" t="s">
        <v>16</v>
      </c>
      <c r="E276" s="454" t="s">
        <v>47</v>
      </c>
      <c r="F276" s="454" t="s">
        <v>79</v>
      </c>
      <c r="G276" s="454" t="s">
        <v>81</v>
      </c>
      <c r="H276" s="454" t="s">
        <v>762</v>
      </c>
      <c r="I276" s="454" t="s">
        <v>6</v>
      </c>
      <c r="J276" s="454">
        <v>90</v>
      </c>
      <c r="K276" s="454">
        <v>45</v>
      </c>
      <c r="L276" s="454">
        <v>103</v>
      </c>
      <c r="M276" s="551">
        <v>16</v>
      </c>
      <c r="N276" s="532"/>
      <c r="O276" s="464" t="s">
        <v>765</v>
      </c>
      <c r="P276" s="464" t="s">
        <v>43</v>
      </c>
      <c r="Q276" s="464" t="s">
        <v>78</v>
      </c>
      <c r="R276" s="464" t="s">
        <v>762</v>
      </c>
      <c r="S276" s="464"/>
      <c r="T276" s="543">
        <v>750</v>
      </c>
      <c r="U276" s="544">
        <v>975</v>
      </c>
      <c r="V276" s="545">
        <v>100</v>
      </c>
      <c r="W276" s="546">
        <v>100</v>
      </c>
      <c r="X276" s="547">
        <v>32</v>
      </c>
      <c r="Y276" s="548">
        <v>97</v>
      </c>
      <c r="Z276" s="549">
        <v>8.5</v>
      </c>
      <c r="AA276" s="550">
        <v>13.3</v>
      </c>
      <c r="AB276" s="464" t="s">
        <v>792</v>
      </c>
    </row>
    <row r="277" spans="1:28" ht="12" thickBot="1">
      <c r="A277" s="885"/>
      <c r="B277" s="792">
        <v>3</v>
      </c>
      <c r="C277" s="464" t="s">
        <v>758</v>
      </c>
      <c r="D277" s="464" t="s">
        <v>16</v>
      </c>
      <c r="E277" s="464" t="s">
        <v>47</v>
      </c>
      <c r="F277" s="464" t="s">
        <v>79</v>
      </c>
      <c r="G277" s="464" t="s">
        <v>81</v>
      </c>
      <c r="H277" s="464" t="s">
        <v>81</v>
      </c>
      <c r="I277" s="464" t="s">
        <v>81</v>
      </c>
      <c r="J277" s="464">
        <v>90</v>
      </c>
      <c r="K277" s="464">
        <v>45</v>
      </c>
      <c r="L277" s="464">
        <v>103</v>
      </c>
      <c r="M277" s="559">
        <v>16.2</v>
      </c>
      <c r="N277" s="532"/>
      <c r="O277" s="464" t="s">
        <v>773</v>
      </c>
      <c r="P277" s="464" t="s">
        <v>45</v>
      </c>
      <c r="Q277" s="464" t="s">
        <v>78</v>
      </c>
      <c r="R277" s="464" t="s">
        <v>762</v>
      </c>
      <c r="S277" s="464"/>
      <c r="T277" s="543">
        <v>666</v>
      </c>
      <c r="U277" s="544">
        <v>865</v>
      </c>
      <c r="V277" s="545">
        <v>130</v>
      </c>
      <c r="W277" s="546">
        <v>195</v>
      </c>
      <c r="X277" s="547" t="s">
        <v>124</v>
      </c>
      <c r="Y277" s="548" t="s">
        <v>124</v>
      </c>
      <c r="Z277" s="549">
        <v>15</v>
      </c>
      <c r="AA277" s="550">
        <v>22.2</v>
      </c>
      <c r="AB277" s="464" t="s">
        <v>792</v>
      </c>
    </row>
    <row r="278" spans="1:28" ht="12" thickBot="1">
      <c r="A278" s="885"/>
      <c r="B278" s="792"/>
      <c r="C278" s="464" t="s">
        <v>759</v>
      </c>
      <c r="D278" s="464" t="s">
        <v>16</v>
      </c>
      <c r="E278" s="464" t="s">
        <v>47</v>
      </c>
      <c r="F278" s="464" t="s">
        <v>79</v>
      </c>
      <c r="G278" s="464" t="s">
        <v>81</v>
      </c>
      <c r="H278" s="464" t="s">
        <v>81</v>
      </c>
      <c r="I278" s="464" t="s">
        <v>762</v>
      </c>
      <c r="J278" s="464">
        <v>90</v>
      </c>
      <c r="K278" s="464">
        <v>45</v>
      </c>
      <c r="L278" s="464">
        <v>103</v>
      </c>
      <c r="M278" s="559">
        <v>16.600000000000001</v>
      </c>
      <c r="N278" s="532"/>
      <c r="O278" s="464" t="s">
        <v>769</v>
      </c>
      <c r="P278" s="464" t="s">
        <v>45</v>
      </c>
      <c r="Q278" s="464" t="s">
        <v>7489</v>
      </c>
      <c r="R278" s="464" t="s">
        <v>762</v>
      </c>
      <c r="S278" s="464"/>
      <c r="T278" s="543">
        <v>575</v>
      </c>
      <c r="U278" s="544">
        <v>661</v>
      </c>
      <c r="V278" s="545">
        <v>105</v>
      </c>
      <c r="W278" s="546">
        <v>147</v>
      </c>
      <c r="X278" s="547" t="s">
        <v>124</v>
      </c>
      <c r="Y278" s="548" t="s">
        <v>124</v>
      </c>
      <c r="Z278" s="549">
        <v>16</v>
      </c>
      <c r="AA278" s="550">
        <v>21.3</v>
      </c>
      <c r="AB278" s="464" t="s">
        <v>792</v>
      </c>
    </row>
    <row r="279" spans="1:28" ht="12" thickBot="1">
      <c r="A279" s="885"/>
      <c r="B279" s="792"/>
      <c r="C279" s="464" t="s">
        <v>760</v>
      </c>
      <c r="D279" s="464" t="s">
        <v>16</v>
      </c>
      <c r="E279" s="464" t="s">
        <v>47</v>
      </c>
      <c r="F279" s="464" t="s">
        <v>79</v>
      </c>
      <c r="G279" s="464" t="s">
        <v>81</v>
      </c>
      <c r="H279" s="464" t="s">
        <v>762</v>
      </c>
      <c r="I279" s="464" t="s">
        <v>762</v>
      </c>
      <c r="J279" s="464">
        <v>90</v>
      </c>
      <c r="K279" s="464">
        <v>45</v>
      </c>
      <c r="L279" s="464">
        <v>103</v>
      </c>
      <c r="M279" s="559">
        <v>17</v>
      </c>
      <c r="N279" s="532"/>
      <c r="O279" s="464" t="s">
        <v>776</v>
      </c>
      <c r="P279" s="464" t="s">
        <v>45</v>
      </c>
      <c r="Q279" s="464" t="s">
        <v>7489</v>
      </c>
      <c r="R279" s="464" t="s">
        <v>762</v>
      </c>
      <c r="S279" s="464"/>
      <c r="T279" s="543">
        <v>500</v>
      </c>
      <c r="U279" s="544">
        <v>500</v>
      </c>
      <c r="V279" s="545">
        <v>50</v>
      </c>
      <c r="W279" s="546">
        <v>50</v>
      </c>
      <c r="X279" s="547">
        <v>4</v>
      </c>
      <c r="Y279" s="548">
        <v>4</v>
      </c>
      <c r="Z279" s="549">
        <v>5.5</v>
      </c>
      <c r="AA279" s="550">
        <v>5.5</v>
      </c>
      <c r="AB279" s="464" t="s">
        <v>791</v>
      </c>
    </row>
    <row r="280" spans="1:28" ht="12" thickBot="1">
      <c r="A280" s="885"/>
      <c r="B280" s="826">
        <v>4</v>
      </c>
      <c r="C280" s="454" t="s">
        <v>772</v>
      </c>
      <c r="D280" s="454" t="s">
        <v>16</v>
      </c>
      <c r="E280" s="454" t="s">
        <v>773</v>
      </c>
      <c r="F280" s="454" t="s">
        <v>764</v>
      </c>
      <c r="G280" s="454" t="s">
        <v>81</v>
      </c>
      <c r="H280" s="454" t="s">
        <v>81</v>
      </c>
      <c r="I280" s="454" t="s">
        <v>81</v>
      </c>
      <c r="J280" s="454">
        <v>90</v>
      </c>
      <c r="K280" s="454">
        <v>45</v>
      </c>
      <c r="L280" s="454">
        <v>103</v>
      </c>
      <c r="M280" s="551">
        <v>17</v>
      </c>
      <c r="N280" s="532"/>
      <c r="O280" s="464" t="s">
        <v>771</v>
      </c>
      <c r="P280" s="464" t="s">
        <v>45</v>
      </c>
      <c r="Q280" s="464" t="s">
        <v>7489</v>
      </c>
      <c r="R280" s="464" t="s">
        <v>762</v>
      </c>
      <c r="S280" s="464"/>
      <c r="T280" s="543">
        <v>750</v>
      </c>
      <c r="U280" s="544">
        <v>862</v>
      </c>
      <c r="V280" s="545">
        <v>60</v>
      </c>
      <c r="W280" s="546">
        <v>99</v>
      </c>
      <c r="X280" s="547">
        <v>8</v>
      </c>
      <c r="Y280" s="548">
        <v>8</v>
      </c>
      <c r="Z280" s="549">
        <v>6.5</v>
      </c>
      <c r="AA280" s="550">
        <v>9.6199999999999992</v>
      </c>
      <c r="AB280" s="464" t="s">
        <v>792</v>
      </c>
    </row>
    <row r="281" spans="1:28" ht="12" thickBot="1">
      <c r="A281" s="885"/>
      <c r="B281" s="826"/>
      <c r="C281" s="454" t="s">
        <v>774</v>
      </c>
      <c r="D281" s="454" t="s">
        <v>16</v>
      </c>
      <c r="E281" s="454" t="s">
        <v>773</v>
      </c>
      <c r="F281" s="454" t="s">
        <v>764</v>
      </c>
      <c r="G281" s="454" t="s">
        <v>81</v>
      </c>
      <c r="H281" s="454" t="s">
        <v>81</v>
      </c>
      <c r="I281" s="454" t="s">
        <v>762</v>
      </c>
      <c r="J281" s="454">
        <v>90</v>
      </c>
      <c r="K281" s="454">
        <v>45</v>
      </c>
      <c r="L281" s="454">
        <v>103</v>
      </c>
      <c r="M281" s="551">
        <v>16</v>
      </c>
      <c r="N281" s="532"/>
      <c r="O281" s="464" t="s">
        <v>767</v>
      </c>
      <c r="P281" s="464" t="s">
        <v>45</v>
      </c>
      <c r="Q281" s="464" t="s">
        <v>92</v>
      </c>
      <c r="R281" s="464" t="s">
        <v>762</v>
      </c>
      <c r="S281" s="464"/>
      <c r="T281" s="543">
        <v>550</v>
      </c>
      <c r="U281" s="544">
        <v>550</v>
      </c>
      <c r="V281" s="545">
        <v>45</v>
      </c>
      <c r="W281" s="546">
        <v>45</v>
      </c>
      <c r="X281" s="547">
        <v>4</v>
      </c>
      <c r="Y281" s="548">
        <v>4</v>
      </c>
      <c r="Z281" s="549">
        <v>4</v>
      </c>
      <c r="AA281" s="550">
        <v>4</v>
      </c>
      <c r="AB281" s="464" t="s">
        <v>791</v>
      </c>
    </row>
    <row r="282" spans="1:28" ht="12" thickBot="1">
      <c r="A282" s="885"/>
      <c r="B282" s="826"/>
      <c r="C282" s="454" t="s">
        <v>1181</v>
      </c>
      <c r="D282" s="454" t="s">
        <v>16</v>
      </c>
      <c r="E282" s="454" t="s">
        <v>773</v>
      </c>
      <c r="F282" s="454" t="s">
        <v>764</v>
      </c>
      <c r="G282" s="454" t="s">
        <v>81</v>
      </c>
      <c r="H282" s="454" t="s">
        <v>762</v>
      </c>
      <c r="I282" s="454" t="s">
        <v>762</v>
      </c>
      <c r="J282" s="454">
        <v>90</v>
      </c>
      <c r="K282" s="454">
        <v>45</v>
      </c>
      <c r="L282" s="454">
        <v>103</v>
      </c>
      <c r="M282" s="551">
        <v>16.600000000000001</v>
      </c>
      <c r="N282" s="532"/>
      <c r="O282" s="464" t="s">
        <v>770</v>
      </c>
      <c r="P282" s="464" t="s">
        <v>45</v>
      </c>
      <c r="Q282" s="464" t="s">
        <v>92</v>
      </c>
      <c r="R282" s="464" t="s">
        <v>762</v>
      </c>
      <c r="S282" s="464"/>
      <c r="T282" s="543">
        <v>750</v>
      </c>
      <c r="U282" s="544">
        <v>975</v>
      </c>
      <c r="V282" s="545">
        <v>50</v>
      </c>
      <c r="W282" s="546">
        <v>100</v>
      </c>
      <c r="X282" s="547">
        <v>4</v>
      </c>
      <c r="Y282" s="548">
        <v>4</v>
      </c>
      <c r="Z282" s="549">
        <v>5</v>
      </c>
      <c r="AA282" s="550">
        <v>8.9</v>
      </c>
      <c r="AB282" s="464" t="s">
        <v>792</v>
      </c>
    </row>
    <row r="283" spans="1:28" ht="12" thickBot="1">
      <c r="A283" s="885"/>
      <c r="B283" s="826"/>
      <c r="C283" s="454" t="s">
        <v>1183</v>
      </c>
      <c r="D283" s="454" t="s">
        <v>16</v>
      </c>
      <c r="E283" s="454" t="s">
        <v>47</v>
      </c>
      <c r="F283" s="454" t="s">
        <v>764</v>
      </c>
      <c r="G283" s="454" t="s">
        <v>767</v>
      </c>
      <c r="H283" s="454" t="s">
        <v>762</v>
      </c>
      <c r="I283" s="454" t="s">
        <v>762</v>
      </c>
      <c r="J283" s="454">
        <v>90</v>
      </c>
      <c r="K283" s="454">
        <v>45</v>
      </c>
      <c r="L283" s="454">
        <v>103</v>
      </c>
      <c r="M283" s="551">
        <v>16.600000000000001</v>
      </c>
      <c r="N283" s="532"/>
      <c r="O283" s="464"/>
      <c r="P283" s="464"/>
      <c r="Q283" s="464"/>
      <c r="R283" s="464"/>
      <c r="S283" s="464"/>
      <c r="T283" s="543"/>
      <c r="U283" s="544"/>
      <c r="V283" s="545"/>
      <c r="W283" s="546"/>
      <c r="X283" s="547"/>
      <c r="Y283" s="548"/>
      <c r="Z283" s="549"/>
      <c r="AA283" s="550"/>
      <c r="AB283" s="464"/>
    </row>
    <row r="284" spans="1:28" ht="12" thickBot="1">
      <c r="A284" s="885"/>
      <c r="B284" s="826"/>
      <c r="C284" s="454" t="s">
        <v>1182</v>
      </c>
      <c r="D284" s="454" t="s">
        <v>16</v>
      </c>
      <c r="E284" s="454" t="s">
        <v>47</v>
      </c>
      <c r="F284" s="454" t="s">
        <v>764</v>
      </c>
      <c r="G284" s="454" t="s">
        <v>776</v>
      </c>
      <c r="H284" s="454" t="s">
        <v>762</v>
      </c>
      <c r="I284" s="454" t="s">
        <v>762</v>
      </c>
      <c r="J284" s="454">
        <v>90</v>
      </c>
      <c r="K284" s="454">
        <v>45</v>
      </c>
      <c r="L284" s="454">
        <v>103</v>
      </c>
      <c r="M284" s="551">
        <v>16.399999999999999</v>
      </c>
      <c r="N284" s="532"/>
      <c r="O284" s="464"/>
      <c r="P284" s="464"/>
      <c r="Q284" s="464"/>
      <c r="R284" s="464"/>
      <c r="S284" s="464"/>
      <c r="T284" s="543"/>
      <c r="U284" s="544"/>
      <c r="V284" s="545"/>
      <c r="W284" s="546"/>
      <c r="X284" s="547"/>
      <c r="Y284" s="548"/>
      <c r="Z284" s="549"/>
      <c r="AA284" s="550"/>
      <c r="AB284" s="464"/>
    </row>
    <row r="285" spans="1:28" ht="12" thickBot="1">
      <c r="A285" s="885"/>
      <c r="B285" s="826"/>
      <c r="C285" s="454" t="s">
        <v>775</v>
      </c>
      <c r="D285" s="454" t="s">
        <v>16</v>
      </c>
      <c r="E285" s="454" t="s">
        <v>47</v>
      </c>
      <c r="F285" s="454" t="s">
        <v>764</v>
      </c>
      <c r="G285" s="454" t="s">
        <v>776</v>
      </c>
      <c r="H285" s="454" t="s">
        <v>81</v>
      </c>
      <c r="I285" s="454" t="s">
        <v>81</v>
      </c>
      <c r="J285" s="454">
        <v>90</v>
      </c>
      <c r="K285" s="454">
        <v>45</v>
      </c>
      <c r="L285" s="454">
        <v>103</v>
      </c>
      <c r="M285" s="551">
        <v>17</v>
      </c>
      <c r="N285" s="532"/>
      <c r="O285" s="464"/>
      <c r="P285" s="464"/>
      <c r="Q285" s="464"/>
      <c r="R285" s="464"/>
      <c r="S285" s="464"/>
      <c r="T285" s="543"/>
      <c r="U285" s="544"/>
      <c r="V285" s="545"/>
      <c r="W285" s="546"/>
      <c r="X285" s="547"/>
      <c r="Y285" s="548"/>
      <c r="Z285" s="549"/>
      <c r="AA285" s="550"/>
      <c r="AB285" s="464"/>
    </row>
    <row r="286" spans="1:28" ht="12" thickBot="1">
      <c r="A286" s="885"/>
      <c r="B286" s="826"/>
      <c r="C286" s="454" t="s">
        <v>777</v>
      </c>
      <c r="D286" s="454" t="s">
        <v>16</v>
      </c>
      <c r="E286" s="454" t="s">
        <v>47</v>
      </c>
      <c r="F286" s="454" t="s">
        <v>764</v>
      </c>
      <c r="G286" s="454" t="s">
        <v>767</v>
      </c>
      <c r="H286" s="454" t="s">
        <v>81</v>
      </c>
      <c r="I286" s="454" t="s">
        <v>81</v>
      </c>
      <c r="J286" s="454">
        <v>90</v>
      </c>
      <c r="K286" s="454">
        <v>45</v>
      </c>
      <c r="L286" s="454">
        <v>103</v>
      </c>
      <c r="M286" s="551">
        <v>17</v>
      </c>
      <c r="N286" s="532"/>
      <c r="O286" s="464"/>
      <c r="P286" s="464"/>
      <c r="Q286" s="464"/>
      <c r="R286" s="464"/>
      <c r="S286" s="464"/>
      <c r="T286" s="543"/>
      <c r="U286" s="544"/>
      <c r="V286" s="545"/>
      <c r="W286" s="546"/>
      <c r="X286" s="547"/>
      <c r="Y286" s="548"/>
      <c r="Z286" s="549"/>
      <c r="AA286" s="550"/>
      <c r="AB286" s="464"/>
    </row>
    <row r="287" spans="1:28" ht="12" thickBot="1">
      <c r="A287" s="885"/>
      <c r="B287" s="826"/>
      <c r="C287" s="454" t="s">
        <v>778</v>
      </c>
      <c r="D287" s="454" t="s">
        <v>16</v>
      </c>
      <c r="E287" s="454" t="s">
        <v>47</v>
      </c>
      <c r="F287" s="454" t="s">
        <v>764</v>
      </c>
      <c r="G287" s="454" t="s">
        <v>81</v>
      </c>
      <c r="H287" s="454" t="s">
        <v>762</v>
      </c>
      <c r="I287" s="454" t="s">
        <v>769</v>
      </c>
      <c r="J287" s="454">
        <v>90</v>
      </c>
      <c r="K287" s="454">
        <v>45</v>
      </c>
      <c r="L287" s="454">
        <v>103</v>
      </c>
      <c r="M287" s="551">
        <v>16.8</v>
      </c>
      <c r="N287" s="532"/>
      <c r="O287" s="464"/>
      <c r="P287" s="464"/>
      <c r="Q287" s="464"/>
      <c r="R287" s="464"/>
      <c r="S287" s="464"/>
      <c r="T287" s="543"/>
      <c r="U287" s="544"/>
      <c r="V287" s="545"/>
      <c r="W287" s="546"/>
      <c r="X287" s="547"/>
      <c r="Y287" s="548"/>
      <c r="Z287" s="549"/>
      <c r="AA287" s="550"/>
      <c r="AB287" s="464"/>
    </row>
    <row r="288" spans="1:28" ht="12" thickBot="1">
      <c r="A288" s="885"/>
      <c r="B288" s="826"/>
      <c r="C288" s="454" t="s">
        <v>779</v>
      </c>
      <c r="D288" s="454" t="s">
        <v>16</v>
      </c>
      <c r="E288" s="454" t="s">
        <v>47</v>
      </c>
      <c r="F288" s="454" t="s">
        <v>764</v>
      </c>
      <c r="G288" s="454" t="s">
        <v>776</v>
      </c>
      <c r="H288" s="454" t="s">
        <v>81</v>
      </c>
      <c r="I288" s="454" t="s">
        <v>762</v>
      </c>
      <c r="J288" s="454">
        <v>90</v>
      </c>
      <c r="K288" s="454">
        <v>45</v>
      </c>
      <c r="L288" s="454">
        <v>103</v>
      </c>
      <c r="M288" s="551">
        <v>17.399999999999999</v>
      </c>
      <c r="N288" s="532"/>
      <c r="O288" s="464"/>
      <c r="P288" s="464"/>
      <c r="Q288" s="464"/>
      <c r="R288" s="464"/>
      <c r="S288" s="464"/>
      <c r="T288" s="543"/>
      <c r="U288" s="544"/>
      <c r="V288" s="545"/>
      <c r="W288" s="546"/>
      <c r="X288" s="547"/>
      <c r="Y288" s="548"/>
      <c r="Z288" s="549"/>
      <c r="AA288" s="550"/>
      <c r="AB288" s="464"/>
    </row>
    <row r="289" spans="1:28" ht="12" thickBot="1">
      <c r="A289" s="885"/>
      <c r="B289" s="826"/>
      <c r="C289" s="454" t="s">
        <v>780</v>
      </c>
      <c r="D289" s="454" t="s">
        <v>16</v>
      </c>
      <c r="E289" s="454" t="s">
        <v>47</v>
      </c>
      <c r="F289" s="454" t="s">
        <v>764</v>
      </c>
      <c r="G289" s="454" t="s">
        <v>767</v>
      </c>
      <c r="H289" s="454" t="s">
        <v>81</v>
      </c>
      <c r="I289" s="454" t="s">
        <v>762</v>
      </c>
      <c r="J289" s="454">
        <v>90</v>
      </c>
      <c r="K289" s="454">
        <v>45</v>
      </c>
      <c r="L289" s="454">
        <v>103</v>
      </c>
      <c r="M289" s="551">
        <v>17.399999999999999</v>
      </c>
      <c r="N289" s="532"/>
      <c r="O289" s="464"/>
      <c r="P289" s="464"/>
      <c r="Q289" s="464"/>
      <c r="R289" s="464"/>
      <c r="S289" s="464"/>
      <c r="T289" s="543"/>
      <c r="U289" s="544"/>
      <c r="V289" s="545"/>
      <c r="W289" s="546"/>
      <c r="X289" s="547"/>
      <c r="Y289" s="548"/>
      <c r="Z289" s="549"/>
      <c r="AA289" s="550"/>
      <c r="AB289" s="464"/>
    </row>
    <row r="290" spans="1:28" ht="12" thickBot="1">
      <c r="A290" s="885"/>
      <c r="B290" s="792">
        <v>5</v>
      </c>
      <c r="C290" s="464" t="s">
        <v>781</v>
      </c>
      <c r="D290" s="464" t="s">
        <v>16</v>
      </c>
      <c r="E290" s="464" t="s">
        <v>773</v>
      </c>
      <c r="F290" s="464" t="s">
        <v>764</v>
      </c>
      <c r="G290" s="464" t="s">
        <v>81</v>
      </c>
      <c r="H290" s="464" t="s">
        <v>762</v>
      </c>
      <c r="I290" s="464" t="s">
        <v>769</v>
      </c>
      <c r="J290" s="464">
        <v>90</v>
      </c>
      <c r="K290" s="464">
        <v>45</v>
      </c>
      <c r="L290" s="464">
        <v>103</v>
      </c>
      <c r="M290" s="559">
        <v>16.8</v>
      </c>
      <c r="N290" s="532"/>
      <c r="O290" s="464"/>
      <c r="P290" s="464"/>
      <c r="Q290" s="464"/>
      <c r="R290" s="464"/>
      <c r="S290" s="464"/>
      <c r="T290" s="543"/>
      <c r="U290" s="544"/>
      <c r="V290" s="545"/>
      <c r="W290" s="546"/>
      <c r="X290" s="547"/>
      <c r="Y290" s="548"/>
      <c r="Z290" s="549"/>
      <c r="AA290" s="550"/>
      <c r="AB290" s="464"/>
    </row>
    <row r="291" spans="1:28" ht="12" thickBot="1">
      <c r="A291" s="885"/>
      <c r="B291" s="792"/>
      <c r="C291" s="464" t="s">
        <v>1184</v>
      </c>
      <c r="D291" s="464" t="s">
        <v>16</v>
      </c>
      <c r="E291" s="464" t="s">
        <v>773</v>
      </c>
      <c r="F291" s="464" t="s">
        <v>764</v>
      </c>
      <c r="G291" s="464" t="s">
        <v>776</v>
      </c>
      <c r="H291" s="464" t="s">
        <v>762</v>
      </c>
      <c r="I291" s="464" t="s">
        <v>762</v>
      </c>
      <c r="J291" s="464">
        <v>90</v>
      </c>
      <c r="K291" s="464">
        <v>45</v>
      </c>
      <c r="L291" s="464">
        <v>103</v>
      </c>
      <c r="M291" s="559">
        <v>17.399999999999999</v>
      </c>
      <c r="N291" s="532"/>
      <c r="O291" s="464"/>
      <c r="P291" s="464"/>
      <c r="Q291" s="464"/>
      <c r="R291" s="464"/>
      <c r="S291" s="464"/>
      <c r="T291" s="543"/>
      <c r="U291" s="544"/>
      <c r="V291" s="545"/>
      <c r="W291" s="546"/>
      <c r="X291" s="547"/>
      <c r="Y291" s="548"/>
      <c r="Z291" s="549"/>
      <c r="AA291" s="550"/>
      <c r="AB291" s="464"/>
    </row>
    <row r="292" spans="1:28" ht="12" thickBot="1">
      <c r="A292" s="885"/>
      <c r="B292" s="792"/>
      <c r="C292" s="464" t="s">
        <v>1185</v>
      </c>
      <c r="D292" s="464" t="s">
        <v>16</v>
      </c>
      <c r="E292" s="464" t="s">
        <v>773</v>
      </c>
      <c r="F292" s="464" t="s">
        <v>764</v>
      </c>
      <c r="G292" s="464" t="s">
        <v>767</v>
      </c>
      <c r="H292" s="464" t="s">
        <v>762</v>
      </c>
      <c r="I292" s="464" t="s">
        <v>762</v>
      </c>
      <c r="J292" s="464">
        <v>90</v>
      </c>
      <c r="K292" s="464">
        <v>45</v>
      </c>
      <c r="L292" s="464">
        <v>103</v>
      </c>
      <c r="M292" s="559">
        <v>17.399999999999999</v>
      </c>
      <c r="N292" s="532"/>
      <c r="O292" s="464"/>
      <c r="P292" s="464"/>
      <c r="Q292" s="464"/>
      <c r="R292" s="464"/>
      <c r="S292" s="464"/>
      <c r="T292" s="543"/>
      <c r="U292" s="544"/>
      <c r="V292" s="545"/>
      <c r="W292" s="546"/>
      <c r="X292" s="547"/>
      <c r="Y292" s="548"/>
      <c r="Z292" s="549"/>
      <c r="AA292" s="550"/>
      <c r="AB292" s="464"/>
    </row>
    <row r="293" spans="1:28" ht="12" thickBot="1">
      <c r="A293" s="885"/>
      <c r="B293" s="792"/>
      <c r="C293" s="464" t="s">
        <v>782</v>
      </c>
      <c r="D293" s="464" t="s">
        <v>16</v>
      </c>
      <c r="E293" s="464" t="s">
        <v>47</v>
      </c>
      <c r="F293" s="464" t="s">
        <v>764</v>
      </c>
      <c r="G293" s="464" t="s">
        <v>766</v>
      </c>
      <c r="H293" s="464" t="s">
        <v>762</v>
      </c>
      <c r="I293" s="464" t="s">
        <v>768</v>
      </c>
      <c r="J293" s="464">
        <v>90</v>
      </c>
      <c r="K293" s="464">
        <v>45</v>
      </c>
      <c r="L293" s="464">
        <v>103</v>
      </c>
      <c r="M293" s="559">
        <v>16.399999999999999</v>
      </c>
      <c r="N293" s="532"/>
      <c r="O293" s="464"/>
      <c r="P293" s="464"/>
      <c r="Q293" s="464"/>
      <c r="R293" s="464"/>
      <c r="S293" s="464"/>
      <c r="T293" s="543"/>
      <c r="U293" s="544"/>
      <c r="V293" s="545"/>
      <c r="W293" s="546"/>
      <c r="X293" s="547"/>
      <c r="Y293" s="548"/>
      <c r="Z293" s="549"/>
      <c r="AA293" s="550"/>
      <c r="AB293" s="464"/>
    </row>
    <row r="294" spans="1:28" ht="12" thickBot="1">
      <c r="A294" s="885"/>
      <c r="B294" s="792"/>
      <c r="C294" s="464" t="s">
        <v>783</v>
      </c>
      <c r="D294" s="464" t="s">
        <v>16</v>
      </c>
      <c r="E294" s="464" t="s">
        <v>47</v>
      </c>
      <c r="F294" s="464" t="s">
        <v>764</v>
      </c>
      <c r="G294" s="464" t="s">
        <v>767</v>
      </c>
      <c r="H294" s="464" t="s">
        <v>762</v>
      </c>
      <c r="I294" s="464" t="s">
        <v>769</v>
      </c>
      <c r="J294" s="464">
        <v>90</v>
      </c>
      <c r="K294" s="464">
        <v>45</v>
      </c>
      <c r="L294" s="464">
        <v>103</v>
      </c>
      <c r="M294" s="559">
        <v>16.399999999999999</v>
      </c>
      <c r="N294" s="532"/>
      <c r="O294" s="464"/>
      <c r="P294" s="464"/>
      <c r="Q294" s="464"/>
      <c r="R294" s="464"/>
      <c r="S294" s="464"/>
      <c r="T294" s="543"/>
      <c r="U294" s="544"/>
      <c r="V294" s="545"/>
      <c r="W294" s="546"/>
      <c r="X294" s="547"/>
      <c r="Y294" s="548"/>
      <c r="Z294" s="549"/>
      <c r="AA294" s="550"/>
      <c r="AB294" s="464"/>
    </row>
    <row r="295" spans="1:28" ht="12" thickBot="1">
      <c r="A295" s="885"/>
      <c r="B295" s="792"/>
      <c r="C295" s="464" t="s">
        <v>784</v>
      </c>
      <c r="D295" s="464" t="s">
        <v>16</v>
      </c>
      <c r="E295" s="464" t="s">
        <v>773</v>
      </c>
      <c r="F295" s="464" t="s">
        <v>764</v>
      </c>
      <c r="G295" s="464" t="s">
        <v>766</v>
      </c>
      <c r="H295" s="464" t="s">
        <v>81</v>
      </c>
      <c r="I295" s="464" t="s">
        <v>81</v>
      </c>
      <c r="J295" s="464">
        <v>90</v>
      </c>
      <c r="K295" s="464">
        <v>45</v>
      </c>
      <c r="L295" s="464">
        <v>103</v>
      </c>
      <c r="M295" s="559">
        <v>16.8</v>
      </c>
      <c r="N295" s="532"/>
      <c r="O295" s="464"/>
      <c r="P295" s="464"/>
      <c r="Q295" s="464"/>
      <c r="R295" s="464"/>
      <c r="S295" s="464"/>
      <c r="T295" s="543"/>
      <c r="U295" s="544"/>
      <c r="V295" s="545"/>
      <c r="W295" s="546"/>
      <c r="X295" s="547"/>
      <c r="Y295" s="548"/>
      <c r="Z295" s="549"/>
      <c r="AA295" s="550"/>
      <c r="AB295" s="464"/>
    </row>
    <row r="296" spans="1:28" ht="12" thickBot="1">
      <c r="A296" s="885"/>
      <c r="B296" s="792"/>
      <c r="C296" s="464" t="s">
        <v>785</v>
      </c>
      <c r="D296" s="464" t="s">
        <v>16</v>
      </c>
      <c r="E296" s="464" t="s">
        <v>773</v>
      </c>
      <c r="F296" s="464" t="s">
        <v>764</v>
      </c>
      <c r="G296" s="464" t="s">
        <v>766</v>
      </c>
      <c r="H296" s="464" t="s">
        <v>81</v>
      </c>
      <c r="I296" s="464" t="s">
        <v>81</v>
      </c>
      <c r="J296" s="464">
        <v>90</v>
      </c>
      <c r="K296" s="464">
        <v>45</v>
      </c>
      <c r="L296" s="464">
        <v>103</v>
      </c>
      <c r="M296" s="559">
        <v>16.8</v>
      </c>
      <c r="N296" s="532"/>
      <c r="O296" s="464"/>
      <c r="P296" s="464"/>
      <c r="Q296" s="464"/>
      <c r="R296" s="464"/>
      <c r="S296" s="464"/>
      <c r="T296" s="543"/>
      <c r="U296" s="544"/>
      <c r="V296" s="545"/>
      <c r="W296" s="546"/>
      <c r="X296" s="547"/>
      <c r="Y296" s="548"/>
      <c r="Z296" s="549"/>
      <c r="AA296" s="550"/>
      <c r="AB296" s="464"/>
    </row>
    <row r="297" spans="1:28" ht="12" thickBot="1">
      <c r="A297" s="885"/>
      <c r="B297" s="792"/>
      <c r="C297" s="464" t="s">
        <v>786</v>
      </c>
      <c r="D297" s="464" t="s">
        <v>16</v>
      </c>
      <c r="E297" s="464" t="s">
        <v>773</v>
      </c>
      <c r="F297" s="464" t="s">
        <v>764</v>
      </c>
      <c r="G297" s="464" t="s">
        <v>766</v>
      </c>
      <c r="H297" s="464" t="s">
        <v>81</v>
      </c>
      <c r="I297" s="464" t="s">
        <v>762</v>
      </c>
      <c r="J297" s="464">
        <v>90</v>
      </c>
      <c r="K297" s="464">
        <v>45</v>
      </c>
      <c r="L297" s="464">
        <v>103</v>
      </c>
      <c r="M297" s="559">
        <v>17.2</v>
      </c>
      <c r="N297" s="532"/>
      <c r="O297" s="464"/>
      <c r="P297" s="464"/>
      <c r="Q297" s="464"/>
      <c r="R297" s="464"/>
      <c r="S297" s="464"/>
      <c r="T297" s="543"/>
      <c r="U297" s="544"/>
      <c r="V297" s="545"/>
      <c r="W297" s="546"/>
      <c r="X297" s="547"/>
      <c r="Y297" s="548"/>
      <c r="Z297" s="549"/>
      <c r="AA297" s="550"/>
      <c r="AB297" s="464"/>
    </row>
    <row r="298" spans="1:28" ht="12" thickBot="1">
      <c r="A298" s="885"/>
      <c r="B298" s="792"/>
      <c r="C298" s="464" t="s">
        <v>787</v>
      </c>
      <c r="D298" s="464" t="s">
        <v>16</v>
      </c>
      <c r="E298" s="464" t="s">
        <v>773</v>
      </c>
      <c r="F298" s="464" t="s">
        <v>764</v>
      </c>
      <c r="G298" s="464" t="s">
        <v>767</v>
      </c>
      <c r="H298" s="464" t="s">
        <v>81</v>
      </c>
      <c r="I298" s="464" t="s">
        <v>762</v>
      </c>
      <c r="J298" s="464">
        <v>90</v>
      </c>
      <c r="K298" s="464">
        <v>45</v>
      </c>
      <c r="L298" s="464">
        <v>103</v>
      </c>
      <c r="M298" s="559">
        <v>17.2</v>
      </c>
      <c r="N298" s="532"/>
      <c r="O298" s="464"/>
      <c r="P298" s="464"/>
      <c r="Q298" s="464"/>
      <c r="R298" s="464"/>
      <c r="S298" s="464"/>
      <c r="T298" s="543"/>
      <c r="U298" s="544"/>
      <c r="V298" s="545"/>
      <c r="W298" s="546"/>
      <c r="X298" s="547"/>
      <c r="Y298" s="548"/>
      <c r="Z298" s="549"/>
      <c r="AA298" s="550"/>
      <c r="AB298" s="464"/>
    </row>
    <row r="299" spans="1:28" ht="12" thickBot="1">
      <c r="A299" s="885"/>
      <c r="B299" s="826">
        <v>6</v>
      </c>
      <c r="C299" s="560" t="s">
        <v>788</v>
      </c>
      <c r="D299" s="454" t="s">
        <v>16</v>
      </c>
      <c r="E299" s="454" t="s">
        <v>773</v>
      </c>
      <c r="F299" s="454" t="s">
        <v>765</v>
      </c>
      <c r="G299" s="454" t="s">
        <v>771</v>
      </c>
      <c r="H299" s="454" t="s">
        <v>762</v>
      </c>
      <c r="I299" s="454" t="s">
        <v>769</v>
      </c>
      <c r="J299" s="454">
        <v>90</v>
      </c>
      <c r="K299" s="454">
        <v>45</v>
      </c>
      <c r="L299" s="454">
        <v>103</v>
      </c>
      <c r="M299" s="551">
        <v>17.2</v>
      </c>
      <c r="N299" s="532"/>
      <c r="O299" s="464"/>
      <c r="P299" s="464"/>
      <c r="Q299" s="464"/>
      <c r="R299" s="464"/>
      <c r="S299" s="464"/>
      <c r="T299" s="543"/>
      <c r="U299" s="544"/>
      <c r="V299" s="545"/>
      <c r="W299" s="546"/>
      <c r="X299" s="547"/>
      <c r="Y299" s="548"/>
      <c r="Z299" s="549"/>
      <c r="AA299" s="550"/>
      <c r="AB299" s="464"/>
    </row>
    <row r="300" spans="1:28" ht="12" thickBot="1">
      <c r="A300" s="885"/>
      <c r="B300" s="826"/>
      <c r="C300" s="560" t="s">
        <v>789</v>
      </c>
      <c r="D300" s="454" t="s">
        <v>16</v>
      </c>
      <c r="E300" s="454" t="s">
        <v>773</v>
      </c>
      <c r="F300" s="454" t="s">
        <v>765</v>
      </c>
      <c r="G300" s="454" t="s">
        <v>770</v>
      </c>
      <c r="H300" s="454" t="s">
        <v>762</v>
      </c>
      <c r="I300" s="454" t="s">
        <v>769</v>
      </c>
      <c r="J300" s="454">
        <v>90</v>
      </c>
      <c r="K300" s="454">
        <v>45</v>
      </c>
      <c r="L300" s="454">
        <v>103</v>
      </c>
      <c r="M300" s="551">
        <v>17.2</v>
      </c>
      <c r="N300" s="532"/>
      <c r="O300" s="464"/>
      <c r="P300" s="464"/>
      <c r="Q300" s="464"/>
      <c r="R300" s="464"/>
      <c r="S300" s="464"/>
      <c r="T300" s="543"/>
      <c r="U300" s="544"/>
      <c r="V300" s="545"/>
      <c r="W300" s="546"/>
      <c r="X300" s="547"/>
      <c r="Y300" s="548"/>
      <c r="Z300" s="549"/>
      <c r="AA300" s="550"/>
      <c r="AB300" s="464"/>
    </row>
    <row r="301" spans="1:28" ht="12.75" thickBot="1">
      <c r="A301" s="880">
        <v>7</v>
      </c>
      <c r="B301" s="561" t="s">
        <v>1197</v>
      </c>
      <c r="C301" s="562"/>
      <c r="D301" s="562"/>
      <c r="E301" s="562"/>
      <c r="F301" s="562"/>
      <c r="G301" s="562"/>
      <c r="H301" s="562"/>
      <c r="I301" s="562"/>
      <c r="J301" s="562"/>
      <c r="K301" s="562"/>
      <c r="L301" s="562"/>
      <c r="M301" s="562"/>
      <c r="N301" s="563"/>
      <c r="O301" s="564"/>
      <c r="P301" s="565"/>
      <c r="Q301" s="565"/>
      <c r="R301" s="565"/>
      <c r="S301" s="565"/>
      <c r="T301" s="566"/>
      <c r="U301" s="567"/>
      <c r="V301" s="568"/>
      <c r="W301" s="569"/>
      <c r="X301" s="566"/>
      <c r="Y301" s="567"/>
      <c r="Z301" s="570"/>
      <c r="AA301" s="571"/>
      <c r="AB301" s="564" t="s">
        <v>1194</v>
      </c>
    </row>
    <row r="302" spans="1:28" s="298" customFormat="1" ht="12" thickBot="1">
      <c r="A302" s="880"/>
      <c r="B302" s="572" t="s">
        <v>5141</v>
      </c>
      <c r="C302" s="573" t="s">
        <v>5138</v>
      </c>
      <c r="D302" s="573"/>
      <c r="E302" s="573"/>
      <c r="F302" s="573"/>
      <c r="G302" s="573"/>
      <c r="H302" s="573"/>
      <c r="I302" s="573"/>
      <c r="J302" s="573"/>
      <c r="K302" s="573"/>
      <c r="L302" s="573"/>
      <c r="M302" s="573"/>
      <c r="N302" s="574"/>
      <c r="O302" s="575"/>
      <c r="P302" s="575"/>
      <c r="Q302" s="575"/>
      <c r="R302" s="575"/>
      <c r="S302" s="575"/>
      <c r="T302" s="576"/>
      <c r="U302" s="576"/>
      <c r="V302" s="576"/>
      <c r="W302" s="576"/>
      <c r="X302" s="576"/>
      <c r="Y302" s="576"/>
      <c r="Z302" s="575"/>
      <c r="AA302" s="575"/>
      <c r="AB302" s="575"/>
    </row>
    <row r="303" spans="1:28" ht="12" thickBot="1">
      <c r="A303" s="880"/>
      <c r="B303" s="577" t="s">
        <v>1198</v>
      </c>
      <c r="C303" s="578" t="s">
        <v>439</v>
      </c>
      <c r="D303" s="656" t="s">
        <v>674</v>
      </c>
      <c r="E303" s="579" t="s">
        <v>467</v>
      </c>
      <c r="F303" s="579" t="s">
        <v>668</v>
      </c>
      <c r="G303" s="579" t="s">
        <v>1753</v>
      </c>
      <c r="H303" s="579" t="s">
        <v>1753</v>
      </c>
      <c r="I303" s="579" t="s">
        <v>1753</v>
      </c>
      <c r="J303" s="579">
        <v>83</v>
      </c>
      <c r="K303" s="579">
        <v>83</v>
      </c>
      <c r="L303" s="579">
        <v>83</v>
      </c>
      <c r="M303" s="580">
        <v>8</v>
      </c>
      <c r="N303" s="574"/>
      <c r="O303" s="579" t="s">
        <v>501</v>
      </c>
      <c r="P303" s="892" t="s">
        <v>51</v>
      </c>
      <c r="Q303" s="892" t="s">
        <v>50</v>
      </c>
      <c r="R303" s="579" t="s">
        <v>667</v>
      </c>
      <c r="S303" s="579" t="s">
        <v>61</v>
      </c>
      <c r="T303" s="581">
        <v>370</v>
      </c>
      <c r="U303" s="582">
        <v>370</v>
      </c>
      <c r="V303" s="583">
        <v>60</v>
      </c>
      <c r="W303" s="584">
        <v>60</v>
      </c>
      <c r="X303" s="585">
        <v>32</v>
      </c>
      <c r="Y303" s="586">
        <v>32</v>
      </c>
      <c r="Z303" s="587">
        <v>3.2</v>
      </c>
      <c r="AA303" s="588">
        <v>3.2</v>
      </c>
      <c r="AB303" s="893" t="s">
        <v>1198</v>
      </c>
    </row>
    <row r="304" spans="1:28" ht="12" thickBot="1">
      <c r="A304" s="880"/>
      <c r="B304" s="589">
        <v>10</v>
      </c>
      <c r="C304" s="578" t="s">
        <v>440</v>
      </c>
      <c r="D304" s="656" t="s">
        <v>674</v>
      </c>
      <c r="E304" s="579" t="s">
        <v>468</v>
      </c>
      <c r="F304" s="579" t="s">
        <v>668</v>
      </c>
      <c r="G304" s="579" t="s">
        <v>642</v>
      </c>
      <c r="H304" s="579" t="s">
        <v>1753</v>
      </c>
      <c r="I304" s="579" t="s">
        <v>1753</v>
      </c>
      <c r="J304" s="590">
        <v>83</v>
      </c>
      <c r="K304" s="590">
        <v>83</v>
      </c>
      <c r="L304" s="590">
        <v>83</v>
      </c>
      <c r="M304" s="580">
        <v>8</v>
      </c>
      <c r="N304" s="574"/>
      <c r="O304" s="579" t="s">
        <v>468</v>
      </c>
      <c r="P304" s="892"/>
      <c r="Q304" s="892"/>
      <c r="R304" s="579" t="s">
        <v>667</v>
      </c>
      <c r="S304" s="579" t="s">
        <v>61</v>
      </c>
      <c r="T304" s="581">
        <v>400</v>
      </c>
      <c r="U304" s="582">
        <v>400</v>
      </c>
      <c r="V304" s="583">
        <v>60</v>
      </c>
      <c r="W304" s="584">
        <v>60</v>
      </c>
      <c r="X304" s="585">
        <v>32</v>
      </c>
      <c r="Y304" s="586">
        <v>32</v>
      </c>
      <c r="Z304" s="587">
        <v>3.2</v>
      </c>
      <c r="AA304" s="588">
        <v>3.2</v>
      </c>
      <c r="AB304" s="893"/>
    </row>
    <row r="305" spans="1:28" ht="12" thickBot="1">
      <c r="A305" s="880"/>
      <c r="B305" s="589">
        <v>20</v>
      </c>
      <c r="C305" s="578" t="s">
        <v>441</v>
      </c>
      <c r="D305" s="656" t="s">
        <v>674</v>
      </c>
      <c r="E305" s="579" t="s">
        <v>469</v>
      </c>
      <c r="F305" s="579" t="s">
        <v>668</v>
      </c>
      <c r="G305" s="579" t="s">
        <v>642</v>
      </c>
      <c r="H305" s="579" t="s">
        <v>667</v>
      </c>
      <c r="I305" s="579" t="s">
        <v>1753</v>
      </c>
      <c r="J305" s="590">
        <v>83</v>
      </c>
      <c r="K305" s="590">
        <v>83</v>
      </c>
      <c r="L305" s="590">
        <v>83</v>
      </c>
      <c r="M305" s="580">
        <v>8</v>
      </c>
      <c r="N305" s="574"/>
      <c r="O305" s="579" t="s">
        <v>469</v>
      </c>
      <c r="P305" s="892"/>
      <c r="Q305" s="892"/>
      <c r="R305" s="579" t="s">
        <v>667</v>
      </c>
      <c r="S305" s="579" t="s">
        <v>61</v>
      </c>
      <c r="T305" s="581">
        <v>440</v>
      </c>
      <c r="U305" s="582">
        <v>440</v>
      </c>
      <c r="V305" s="583">
        <v>70</v>
      </c>
      <c r="W305" s="584">
        <v>70</v>
      </c>
      <c r="X305" s="585">
        <v>32</v>
      </c>
      <c r="Y305" s="586">
        <v>32</v>
      </c>
      <c r="Z305" s="587">
        <v>3.2</v>
      </c>
      <c r="AA305" s="588">
        <v>3.2</v>
      </c>
      <c r="AB305" s="893"/>
    </row>
    <row r="306" spans="1:28" ht="12" thickBot="1">
      <c r="A306" s="880"/>
      <c r="B306" s="589">
        <v>30</v>
      </c>
      <c r="C306" s="578" t="s">
        <v>442</v>
      </c>
      <c r="D306" s="656" t="s">
        <v>674</v>
      </c>
      <c r="E306" s="579" t="s">
        <v>470</v>
      </c>
      <c r="F306" s="579" t="s">
        <v>668</v>
      </c>
      <c r="G306" s="579" t="s">
        <v>642</v>
      </c>
      <c r="H306" s="579" t="s">
        <v>667</v>
      </c>
      <c r="I306" s="579" t="s">
        <v>667</v>
      </c>
      <c r="J306" s="590">
        <v>83</v>
      </c>
      <c r="K306" s="590">
        <v>83</v>
      </c>
      <c r="L306" s="590">
        <v>83</v>
      </c>
      <c r="M306" s="580">
        <v>8</v>
      </c>
      <c r="N306" s="574"/>
      <c r="O306" s="579" t="s">
        <v>470</v>
      </c>
      <c r="P306" s="892"/>
      <c r="Q306" s="892"/>
      <c r="R306" s="579" t="s">
        <v>667</v>
      </c>
      <c r="S306" s="579" t="s">
        <v>61</v>
      </c>
      <c r="T306" s="581">
        <v>500</v>
      </c>
      <c r="U306" s="582">
        <v>500</v>
      </c>
      <c r="V306" s="583">
        <v>75</v>
      </c>
      <c r="W306" s="584">
        <v>75</v>
      </c>
      <c r="X306" s="585">
        <v>32</v>
      </c>
      <c r="Y306" s="586">
        <v>32</v>
      </c>
      <c r="Z306" s="587">
        <v>3.2</v>
      </c>
      <c r="AA306" s="588">
        <v>3.2</v>
      </c>
      <c r="AB306" s="893"/>
    </row>
    <row r="307" spans="1:28" ht="12" thickBot="1">
      <c r="A307" s="880"/>
      <c r="B307" s="589">
        <v>40</v>
      </c>
      <c r="C307" s="578" t="s">
        <v>443</v>
      </c>
      <c r="D307" s="656" t="s">
        <v>674</v>
      </c>
      <c r="E307" s="579" t="s">
        <v>471</v>
      </c>
      <c r="F307" s="579" t="s">
        <v>668</v>
      </c>
      <c r="G307" s="579" t="s">
        <v>642</v>
      </c>
      <c r="H307" s="579" t="s">
        <v>667</v>
      </c>
      <c r="I307" s="579" t="s">
        <v>667</v>
      </c>
      <c r="J307" s="590">
        <v>83</v>
      </c>
      <c r="K307" s="590">
        <v>83</v>
      </c>
      <c r="L307" s="590">
        <v>83</v>
      </c>
      <c r="M307" s="580">
        <v>8</v>
      </c>
      <c r="N307" s="574"/>
      <c r="O307" s="579" t="s">
        <v>471</v>
      </c>
      <c r="P307" s="892"/>
      <c r="Q307" s="892"/>
      <c r="R307" s="579" t="s">
        <v>667</v>
      </c>
      <c r="S307" s="579" t="s">
        <v>61</v>
      </c>
      <c r="T307" s="581">
        <v>580</v>
      </c>
      <c r="U307" s="582">
        <v>580</v>
      </c>
      <c r="V307" s="583">
        <v>80</v>
      </c>
      <c r="W307" s="584">
        <v>80</v>
      </c>
      <c r="X307" s="585">
        <v>32</v>
      </c>
      <c r="Y307" s="586">
        <v>32</v>
      </c>
      <c r="Z307" s="587">
        <v>3.2</v>
      </c>
      <c r="AA307" s="588">
        <v>3.2</v>
      </c>
      <c r="AB307" s="893"/>
    </row>
    <row r="308" spans="1:28" ht="12" thickBot="1">
      <c r="A308" s="880"/>
      <c r="B308" s="589">
        <v>55</v>
      </c>
      <c r="C308" s="578" t="s">
        <v>444</v>
      </c>
      <c r="D308" s="656" t="s">
        <v>674</v>
      </c>
      <c r="E308" s="579" t="s">
        <v>472</v>
      </c>
      <c r="F308" s="579" t="s">
        <v>668</v>
      </c>
      <c r="G308" s="579" t="s">
        <v>642</v>
      </c>
      <c r="H308" s="579" t="s">
        <v>667</v>
      </c>
      <c r="I308" s="579" t="s">
        <v>667</v>
      </c>
      <c r="J308" s="590">
        <v>83</v>
      </c>
      <c r="K308" s="590">
        <v>83</v>
      </c>
      <c r="L308" s="590">
        <v>83</v>
      </c>
      <c r="M308" s="580">
        <v>8</v>
      </c>
      <c r="N308" s="574"/>
      <c r="O308" s="579" t="s">
        <v>472</v>
      </c>
      <c r="P308" s="892"/>
      <c r="Q308" s="892"/>
      <c r="R308" s="579" t="s">
        <v>667</v>
      </c>
      <c r="S308" s="579" t="s">
        <v>61</v>
      </c>
      <c r="T308" s="581">
        <v>680</v>
      </c>
      <c r="U308" s="582">
        <v>680</v>
      </c>
      <c r="V308" s="583">
        <v>85</v>
      </c>
      <c r="W308" s="584">
        <v>85</v>
      </c>
      <c r="X308" s="585">
        <v>32</v>
      </c>
      <c r="Y308" s="586">
        <v>32</v>
      </c>
      <c r="Z308" s="587">
        <v>3.2</v>
      </c>
      <c r="AA308" s="588">
        <v>3.2</v>
      </c>
      <c r="AB308" s="893"/>
    </row>
    <row r="309" spans="1:28" ht="12" thickBot="1">
      <c r="A309" s="880"/>
      <c r="B309" s="589">
        <v>70</v>
      </c>
      <c r="C309" s="578" t="s">
        <v>445</v>
      </c>
      <c r="D309" s="656" t="s">
        <v>674</v>
      </c>
      <c r="E309" s="579" t="s">
        <v>473</v>
      </c>
      <c r="F309" s="579" t="s">
        <v>668</v>
      </c>
      <c r="G309" s="579" t="s">
        <v>642</v>
      </c>
      <c r="H309" s="579" t="s">
        <v>667</v>
      </c>
      <c r="I309" s="579" t="s">
        <v>667</v>
      </c>
      <c r="J309" s="590">
        <v>83</v>
      </c>
      <c r="K309" s="590">
        <v>83</v>
      </c>
      <c r="L309" s="590">
        <v>83</v>
      </c>
      <c r="M309" s="580">
        <v>8</v>
      </c>
      <c r="N309" s="574"/>
      <c r="O309" s="579" t="s">
        <v>473</v>
      </c>
      <c r="P309" s="892"/>
      <c r="Q309" s="892"/>
      <c r="R309" s="579" t="s">
        <v>667</v>
      </c>
      <c r="S309" s="579" t="s">
        <v>61</v>
      </c>
      <c r="T309" s="581">
        <v>800</v>
      </c>
      <c r="U309" s="582">
        <v>800</v>
      </c>
      <c r="V309" s="583">
        <v>85</v>
      </c>
      <c r="W309" s="584">
        <v>85</v>
      </c>
      <c r="X309" s="585">
        <v>32</v>
      </c>
      <c r="Y309" s="586">
        <v>32</v>
      </c>
      <c r="Z309" s="587">
        <v>3.2</v>
      </c>
      <c r="AA309" s="588">
        <v>3.2</v>
      </c>
      <c r="AB309" s="893"/>
    </row>
    <row r="310" spans="1:28" ht="12" thickBot="1">
      <c r="A310" s="880"/>
      <c r="B310" s="577" t="s">
        <v>1199</v>
      </c>
      <c r="C310" s="578" t="s">
        <v>446</v>
      </c>
      <c r="D310" s="656" t="s">
        <v>674</v>
      </c>
      <c r="E310" s="579" t="s">
        <v>1576</v>
      </c>
      <c r="F310" s="579" t="s">
        <v>668</v>
      </c>
      <c r="G310" s="579" t="s">
        <v>1753</v>
      </c>
      <c r="H310" s="579" t="s">
        <v>1753</v>
      </c>
      <c r="I310" s="579" t="s">
        <v>1753</v>
      </c>
      <c r="J310" s="579">
        <v>83</v>
      </c>
      <c r="K310" s="579">
        <v>83</v>
      </c>
      <c r="L310" s="579">
        <v>83</v>
      </c>
      <c r="M310" s="580">
        <v>8</v>
      </c>
      <c r="N310" s="574"/>
      <c r="O310" s="579" t="s">
        <v>1576</v>
      </c>
      <c r="P310" s="892" t="s">
        <v>54</v>
      </c>
      <c r="Q310" s="892" t="s">
        <v>116</v>
      </c>
      <c r="R310" s="579" t="s">
        <v>667</v>
      </c>
      <c r="S310" s="579" t="s">
        <v>65</v>
      </c>
      <c r="T310" s="581">
        <v>370</v>
      </c>
      <c r="U310" s="582">
        <v>370</v>
      </c>
      <c r="V310" s="583">
        <v>60</v>
      </c>
      <c r="W310" s="584">
        <v>60</v>
      </c>
      <c r="X310" s="585">
        <v>24</v>
      </c>
      <c r="Y310" s="586">
        <v>24</v>
      </c>
      <c r="Z310" s="587">
        <v>3.2</v>
      </c>
      <c r="AA310" s="588">
        <v>3.2</v>
      </c>
      <c r="AB310" s="893" t="s">
        <v>1199</v>
      </c>
    </row>
    <row r="311" spans="1:28" ht="12" thickBot="1">
      <c r="A311" s="880"/>
      <c r="B311" s="589">
        <v>10</v>
      </c>
      <c r="C311" s="578" t="s">
        <v>447</v>
      </c>
      <c r="D311" s="656" t="s">
        <v>674</v>
      </c>
      <c r="E311" s="579" t="s">
        <v>1577</v>
      </c>
      <c r="F311" s="579" t="s">
        <v>668</v>
      </c>
      <c r="G311" s="579" t="s">
        <v>642</v>
      </c>
      <c r="H311" s="579" t="s">
        <v>1753</v>
      </c>
      <c r="I311" s="579" t="s">
        <v>1753</v>
      </c>
      <c r="J311" s="590">
        <v>83</v>
      </c>
      <c r="K311" s="590">
        <v>83</v>
      </c>
      <c r="L311" s="590">
        <v>83</v>
      </c>
      <c r="M311" s="580">
        <v>8</v>
      </c>
      <c r="N311" s="574"/>
      <c r="O311" s="579" t="s">
        <v>1577</v>
      </c>
      <c r="P311" s="892"/>
      <c r="Q311" s="892"/>
      <c r="R311" s="579" t="s">
        <v>667</v>
      </c>
      <c r="S311" s="579" t="s">
        <v>65</v>
      </c>
      <c r="T311" s="581">
        <v>400</v>
      </c>
      <c r="U311" s="582">
        <v>400</v>
      </c>
      <c r="V311" s="583">
        <v>60</v>
      </c>
      <c r="W311" s="584">
        <v>60</v>
      </c>
      <c r="X311" s="585">
        <v>24</v>
      </c>
      <c r="Y311" s="586">
        <v>24</v>
      </c>
      <c r="Z311" s="587">
        <v>3.2</v>
      </c>
      <c r="AA311" s="588">
        <v>3.2</v>
      </c>
      <c r="AB311" s="893"/>
    </row>
    <row r="312" spans="1:28" ht="12" thickBot="1">
      <c r="A312" s="880"/>
      <c r="B312" s="589">
        <v>20</v>
      </c>
      <c r="C312" s="578" t="s">
        <v>448</v>
      </c>
      <c r="D312" s="656" t="s">
        <v>674</v>
      </c>
      <c r="E312" s="579" t="s">
        <v>1578</v>
      </c>
      <c r="F312" s="579" t="s">
        <v>668</v>
      </c>
      <c r="G312" s="579" t="s">
        <v>642</v>
      </c>
      <c r="H312" s="579" t="s">
        <v>667</v>
      </c>
      <c r="I312" s="579" t="s">
        <v>1753</v>
      </c>
      <c r="J312" s="590">
        <v>83</v>
      </c>
      <c r="K312" s="590">
        <v>83</v>
      </c>
      <c r="L312" s="590">
        <v>83</v>
      </c>
      <c r="M312" s="580">
        <v>8</v>
      </c>
      <c r="N312" s="574"/>
      <c r="O312" s="579" t="s">
        <v>1578</v>
      </c>
      <c r="P312" s="892"/>
      <c r="Q312" s="892"/>
      <c r="R312" s="579" t="s">
        <v>667</v>
      </c>
      <c r="S312" s="579" t="s">
        <v>65</v>
      </c>
      <c r="T312" s="581">
        <v>440</v>
      </c>
      <c r="U312" s="582">
        <v>440</v>
      </c>
      <c r="V312" s="583">
        <v>70</v>
      </c>
      <c r="W312" s="584">
        <v>70</v>
      </c>
      <c r="X312" s="585">
        <v>24</v>
      </c>
      <c r="Y312" s="586">
        <v>24</v>
      </c>
      <c r="Z312" s="587">
        <v>3.2</v>
      </c>
      <c r="AA312" s="588">
        <v>3.2</v>
      </c>
      <c r="AB312" s="893"/>
    </row>
    <row r="313" spans="1:28" ht="12" thickBot="1">
      <c r="A313" s="880"/>
      <c r="B313" s="589">
        <v>30</v>
      </c>
      <c r="C313" s="578" t="s">
        <v>449</v>
      </c>
      <c r="D313" s="656" t="s">
        <v>674</v>
      </c>
      <c r="E313" s="579" t="s">
        <v>1579</v>
      </c>
      <c r="F313" s="579" t="s">
        <v>668</v>
      </c>
      <c r="G313" s="579" t="s">
        <v>642</v>
      </c>
      <c r="H313" s="579" t="s">
        <v>667</v>
      </c>
      <c r="I313" s="579" t="s">
        <v>488</v>
      </c>
      <c r="J313" s="590">
        <v>83</v>
      </c>
      <c r="K313" s="590">
        <v>83</v>
      </c>
      <c r="L313" s="590">
        <v>83</v>
      </c>
      <c r="M313" s="580">
        <v>8</v>
      </c>
      <c r="N313" s="574"/>
      <c r="O313" s="579" t="s">
        <v>1579</v>
      </c>
      <c r="P313" s="892"/>
      <c r="Q313" s="892" t="s">
        <v>55</v>
      </c>
      <c r="R313" s="579" t="s">
        <v>667</v>
      </c>
      <c r="S313" s="579" t="s">
        <v>65</v>
      </c>
      <c r="T313" s="581">
        <v>500</v>
      </c>
      <c r="U313" s="582">
        <v>500</v>
      </c>
      <c r="V313" s="583">
        <v>75</v>
      </c>
      <c r="W313" s="584">
        <v>75</v>
      </c>
      <c r="X313" s="585">
        <v>24</v>
      </c>
      <c r="Y313" s="586">
        <v>24</v>
      </c>
      <c r="Z313" s="587">
        <v>3.2</v>
      </c>
      <c r="AA313" s="588">
        <v>3.2</v>
      </c>
      <c r="AB313" s="893"/>
    </row>
    <row r="314" spans="1:28" ht="12" thickBot="1">
      <c r="A314" s="880"/>
      <c r="B314" s="589">
        <v>40</v>
      </c>
      <c r="C314" s="578" t="s">
        <v>450</v>
      </c>
      <c r="D314" s="656" t="s">
        <v>674</v>
      </c>
      <c r="E314" s="579" t="s">
        <v>1580</v>
      </c>
      <c r="F314" s="579" t="s">
        <v>668</v>
      </c>
      <c r="G314" s="579" t="s">
        <v>642</v>
      </c>
      <c r="H314" s="579" t="s">
        <v>667</v>
      </c>
      <c r="I314" s="579" t="s">
        <v>490</v>
      </c>
      <c r="J314" s="590">
        <v>83</v>
      </c>
      <c r="K314" s="590">
        <v>83</v>
      </c>
      <c r="L314" s="590">
        <v>83</v>
      </c>
      <c r="M314" s="580">
        <v>8</v>
      </c>
      <c r="N314" s="574"/>
      <c r="O314" s="579" t="s">
        <v>1580</v>
      </c>
      <c r="P314" s="892"/>
      <c r="Q314" s="892"/>
      <c r="R314" s="579" t="s">
        <v>667</v>
      </c>
      <c r="S314" s="579" t="s">
        <v>65</v>
      </c>
      <c r="T314" s="581">
        <v>580</v>
      </c>
      <c r="U314" s="582">
        <v>580</v>
      </c>
      <c r="V314" s="583">
        <v>80</v>
      </c>
      <c r="W314" s="584">
        <v>80</v>
      </c>
      <c r="X314" s="585">
        <v>24</v>
      </c>
      <c r="Y314" s="586">
        <v>24</v>
      </c>
      <c r="Z314" s="587">
        <v>3.2</v>
      </c>
      <c r="AA314" s="588">
        <v>3.2</v>
      </c>
      <c r="AB314" s="893"/>
    </row>
    <row r="315" spans="1:28" ht="12" thickBot="1">
      <c r="A315" s="880"/>
      <c r="B315" s="589">
        <v>55</v>
      </c>
      <c r="C315" s="578" t="s">
        <v>451</v>
      </c>
      <c r="D315" s="656" t="s">
        <v>674</v>
      </c>
      <c r="E315" s="579" t="s">
        <v>1581</v>
      </c>
      <c r="F315" s="579" t="s">
        <v>668</v>
      </c>
      <c r="G315" s="579" t="s">
        <v>642</v>
      </c>
      <c r="H315" s="579" t="s">
        <v>667</v>
      </c>
      <c r="I315" s="579" t="s">
        <v>491</v>
      </c>
      <c r="J315" s="590">
        <v>83</v>
      </c>
      <c r="K315" s="590">
        <v>83</v>
      </c>
      <c r="L315" s="590">
        <v>83</v>
      </c>
      <c r="M315" s="580">
        <v>8</v>
      </c>
      <c r="N315" s="574"/>
      <c r="O315" s="579" t="s">
        <v>1581</v>
      </c>
      <c r="P315" s="892"/>
      <c r="Q315" s="892" t="s">
        <v>56</v>
      </c>
      <c r="R315" s="579" t="s">
        <v>667</v>
      </c>
      <c r="S315" s="579" t="s">
        <v>65</v>
      </c>
      <c r="T315" s="581">
        <v>680</v>
      </c>
      <c r="U315" s="582">
        <v>680</v>
      </c>
      <c r="V315" s="583">
        <v>85</v>
      </c>
      <c r="W315" s="584">
        <v>85</v>
      </c>
      <c r="X315" s="585">
        <v>24</v>
      </c>
      <c r="Y315" s="586">
        <v>24</v>
      </c>
      <c r="Z315" s="587">
        <v>3.2</v>
      </c>
      <c r="AA315" s="588">
        <v>3.2</v>
      </c>
      <c r="AB315" s="893"/>
    </row>
    <row r="316" spans="1:28" ht="12" thickBot="1">
      <c r="A316" s="880"/>
      <c r="B316" s="589">
        <v>70</v>
      </c>
      <c r="C316" s="578" t="s">
        <v>452</v>
      </c>
      <c r="D316" s="656" t="s">
        <v>674</v>
      </c>
      <c r="E316" s="579" t="s">
        <v>1582</v>
      </c>
      <c r="F316" s="579" t="s">
        <v>668</v>
      </c>
      <c r="G316" s="579" t="s">
        <v>642</v>
      </c>
      <c r="H316" s="579" t="s">
        <v>667</v>
      </c>
      <c r="I316" s="579" t="s">
        <v>492</v>
      </c>
      <c r="J316" s="590">
        <v>83</v>
      </c>
      <c r="K316" s="590">
        <v>83</v>
      </c>
      <c r="L316" s="590">
        <v>83</v>
      </c>
      <c r="M316" s="580">
        <v>8</v>
      </c>
      <c r="N316" s="574"/>
      <c r="O316" s="579" t="s">
        <v>1582</v>
      </c>
      <c r="P316" s="892"/>
      <c r="Q316" s="892"/>
      <c r="R316" s="579" t="s">
        <v>667</v>
      </c>
      <c r="S316" s="579" t="s">
        <v>65</v>
      </c>
      <c r="T316" s="581">
        <v>800</v>
      </c>
      <c r="U316" s="582">
        <v>800</v>
      </c>
      <c r="V316" s="583">
        <v>85</v>
      </c>
      <c r="W316" s="584">
        <v>85</v>
      </c>
      <c r="X316" s="585">
        <v>24</v>
      </c>
      <c r="Y316" s="586">
        <v>24</v>
      </c>
      <c r="Z316" s="587">
        <v>3.2</v>
      </c>
      <c r="AA316" s="588">
        <v>3.2</v>
      </c>
      <c r="AB316" s="893"/>
    </row>
    <row r="317" spans="1:28" ht="12" thickBot="1">
      <c r="A317" s="880"/>
      <c r="B317" s="577" t="s">
        <v>1200</v>
      </c>
      <c r="C317" s="578" t="s">
        <v>453</v>
      </c>
      <c r="D317" s="656" t="s">
        <v>674</v>
      </c>
      <c r="E317" s="579" t="s">
        <v>474</v>
      </c>
      <c r="F317" s="579" t="s">
        <v>668</v>
      </c>
      <c r="G317" s="579" t="s">
        <v>1753</v>
      </c>
      <c r="H317" s="579" t="s">
        <v>1753</v>
      </c>
      <c r="I317" s="579" t="s">
        <v>1753</v>
      </c>
      <c r="J317" s="579">
        <v>83</v>
      </c>
      <c r="K317" s="579">
        <v>83</v>
      </c>
      <c r="L317" s="579">
        <v>83</v>
      </c>
      <c r="M317" s="580">
        <v>8</v>
      </c>
      <c r="N317" s="574"/>
      <c r="O317" s="579" t="s">
        <v>500</v>
      </c>
      <c r="P317" s="892" t="s">
        <v>117</v>
      </c>
      <c r="Q317" s="892" t="s">
        <v>116</v>
      </c>
      <c r="R317" s="579" t="s">
        <v>667</v>
      </c>
      <c r="S317" s="579" t="s">
        <v>65</v>
      </c>
      <c r="T317" s="581">
        <v>370</v>
      </c>
      <c r="U317" s="582">
        <v>370</v>
      </c>
      <c r="V317" s="583">
        <v>60</v>
      </c>
      <c r="W317" s="584">
        <v>60</v>
      </c>
      <c r="X317" s="585">
        <v>24</v>
      </c>
      <c r="Y317" s="586">
        <v>24</v>
      </c>
      <c r="Z317" s="587">
        <v>3.2</v>
      </c>
      <c r="AA317" s="588">
        <v>3.2</v>
      </c>
      <c r="AB317" s="893" t="s">
        <v>1200</v>
      </c>
    </row>
    <row r="318" spans="1:28" ht="12" thickBot="1">
      <c r="A318" s="880"/>
      <c r="B318" s="589">
        <v>10</v>
      </c>
      <c r="C318" s="578" t="s">
        <v>454</v>
      </c>
      <c r="D318" s="656" t="s">
        <v>674</v>
      </c>
      <c r="E318" s="579" t="s">
        <v>475</v>
      </c>
      <c r="F318" s="579" t="s">
        <v>668</v>
      </c>
      <c r="G318" s="579" t="s">
        <v>642</v>
      </c>
      <c r="H318" s="579" t="s">
        <v>1753</v>
      </c>
      <c r="I318" s="579" t="s">
        <v>1753</v>
      </c>
      <c r="J318" s="590">
        <v>83</v>
      </c>
      <c r="K318" s="590">
        <v>83</v>
      </c>
      <c r="L318" s="590">
        <v>83</v>
      </c>
      <c r="M318" s="580">
        <v>8</v>
      </c>
      <c r="N318" s="574"/>
      <c r="O318" s="579" t="s">
        <v>475</v>
      </c>
      <c r="P318" s="892"/>
      <c r="Q318" s="892"/>
      <c r="R318" s="579" t="s">
        <v>667</v>
      </c>
      <c r="S318" s="579" t="s">
        <v>65</v>
      </c>
      <c r="T318" s="581">
        <v>400</v>
      </c>
      <c r="U318" s="582">
        <v>400</v>
      </c>
      <c r="V318" s="583">
        <v>60</v>
      </c>
      <c r="W318" s="584">
        <v>60</v>
      </c>
      <c r="X318" s="585">
        <v>24</v>
      </c>
      <c r="Y318" s="586">
        <v>24</v>
      </c>
      <c r="Z318" s="587">
        <v>3.2</v>
      </c>
      <c r="AA318" s="588">
        <v>3.2</v>
      </c>
      <c r="AB318" s="893"/>
    </row>
    <row r="319" spans="1:28" ht="12" thickBot="1">
      <c r="A319" s="880"/>
      <c r="B319" s="589">
        <v>20</v>
      </c>
      <c r="C319" s="578" t="s">
        <v>455</v>
      </c>
      <c r="D319" s="656" t="s">
        <v>674</v>
      </c>
      <c r="E319" s="579" t="s">
        <v>476</v>
      </c>
      <c r="F319" s="579" t="s">
        <v>668</v>
      </c>
      <c r="G319" s="579" t="s">
        <v>642</v>
      </c>
      <c r="H319" s="579" t="s">
        <v>667</v>
      </c>
      <c r="I319" s="579" t="s">
        <v>1753</v>
      </c>
      <c r="J319" s="590">
        <v>83</v>
      </c>
      <c r="K319" s="590">
        <v>83</v>
      </c>
      <c r="L319" s="590">
        <v>83</v>
      </c>
      <c r="M319" s="580">
        <v>8</v>
      </c>
      <c r="N319" s="574"/>
      <c r="O319" s="579" t="s">
        <v>476</v>
      </c>
      <c r="P319" s="892"/>
      <c r="Q319" s="892"/>
      <c r="R319" s="579" t="s">
        <v>667</v>
      </c>
      <c r="S319" s="579" t="s">
        <v>65</v>
      </c>
      <c r="T319" s="581">
        <v>440</v>
      </c>
      <c r="U319" s="582">
        <v>440</v>
      </c>
      <c r="V319" s="583">
        <v>70</v>
      </c>
      <c r="W319" s="584">
        <v>70</v>
      </c>
      <c r="X319" s="585">
        <v>24</v>
      </c>
      <c r="Y319" s="586">
        <v>24</v>
      </c>
      <c r="Z319" s="587">
        <v>3.2</v>
      </c>
      <c r="AA319" s="588">
        <v>3.2</v>
      </c>
      <c r="AB319" s="893"/>
    </row>
    <row r="320" spans="1:28" ht="12" thickBot="1">
      <c r="A320" s="880"/>
      <c r="B320" s="589">
        <v>30</v>
      </c>
      <c r="C320" s="578" t="s">
        <v>456</v>
      </c>
      <c r="D320" s="656" t="s">
        <v>674</v>
      </c>
      <c r="E320" s="579" t="s">
        <v>477</v>
      </c>
      <c r="F320" s="579" t="s">
        <v>668</v>
      </c>
      <c r="G320" s="579" t="s">
        <v>642</v>
      </c>
      <c r="H320" s="579" t="s">
        <v>667</v>
      </c>
      <c r="I320" s="579" t="s">
        <v>488</v>
      </c>
      <c r="J320" s="590">
        <v>83</v>
      </c>
      <c r="K320" s="590">
        <v>83</v>
      </c>
      <c r="L320" s="590">
        <v>83</v>
      </c>
      <c r="M320" s="580">
        <v>8</v>
      </c>
      <c r="N320" s="574"/>
      <c r="O320" s="579" t="s">
        <v>477</v>
      </c>
      <c r="P320" s="892"/>
      <c r="Q320" s="892" t="s">
        <v>55</v>
      </c>
      <c r="R320" s="579" t="s">
        <v>667</v>
      </c>
      <c r="S320" s="579" t="s">
        <v>65</v>
      </c>
      <c r="T320" s="581">
        <v>500</v>
      </c>
      <c r="U320" s="582">
        <v>500</v>
      </c>
      <c r="V320" s="583">
        <v>75</v>
      </c>
      <c r="W320" s="584">
        <v>75</v>
      </c>
      <c r="X320" s="585">
        <v>24</v>
      </c>
      <c r="Y320" s="586">
        <v>24</v>
      </c>
      <c r="Z320" s="587">
        <v>3.2</v>
      </c>
      <c r="AA320" s="588">
        <v>3.2</v>
      </c>
      <c r="AB320" s="893"/>
    </row>
    <row r="321" spans="1:28" ht="12" thickBot="1">
      <c r="A321" s="880"/>
      <c r="B321" s="589">
        <v>40</v>
      </c>
      <c r="C321" s="578" t="s">
        <v>457</v>
      </c>
      <c r="D321" s="656" t="s">
        <v>674</v>
      </c>
      <c r="E321" s="579" t="s">
        <v>478</v>
      </c>
      <c r="F321" s="579" t="s">
        <v>668</v>
      </c>
      <c r="G321" s="579" t="s">
        <v>642</v>
      </c>
      <c r="H321" s="579" t="s">
        <v>667</v>
      </c>
      <c r="I321" s="579" t="s">
        <v>490</v>
      </c>
      <c r="J321" s="590">
        <v>83</v>
      </c>
      <c r="K321" s="590">
        <v>83</v>
      </c>
      <c r="L321" s="590">
        <v>83</v>
      </c>
      <c r="M321" s="580">
        <v>8</v>
      </c>
      <c r="N321" s="574"/>
      <c r="O321" s="579" t="s">
        <v>478</v>
      </c>
      <c r="P321" s="892"/>
      <c r="Q321" s="892"/>
      <c r="R321" s="579" t="s">
        <v>667</v>
      </c>
      <c r="S321" s="579" t="s">
        <v>65</v>
      </c>
      <c r="T321" s="581">
        <v>580</v>
      </c>
      <c r="U321" s="582">
        <v>580</v>
      </c>
      <c r="V321" s="583">
        <v>80</v>
      </c>
      <c r="W321" s="584">
        <v>80</v>
      </c>
      <c r="X321" s="585">
        <v>24</v>
      </c>
      <c r="Y321" s="586">
        <v>24</v>
      </c>
      <c r="Z321" s="587">
        <v>3.2</v>
      </c>
      <c r="AA321" s="588">
        <v>3.2</v>
      </c>
      <c r="AB321" s="893"/>
    </row>
    <row r="322" spans="1:28" ht="12" thickBot="1">
      <c r="A322" s="880"/>
      <c r="B322" s="589">
        <v>55</v>
      </c>
      <c r="C322" s="578" t="s">
        <v>458</v>
      </c>
      <c r="D322" s="656" t="s">
        <v>674</v>
      </c>
      <c r="E322" s="579" t="s">
        <v>479</v>
      </c>
      <c r="F322" s="579" t="s">
        <v>668</v>
      </c>
      <c r="G322" s="579" t="s">
        <v>642</v>
      </c>
      <c r="H322" s="579" t="s">
        <v>667</v>
      </c>
      <c r="I322" s="579" t="s">
        <v>491</v>
      </c>
      <c r="J322" s="590">
        <v>83</v>
      </c>
      <c r="K322" s="590">
        <v>83</v>
      </c>
      <c r="L322" s="590">
        <v>83</v>
      </c>
      <c r="M322" s="580">
        <v>8</v>
      </c>
      <c r="N322" s="574"/>
      <c r="O322" s="579" t="s">
        <v>479</v>
      </c>
      <c r="P322" s="892"/>
      <c r="Q322" s="892" t="s">
        <v>56</v>
      </c>
      <c r="R322" s="579" t="s">
        <v>667</v>
      </c>
      <c r="S322" s="579" t="s">
        <v>65</v>
      </c>
      <c r="T322" s="581">
        <v>680</v>
      </c>
      <c r="U322" s="582">
        <v>680</v>
      </c>
      <c r="V322" s="583">
        <v>85</v>
      </c>
      <c r="W322" s="584">
        <v>85</v>
      </c>
      <c r="X322" s="585">
        <v>24</v>
      </c>
      <c r="Y322" s="586">
        <v>24</v>
      </c>
      <c r="Z322" s="587">
        <v>3.2</v>
      </c>
      <c r="AA322" s="588">
        <v>3.2</v>
      </c>
      <c r="AB322" s="893"/>
    </row>
    <row r="323" spans="1:28" ht="12" thickBot="1">
      <c r="A323" s="880"/>
      <c r="B323" s="589">
        <v>70</v>
      </c>
      <c r="C323" s="578" t="s">
        <v>459</v>
      </c>
      <c r="D323" s="656" t="s">
        <v>674</v>
      </c>
      <c r="E323" s="579" t="s">
        <v>480</v>
      </c>
      <c r="F323" s="579" t="s">
        <v>668</v>
      </c>
      <c r="G323" s="579" t="s">
        <v>642</v>
      </c>
      <c r="H323" s="579" t="s">
        <v>667</v>
      </c>
      <c r="I323" s="579" t="s">
        <v>492</v>
      </c>
      <c r="J323" s="590">
        <v>83</v>
      </c>
      <c r="K323" s="590">
        <v>83</v>
      </c>
      <c r="L323" s="590">
        <v>83</v>
      </c>
      <c r="M323" s="580">
        <v>8</v>
      </c>
      <c r="N323" s="574"/>
      <c r="O323" s="579" t="s">
        <v>480</v>
      </c>
      <c r="P323" s="892"/>
      <c r="Q323" s="892"/>
      <c r="R323" s="579" t="s">
        <v>667</v>
      </c>
      <c r="S323" s="579" t="s">
        <v>65</v>
      </c>
      <c r="T323" s="581">
        <v>800</v>
      </c>
      <c r="U323" s="582">
        <v>800</v>
      </c>
      <c r="V323" s="583">
        <v>85</v>
      </c>
      <c r="W323" s="584">
        <v>85</v>
      </c>
      <c r="X323" s="585">
        <v>24</v>
      </c>
      <c r="Y323" s="586">
        <v>24</v>
      </c>
      <c r="Z323" s="587">
        <v>3.2</v>
      </c>
      <c r="AA323" s="588">
        <v>3.2</v>
      </c>
      <c r="AB323" s="893"/>
    </row>
    <row r="324" spans="1:28" ht="12" thickBot="1">
      <c r="A324" s="880"/>
      <c r="B324" s="577" t="s">
        <v>1201</v>
      </c>
      <c r="C324" s="578" t="s">
        <v>460</v>
      </c>
      <c r="D324" s="656" t="s">
        <v>674</v>
      </c>
      <c r="E324" s="579" t="s">
        <v>481</v>
      </c>
      <c r="F324" s="579" t="s">
        <v>668</v>
      </c>
      <c r="G324" s="579" t="s">
        <v>1753</v>
      </c>
      <c r="H324" s="579" t="s">
        <v>1753</v>
      </c>
      <c r="I324" s="579" t="s">
        <v>1753</v>
      </c>
      <c r="J324" s="579">
        <v>83</v>
      </c>
      <c r="K324" s="579">
        <v>83</v>
      </c>
      <c r="L324" s="579">
        <v>83</v>
      </c>
      <c r="M324" s="580">
        <v>8</v>
      </c>
      <c r="N324" s="574"/>
      <c r="O324" s="579" t="s">
        <v>499</v>
      </c>
      <c r="P324" s="892" t="s">
        <v>77</v>
      </c>
      <c r="Q324" s="892" t="s">
        <v>116</v>
      </c>
      <c r="R324" s="579" t="s">
        <v>667</v>
      </c>
      <c r="S324" s="579" t="s">
        <v>65</v>
      </c>
      <c r="T324" s="581">
        <v>370</v>
      </c>
      <c r="U324" s="582">
        <v>370</v>
      </c>
      <c r="V324" s="583">
        <v>60</v>
      </c>
      <c r="W324" s="584">
        <v>60</v>
      </c>
      <c r="X324" s="585">
        <v>24</v>
      </c>
      <c r="Y324" s="586">
        <v>24</v>
      </c>
      <c r="Z324" s="587">
        <v>3.2</v>
      </c>
      <c r="AA324" s="588">
        <v>3.2</v>
      </c>
      <c r="AB324" s="893" t="s">
        <v>1201</v>
      </c>
    </row>
    <row r="325" spans="1:28" ht="12" thickBot="1">
      <c r="A325" s="880"/>
      <c r="B325" s="589">
        <v>10</v>
      </c>
      <c r="C325" s="578" t="s">
        <v>461</v>
      </c>
      <c r="D325" s="656" t="s">
        <v>674</v>
      </c>
      <c r="E325" s="579" t="s">
        <v>482</v>
      </c>
      <c r="F325" s="579" t="s">
        <v>668</v>
      </c>
      <c r="G325" s="579" t="s">
        <v>642</v>
      </c>
      <c r="H325" s="579" t="s">
        <v>1753</v>
      </c>
      <c r="I325" s="579" t="s">
        <v>1753</v>
      </c>
      <c r="J325" s="590">
        <v>83</v>
      </c>
      <c r="K325" s="590">
        <v>83</v>
      </c>
      <c r="L325" s="590">
        <v>83</v>
      </c>
      <c r="M325" s="580">
        <v>8</v>
      </c>
      <c r="N325" s="574"/>
      <c r="O325" s="579" t="s">
        <v>482</v>
      </c>
      <c r="P325" s="892"/>
      <c r="Q325" s="892"/>
      <c r="R325" s="579" t="s">
        <v>667</v>
      </c>
      <c r="S325" s="579" t="s">
        <v>65</v>
      </c>
      <c r="T325" s="581">
        <v>400</v>
      </c>
      <c r="U325" s="582">
        <v>400</v>
      </c>
      <c r="V325" s="583">
        <v>60</v>
      </c>
      <c r="W325" s="584">
        <v>60</v>
      </c>
      <c r="X325" s="585">
        <v>24</v>
      </c>
      <c r="Y325" s="586">
        <v>24</v>
      </c>
      <c r="Z325" s="587">
        <v>3.2</v>
      </c>
      <c r="AA325" s="588">
        <v>3.2</v>
      </c>
      <c r="AB325" s="893"/>
    </row>
    <row r="326" spans="1:28" ht="12" thickBot="1">
      <c r="A326" s="880"/>
      <c r="B326" s="589">
        <v>20</v>
      </c>
      <c r="C326" s="578" t="s">
        <v>462</v>
      </c>
      <c r="D326" s="656" t="s">
        <v>674</v>
      </c>
      <c r="E326" s="579" t="s">
        <v>483</v>
      </c>
      <c r="F326" s="579" t="s">
        <v>668</v>
      </c>
      <c r="G326" s="579" t="s">
        <v>642</v>
      </c>
      <c r="H326" s="579" t="s">
        <v>667</v>
      </c>
      <c r="I326" s="579" t="s">
        <v>1753</v>
      </c>
      <c r="J326" s="590">
        <v>83</v>
      </c>
      <c r="K326" s="590">
        <v>83</v>
      </c>
      <c r="L326" s="590">
        <v>83</v>
      </c>
      <c r="M326" s="580">
        <v>8</v>
      </c>
      <c r="N326" s="574"/>
      <c r="O326" s="579" t="s">
        <v>483</v>
      </c>
      <c r="P326" s="892"/>
      <c r="Q326" s="892"/>
      <c r="R326" s="579" t="s">
        <v>667</v>
      </c>
      <c r="S326" s="579" t="s">
        <v>65</v>
      </c>
      <c r="T326" s="581">
        <v>440</v>
      </c>
      <c r="U326" s="582">
        <v>440</v>
      </c>
      <c r="V326" s="583">
        <v>70</v>
      </c>
      <c r="W326" s="584">
        <v>70</v>
      </c>
      <c r="X326" s="585">
        <v>24</v>
      </c>
      <c r="Y326" s="586">
        <v>24</v>
      </c>
      <c r="Z326" s="587">
        <v>3.2</v>
      </c>
      <c r="AA326" s="588">
        <v>3.2</v>
      </c>
      <c r="AB326" s="893"/>
    </row>
    <row r="327" spans="1:28" ht="12" thickBot="1">
      <c r="A327" s="880"/>
      <c r="B327" s="589">
        <v>30</v>
      </c>
      <c r="C327" s="578" t="s">
        <v>463</v>
      </c>
      <c r="D327" s="656" t="s">
        <v>674</v>
      </c>
      <c r="E327" s="579" t="s">
        <v>484</v>
      </c>
      <c r="F327" s="579" t="s">
        <v>668</v>
      </c>
      <c r="G327" s="579" t="s">
        <v>642</v>
      </c>
      <c r="H327" s="579" t="s">
        <v>667</v>
      </c>
      <c r="I327" s="579" t="s">
        <v>493</v>
      </c>
      <c r="J327" s="590">
        <v>83</v>
      </c>
      <c r="K327" s="590">
        <v>83</v>
      </c>
      <c r="L327" s="590">
        <v>83</v>
      </c>
      <c r="M327" s="580">
        <v>8</v>
      </c>
      <c r="N327" s="574"/>
      <c r="O327" s="579" t="s">
        <v>484</v>
      </c>
      <c r="P327" s="892"/>
      <c r="Q327" s="892" t="s">
        <v>55</v>
      </c>
      <c r="R327" s="579" t="s">
        <v>667</v>
      </c>
      <c r="S327" s="579" t="s">
        <v>65</v>
      </c>
      <c r="T327" s="581">
        <v>500</v>
      </c>
      <c r="U327" s="582">
        <v>500</v>
      </c>
      <c r="V327" s="583">
        <v>75</v>
      </c>
      <c r="W327" s="584">
        <v>75</v>
      </c>
      <c r="X327" s="585">
        <v>24</v>
      </c>
      <c r="Y327" s="586">
        <v>24</v>
      </c>
      <c r="Z327" s="587">
        <v>3.2</v>
      </c>
      <c r="AA327" s="588">
        <v>3.2</v>
      </c>
      <c r="AB327" s="893"/>
    </row>
    <row r="328" spans="1:28" ht="12" thickBot="1">
      <c r="A328" s="880"/>
      <c r="B328" s="589">
        <v>40</v>
      </c>
      <c r="C328" s="578" t="s">
        <v>464</v>
      </c>
      <c r="D328" s="656" t="s">
        <v>674</v>
      </c>
      <c r="E328" s="579" t="s">
        <v>485</v>
      </c>
      <c r="F328" s="579" t="s">
        <v>668</v>
      </c>
      <c r="G328" s="579" t="s">
        <v>642</v>
      </c>
      <c r="H328" s="579" t="s">
        <v>667</v>
      </c>
      <c r="I328" s="579" t="s">
        <v>494</v>
      </c>
      <c r="J328" s="590">
        <v>83</v>
      </c>
      <c r="K328" s="590">
        <v>83</v>
      </c>
      <c r="L328" s="590">
        <v>83</v>
      </c>
      <c r="M328" s="580">
        <v>8</v>
      </c>
      <c r="N328" s="574"/>
      <c r="O328" s="579" t="s">
        <v>485</v>
      </c>
      <c r="P328" s="892"/>
      <c r="Q328" s="892"/>
      <c r="R328" s="579" t="s">
        <v>667</v>
      </c>
      <c r="S328" s="579" t="s">
        <v>65</v>
      </c>
      <c r="T328" s="581">
        <v>580</v>
      </c>
      <c r="U328" s="582">
        <v>580</v>
      </c>
      <c r="V328" s="583">
        <v>80</v>
      </c>
      <c r="W328" s="584">
        <v>80</v>
      </c>
      <c r="X328" s="585">
        <v>24</v>
      </c>
      <c r="Y328" s="586">
        <v>24</v>
      </c>
      <c r="Z328" s="587">
        <v>3.2</v>
      </c>
      <c r="AA328" s="588">
        <v>3.2</v>
      </c>
      <c r="AB328" s="893"/>
    </row>
    <row r="329" spans="1:28" ht="12" thickBot="1">
      <c r="A329" s="880"/>
      <c r="B329" s="589">
        <v>55</v>
      </c>
      <c r="C329" s="578" t="s">
        <v>465</v>
      </c>
      <c r="D329" s="656" t="s">
        <v>674</v>
      </c>
      <c r="E329" s="579" t="s">
        <v>486</v>
      </c>
      <c r="F329" s="579" t="s">
        <v>668</v>
      </c>
      <c r="G329" s="579" t="s">
        <v>642</v>
      </c>
      <c r="H329" s="579" t="s">
        <v>667</v>
      </c>
      <c r="I329" s="579" t="s">
        <v>495</v>
      </c>
      <c r="J329" s="590">
        <v>83</v>
      </c>
      <c r="K329" s="590">
        <v>83</v>
      </c>
      <c r="L329" s="590">
        <v>83</v>
      </c>
      <c r="M329" s="580">
        <v>8</v>
      </c>
      <c r="N329" s="574"/>
      <c r="O329" s="579" t="s">
        <v>486</v>
      </c>
      <c r="P329" s="892"/>
      <c r="Q329" s="892" t="s">
        <v>56</v>
      </c>
      <c r="R329" s="579" t="s">
        <v>667</v>
      </c>
      <c r="S329" s="579" t="s">
        <v>65</v>
      </c>
      <c r="T329" s="581">
        <v>680</v>
      </c>
      <c r="U329" s="582">
        <v>680</v>
      </c>
      <c r="V329" s="583">
        <v>85</v>
      </c>
      <c r="W329" s="584">
        <v>85</v>
      </c>
      <c r="X329" s="585">
        <v>24</v>
      </c>
      <c r="Y329" s="586">
        <v>24</v>
      </c>
      <c r="Z329" s="587">
        <v>3.2</v>
      </c>
      <c r="AA329" s="588">
        <v>3.2</v>
      </c>
      <c r="AB329" s="893"/>
    </row>
    <row r="330" spans="1:28" ht="12" thickBot="1">
      <c r="A330" s="880"/>
      <c r="B330" s="589">
        <v>70</v>
      </c>
      <c r="C330" s="578" t="s">
        <v>466</v>
      </c>
      <c r="D330" s="656" t="s">
        <v>674</v>
      </c>
      <c r="E330" s="579" t="s">
        <v>487</v>
      </c>
      <c r="F330" s="579" t="s">
        <v>668</v>
      </c>
      <c r="G330" s="579" t="s">
        <v>642</v>
      </c>
      <c r="H330" s="579" t="s">
        <v>667</v>
      </c>
      <c r="I330" s="579" t="s">
        <v>496</v>
      </c>
      <c r="J330" s="590">
        <v>83</v>
      </c>
      <c r="K330" s="590">
        <v>83</v>
      </c>
      <c r="L330" s="590">
        <v>83</v>
      </c>
      <c r="M330" s="580">
        <v>8</v>
      </c>
      <c r="N330" s="574"/>
      <c r="O330" s="579" t="s">
        <v>487</v>
      </c>
      <c r="P330" s="892"/>
      <c r="Q330" s="892"/>
      <c r="R330" s="579" t="s">
        <v>667</v>
      </c>
      <c r="S330" s="579" t="s">
        <v>65</v>
      </c>
      <c r="T330" s="581">
        <v>800</v>
      </c>
      <c r="U330" s="582">
        <v>800</v>
      </c>
      <c r="V330" s="583">
        <v>85</v>
      </c>
      <c r="W330" s="584">
        <v>85</v>
      </c>
      <c r="X330" s="585">
        <v>24</v>
      </c>
      <c r="Y330" s="586">
        <v>24</v>
      </c>
      <c r="Z330" s="587">
        <v>3.2</v>
      </c>
      <c r="AA330" s="588">
        <v>3.2</v>
      </c>
      <c r="AB330" s="893"/>
    </row>
    <row r="331" spans="1:28" ht="12" thickBot="1">
      <c r="A331" s="880"/>
      <c r="B331" s="591"/>
      <c r="C331" s="592"/>
      <c r="D331" s="593"/>
      <c r="E331" s="593"/>
      <c r="F331" s="593"/>
      <c r="G331" s="593"/>
      <c r="H331" s="593"/>
      <c r="I331" s="593"/>
      <c r="J331" s="593"/>
      <c r="K331" s="593"/>
      <c r="L331" s="593"/>
      <c r="M331" s="594"/>
      <c r="N331" s="595"/>
      <c r="O331" s="579" t="s">
        <v>497</v>
      </c>
      <c r="P331" s="892" t="s">
        <v>51</v>
      </c>
      <c r="Q331" s="892" t="s">
        <v>52</v>
      </c>
      <c r="R331" s="579" t="s">
        <v>5206</v>
      </c>
      <c r="S331" s="464"/>
      <c r="T331" s="581">
        <v>500</v>
      </c>
      <c r="U331" s="582">
        <v>500</v>
      </c>
      <c r="V331" s="583">
        <v>50</v>
      </c>
      <c r="W331" s="584">
        <v>50</v>
      </c>
      <c r="X331" s="585">
        <v>8</v>
      </c>
      <c r="Y331" s="586">
        <v>8</v>
      </c>
      <c r="Z331" s="587">
        <v>0.8</v>
      </c>
      <c r="AA331" s="588">
        <v>0.8</v>
      </c>
      <c r="AB331" s="893" t="s">
        <v>1195</v>
      </c>
    </row>
    <row r="332" spans="1:28" ht="12" thickBot="1">
      <c r="A332" s="880"/>
      <c r="B332" s="591"/>
      <c r="C332" s="592"/>
      <c r="D332" s="593"/>
      <c r="E332" s="593"/>
      <c r="F332" s="593"/>
      <c r="G332" s="593"/>
      <c r="H332" s="593"/>
      <c r="I332" s="593"/>
      <c r="J332" s="593"/>
      <c r="K332" s="593"/>
      <c r="L332" s="593"/>
      <c r="M332" s="593"/>
      <c r="N332" s="595"/>
      <c r="O332" s="579" t="s">
        <v>490</v>
      </c>
      <c r="P332" s="892"/>
      <c r="Q332" s="892"/>
      <c r="R332" s="579" t="s">
        <v>5207</v>
      </c>
      <c r="S332" s="464"/>
      <c r="T332" s="581">
        <v>600</v>
      </c>
      <c r="U332" s="582">
        <v>600</v>
      </c>
      <c r="V332" s="583">
        <v>55</v>
      </c>
      <c r="W332" s="584">
        <v>55</v>
      </c>
      <c r="X332" s="585">
        <v>8</v>
      </c>
      <c r="Y332" s="586">
        <v>8</v>
      </c>
      <c r="Z332" s="587">
        <v>0.8</v>
      </c>
      <c r="AA332" s="588">
        <v>0.8</v>
      </c>
      <c r="AB332" s="893"/>
    </row>
    <row r="333" spans="1:28" ht="12" thickBot="1">
      <c r="A333" s="880"/>
      <c r="B333" s="591"/>
      <c r="C333" s="592"/>
      <c r="D333" s="593"/>
      <c r="E333" s="593"/>
      <c r="F333" s="593"/>
      <c r="G333" s="593"/>
      <c r="H333" s="593"/>
      <c r="I333" s="593"/>
      <c r="J333" s="593"/>
      <c r="K333" s="593"/>
      <c r="L333" s="593"/>
      <c r="M333" s="593"/>
      <c r="N333" s="595"/>
      <c r="O333" s="579" t="s">
        <v>491</v>
      </c>
      <c r="P333" s="892"/>
      <c r="Q333" s="892"/>
      <c r="R333" s="579" t="s">
        <v>5206</v>
      </c>
      <c r="S333" s="464"/>
      <c r="T333" s="581">
        <v>700</v>
      </c>
      <c r="U333" s="582">
        <v>700</v>
      </c>
      <c r="V333" s="583">
        <v>55</v>
      </c>
      <c r="W333" s="584">
        <v>55</v>
      </c>
      <c r="X333" s="585">
        <v>8</v>
      </c>
      <c r="Y333" s="586">
        <v>8</v>
      </c>
      <c r="Z333" s="587">
        <v>0.8</v>
      </c>
      <c r="AA333" s="588">
        <v>0.8</v>
      </c>
      <c r="AB333" s="893"/>
    </row>
    <row r="334" spans="1:28" ht="12" thickBot="1">
      <c r="A334" s="880"/>
      <c r="B334" s="591"/>
      <c r="C334" s="592"/>
      <c r="D334" s="593"/>
      <c r="E334" s="593"/>
      <c r="F334" s="593"/>
      <c r="G334" s="593"/>
      <c r="H334" s="593"/>
      <c r="I334" s="593"/>
      <c r="J334" s="593"/>
      <c r="K334" s="593"/>
      <c r="L334" s="593"/>
      <c r="M334" s="593"/>
      <c r="N334" s="595"/>
      <c r="O334" s="579" t="s">
        <v>492</v>
      </c>
      <c r="P334" s="892"/>
      <c r="Q334" s="892"/>
      <c r="R334" s="579" t="s">
        <v>5206</v>
      </c>
      <c r="S334" s="464"/>
      <c r="T334" s="581">
        <v>800</v>
      </c>
      <c r="U334" s="582">
        <v>800</v>
      </c>
      <c r="V334" s="583">
        <v>55</v>
      </c>
      <c r="W334" s="584">
        <v>55</v>
      </c>
      <c r="X334" s="585">
        <v>8</v>
      </c>
      <c r="Y334" s="586">
        <v>8</v>
      </c>
      <c r="Z334" s="587">
        <v>0.8</v>
      </c>
      <c r="AA334" s="588">
        <v>0.8</v>
      </c>
      <c r="AB334" s="893"/>
    </row>
    <row r="335" spans="1:28" ht="12" thickBot="1">
      <c r="A335" s="880"/>
      <c r="B335" s="591"/>
      <c r="C335" s="592"/>
      <c r="D335" s="593"/>
      <c r="E335" s="593"/>
      <c r="F335" s="593"/>
      <c r="G335" s="593"/>
      <c r="H335" s="593"/>
      <c r="I335" s="593"/>
      <c r="J335" s="593"/>
      <c r="K335" s="593"/>
      <c r="L335" s="593"/>
      <c r="M335" s="593"/>
      <c r="N335" s="595"/>
      <c r="O335" s="579" t="s">
        <v>498</v>
      </c>
      <c r="P335" s="892" t="s">
        <v>51</v>
      </c>
      <c r="Q335" s="892" t="s">
        <v>132</v>
      </c>
      <c r="R335" s="579" t="s">
        <v>5206</v>
      </c>
      <c r="S335" s="464"/>
      <c r="T335" s="581">
        <v>550</v>
      </c>
      <c r="U335" s="582">
        <v>550</v>
      </c>
      <c r="V335" s="583">
        <v>40</v>
      </c>
      <c r="W335" s="584">
        <v>40</v>
      </c>
      <c r="X335" s="585">
        <v>12</v>
      </c>
      <c r="Y335" s="586">
        <v>12</v>
      </c>
      <c r="Z335" s="587">
        <v>1.2</v>
      </c>
      <c r="AA335" s="588">
        <v>1.2</v>
      </c>
      <c r="AB335" s="893" t="s">
        <v>1201</v>
      </c>
    </row>
    <row r="336" spans="1:28" ht="12" thickBot="1">
      <c r="A336" s="880"/>
      <c r="B336" s="591"/>
      <c r="C336" s="592"/>
      <c r="D336" s="593"/>
      <c r="E336" s="593"/>
      <c r="F336" s="593"/>
      <c r="G336" s="593"/>
      <c r="H336" s="593"/>
      <c r="I336" s="593"/>
      <c r="J336" s="593"/>
      <c r="K336" s="593"/>
      <c r="L336" s="593"/>
      <c r="M336" s="593"/>
      <c r="N336" s="595"/>
      <c r="O336" s="579" t="s">
        <v>494</v>
      </c>
      <c r="P336" s="892"/>
      <c r="Q336" s="892"/>
      <c r="R336" s="579" t="s">
        <v>5207</v>
      </c>
      <c r="S336" s="464"/>
      <c r="T336" s="581">
        <v>650</v>
      </c>
      <c r="U336" s="582">
        <v>650</v>
      </c>
      <c r="V336" s="583">
        <v>45</v>
      </c>
      <c r="W336" s="584">
        <v>45</v>
      </c>
      <c r="X336" s="585">
        <v>12</v>
      </c>
      <c r="Y336" s="586">
        <v>12</v>
      </c>
      <c r="Z336" s="587">
        <v>1.2</v>
      </c>
      <c r="AA336" s="588">
        <v>1.2</v>
      </c>
      <c r="AB336" s="893"/>
    </row>
    <row r="337" spans="1:28" ht="12" thickBot="1">
      <c r="A337" s="880"/>
      <c r="B337" s="591"/>
      <c r="C337" s="592"/>
      <c r="D337" s="593"/>
      <c r="E337" s="593"/>
      <c r="F337" s="593"/>
      <c r="G337" s="593"/>
      <c r="H337" s="593"/>
      <c r="I337" s="593"/>
      <c r="J337" s="593"/>
      <c r="K337" s="593"/>
      <c r="L337" s="593"/>
      <c r="M337" s="593"/>
      <c r="N337" s="595"/>
      <c r="O337" s="579" t="s">
        <v>495</v>
      </c>
      <c r="P337" s="892"/>
      <c r="Q337" s="892"/>
      <c r="R337" s="579" t="s">
        <v>5206</v>
      </c>
      <c r="S337" s="464"/>
      <c r="T337" s="581">
        <v>750</v>
      </c>
      <c r="U337" s="582">
        <v>750</v>
      </c>
      <c r="V337" s="583">
        <v>50</v>
      </c>
      <c r="W337" s="584">
        <v>50</v>
      </c>
      <c r="X337" s="585">
        <v>12</v>
      </c>
      <c r="Y337" s="586">
        <v>12</v>
      </c>
      <c r="Z337" s="587">
        <v>1.2</v>
      </c>
      <c r="AA337" s="588">
        <v>1.2</v>
      </c>
      <c r="AB337" s="893"/>
    </row>
    <row r="338" spans="1:28" ht="12" thickBot="1">
      <c r="A338" s="880"/>
      <c r="B338" s="591"/>
      <c r="C338" s="592"/>
      <c r="D338" s="593"/>
      <c r="E338" s="593"/>
      <c r="F338" s="593"/>
      <c r="G338" s="593"/>
      <c r="H338" s="593"/>
      <c r="I338" s="593"/>
      <c r="J338" s="593"/>
      <c r="K338" s="593"/>
      <c r="L338" s="593"/>
      <c r="M338" s="593"/>
      <c r="N338" s="595"/>
      <c r="O338" s="579" t="s">
        <v>496</v>
      </c>
      <c r="P338" s="892"/>
      <c r="Q338" s="892"/>
      <c r="R338" s="579" t="s">
        <v>5206</v>
      </c>
      <c r="S338" s="464"/>
      <c r="T338" s="581">
        <v>850</v>
      </c>
      <c r="U338" s="582">
        <v>850</v>
      </c>
      <c r="V338" s="583">
        <v>60</v>
      </c>
      <c r="W338" s="584">
        <v>60</v>
      </c>
      <c r="X338" s="585">
        <v>12</v>
      </c>
      <c r="Y338" s="586">
        <v>12</v>
      </c>
      <c r="Z338" s="587">
        <v>1.2</v>
      </c>
      <c r="AA338" s="588">
        <v>1.2</v>
      </c>
      <c r="AB338" s="893"/>
    </row>
    <row r="339" spans="1:28" ht="12" thickBot="1">
      <c r="A339" s="880"/>
      <c r="B339" s="572" t="s">
        <v>5145</v>
      </c>
      <c r="C339" s="573" t="s">
        <v>5139</v>
      </c>
      <c r="D339" s="573"/>
      <c r="E339" s="573"/>
      <c r="F339" s="573"/>
      <c r="G339" s="573"/>
      <c r="H339" s="573"/>
      <c r="I339" s="573"/>
      <c r="J339" s="573"/>
      <c r="K339" s="573"/>
      <c r="L339" s="573"/>
      <c r="M339" s="573"/>
      <c r="N339" s="596"/>
      <c r="O339" s="575"/>
      <c r="P339" s="575"/>
      <c r="Q339" s="575"/>
      <c r="R339" s="575"/>
      <c r="S339" s="575"/>
      <c r="T339" s="576"/>
      <c r="U339" s="576"/>
      <c r="V339" s="576"/>
      <c r="W339" s="576"/>
      <c r="X339" s="576"/>
      <c r="Y339" s="576"/>
      <c r="Z339" s="575"/>
      <c r="AA339" s="575"/>
      <c r="AB339" s="575"/>
    </row>
    <row r="340" spans="1:28" ht="12" thickBot="1">
      <c r="A340" s="880"/>
      <c r="B340" s="577" t="s">
        <v>1202</v>
      </c>
      <c r="C340" s="578" t="s">
        <v>502</v>
      </c>
      <c r="D340" s="656" t="s">
        <v>673</v>
      </c>
      <c r="E340" s="579" t="s">
        <v>523</v>
      </c>
      <c r="F340" s="579" t="s">
        <v>667</v>
      </c>
      <c r="G340" s="579" t="s">
        <v>1753</v>
      </c>
      <c r="H340" s="579" t="s">
        <v>1753</v>
      </c>
      <c r="I340" s="579" t="s">
        <v>1753</v>
      </c>
      <c r="J340" s="579">
        <v>50</v>
      </c>
      <c r="K340" s="579">
        <v>50</v>
      </c>
      <c r="L340" s="579">
        <v>50</v>
      </c>
      <c r="M340" s="580">
        <v>8</v>
      </c>
      <c r="N340" s="574"/>
      <c r="O340" s="579" t="s">
        <v>670</v>
      </c>
      <c r="P340" s="892" t="s">
        <v>43</v>
      </c>
      <c r="Q340" s="892" t="s">
        <v>118</v>
      </c>
      <c r="R340" s="579" t="s">
        <v>667</v>
      </c>
      <c r="S340" s="579" t="s">
        <v>67</v>
      </c>
      <c r="T340" s="581">
        <v>370</v>
      </c>
      <c r="U340" s="582">
        <v>370</v>
      </c>
      <c r="V340" s="583">
        <v>60</v>
      </c>
      <c r="W340" s="584">
        <v>60</v>
      </c>
      <c r="X340" s="585">
        <v>32</v>
      </c>
      <c r="Y340" s="586">
        <v>32</v>
      </c>
      <c r="Z340" s="587">
        <v>3.2</v>
      </c>
      <c r="AA340" s="588">
        <v>3.2</v>
      </c>
      <c r="AB340" s="893" t="s">
        <v>1202</v>
      </c>
    </row>
    <row r="341" spans="1:28" ht="12" thickBot="1">
      <c r="A341" s="880"/>
      <c r="B341" s="589">
        <v>10</v>
      </c>
      <c r="C341" s="578" t="s">
        <v>503</v>
      </c>
      <c r="D341" s="656" t="s">
        <v>673</v>
      </c>
      <c r="E341" s="579" t="s">
        <v>524</v>
      </c>
      <c r="F341" s="579" t="s">
        <v>667</v>
      </c>
      <c r="G341" s="579" t="s">
        <v>669</v>
      </c>
      <c r="H341" s="579" t="s">
        <v>1753</v>
      </c>
      <c r="I341" s="579" t="s">
        <v>1753</v>
      </c>
      <c r="J341" s="590">
        <v>50</v>
      </c>
      <c r="K341" s="590">
        <v>50</v>
      </c>
      <c r="L341" s="590">
        <v>50</v>
      </c>
      <c r="M341" s="580">
        <v>8</v>
      </c>
      <c r="N341" s="574"/>
      <c r="O341" s="579" t="s">
        <v>524</v>
      </c>
      <c r="P341" s="892"/>
      <c r="Q341" s="892"/>
      <c r="R341" s="579" t="s">
        <v>667</v>
      </c>
      <c r="S341" s="579" t="s">
        <v>67</v>
      </c>
      <c r="T341" s="581">
        <v>400</v>
      </c>
      <c r="U341" s="582">
        <v>400</v>
      </c>
      <c r="V341" s="583">
        <v>60</v>
      </c>
      <c r="W341" s="584">
        <v>60</v>
      </c>
      <c r="X341" s="585">
        <v>32</v>
      </c>
      <c r="Y341" s="586">
        <v>32</v>
      </c>
      <c r="Z341" s="587">
        <v>3.2</v>
      </c>
      <c r="AA341" s="588">
        <v>3.2</v>
      </c>
      <c r="AB341" s="893"/>
    </row>
    <row r="342" spans="1:28" ht="12" thickBot="1">
      <c r="A342" s="880"/>
      <c r="B342" s="589">
        <v>20</v>
      </c>
      <c r="C342" s="578" t="s">
        <v>504</v>
      </c>
      <c r="D342" s="656" t="s">
        <v>673</v>
      </c>
      <c r="E342" s="579" t="s">
        <v>525</v>
      </c>
      <c r="F342" s="579" t="s">
        <v>667</v>
      </c>
      <c r="G342" s="579" t="s">
        <v>669</v>
      </c>
      <c r="H342" s="579" t="s">
        <v>642</v>
      </c>
      <c r="I342" s="579" t="s">
        <v>1753</v>
      </c>
      <c r="J342" s="590">
        <v>50</v>
      </c>
      <c r="K342" s="590">
        <v>50</v>
      </c>
      <c r="L342" s="590">
        <v>50</v>
      </c>
      <c r="M342" s="580">
        <v>8</v>
      </c>
      <c r="N342" s="574"/>
      <c r="O342" s="579" t="s">
        <v>525</v>
      </c>
      <c r="P342" s="892"/>
      <c r="Q342" s="892"/>
      <c r="R342" s="579" t="s">
        <v>667</v>
      </c>
      <c r="S342" s="579" t="s">
        <v>67</v>
      </c>
      <c r="T342" s="581">
        <v>440</v>
      </c>
      <c r="U342" s="582">
        <v>440</v>
      </c>
      <c r="V342" s="583">
        <v>70</v>
      </c>
      <c r="W342" s="584">
        <v>70</v>
      </c>
      <c r="X342" s="585">
        <v>32</v>
      </c>
      <c r="Y342" s="586">
        <v>32</v>
      </c>
      <c r="Z342" s="587">
        <v>3.2</v>
      </c>
      <c r="AA342" s="588">
        <v>3.2</v>
      </c>
      <c r="AB342" s="893"/>
    </row>
    <row r="343" spans="1:28" ht="12" thickBot="1">
      <c r="A343" s="880"/>
      <c r="B343" s="589">
        <v>30</v>
      </c>
      <c r="C343" s="578" t="s">
        <v>505</v>
      </c>
      <c r="D343" s="656" t="s">
        <v>673</v>
      </c>
      <c r="E343" s="579" t="s">
        <v>526</v>
      </c>
      <c r="F343" s="579" t="s">
        <v>667</v>
      </c>
      <c r="G343" s="579" t="s">
        <v>669</v>
      </c>
      <c r="H343" s="579" t="s">
        <v>642</v>
      </c>
      <c r="I343" s="579" t="s">
        <v>493</v>
      </c>
      <c r="J343" s="590">
        <v>50</v>
      </c>
      <c r="K343" s="590">
        <v>50</v>
      </c>
      <c r="L343" s="590">
        <v>50</v>
      </c>
      <c r="M343" s="580">
        <v>8</v>
      </c>
      <c r="N343" s="574"/>
      <c r="O343" s="579" t="s">
        <v>526</v>
      </c>
      <c r="P343" s="892"/>
      <c r="Q343" s="892"/>
      <c r="R343" s="579" t="s">
        <v>667</v>
      </c>
      <c r="S343" s="579" t="s">
        <v>67</v>
      </c>
      <c r="T343" s="581">
        <v>500</v>
      </c>
      <c r="U343" s="582">
        <v>500</v>
      </c>
      <c r="V343" s="583">
        <v>75</v>
      </c>
      <c r="W343" s="584">
        <v>75</v>
      </c>
      <c r="X343" s="585">
        <v>32</v>
      </c>
      <c r="Y343" s="586">
        <v>32</v>
      </c>
      <c r="Z343" s="587">
        <v>3.2</v>
      </c>
      <c r="AA343" s="588">
        <v>3.2</v>
      </c>
      <c r="AB343" s="893"/>
    </row>
    <row r="344" spans="1:28" ht="12" thickBot="1">
      <c r="A344" s="880"/>
      <c r="B344" s="589">
        <v>40</v>
      </c>
      <c r="C344" s="578" t="s">
        <v>506</v>
      </c>
      <c r="D344" s="656" t="s">
        <v>673</v>
      </c>
      <c r="E344" s="579" t="s">
        <v>527</v>
      </c>
      <c r="F344" s="579" t="s">
        <v>667</v>
      </c>
      <c r="G344" s="579" t="s">
        <v>669</v>
      </c>
      <c r="H344" s="579" t="s">
        <v>642</v>
      </c>
      <c r="I344" s="579" t="s">
        <v>494</v>
      </c>
      <c r="J344" s="590">
        <v>50</v>
      </c>
      <c r="K344" s="590">
        <v>50</v>
      </c>
      <c r="L344" s="590">
        <v>50</v>
      </c>
      <c r="M344" s="580">
        <v>8</v>
      </c>
      <c r="N344" s="574"/>
      <c r="O344" s="579" t="s">
        <v>527</v>
      </c>
      <c r="P344" s="892"/>
      <c r="Q344" s="892" t="s">
        <v>120</v>
      </c>
      <c r="R344" s="579" t="s">
        <v>667</v>
      </c>
      <c r="S344" s="579" t="s">
        <v>67</v>
      </c>
      <c r="T344" s="581">
        <v>580</v>
      </c>
      <c r="U344" s="582">
        <v>580</v>
      </c>
      <c r="V344" s="583">
        <v>80</v>
      </c>
      <c r="W344" s="584">
        <v>80</v>
      </c>
      <c r="X344" s="585">
        <v>32</v>
      </c>
      <c r="Y344" s="586">
        <v>32</v>
      </c>
      <c r="Z344" s="587">
        <v>3.2</v>
      </c>
      <c r="AA344" s="588">
        <v>3.2</v>
      </c>
      <c r="AB344" s="893"/>
    </row>
    <row r="345" spans="1:28" ht="12" thickBot="1">
      <c r="A345" s="880"/>
      <c r="B345" s="589">
        <v>55</v>
      </c>
      <c r="C345" s="578" t="s">
        <v>507</v>
      </c>
      <c r="D345" s="656" t="s">
        <v>673</v>
      </c>
      <c r="E345" s="579" t="s">
        <v>528</v>
      </c>
      <c r="F345" s="579" t="s">
        <v>667</v>
      </c>
      <c r="G345" s="579" t="s">
        <v>669</v>
      </c>
      <c r="H345" s="579" t="s">
        <v>642</v>
      </c>
      <c r="I345" s="579" t="s">
        <v>495</v>
      </c>
      <c r="J345" s="590">
        <v>50</v>
      </c>
      <c r="K345" s="590">
        <v>50</v>
      </c>
      <c r="L345" s="590">
        <v>50</v>
      </c>
      <c r="M345" s="580">
        <v>8</v>
      </c>
      <c r="N345" s="574"/>
      <c r="O345" s="579" t="s">
        <v>528</v>
      </c>
      <c r="P345" s="892"/>
      <c r="Q345" s="892"/>
      <c r="R345" s="579" t="s">
        <v>667</v>
      </c>
      <c r="S345" s="579" t="s">
        <v>67</v>
      </c>
      <c r="T345" s="581">
        <v>680</v>
      </c>
      <c r="U345" s="582">
        <v>680</v>
      </c>
      <c r="V345" s="583">
        <v>85</v>
      </c>
      <c r="W345" s="584">
        <v>85</v>
      </c>
      <c r="X345" s="585">
        <v>32</v>
      </c>
      <c r="Y345" s="586">
        <v>32</v>
      </c>
      <c r="Z345" s="587">
        <v>3.2</v>
      </c>
      <c r="AA345" s="588">
        <v>3.2</v>
      </c>
      <c r="AB345" s="893"/>
    </row>
    <row r="346" spans="1:28" ht="12" thickBot="1">
      <c r="A346" s="880"/>
      <c r="B346" s="589">
        <v>70</v>
      </c>
      <c r="C346" s="578" t="s">
        <v>508</v>
      </c>
      <c r="D346" s="656" t="s">
        <v>673</v>
      </c>
      <c r="E346" s="579" t="s">
        <v>529</v>
      </c>
      <c r="F346" s="579" t="s">
        <v>667</v>
      </c>
      <c r="G346" s="579" t="s">
        <v>669</v>
      </c>
      <c r="H346" s="579" t="s">
        <v>642</v>
      </c>
      <c r="I346" s="579" t="s">
        <v>496</v>
      </c>
      <c r="J346" s="590">
        <v>50</v>
      </c>
      <c r="K346" s="590">
        <v>50</v>
      </c>
      <c r="L346" s="590">
        <v>50</v>
      </c>
      <c r="M346" s="580">
        <v>8</v>
      </c>
      <c r="N346" s="574"/>
      <c r="O346" s="579" t="s">
        <v>529</v>
      </c>
      <c r="P346" s="892"/>
      <c r="Q346" s="892"/>
      <c r="R346" s="579" t="s">
        <v>667</v>
      </c>
      <c r="S346" s="579" t="s">
        <v>67</v>
      </c>
      <c r="T346" s="581">
        <v>800</v>
      </c>
      <c r="U346" s="582">
        <v>800</v>
      </c>
      <c r="V346" s="583">
        <v>85</v>
      </c>
      <c r="W346" s="584">
        <v>85</v>
      </c>
      <c r="X346" s="585">
        <v>32</v>
      </c>
      <c r="Y346" s="586">
        <v>32</v>
      </c>
      <c r="Z346" s="587">
        <v>3.2</v>
      </c>
      <c r="AA346" s="588">
        <v>3.2</v>
      </c>
      <c r="AB346" s="893"/>
    </row>
    <row r="347" spans="1:28" ht="12" thickBot="1">
      <c r="A347" s="880"/>
      <c r="B347" s="577" t="s">
        <v>1203</v>
      </c>
      <c r="C347" s="578" t="s">
        <v>509</v>
      </c>
      <c r="D347" s="656" t="s">
        <v>673</v>
      </c>
      <c r="E347" s="579" t="s">
        <v>530</v>
      </c>
      <c r="F347" s="579" t="s">
        <v>667</v>
      </c>
      <c r="G347" s="579" t="s">
        <v>1753</v>
      </c>
      <c r="H347" s="579" t="s">
        <v>1753</v>
      </c>
      <c r="I347" s="579" t="s">
        <v>1753</v>
      </c>
      <c r="J347" s="579">
        <v>50</v>
      </c>
      <c r="K347" s="579">
        <v>50</v>
      </c>
      <c r="L347" s="579">
        <v>50</v>
      </c>
      <c r="M347" s="580">
        <v>8</v>
      </c>
      <c r="N347" s="574"/>
      <c r="O347" s="579" t="s">
        <v>671</v>
      </c>
      <c r="P347" s="892" t="s">
        <v>57</v>
      </c>
      <c r="Q347" s="892" t="s">
        <v>116</v>
      </c>
      <c r="R347" s="579" t="s">
        <v>667</v>
      </c>
      <c r="S347" s="579" t="s">
        <v>65</v>
      </c>
      <c r="T347" s="581">
        <v>370</v>
      </c>
      <c r="U347" s="582">
        <v>370</v>
      </c>
      <c r="V347" s="583">
        <v>60</v>
      </c>
      <c r="W347" s="584">
        <v>60</v>
      </c>
      <c r="X347" s="585">
        <v>24</v>
      </c>
      <c r="Y347" s="586">
        <v>24</v>
      </c>
      <c r="Z347" s="587">
        <v>3.2</v>
      </c>
      <c r="AA347" s="588">
        <v>3.2</v>
      </c>
      <c r="AB347" s="893" t="s">
        <v>1203</v>
      </c>
    </row>
    <row r="348" spans="1:28" ht="12" thickBot="1">
      <c r="A348" s="880"/>
      <c r="B348" s="589">
        <v>10</v>
      </c>
      <c r="C348" s="578" t="s">
        <v>510</v>
      </c>
      <c r="D348" s="656" t="s">
        <v>673</v>
      </c>
      <c r="E348" s="579" t="s">
        <v>531</v>
      </c>
      <c r="F348" s="579" t="s">
        <v>667</v>
      </c>
      <c r="G348" s="579" t="s">
        <v>669</v>
      </c>
      <c r="H348" s="579" t="s">
        <v>1753</v>
      </c>
      <c r="I348" s="579" t="s">
        <v>1753</v>
      </c>
      <c r="J348" s="590">
        <v>50</v>
      </c>
      <c r="K348" s="590">
        <v>50</v>
      </c>
      <c r="L348" s="590">
        <v>50</v>
      </c>
      <c r="M348" s="580">
        <v>8</v>
      </c>
      <c r="N348" s="574"/>
      <c r="O348" s="579" t="s">
        <v>531</v>
      </c>
      <c r="P348" s="892"/>
      <c r="Q348" s="892"/>
      <c r="R348" s="579" t="s">
        <v>667</v>
      </c>
      <c r="S348" s="579" t="s">
        <v>65</v>
      </c>
      <c r="T348" s="581">
        <v>400</v>
      </c>
      <c r="U348" s="582">
        <v>400</v>
      </c>
      <c r="V348" s="583">
        <v>60</v>
      </c>
      <c r="W348" s="584">
        <v>60</v>
      </c>
      <c r="X348" s="585">
        <v>24</v>
      </c>
      <c r="Y348" s="586">
        <v>24</v>
      </c>
      <c r="Z348" s="587">
        <v>3.2</v>
      </c>
      <c r="AA348" s="588">
        <v>3.2</v>
      </c>
      <c r="AB348" s="893"/>
    </row>
    <row r="349" spans="1:28" ht="12" thickBot="1">
      <c r="A349" s="880"/>
      <c r="B349" s="589">
        <v>20</v>
      </c>
      <c r="C349" s="578" t="s">
        <v>511</v>
      </c>
      <c r="D349" s="656" t="s">
        <v>673</v>
      </c>
      <c r="E349" s="579" t="s">
        <v>532</v>
      </c>
      <c r="F349" s="579" t="s">
        <v>667</v>
      </c>
      <c r="G349" s="579" t="s">
        <v>669</v>
      </c>
      <c r="H349" s="579" t="s">
        <v>642</v>
      </c>
      <c r="I349" s="579" t="s">
        <v>1753</v>
      </c>
      <c r="J349" s="590">
        <v>50</v>
      </c>
      <c r="K349" s="590">
        <v>50</v>
      </c>
      <c r="L349" s="590">
        <v>50</v>
      </c>
      <c r="M349" s="580">
        <v>8</v>
      </c>
      <c r="N349" s="574"/>
      <c r="O349" s="579" t="s">
        <v>532</v>
      </c>
      <c r="P349" s="892"/>
      <c r="Q349" s="892"/>
      <c r="R349" s="579" t="s">
        <v>667</v>
      </c>
      <c r="S349" s="579" t="s">
        <v>65</v>
      </c>
      <c r="T349" s="581">
        <v>440</v>
      </c>
      <c r="U349" s="582">
        <v>440</v>
      </c>
      <c r="V349" s="583">
        <v>70</v>
      </c>
      <c r="W349" s="584">
        <v>70</v>
      </c>
      <c r="X349" s="585">
        <v>24</v>
      </c>
      <c r="Y349" s="586">
        <v>24</v>
      </c>
      <c r="Z349" s="587">
        <v>3.2</v>
      </c>
      <c r="AA349" s="588">
        <v>3.2</v>
      </c>
      <c r="AB349" s="893"/>
    </row>
    <row r="350" spans="1:28" ht="12" thickBot="1">
      <c r="A350" s="880"/>
      <c r="B350" s="589">
        <v>30</v>
      </c>
      <c r="C350" s="578" t="s">
        <v>512</v>
      </c>
      <c r="D350" s="656" t="s">
        <v>673</v>
      </c>
      <c r="E350" s="579" t="s">
        <v>533</v>
      </c>
      <c r="F350" s="579" t="s">
        <v>667</v>
      </c>
      <c r="G350" s="579" t="s">
        <v>669</v>
      </c>
      <c r="H350" s="579" t="s">
        <v>642</v>
      </c>
      <c r="I350" s="579" t="s">
        <v>493</v>
      </c>
      <c r="J350" s="590">
        <v>50</v>
      </c>
      <c r="K350" s="590">
        <v>50</v>
      </c>
      <c r="L350" s="590">
        <v>50</v>
      </c>
      <c r="M350" s="580">
        <v>8</v>
      </c>
      <c r="N350" s="574"/>
      <c r="O350" s="579" t="s">
        <v>533</v>
      </c>
      <c r="P350" s="892"/>
      <c r="Q350" s="892" t="s">
        <v>55</v>
      </c>
      <c r="R350" s="579" t="s">
        <v>667</v>
      </c>
      <c r="S350" s="579" t="s">
        <v>65</v>
      </c>
      <c r="T350" s="581">
        <v>500</v>
      </c>
      <c r="U350" s="582">
        <v>500</v>
      </c>
      <c r="V350" s="583">
        <v>75</v>
      </c>
      <c r="W350" s="584">
        <v>75</v>
      </c>
      <c r="X350" s="585">
        <v>24</v>
      </c>
      <c r="Y350" s="586">
        <v>24</v>
      </c>
      <c r="Z350" s="587">
        <v>3.2</v>
      </c>
      <c r="AA350" s="588">
        <v>3.2</v>
      </c>
      <c r="AB350" s="893"/>
    </row>
    <row r="351" spans="1:28" ht="12" thickBot="1">
      <c r="A351" s="880"/>
      <c r="B351" s="589">
        <v>40</v>
      </c>
      <c r="C351" s="578" t="s">
        <v>513</v>
      </c>
      <c r="D351" s="656" t="s">
        <v>673</v>
      </c>
      <c r="E351" s="579" t="s">
        <v>534</v>
      </c>
      <c r="F351" s="579" t="s">
        <v>667</v>
      </c>
      <c r="G351" s="579" t="s">
        <v>669</v>
      </c>
      <c r="H351" s="579" t="s">
        <v>642</v>
      </c>
      <c r="I351" s="579" t="s">
        <v>494</v>
      </c>
      <c r="J351" s="590">
        <v>50</v>
      </c>
      <c r="K351" s="590">
        <v>50</v>
      </c>
      <c r="L351" s="590">
        <v>50</v>
      </c>
      <c r="M351" s="580">
        <v>8</v>
      </c>
      <c r="N351" s="574"/>
      <c r="O351" s="579" t="s">
        <v>534</v>
      </c>
      <c r="P351" s="892"/>
      <c r="Q351" s="892"/>
      <c r="R351" s="579" t="s">
        <v>667</v>
      </c>
      <c r="S351" s="579" t="s">
        <v>65</v>
      </c>
      <c r="T351" s="581">
        <v>580</v>
      </c>
      <c r="U351" s="582">
        <v>580</v>
      </c>
      <c r="V351" s="583">
        <v>80</v>
      </c>
      <c r="W351" s="584">
        <v>80</v>
      </c>
      <c r="X351" s="585">
        <v>24</v>
      </c>
      <c r="Y351" s="586">
        <v>24</v>
      </c>
      <c r="Z351" s="587">
        <v>3.2</v>
      </c>
      <c r="AA351" s="588">
        <v>3.2</v>
      </c>
      <c r="AB351" s="893"/>
    </row>
    <row r="352" spans="1:28" ht="12" thickBot="1">
      <c r="A352" s="880"/>
      <c r="B352" s="589">
        <v>55</v>
      </c>
      <c r="C352" s="578" t="s">
        <v>514</v>
      </c>
      <c r="D352" s="656" t="s">
        <v>673</v>
      </c>
      <c r="E352" s="579" t="s">
        <v>535</v>
      </c>
      <c r="F352" s="579" t="s">
        <v>667</v>
      </c>
      <c r="G352" s="579" t="s">
        <v>669</v>
      </c>
      <c r="H352" s="579" t="s">
        <v>642</v>
      </c>
      <c r="I352" s="579" t="s">
        <v>495</v>
      </c>
      <c r="J352" s="590">
        <v>50</v>
      </c>
      <c r="K352" s="590">
        <v>50</v>
      </c>
      <c r="L352" s="590">
        <v>50</v>
      </c>
      <c r="M352" s="580">
        <v>8</v>
      </c>
      <c r="N352" s="574"/>
      <c r="O352" s="579" t="s">
        <v>535</v>
      </c>
      <c r="P352" s="892"/>
      <c r="Q352" s="892" t="s">
        <v>56</v>
      </c>
      <c r="R352" s="579" t="s">
        <v>667</v>
      </c>
      <c r="S352" s="579" t="s">
        <v>65</v>
      </c>
      <c r="T352" s="581">
        <v>680</v>
      </c>
      <c r="U352" s="582">
        <v>680</v>
      </c>
      <c r="V352" s="583">
        <v>85</v>
      </c>
      <c r="W352" s="584">
        <v>85</v>
      </c>
      <c r="X352" s="585">
        <v>24</v>
      </c>
      <c r="Y352" s="586">
        <v>24</v>
      </c>
      <c r="Z352" s="587">
        <v>3.2</v>
      </c>
      <c r="AA352" s="588">
        <v>3.2</v>
      </c>
      <c r="AB352" s="893"/>
    </row>
    <row r="353" spans="1:28" ht="12" thickBot="1">
      <c r="A353" s="880"/>
      <c r="B353" s="589">
        <v>70</v>
      </c>
      <c r="C353" s="578" t="s">
        <v>515</v>
      </c>
      <c r="D353" s="656" t="s">
        <v>673</v>
      </c>
      <c r="E353" s="579" t="s">
        <v>536</v>
      </c>
      <c r="F353" s="579" t="s">
        <v>667</v>
      </c>
      <c r="G353" s="579" t="s">
        <v>669</v>
      </c>
      <c r="H353" s="579" t="s">
        <v>642</v>
      </c>
      <c r="I353" s="579" t="s">
        <v>496</v>
      </c>
      <c r="J353" s="590">
        <v>50</v>
      </c>
      <c r="K353" s="590">
        <v>50</v>
      </c>
      <c r="L353" s="590">
        <v>50</v>
      </c>
      <c r="M353" s="580">
        <v>8</v>
      </c>
      <c r="N353" s="574"/>
      <c r="O353" s="579" t="s">
        <v>536</v>
      </c>
      <c r="P353" s="892"/>
      <c r="Q353" s="892"/>
      <c r="R353" s="579" t="s">
        <v>667</v>
      </c>
      <c r="S353" s="579" t="s">
        <v>65</v>
      </c>
      <c r="T353" s="581">
        <v>800</v>
      </c>
      <c r="U353" s="582">
        <v>800</v>
      </c>
      <c r="V353" s="583">
        <v>85</v>
      </c>
      <c r="W353" s="584">
        <v>85</v>
      </c>
      <c r="X353" s="585">
        <v>24</v>
      </c>
      <c r="Y353" s="586">
        <v>24</v>
      </c>
      <c r="Z353" s="587">
        <v>3.2</v>
      </c>
      <c r="AA353" s="588">
        <v>3.2</v>
      </c>
      <c r="AB353" s="893"/>
    </row>
    <row r="354" spans="1:28" ht="12" thickBot="1">
      <c r="A354" s="880"/>
      <c r="B354" s="577" t="s">
        <v>1204</v>
      </c>
      <c r="C354" s="578" t="s">
        <v>3473</v>
      </c>
      <c r="D354" s="656" t="s">
        <v>673</v>
      </c>
      <c r="E354" s="579" t="s">
        <v>537</v>
      </c>
      <c r="F354" s="579" t="s">
        <v>667</v>
      </c>
      <c r="G354" s="579" t="s">
        <v>1753</v>
      </c>
      <c r="H354" s="579" t="s">
        <v>1753</v>
      </c>
      <c r="I354" s="579" t="s">
        <v>1753</v>
      </c>
      <c r="J354" s="579">
        <v>50</v>
      </c>
      <c r="K354" s="579">
        <v>50</v>
      </c>
      <c r="L354" s="579">
        <v>50</v>
      </c>
      <c r="M354" s="580">
        <v>8</v>
      </c>
      <c r="N354" s="574"/>
      <c r="O354" s="579" t="s">
        <v>672</v>
      </c>
      <c r="P354" s="892" t="s">
        <v>3474</v>
      </c>
      <c r="Q354" s="892" t="s">
        <v>50</v>
      </c>
      <c r="R354" s="579" t="s">
        <v>667</v>
      </c>
      <c r="S354" s="579" t="s">
        <v>65</v>
      </c>
      <c r="T354" s="581">
        <v>370</v>
      </c>
      <c r="U354" s="582">
        <v>370</v>
      </c>
      <c r="V354" s="583">
        <v>60</v>
      </c>
      <c r="W354" s="584">
        <v>60</v>
      </c>
      <c r="X354" s="585">
        <v>32</v>
      </c>
      <c r="Y354" s="586">
        <v>32</v>
      </c>
      <c r="Z354" s="587">
        <v>3.2</v>
      </c>
      <c r="AA354" s="588">
        <v>3.2</v>
      </c>
      <c r="AB354" s="893" t="s">
        <v>1204</v>
      </c>
    </row>
    <row r="355" spans="1:28" ht="12" thickBot="1">
      <c r="A355" s="880"/>
      <c r="B355" s="589">
        <v>10</v>
      </c>
      <c r="C355" s="578" t="s">
        <v>3475</v>
      </c>
      <c r="D355" s="656" t="s">
        <v>673</v>
      </c>
      <c r="E355" s="579" t="s">
        <v>538</v>
      </c>
      <c r="F355" s="579" t="s">
        <v>667</v>
      </c>
      <c r="G355" s="579" t="s">
        <v>669</v>
      </c>
      <c r="H355" s="579" t="s">
        <v>1753</v>
      </c>
      <c r="I355" s="579" t="s">
        <v>1753</v>
      </c>
      <c r="J355" s="590">
        <v>50</v>
      </c>
      <c r="K355" s="590">
        <v>50</v>
      </c>
      <c r="L355" s="590">
        <v>50</v>
      </c>
      <c r="M355" s="580">
        <v>8</v>
      </c>
      <c r="N355" s="574"/>
      <c r="O355" s="579" t="s">
        <v>538</v>
      </c>
      <c r="P355" s="892"/>
      <c r="Q355" s="892"/>
      <c r="R355" s="579" t="s">
        <v>667</v>
      </c>
      <c r="S355" s="579" t="s">
        <v>65</v>
      </c>
      <c r="T355" s="581">
        <v>400</v>
      </c>
      <c r="U355" s="582">
        <v>400</v>
      </c>
      <c r="V355" s="583">
        <v>60</v>
      </c>
      <c r="W355" s="584">
        <v>60</v>
      </c>
      <c r="X355" s="585">
        <v>32</v>
      </c>
      <c r="Y355" s="586">
        <v>32</v>
      </c>
      <c r="Z355" s="587">
        <v>3.2</v>
      </c>
      <c r="AA355" s="588">
        <v>3.2</v>
      </c>
      <c r="AB355" s="893"/>
    </row>
    <row r="356" spans="1:28" ht="12" thickBot="1">
      <c r="A356" s="880"/>
      <c r="B356" s="589">
        <v>20</v>
      </c>
      <c r="C356" s="578" t="s">
        <v>3476</v>
      </c>
      <c r="D356" s="656" t="s">
        <v>673</v>
      </c>
      <c r="E356" s="579" t="s">
        <v>539</v>
      </c>
      <c r="F356" s="579" t="s">
        <v>667</v>
      </c>
      <c r="G356" s="579" t="s">
        <v>669</v>
      </c>
      <c r="H356" s="579" t="s">
        <v>642</v>
      </c>
      <c r="I356" s="579" t="s">
        <v>1753</v>
      </c>
      <c r="J356" s="590">
        <v>50</v>
      </c>
      <c r="K356" s="590">
        <v>50</v>
      </c>
      <c r="L356" s="590">
        <v>50</v>
      </c>
      <c r="M356" s="580">
        <v>8</v>
      </c>
      <c r="N356" s="574"/>
      <c r="O356" s="579" t="s">
        <v>539</v>
      </c>
      <c r="P356" s="892"/>
      <c r="Q356" s="892"/>
      <c r="R356" s="579" t="s">
        <v>667</v>
      </c>
      <c r="S356" s="579" t="s">
        <v>65</v>
      </c>
      <c r="T356" s="581">
        <v>440</v>
      </c>
      <c r="U356" s="582">
        <v>440</v>
      </c>
      <c r="V356" s="583">
        <v>70</v>
      </c>
      <c r="W356" s="584">
        <v>70</v>
      </c>
      <c r="X356" s="585">
        <v>32</v>
      </c>
      <c r="Y356" s="586">
        <v>32</v>
      </c>
      <c r="Z356" s="587">
        <v>3.2</v>
      </c>
      <c r="AA356" s="588">
        <v>3.2</v>
      </c>
      <c r="AB356" s="893"/>
    </row>
    <row r="357" spans="1:28" ht="12" thickBot="1">
      <c r="A357" s="880"/>
      <c r="B357" s="589">
        <v>30</v>
      </c>
      <c r="C357" s="578" t="s">
        <v>3477</v>
      </c>
      <c r="D357" s="656" t="s">
        <v>673</v>
      </c>
      <c r="E357" s="579" t="s">
        <v>540</v>
      </c>
      <c r="F357" s="579" t="s">
        <v>667</v>
      </c>
      <c r="G357" s="579" t="s">
        <v>669</v>
      </c>
      <c r="H357" s="579" t="s">
        <v>642</v>
      </c>
      <c r="I357" s="579" t="s">
        <v>493</v>
      </c>
      <c r="J357" s="590">
        <v>50</v>
      </c>
      <c r="K357" s="590">
        <v>50</v>
      </c>
      <c r="L357" s="590">
        <v>50</v>
      </c>
      <c r="M357" s="580">
        <v>8</v>
      </c>
      <c r="N357" s="574"/>
      <c r="O357" s="579" t="s">
        <v>540</v>
      </c>
      <c r="P357" s="892"/>
      <c r="Q357" s="892"/>
      <c r="R357" s="579" t="s">
        <v>667</v>
      </c>
      <c r="S357" s="579" t="s">
        <v>65</v>
      </c>
      <c r="T357" s="581">
        <v>500</v>
      </c>
      <c r="U357" s="582">
        <v>500</v>
      </c>
      <c r="V357" s="583">
        <v>75</v>
      </c>
      <c r="W357" s="584">
        <v>75</v>
      </c>
      <c r="X357" s="585">
        <v>32</v>
      </c>
      <c r="Y357" s="586">
        <v>32</v>
      </c>
      <c r="Z357" s="587">
        <v>3.2</v>
      </c>
      <c r="AA357" s="588">
        <v>3.2</v>
      </c>
      <c r="AB357" s="893"/>
    </row>
    <row r="358" spans="1:28" ht="12" thickBot="1">
      <c r="A358" s="880"/>
      <c r="B358" s="589">
        <v>40</v>
      </c>
      <c r="C358" s="578" t="s">
        <v>3478</v>
      </c>
      <c r="D358" s="656" t="s">
        <v>673</v>
      </c>
      <c r="E358" s="579" t="s">
        <v>541</v>
      </c>
      <c r="F358" s="579" t="s">
        <v>667</v>
      </c>
      <c r="G358" s="579" t="s">
        <v>669</v>
      </c>
      <c r="H358" s="579" t="s">
        <v>642</v>
      </c>
      <c r="I358" s="579" t="s">
        <v>494</v>
      </c>
      <c r="J358" s="590">
        <v>50</v>
      </c>
      <c r="K358" s="590">
        <v>50</v>
      </c>
      <c r="L358" s="590">
        <v>50</v>
      </c>
      <c r="M358" s="580">
        <v>8</v>
      </c>
      <c r="N358" s="574"/>
      <c r="O358" s="579" t="s">
        <v>541</v>
      </c>
      <c r="P358" s="892"/>
      <c r="Q358" s="892"/>
      <c r="R358" s="579" t="s">
        <v>667</v>
      </c>
      <c r="S358" s="579" t="s">
        <v>65</v>
      </c>
      <c r="T358" s="581">
        <v>580</v>
      </c>
      <c r="U358" s="582">
        <v>580</v>
      </c>
      <c r="V358" s="583">
        <v>80</v>
      </c>
      <c r="W358" s="584">
        <v>80</v>
      </c>
      <c r="X358" s="585">
        <v>32</v>
      </c>
      <c r="Y358" s="586">
        <v>32</v>
      </c>
      <c r="Z358" s="587">
        <v>3.2</v>
      </c>
      <c r="AA358" s="588">
        <v>3.2</v>
      </c>
      <c r="AB358" s="893"/>
    </row>
    <row r="359" spans="1:28" ht="12" thickBot="1">
      <c r="A359" s="880"/>
      <c r="B359" s="589">
        <v>55</v>
      </c>
      <c r="C359" s="578" t="s">
        <v>3479</v>
      </c>
      <c r="D359" s="656" t="s">
        <v>673</v>
      </c>
      <c r="E359" s="579" t="s">
        <v>542</v>
      </c>
      <c r="F359" s="579" t="s">
        <v>667</v>
      </c>
      <c r="G359" s="579" t="s">
        <v>669</v>
      </c>
      <c r="H359" s="579" t="s">
        <v>642</v>
      </c>
      <c r="I359" s="579" t="s">
        <v>495</v>
      </c>
      <c r="J359" s="590">
        <v>50</v>
      </c>
      <c r="K359" s="590">
        <v>50</v>
      </c>
      <c r="L359" s="590">
        <v>50</v>
      </c>
      <c r="M359" s="580">
        <v>8</v>
      </c>
      <c r="N359" s="574"/>
      <c r="O359" s="579" t="s">
        <v>542</v>
      </c>
      <c r="P359" s="892"/>
      <c r="Q359" s="892"/>
      <c r="R359" s="579" t="s">
        <v>667</v>
      </c>
      <c r="S359" s="579" t="s">
        <v>65</v>
      </c>
      <c r="T359" s="581">
        <v>680</v>
      </c>
      <c r="U359" s="582">
        <v>680</v>
      </c>
      <c r="V359" s="583">
        <v>85</v>
      </c>
      <c r="W359" s="584">
        <v>85</v>
      </c>
      <c r="X359" s="585">
        <v>32</v>
      </c>
      <c r="Y359" s="586">
        <v>32</v>
      </c>
      <c r="Z359" s="587">
        <v>3.2</v>
      </c>
      <c r="AA359" s="588">
        <v>3.2</v>
      </c>
      <c r="AB359" s="893"/>
    </row>
    <row r="360" spans="1:28" ht="12" thickBot="1">
      <c r="A360" s="880"/>
      <c r="B360" s="589">
        <v>70</v>
      </c>
      <c r="C360" s="578" t="s">
        <v>3480</v>
      </c>
      <c r="D360" s="656" t="s">
        <v>673</v>
      </c>
      <c r="E360" s="579" t="s">
        <v>543</v>
      </c>
      <c r="F360" s="579" t="s">
        <v>667</v>
      </c>
      <c r="G360" s="579" t="s">
        <v>669</v>
      </c>
      <c r="H360" s="579" t="s">
        <v>642</v>
      </c>
      <c r="I360" s="579" t="s">
        <v>496</v>
      </c>
      <c r="J360" s="590">
        <v>50</v>
      </c>
      <c r="K360" s="590">
        <v>50</v>
      </c>
      <c r="L360" s="590">
        <v>50</v>
      </c>
      <c r="M360" s="580">
        <v>8</v>
      </c>
      <c r="N360" s="574"/>
      <c r="O360" s="579" t="s">
        <v>543</v>
      </c>
      <c r="P360" s="892"/>
      <c r="Q360" s="892"/>
      <c r="R360" s="579" t="s">
        <v>667</v>
      </c>
      <c r="S360" s="579" t="s">
        <v>65</v>
      </c>
      <c r="T360" s="581">
        <v>800</v>
      </c>
      <c r="U360" s="582">
        <v>800</v>
      </c>
      <c r="V360" s="583">
        <v>85</v>
      </c>
      <c r="W360" s="584">
        <v>85</v>
      </c>
      <c r="X360" s="585">
        <v>32</v>
      </c>
      <c r="Y360" s="586">
        <v>32</v>
      </c>
      <c r="Z360" s="587">
        <v>3.2</v>
      </c>
      <c r="AA360" s="588">
        <v>3.2</v>
      </c>
      <c r="AB360" s="893"/>
    </row>
    <row r="361" spans="1:28" ht="12" thickBot="1">
      <c r="A361" s="880"/>
      <c r="B361" s="577" t="s">
        <v>1196</v>
      </c>
      <c r="C361" s="578" t="s">
        <v>516</v>
      </c>
      <c r="D361" s="656" t="s">
        <v>673</v>
      </c>
      <c r="E361" s="579" t="s">
        <v>544</v>
      </c>
      <c r="F361" s="579" t="s">
        <v>667</v>
      </c>
      <c r="G361" s="579" t="s">
        <v>1753</v>
      </c>
      <c r="H361" s="579" t="s">
        <v>1753</v>
      </c>
      <c r="I361" s="579" t="s">
        <v>1753</v>
      </c>
      <c r="J361" s="579">
        <v>50</v>
      </c>
      <c r="K361" s="579">
        <v>50</v>
      </c>
      <c r="L361" s="579">
        <v>50</v>
      </c>
      <c r="M361" s="580">
        <v>8</v>
      </c>
      <c r="N361" s="574"/>
      <c r="O361" s="579" t="s">
        <v>544</v>
      </c>
      <c r="P361" s="892" t="s">
        <v>51</v>
      </c>
      <c r="Q361" s="892" t="s">
        <v>50</v>
      </c>
      <c r="R361" s="579" t="s">
        <v>667</v>
      </c>
      <c r="S361" s="579" t="s">
        <v>66</v>
      </c>
      <c r="T361" s="581">
        <v>250</v>
      </c>
      <c r="U361" s="582">
        <v>250</v>
      </c>
      <c r="V361" s="583">
        <v>60</v>
      </c>
      <c r="W361" s="584">
        <v>60</v>
      </c>
      <c r="X361" s="585" t="s">
        <v>53</v>
      </c>
      <c r="Y361" s="586" t="s">
        <v>53</v>
      </c>
      <c r="Z361" s="587">
        <v>3.2</v>
      </c>
      <c r="AA361" s="588">
        <v>3.2</v>
      </c>
      <c r="AB361" s="893" t="s">
        <v>1196</v>
      </c>
    </row>
    <row r="362" spans="1:28" ht="12" thickBot="1">
      <c r="A362" s="880"/>
      <c r="B362" s="589">
        <v>10</v>
      </c>
      <c r="C362" s="578" t="s">
        <v>517</v>
      </c>
      <c r="D362" s="656" t="s">
        <v>673</v>
      </c>
      <c r="E362" s="579" t="s">
        <v>545</v>
      </c>
      <c r="F362" s="579" t="s">
        <v>667</v>
      </c>
      <c r="G362" s="579" t="s">
        <v>669</v>
      </c>
      <c r="H362" s="579" t="s">
        <v>1753</v>
      </c>
      <c r="I362" s="579" t="s">
        <v>1753</v>
      </c>
      <c r="J362" s="590">
        <v>50</v>
      </c>
      <c r="K362" s="590">
        <v>50</v>
      </c>
      <c r="L362" s="590">
        <v>50</v>
      </c>
      <c r="M362" s="580">
        <v>8</v>
      </c>
      <c r="N362" s="574"/>
      <c r="O362" s="579" t="s">
        <v>545</v>
      </c>
      <c r="P362" s="892"/>
      <c r="Q362" s="892"/>
      <c r="R362" s="579" t="s">
        <v>667</v>
      </c>
      <c r="S362" s="579" t="s">
        <v>66</v>
      </c>
      <c r="T362" s="581">
        <v>300</v>
      </c>
      <c r="U362" s="582">
        <v>300</v>
      </c>
      <c r="V362" s="583">
        <v>70</v>
      </c>
      <c r="W362" s="584">
        <v>70</v>
      </c>
      <c r="X362" s="585" t="s">
        <v>53</v>
      </c>
      <c r="Y362" s="586" t="s">
        <v>53</v>
      </c>
      <c r="Z362" s="587">
        <v>4.2</v>
      </c>
      <c r="AA362" s="588">
        <v>4.2</v>
      </c>
      <c r="AB362" s="893"/>
    </row>
    <row r="363" spans="1:28" ht="12" thickBot="1">
      <c r="A363" s="880"/>
      <c r="B363" s="589">
        <v>20</v>
      </c>
      <c r="C363" s="578" t="s">
        <v>518</v>
      </c>
      <c r="D363" s="656" t="s">
        <v>673</v>
      </c>
      <c r="E363" s="579" t="s">
        <v>546</v>
      </c>
      <c r="F363" s="579" t="s">
        <v>667</v>
      </c>
      <c r="G363" s="579" t="s">
        <v>669</v>
      </c>
      <c r="H363" s="579" t="s">
        <v>642</v>
      </c>
      <c r="I363" s="579" t="s">
        <v>1753</v>
      </c>
      <c r="J363" s="590">
        <v>50</v>
      </c>
      <c r="K363" s="590">
        <v>50</v>
      </c>
      <c r="L363" s="590">
        <v>50</v>
      </c>
      <c r="M363" s="580">
        <v>8</v>
      </c>
      <c r="N363" s="574"/>
      <c r="O363" s="579" t="s">
        <v>546</v>
      </c>
      <c r="P363" s="892"/>
      <c r="Q363" s="892"/>
      <c r="R363" s="579" t="s">
        <v>667</v>
      </c>
      <c r="S363" s="579" t="s">
        <v>66</v>
      </c>
      <c r="T363" s="581">
        <v>370</v>
      </c>
      <c r="U363" s="582">
        <v>370</v>
      </c>
      <c r="V363" s="583">
        <v>75</v>
      </c>
      <c r="W363" s="584">
        <v>75</v>
      </c>
      <c r="X363" s="585" t="s">
        <v>53</v>
      </c>
      <c r="Y363" s="586" t="s">
        <v>53</v>
      </c>
      <c r="Z363" s="587">
        <v>5.2</v>
      </c>
      <c r="AA363" s="588">
        <v>5.2</v>
      </c>
      <c r="AB363" s="893"/>
    </row>
    <row r="364" spans="1:28" ht="12" thickBot="1">
      <c r="A364" s="880"/>
      <c r="B364" s="589">
        <v>30</v>
      </c>
      <c r="C364" s="578" t="s">
        <v>519</v>
      </c>
      <c r="D364" s="656" t="s">
        <v>673</v>
      </c>
      <c r="E364" s="579" t="s">
        <v>547</v>
      </c>
      <c r="F364" s="579" t="s">
        <v>667</v>
      </c>
      <c r="G364" s="579" t="s">
        <v>669</v>
      </c>
      <c r="H364" s="579" t="s">
        <v>642</v>
      </c>
      <c r="I364" s="579" t="s">
        <v>493</v>
      </c>
      <c r="J364" s="590">
        <v>50</v>
      </c>
      <c r="K364" s="590">
        <v>50</v>
      </c>
      <c r="L364" s="590">
        <v>50</v>
      </c>
      <c r="M364" s="580">
        <v>8</v>
      </c>
      <c r="N364" s="574"/>
      <c r="O364" s="579" t="s">
        <v>547</v>
      </c>
      <c r="P364" s="892"/>
      <c r="Q364" s="892"/>
      <c r="R364" s="579" t="s">
        <v>667</v>
      </c>
      <c r="S364" s="579" t="s">
        <v>66</v>
      </c>
      <c r="T364" s="581">
        <v>400</v>
      </c>
      <c r="U364" s="582">
        <v>400</v>
      </c>
      <c r="V364" s="583">
        <v>80</v>
      </c>
      <c r="W364" s="584">
        <v>80</v>
      </c>
      <c r="X364" s="585" t="s">
        <v>53</v>
      </c>
      <c r="Y364" s="586" t="s">
        <v>53</v>
      </c>
      <c r="Z364" s="587">
        <v>6.2</v>
      </c>
      <c r="AA364" s="588">
        <v>6.2</v>
      </c>
      <c r="AB364" s="893"/>
    </row>
    <row r="365" spans="1:28" ht="12" thickBot="1">
      <c r="A365" s="880"/>
      <c r="B365" s="589">
        <v>40</v>
      </c>
      <c r="C365" s="578" t="s">
        <v>520</v>
      </c>
      <c r="D365" s="656" t="s">
        <v>673</v>
      </c>
      <c r="E365" s="579" t="s">
        <v>548</v>
      </c>
      <c r="F365" s="579" t="s">
        <v>667</v>
      </c>
      <c r="G365" s="579" t="s">
        <v>669</v>
      </c>
      <c r="H365" s="579" t="s">
        <v>642</v>
      </c>
      <c r="I365" s="579" t="s">
        <v>494</v>
      </c>
      <c r="J365" s="590">
        <v>50</v>
      </c>
      <c r="K365" s="590">
        <v>50</v>
      </c>
      <c r="L365" s="590">
        <v>50</v>
      </c>
      <c r="M365" s="580">
        <v>8</v>
      </c>
      <c r="N365" s="574"/>
      <c r="O365" s="579" t="s">
        <v>548</v>
      </c>
      <c r="P365" s="892"/>
      <c r="Q365" s="892"/>
      <c r="R365" s="579" t="s">
        <v>667</v>
      </c>
      <c r="S365" s="579" t="s">
        <v>66</v>
      </c>
      <c r="T365" s="581">
        <v>440</v>
      </c>
      <c r="U365" s="582">
        <v>440</v>
      </c>
      <c r="V365" s="583">
        <v>85</v>
      </c>
      <c r="W365" s="584">
        <v>85</v>
      </c>
      <c r="X365" s="585" t="s">
        <v>53</v>
      </c>
      <c r="Y365" s="586" t="s">
        <v>53</v>
      </c>
      <c r="Z365" s="587">
        <v>7.2</v>
      </c>
      <c r="AA365" s="588">
        <v>7.2</v>
      </c>
      <c r="AB365" s="893"/>
    </row>
    <row r="366" spans="1:28" ht="12" thickBot="1">
      <c r="A366" s="880"/>
      <c r="B366" s="589">
        <v>55</v>
      </c>
      <c r="C366" s="578" t="s">
        <v>521</v>
      </c>
      <c r="D366" s="656" t="s">
        <v>673</v>
      </c>
      <c r="E366" s="579" t="s">
        <v>549</v>
      </c>
      <c r="F366" s="579" t="s">
        <v>667</v>
      </c>
      <c r="G366" s="579" t="s">
        <v>669</v>
      </c>
      <c r="H366" s="579" t="s">
        <v>642</v>
      </c>
      <c r="I366" s="579" t="s">
        <v>495</v>
      </c>
      <c r="J366" s="590">
        <v>50</v>
      </c>
      <c r="K366" s="590">
        <v>50</v>
      </c>
      <c r="L366" s="590">
        <v>50</v>
      </c>
      <c r="M366" s="580">
        <v>8</v>
      </c>
      <c r="N366" s="574"/>
      <c r="O366" s="579" t="s">
        <v>549</v>
      </c>
      <c r="P366" s="892"/>
      <c r="Q366" s="892"/>
      <c r="R366" s="579" t="s">
        <v>667</v>
      </c>
      <c r="S366" s="579" t="s">
        <v>66</v>
      </c>
      <c r="T366" s="581">
        <v>500</v>
      </c>
      <c r="U366" s="582">
        <v>500</v>
      </c>
      <c r="V366" s="583">
        <v>90</v>
      </c>
      <c r="W366" s="584">
        <v>90</v>
      </c>
      <c r="X366" s="585" t="s">
        <v>53</v>
      </c>
      <c r="Y366" s="586" t="s">
        <v>53</v>
      </c>
      <c r="Z366" s="587">
        <v>8.1999999999999993</v>
      </c>
      <c r="AA366" s="588">
        <v>8.1999999999999993</v>
      </c>
      <c r="AB366" s="893"/>
    </row>
    <row r="367" spans="1:28" ht="12" thickBot="1">
      <c r="A367" s="880"/>
      <c r="B367" s="589">
        <v>70</v>
      </c>
      <c r="C367" s="578" t="s">
        <v>522</v>
      </c>
      <c r="D367" s="656" t="s">
        <v>673</v>
      </c>
      <c r="E367" s="579" t="s">
        <v>550</v>
      </c>
      <c r="F367" s="579" t="s">
        <v>667</v>
      </c>
      <c r="G367" s="579" t="s">
        <v>669</v>
      </c>
      <c r="H367" s="579" t="s">
        <v>642</v>
      </c>
      <c r="I367" s="579" t="s">
        <v>496</v>
      </c>
      <c r="J367" s="590">
        <v>50</v>
      </c>
      <c r="K367" s="590">
        <v>50</v>
      </c>
      <c r="L367" s="590">
        <v>50</v>
      </c>
      <c r="M367" s="580">
        <v>8</v>
      </c>
      <c r="N367" s="574"/>
      <c r="O367" s="579" t="s">
        <v>550</v>
      </c>
      <c r="P367" s="892"/>
      <c r="Q367" s="892"/>
      <c r="R367" s="579" t="s">
        <v>667</v>
      </c>
      <c r="S367" s="579" t="s">
        <v>66</v>
      </c>
      <c r="T367" s="581">
        <v>580</v>
      </c>
      <c r="U367" s="582">
        <v>580</v>
      </c>
      <c r="V367" s="583">
        <v>95</v>
      </c>
      <c r="W367" s="584">
        <v>95</v>
      </c>
      <c r="X367" s="585" t="s">
        <v>53</v>
      </c>
      <c r="Y367" s="586" t="s">
        <v>53</v>
      </c>
      <c r="Z367" s="587">
        <v>9.1999999999999993</v>
      </c>
      <c r="AA367" s="588">
        <v>9.1999999999999993</v>
      </c>
      <c r="AB367" s="893"/>
    </row>
    <row r="368" spans="1:28" ht="12" thickBot="1">
      <c r="A368" s="880"/>
      <c r="B368" s="591"/>
      <c r="C368" s="592"/>
      <c r="D368" s="593"/>
      <c r="E368" s="593"/>
      <c r="F368" s="593"/>
      <c r="G368" s="593"/>
      <c r="H368" s="593"/>
      <c r="I368" s="593"/>
      <c r="J368" s="593"/>
      <c r="K368" s="593"/>
      <c r="L368" s="593"/>
      <c r="M368" s="593"/>
      <c r="N368" s="597"/>
      <c r="O368" s="579" t="s">
        <v>669</v>
      </c>
      <c r="P368" s="579" t="s">
        <v>51</v>
      </c>
      <c r="Q368" s="579" t="s">
        <v>551</v>
      </c>
      <c r="R368" s="579" t="s">
        <v>668</v>
      </c>
      <c r="S368" s="579"/>
      <c r="T368" s="581">
        <v>200</v>
      </c>
      <c r="U368" s="582">
        <v>200</v>
      </c>
      <c r="V368" s="583">
        <v>60</v>
      </c>
      <c r="W368" s="584">
        <v>60</v>
      </c>
      <c r="X368" s="585" t="s">
        <v>53</v>
      </c>
      <c r="Y368" s="586" t="s">
        <v>53</v>
      </c>
      <c r="Z368" s="587">
        <v>0.8</v>
      </c>
      <c r="AA368" s="588">
        <v>0.8</v>
      </c>
      <c r="AB368" s="598" t="s">
        <v>1195</v>
      </c>
    </row>
    <row r="369" spans="1:28" ht="12" thickBot="1">
      <c r="A369" s="880"/>
      <c r="B369" s="591"/>
      <c r="C369" s="592"/>
      <c r="D369" s="593"/>
      <c r="E369" s="593"/>
      <c r="F369" s="593"/>
      <c r="G369" s="593"/>
      <c r="H369" s="593"/>
      <c r="I369" s="593"/>
      <c r="J369" s="593"/>
      <c r="K369" s="593"/>
      <c r="L369" s="593"/>
      <c r="M369" s="593"/>
      <c r="N369" s="595"/>
      <c r="O369" s="579" t="s">
        <v>493</v>
      </c>
      <c r="P369" s="892" t="s">
        <v>51</v>
      </c>
      <c r="Q369" s="892" t="s">
        <v>132</v>
      </c>
      <c r="R369" s="579" t="s">
        <v>5206</v>
      </c>
      <c r="S369" s="579"/>
      <c r="T369" s="581">
        <v>550</v>
      </c>
      <c r="U369" s="582">
        <v>550</v>
      </c>
      <c r="V369" s="583">
        <v>40</v>
      </c>
      <c r="W369" s="584">
        <v>40</v>
      </c>
      <c r="X369" s="585">
        <v>12</v>
      </c>
      <c r="Y369" s="586">
        <v>12</v>
      </c>
      <c r="Z369" s="587">
        <v>1.2</v>
      </c>
      <c r="AA369" s="588">
        <v>1.2</v>
      </c>
      <c r="AB369" s="893" t="s">
        <v>1195</v>
      </c>
    </row>
    <row r="370" spans="1:28" ht="12" thickBot="1">
      <c r="A370" s="880"/>
      <c r="B370" s="591"/>
      <c r="C370" s="592"/>
      <c r="D370" s="593"/>
      <c r="E370" s="593"/>
      <c r="F370" s="593"/>
      <c r="G370" s="593"/>
      <c r="H370" s="593"/>
      <c r="I370" s="593"/>
      <c r="J370" s="593"/>
      <c r="K370" s="593"/>
      <c r="L370" s="593"/>
      <c r="M370" s="593"/>
      <c r="N370" s="595"/>
      <c r="O370" s="579" t="s">
        <v>494</v>
      </c>
      <c r="P370" s="892"/>
      <c r="Q370" s="892"/>
      <c r="R370" s="579" t="s">
        <v>5207</v>
      </c>
      <c r="S370" s="579"/>
      <c r="T370" s="581">
        <v>650</v>
      </c>
      <c r="U370" s="582">
        <v>650</v>
      </c>
      <c r="V370" s="583">
        <v>45</v>
      </c>
      <c r="W370" s="584">
        <v>45</v>
      </c>
      <c r="X370" s="585">
        <v>12</v>
      </c>
      <c r="Y370" s="586">
        <v>12</v>
      </c>
      <c r="Z370" s="587">
        <v>1.2</v>
      </c>
      <c r="AA370" s="588">
        <v>1.2</v>
      </c>
      <c r="AB370" s="893"/>
    </row>
    <row r="371" spans="1:28" ht="12" thickBot="1">
      <c r="A371" s="880"/>
      <c r="B371" s="591"/>
      <c r="C371" s="592"/>
      <c r="D371" s="593"/>
      <c r="E371" s="593"/>
      <c r="F371" s="593"/>
      <c r="G371" s="593"/>
      <c r="H371" s="593"/>
      <c r="I371" s="593"/>
      <c r="J371" s="593"/>
      <c r="K371" s="593"/>
      <c r="L371" s="593"/>
      <c r="M371" s="593"/>
      <c r="N371" s="595"/>
      <c r="O371" s="579" t="s">
        <v>495</v>
      </c>
      <c r="P371" s="892"/>
      <c r="Q371" s="892"/>
      <c r="R371" s="579" t="s">
        <v>5206</v>
      </c>
      <c r="S371" s="579"/>
      <c r="T371" s="581">
        <v>750</v>
      </c>
      <c r="U371" s="582">
        <v>750</v>
      </c>
      <c r="V371" s="583">
        <v>50</v>
      </c>
      <c r="W371" s="584">
        <v>50</v>
      </c>
      <c r="X371" s="585">
        <v>12</v>
      </c>
      <c r="Y371" s="586">
        <v>12</v>
      </c>
      <c r="Z371" s="587">
        <v>1.2</v>
      </c>
      <c r="AA371" s="588">
        <v>1.2</v>
      </c>
      <c r="AB371" s="893"/>
    </row>
    <row r="372" spans="1:28" ht="12" thickBot="1">
      <c r="A372" s="880"/>
      <c r="B372" s="591"/>
      <c r="C372" s="592"/>
      <c r="D372" s="593"/>
      <c r="E372" s="593"/>
      <c r="F372" s="593"/>
      <c r="G372" s="593"/>
      <c r="H372" s="593"/>
      <c r="I372" s="593"/>
      <c r="J372" s="593"/>
      <c r="K372" s="593"/>
      <c r="L372" s="593"/>
      <c r="M372" s="593"/>
      <c r="N372" s="595"/>
      <c r="O372" s="579" t="s">
        <v>496</v>
      </c>
      <c r="P372" s="892"/>
      <c r="Q372" s="892"/>
      <c r="R372" s="579" t="s">
        <v>5206</v>
      </c>
      <c r="S372" s="579"/>
      <c r="T372" s="581">
        <v>850</v>
      </c>
      <c r="U372" s="582">
        <v>850</v>
      </c>
      <c r="V372" s="583">
        <v>60</v>
      </c>
      <c r="W372" s="584">
        <v>60</v>
      </c>
      <c r="X372" s="585">
        <v>12</v>
      </c>
      <c r="Y372" s="586">
        <v>12</v>
      </c>
      <c r="Z372" s="587">
        <v>1.2</v>
      </c>
      <c r="AA372" s="588">
        <v>1.2</v>
      </c>
      <c r="AB372" s="893"/>
    </row>
    <row r="373" spans="1:28" ht="12" thickBot="1">
      <c r="A373" s="880"/>
      <c r="B373" s="572" t="s">
        <v>5142</v>
      </c>
      <c r="C373" s="573" t="s">
        <v>5140</v>
      </c>
      <c r="D373" s="573"/>
      <c r="E373" s="573"/>
      <c r="F373" s="573"/>
      <c r="G373" s="573"/>
      <c r="H373" s="573"/>
      <c r="I373" s="573"/>
      <c r="J373" s="573"/>
      <c r="K373" s="573"/>
      <c r="L373" s="573"/>
      <c r="M373" s="573"/>
      <c r="N373" s="596"/>
      <c r="O373" s="575"/>
      <c r="P373" s="575"/>
      <c r="Q373" s="575"/>
      <c r="R373" s="575"/>
      <c r="S373" s="575"/>
      <c r="T373" s="576"/>
      <c r="U373" s="576"/>
      <c r="V373" s="576"/>
      <c r="W373" s="576"/>
      <c r="X373" s="576"/>
      <c r="Y373" s="576"/>
      <c r="Z373" s="575"/>
      <c r="AA373" s="575"/>
      <c r="AB373" s="575"/>
    </row>
    <row r="374" spans="1:28" ht="12" thickBot="1">
      <c r="A374" s="880"/>
      <c r="B374" s="577" t="s">
        <v>1205</v>
      </c>
      <c r="C374" s="578" t="s">
        <v>552</v>
      </c>
      <c r="D374" s="656" t="s">
        <v>675</v>
      </c>
      <c r="E374" s="579" t="s">
        <v>667</v>
      </c>
      <c r="F374" s="579" t="s">
        <v>579</v>
      </c>
      <c r="G374" s="579" t="s">
        <v>1753</v>
      </c>
      <c r="H374" s="579" t="s">
        <v>1753</v>
      </c>
      <c r="I374" s="579" t="s">
        <v>1753</v>
      </c>
      <c r="J374" s="579">
        <v>50</v>
      </c>
      <c r="K374" s="579">
        <v>50</v>
      </c>
      <c r="L374" s="579">
        <v>50</v>
      </c>
      <c r="M374" s="580">
        <v>8</v>
      </c>
      <c r="N374" s="574"/>
      <c r="O374" s="579" t="s">
        <v>579</v>
      </c>
      <c r="P374" s="892" t="s">
        <v>77</v>
      </c>
      <c r="Q374" s="892" t="s">
        <v>116</v>
      </c>
      <c r="R374" s="579" t="s">
        <v>667</v>
      </c>
      <c r="S374" s="579" t="s">
        <v>65</v>
      </c>
      <c r="T374" s="581">
        <v>370</v>
      </c>
      <c r="U374" s="582">
        <v>370</v>
      </c>
      <c r="V374" s="583">
        <v>60</v>
      </c>
      <c r="W374" s="584">
        <v>60</v>
      </c>
      <c r="X374" s="585">
        <v>24</v>
      </c>
      <c r="Y374" s="586">
        <v>24</v>
      </c>
      <c r="Z374" s="587">
        <v>3.2</v>
      </c>
      <c r="AA374" s="588">
        <v>3.2</v>
      </c>
      <c r="AB374" s="893" t="s">
        <v>1205</v>
      </c>
    </row>
    <row r="375" spans="1:28" ht="12" thickBot="1">
      <c r="A375" s="880"/>
      <c r="B375" s="589">
        <v>10</v>
      </c>
      <c r="C375" s="578" t="s">
        <v>553</v>
      </c>
      <c r="D375" s="656" t="s">
        <v>675</v>
      </c>
      <c r="E375" s="579" t="s">
        <v>667</v>
      </c>
      <c r="F375" s="579" t="s">
        <v>580</v>
      </c>
      <c r="G375" s="579" t="s">
        <v>668</v>
      </c>
      <c r="H375" s="579" t="s">
        <v>1753</v>
      </c>
      <c r="I375" s="579" t="s">
        <v>1753</v>
      </c>
      <c r="J375" s="579">
        <v>61</v>
      </c>
      <c r="K375" s="579">
        <v>61</v>
      </c>
      <c r="L375" s="579">
        <v>61</v>
      </c>
      <c r="M375" s="580">
        <v>8</v>
      </c>
      <c r="N375" s="574"/>
      <c r="O375" s="579" t="s">
        <v>580</v>
      </c>
      <c r="P375" s="892"/>
      <c r="Q375" s="892"/>
      <c r="R375" s="579" t="s">
        <v>667</v>
      </c>
      <c r="S375" s="579" t="s">
        <v>65</v>
      </c>
      <c r="T375" s="581">
        <v>400</v>
      </c>
      <c r="U375" s="582">
        <v>400</v>
      </c>
      <c r="V375" s="583">
        <v>60</v>
      </c>
      <c r="W375" s="584">
        <v>60</v>
      </c>
      <c r="X375" s="585">
        <v>24</v>
      </c>
      <c r="Y375" s="586">
        <v>24</v>
      </c>
      <c r="Z375" s="587">
        <v>3.2</v>
      </c>
      <c r="AA375" s="588">
        <v>3.2</v>
      </c>
      <c r="AB375" s="893"/>
    </row>
    <row r="376" spans="1:28" ht="12" thickBot="1">
      <c r="A376" s="880"/>
      <c r="B376" s="589">
        <v>20</v>
      </c>
      <c r="C376" s="578" t="s">
        <v>554</v>
      </c>
      <c r="D376" s="656" t="s">
        <v>675</v>
      </c>
      <c r="E376" s="579" t="s">
        <v>667</v>
      </c>
      <c r="F376" s="579" t="s">
        <v>581</v>
      </c>
      <c r="G376" s="579" t="s">
        <v>668</v>
      </c>
      <c r="H376" s="579" t="s">
        <v>668</v>
      </c>
      <c r="I376" s="579" t="s">
        <v>1753</v>
      </c>
      <c r="J376" s="579">
        <v>76</v>
      </c>
      <c r="K376" s="579">
        <v>76</v>
      </c>
      <c r="L376" s="579">
        <v>76</v>
      </c>
      <c r="M376" s="580">
        <v>8</v>
      </c>
      <c r="N376" s="574"/>
      <c r="O376" s="579" t="s">
        <v>581</v>
      </c>
      <c r="P376" s="892"/>
      <c r="Q376" s="892"/>
      <c r="R376" s="579" t="s">
        <v>667</v>
      </c>
      <c r="S376" s="579" t="s">
        <v>65</v>
      </c>
      <c r="T376" s="581">
        <v>440</v>
      </c>
      <c r="U376" s="582">
        <v>440</v>
      </c>
      <c r="V376" s="583">
        <v>70</v>
      </c>
      <c r="W376" s="584">
        <v>70</v>
      </c>
      <c r="X376" s="585">
        <v>24</v>
      </c>
      <c r="Y376" s="586">
        <v>24</v>
      </c>
      <c r="Z376" s="587">
        <v>3.2</v>
      </c>
      <c r="AA376" s="588">
        <v>3.2</v>
      </c>
      <c r="AB376" s="893"/>
    </row>
    <row r="377" spans="1:28" ht="12" thickBot="1">
      <c r="A377" s="880"/>
      <c r="B377" s="589">
        <v>30</v>
      </c>
      <c r="C377" s="578" t="s">
        <v>555</v>
      </c>
      <c r="D377" s="656" t="s">
        <v>675</v>
      </c>
      <c r="E377" s="579" t="s">
        <v>667</v>
      </c>
      <c r="F377" s="579" t="s">
        <v>582</v>
      </c>
      <c r="G377" s="579" t="s">
        <v>668</v>
      </c>
      <c r="H377" s="579" t="s">
        <v>668</v>
      </c>
      <c r="I377" s="579" t="s">
        <v>668</v>
      </c>
      <c r="J377" s="590">
        <v>50</v>
      </c>
      <c r="K377" s="590">
        <v>50</v>
      </c>
      <c r="L377" s="590">
        <v>50</v>
      </c>
      <c r="M377" s="580">
        <v>8</v>
      </c>
      <c r="N377" s="574"/>
      <c r="O377" s="579" t="s">
        <v>582</v>
      </c>
      <c r="P377" s="892"/>
      <c r="Q377" s="892" t="s">
        <v>55</v>
      </c>
      <c r="R377" s="579" t="s">
        <v>667</v>
      </c>
      <c r="S377" s="579" t="s">
        <v>65</v>
      </c>
      <c r="T377" s="581">
        <v>500</v>
      </c>
      <c r="U377" s="582">
        <v>500</v>
      </c>
      <c r="V377" s="583">
        <v>75</v>
      </c>
      <c r="W377" s="584">
        <v>75</v>
      </c>
      <c r="X377" s="585">
        <v>24</v>
      </c>
      <c r="Y377" s="586">
        <v>24</v>
      </c>
      <c r="Z377" s="587">
        <v>3.2</v>
      </c>
      <c r="AA377" s="588">
        <v>3.2</v>
      </c>
      <c r="AB377" s="893"/>
    </row>
    <row r="378" spans="1:28" ht="12" thickBot="1">
      <c r="A378" s="880"/>
      <c r="B378" s="589">
        <v>40</v>
      </c>
      <c r="C378" s="578" t="s">
        <v>556</v>
      </c>
      <c r="D378" s="656" t="s">
        <v>675</v>
      </c>
      <c r="E378" s="579" t="s">
        <v>667</v>
      </c>
      <c r="F378" s="579" t="s">
        <v>583</v>
      </c>
      <c r="G378" s="579" t="s">
        <v>668</v>
      </c>
      <c r="H378" s="579" t="s">
        <v>668</v>
      </c>
      <c r="I378" s="579" t="s">
        <v>668</v>
      </c>
      <c r="J378" s="590">
        <v>50</v>
      </c>
      <c r="K378" s="590">
        <v>50</v>
      </c>
      <c r="L378" s="590">
        <v>50</v>
      </c>
      <c r="M378" s="580">
        <v>8</v>
      </c>
      <c r="N378" s="574"/>
      <c r="O378" s="579" t="s">
        <v>583</v>
      </c>
      <c r="P378" s="892"/>
      <c r="Q378" s="892"/>
      <c r="R378" s="579" t="s">
        <v>667</v>
      </c>
      <c r="S378" s="579" t="s">
        <v>65</v>
      </c>
      <c r="T378" s="581">
        <v>580</v>
      </c>
      <c r="U378" s="582">
        <v>580</v>
      </c>
      <c r="V378" s="583">
        <v>80</v>
      </c>
      <c r="W378" s="584">
        <v>80</v>
      </c>
      <c r="X378" s="585">
        <v>24</v>
      </c>
      <c r="Y378" s="586">
        <v>24</v>
      </c>
      <c r="Z378" s="587">
        <v>3.2</v>
      </c>
      <c r="AA378" s="588">
        <v>3.2</v>
      </c>
      <c r="AB378" s="893"/>
    </row>
    <row r="379" spans="1:28" ht="12" thickBot="1">
      <c r="A379" s="880"/>
      <c r="B379" s="589">
        <v>55</v>
      </c>
      <c r="C379" s="578" t="s">
        <v>557</v>
      </c>
      <c r="D379" s="656" t="s">
        <v>675</v>
      </c>
      <c r="E379" s="579" t="s">
        <v>667</v>
      </c>
      <c r="F379" s="579" t="s">
        <v>584</v>
      </c>
      <c r="G379" s="579" t="s">
        <v>668</v>
      </c>
      <c r="H379" s="579" t="s">
        <v>668</v>
      </c>
      <c r="I379" s="579" t="s">
        <v>668</v>
      </c>
      <c r="J379" s="590">
        <v>50</v>
      </c>
      <c r="K379" s="590">
        <v>50</v>
      </c>
      <c r="L379" s="590">
        <v>50</v>
      </c>
      <c r="M379" s="580">
        <v>8</v>
      </c>
      <c r="N379" s="574"/>
      <c r="O379" s="579" t="s">
        <v>584</v>
      </c>
      <c r="P379" s="892"/>
      <c r="Q379" s="892" t="s">
        <v>56</v>
      </c>
      <c r="R379" s="579" t="s">
        <v>667</v>
      </c>
      <c r="S379" s="579" t="s">
        <v>65</v>
      </c>
      <c r="T379" s="581">
        <v>680</v>
      </c>
      <c r="U379" s="582">
        <v>680</v>
      </c>
      <c r="V379" s="583">
        <v>85</v>
      </c>
      <c r="W379" s="584">
        <v>85</v>
      </c>
      <c r="X379" s="585">
        <v>24</v>
      </c>
      <c r="Y379" s="586">
        <v>24</v>
      </c>
      <c r="Z379" s="587">
        <v>3.2</v>
      </c>
      <c r="AA379" s="588">
        <v>3.2</v>
      </c>
      <c r="AB379" s="893"/>
    </row>
    <row r="380" spans="1:28" ht="12" thickBot="1">
      <c r="A380" s="880"/>
      <c r="B380" s="589">
        <v>70</v>
      </c>
      <c r="C380" s="578" t="s">
        <v>558</v>
      </c>
      <c r="D380" s="656" t="s">
        <v>675</v>
      </c>
      <c r="E380" s="579" t="s">
        <v>667</v>
      </c>
      <c r="F380" s="579" t="s">
        <v>585</v>
      </c>
      <c r="G380" s="579" t="s">
        <v>668</v>
      </c>
      <c r="H380" s="579" t="s">
        <v>668</v>
      </c>
      <c r="I380" s="579" t="s">
        <v>668</v>
      </c>
      <c r="J380" s="590">
        <v>50</v>
      </c>
      <c r="K380" s="590">
        <v>50</v>
      </c>
      <c r="L380" s="590">
        <v>50</v>
      </c>
      <c r="M380" s="580">
        <v>8</v>
      </c>
      <c r="N380" s="574"/>
      <c r="O380" s="579" t="s">
        <v>585</v>
      </c>
      <c r="P380" s="892"/>
      <c r="Q380" s="892"/>
      <c r="R380" s="579" t="s">
        <v>667</v>
      </c>
      <c r="S380" s="579" t="s">
        <v>65</v>
      </c>
      <c r="T380" s="581">
        <v>800</v>
      </c>
      <c r="U380" s="582">
        <v>800</v>
      </c>
      <c r="V380" s="583">
        <v>85</v>
      </c>
      <c r="W380" s="584">
        <v>85</v>
      </c>
      <c r="X380" s="585">
        <v>24</v>
      </c>
      <c r="Y380" s="586">
        <v>24</v>
      </c>
      <c r="Z380" s="587">
        <v>3.2</v>
      </c>
      <c r="AA380" s="588">
        <v>3.2</v>
      </c>
      <c r="AB380" s="893"/>
    </row>
    <row r="381" spans="1:28" ht="12" thickBot="1">
      <c r="A381" s="880"/>
      <c r="B381" s="577" t="s">
        <v>1203</v>
      </c>
      <c r="C381" s="578" t="s">
        <v>559</v>
      </c>
      <c r="D381" s="656" t="s">
        <v>675</v>
      </c>
      <c r="E381" s="579" t="s">
        <v>667</v>
      </c>
      <c r="F381" s="579" t="s">
        <v>586</v>
      </c>
      <c r="G381" s="579" t="s">
        <v>1753</v>
      </c>
      <c r="H381" s="579" t="s">
        <v>1753</v>
      </c>
      <c r="I381" s="579" t="s">
        <v>1753</v>
      </c>
      <c r="J381" s="579">
        <v>50</v>
      </c>
      <c r="K381" s="579">
        <v>50</v>
      </c>
      <c r="L381" s="579">
        <v>50</v>
      </c>
      <c r="M381" s="580">
        <v>8</v>
      </c>
      <c r="N381" s="574"/>
      <c r="O381" s="579" t="s">
        <v>586</v>
      </c>
      <c r="P381" s="892" t="s">
        <v>57</v>
      </c>
      <c r="Q381" s="892" t="s">
        <v>116</v>
      </c>
      <c r="R381" s="579" t="s">
        <v>667</v>
      </c>
      <c r="S381" s="579" t="s">
        <v>65</v>
      </c>
      <c r="T381" s="581">
        <v>370</v>
      </c>
      <c r="U381" s="582">
        <v>370</v>
      </c>
      <c r="V381" s="583">
        <v>60</v>
      </c>
      <c r="W381" s="584">
        <v>60</v>
      </c>
      <c r="X381" s="585">
        <v>24</v>
      </c>
      <c r="Y381" s="586">
        <v>24</v>
      </c>
      <c r="Z381" s="587">
        <v>3.2</v>
      </c>
      <c r="AA381" s="588">
        <v>3.2</v>
      </c>
      <c r="AB381" s="893" t="s">
        <v>1203</v>
      </c>
    </row>
    <row r="382" spans="1:28" ht="12" thickBot="1">
      <c r="A382" s="880"/>
      <c r="B382" s="589">
        <v>10</v>
      </c>
      <c r="C382" s="578" t="s">
        <v>560</v>
      </c>
      <c r="D382" s="656" t="s">
        <v>675</v>
      </c>
      <c r="E382" s="579" t="s">
        <v>667</v>
      </c>
      <c r="F382" s="579" t="s">
        <v>587</v>
      </c>
      <c r="G382" s="579" t="s">
        <v>668</v>
      </c>
      <c r="H382" s="579" t="s">
        <v>1753</v>
      </c>
      <c r="I382" s="579" t="s">
        <v>1753</v>
      </c>
      <c r="J382" s="590">
        <v>50</v>
      </c>
      <c r="K382" s="590">
        <v>50</v>
      </c>
      <c r="L382" s="590">
        <v>50</v>
      </c>
      <c r="M382" s="580">
        <v>8</v>
      </c>
      <c r="N382" s="574"/>
      <c r="O382" s="579" t="s">
        <v>587</v>
      </c>
      <c r="P382" s="892"/>
      <c r="Q382" s="892"/>
      <c r="R382" s="579" t="s">
        <v>667</v>
      </c>
      <c r="S382" s="579" t="s">
        <v>65</v>
      </c>
      <c r="T382" s="581">
        <v>400</v>
      </c>
      <c r="U382" s="582">
        <v>400</v>
      </c>
      <c r="V382" s="583">
        <v>60</v>
      </c>
      <c r="W382" s="584">
        <v>60</v>
      </c>
      <c r="X382" s="585">
        <v>24</v>
      </c>
      <c r="Y382" s="586">
        <v>24</v>
      </c>
      <c r="Z382" s="587">
        <v>3.2</v>
      </c>
      <c r="AA382" s="588">
        <v>3.2</v>
      </c>
      <c r="AB382" s="893"/>
    </row>
    <row r="383" spans="1:28" ht="12" thickBot="1">
      <c r="A383" s="880"/>
      <c r="B383" s="589">
        <v>20</v>
      </c>
      <c r="C383" s="578" t="s">
        <v>561</v>
      </c>
      <c r="D383" s="656" t="s">
        <v>675</v>
      </c>
      <c r="E383" s="579" t="s">
        <v>667</v>
      </c>
      <c r="F383" s="579" t="s">
        <v>588</v>
      </c>
      <c r="G383" s="579" t="s">
        <v>668</v>
      </c>
      <c r="H383" s="579" t="s">
        <v>668</v>
      </c>
      <c r="I383" s="579" t="s">
        <v>1753</v>
      </c>
      <c r="J383" s="590">
        <v>50</v>
      </c>
      <c r="K383" s="590">
        <v>50</v>
      </c>
      <c r="L383" s="590">
        <v>50</v>
      </c>
      <c r="M383" s="580">
        <v>8</v>
      </c>
      <c r="N383" s="574"/>
      <c r="O383" s="579" t="s">
        <v>588</v>
      </c>
      <c r="P383" s="892"/>
      <c r="Q383" s="892"/>
      <c r="R383" s="579" t="s">
        <v>667</v>
      </c>
      <c r="S383" s="579" t="s">
        <v>65</v>
      </c>
      <c r="T383" s="581">
        <v>440</v>
      </c>
      <c r="U383" s="582">
        <v>440</v>
      </c>
      <c r="V383" s="583">
        <v>70</v>
      </c>
      <c r="W383" s="584">
        <v>70</v>
      </c>
      <c r="X383" s="585">
        <v>24</v>
      </c>
      <c r="Y383" s="586">
        <v>24</v>
      </c>
      <c r="Z383" s="587">
        <v>3.2</v>
      </c>
      <c r="AA383" s="588">
        <v>3.2</v>
      </c>
      <c r="AB383" s="893"/>
    </row>
    <row r="384" spans="1:28" ht="12" thickBot="1">
      <c r="A384" s="880"/>
      <c r="B384" s="589">
        <v>30</v>
      </c>
      <c r="C384" s="578" t="s">
        <v>562</v>
      </c>
      <c r="D384" s="656" t="s">
        <v>675</v>
      </c>
      <c r="E384" s="579" t="s">
        <v>667</v>
      </c>
      <c r="F384" s="579" t="s">
        <v>589</v>
      </c>
      <c r="G384" s="579" t="s">
        <v>668</v>
      </c>
      <c r="H384" s="579" t="s">
        <v>668</v>
      </c>
      <c r="I384" s="579" t="s">
        <v>642</v>
      </c>
      <c r="J384" s="590">
        <v>50</v>
      </c>
      <c r="K384" s="590">
        <v>50</v>
      </c>
      <c r="L384" s="590">
        <v>50</v>
      </c>
      <c r="M384" s="580">
        <v>8</v>
      </c>
      <c r="N384" s="574"/>
      <c r="O384" s="579" t="s">
        <v>589</v>
      </c>
      <c r="P384" s="892"/>
      <c r="Q384" s="892" t="s">
        <v>55</v>
      </c>
      <c r="R384" s="579" t="s">
        <v>667</v>
      </c>
      <c r="S384" s="579" t="s">
        <v>65</v>
      </c>
      <c r="T384" s="581">
        <v>500</v>
      </c>
      <c r="U384" s="582">
        <v>500</v>
      </c>
      <c r="V384" s="583">
        <v>75</v>
      </c>
      <c r="W384" s="584">
        <v>75</v>
      </c>
      <c r="X384" s="585">
        <v>24</v>
      </c>
      <c r="Y384" s="586">
        <v>24</v>
      </c>
      <c r="Z384" s="587">
        <v>3.2</v>
      </c>
      <c r="AA384" s="588">
        <v>3.2</v>
      </c>
      <c r="AB384" s="893"/>
    </row>
    <row r="385" spans="1:28" ht="12" thickBot="1">
      <c r="A385" s="880"/>
      <c r="B385" s="589">
        <v>40</v>
      </c>
      <c r="C385" s="578" t="s">
        <v>563</v>
      </c>
      <c r="D385" s="656" t="s">
        <v>675</v>
      </c>
      <c r="E385" s="579" t="s">
        <v>667</v>
      </c>
      <c r="F385" s="579" t="s">
        <v>590</v>
      </c>
      <c r="G385" s="579" t="s">
        <v>668</v>
      </c>
      <c r="H385" s="579" t="s">
        <v>668</v>
      </c>
      <c r="I385" s="579" t="s">
        <v>642</v>
      </c>
      <c r="J385" s="590">
        <v>50</v>
      </c>
      <c r="K385" s="590">
        <v>50</v>
      </c>
      <c r="L385" s="590">
        <v>50</v>
      </c>
      <c r="M385" s="580">
        <v>8</v>
      </c>
      <c r="N385" s="574"/>
      <c r="O385" s="579" t="s">
        <v>590</v>
      </c>
      <c r="P385" s="892"/>
      <c r="Q385" s="892"/>
      <c r="R385" s="579" t="s">
        <v>667</v>
      </c>
      <c r="S385" s="579" t="s">
        <v>65</v>
      </c>
      <c r="T385" s="581">
        <v>580</v>
      </c>
      <c r="U385" s="582">
        <v>580</v>
      </c>
      <c r="V385" s="583">
        <v>80</v>
      </c>
      <c r="W385" s="584">
        <v>80</v>
      </c>
      <c r="X385" s="585">
        <v>24</v>
      </c>
      <c r="Y385" s="586">
        <v>24</v>
      </c>
      <c r="Z385" s="587">
        <v>3.2</v>
      </c>
      <c r="AA385" s="588">
        <v>3.2</v>
      </c>
      <c r="AB385" s="893"/>
    </row>
    <row r="386" spans="1:28" ht="12" thickBot="1">
      <c r="A386" s="880"/>
      <c r="B386" s="589">
        <v>55</v>
      </c>
      <c r="C386" s="578" t="s">
        <v>564</v>
      </c>
      <c r="D386" s="656" t="s">
        <v>675</v>
      </c>
      <c r="E386" s="579" t="s">
        <v>667</v>
      </c>
      <c r="F386" s="579" t="s">
        <v>591</v>
      </c>
      <c r="G386" s="579" t="s">
        <v>668</v>
      </c>
      <c r="H386" s="579" t="s">
        <v>668</v>
      </c>
      <c r="I386" s="579" t="s">
        <v>642</v>
      </c>
      <c r="J386" s="590">
        <v>50</v>
      </c>
      <c r="K386" s="590">
        <v>50</v>
      </c>
      <c r="L386" s="590">
        <v>50</v>
      </c>
      <c r="M386" s="580">
        <v>8</v>
      </c>
      <c r="N386" s="574"/>
      <c r="O386" s="579" t="s">
        <v>591</v>
      </c>
      <c r="P386" s="892"/>
      <c r="Q386" s="892" t="s">
        <v>56</v>
      </c>
      <c r="R386" s="579" t="s">
        <v>667</v>
      </c>
      <c r="S386" s="579" t="s">
        <v>65</v>
      </c>
      <c r="T386" s="581">
        <v>680</v>
      </c>
      <c r="U386" s="582">
        <v>680</v>
      </c>
      <c r="V386" s="583">
        <v>85</v>
      </c>
      <c r="W386" s="584">
        <v>85</v>
      </c>
      <c r="X386" s="585">
        <v>24</v>
      </c>
      <c r="Y386" s="586">
        <v>24</v>
      </c>
      <c r="Z386" s="587">
        <v>3.2</v>
      </c>
      <c r="AA386" s="588">
        <v>3.2</v>
      </c>
      <c r="AB386" s="893"/>
    </row>
    <row r="387" spans="1:28" ht="12" thickBot="1">
      <c r="A387" s="880"/>
      <c r="B387" s="589">
        <v>70</v>
      </c>
      <c r="C387" s="578" t="s">
        <v>565</v>
      </c>
      <c r="D387" s="656" t="s">
        <v>675</v>
      </c>
      <c r="E387" s="579" t="s">
        <v>667</v>
      </c>
      <c r="F387" s="579" t="s">
        <v>592</v>
      </c>
      <c r="G387" s="579" t="s">
        <v>668</v>
      </c>
      <c r="H387" s="579" t="s">
        <v>668</v>
      </c>
      <c r="I387" s="579" t="s">
        <v>642</v>
      </c>
      <c r="J387" s="590">
        <v>50</v>
      </c>
      <c r="K387" s="590">
        <v>50</v>
      </c>
      <c r="L387" s="590">
        <v>50</v>
      </c>
      <c r="M387" s="580">
        <v>8</v>
      </c>
      <c r="N387" s="574"/>
      <c r="O387" s="579" t="s">
        <v>592</v>
      </c>
      <c r="P387" s="892"/>
      <c r="Q387" s="892"/>
      <c r="R387" s="579" t="s">
        <v>667</v>
      </c>
      <c r="S387" s="579" t="s">
        <v>65</v>
      </c>
      <c r="T387" s="581">
        <v>800</v>
      </c>
      <c r="U387" s="582">
        <v>800</v>
      </c>
      <c r="V387" s="583">
        <v>85</v>
      </c>
      <c r="W387" s="584">
        <v>85</v>
      </c>
      <c r="X387" s="585">
        <v>24</v>
      </c>
      <c r="Y387" s="586">
        <v>24</v>
      </c>
      <c r="Z387" s="587">
        <v>3.2</v>
      </c>
      <c r="AA387" s="588">
        <v>3.2</v>
      </c>
      <c r="AB387" s="893"/>
    </row>
    <row r="388" spans="1:28" ht="12" thickBot="1">
      <c r="A388" s="880"/>
      <c r="B388" s="577" t="s">
        <v>1200</v>
      </c>
      <c r="C388" s="578" t="s">
        <v>566</v>
      </c>
      <c r="D388" s="656" t="s">
        <v>675</v>
      </c>
      <c r="E388" s="579" t="s">
        <v>667</v>
      </c>
      <c r="F388" s="579" t="s">
        <v>593</v>
      </c>
      <c r="G388" s="579" t="s">
        <v>1753</v>
      </c>
      <c r="H388" s="579" t="s">
        <v>1753</v>
      </c>
      <c r="I388" s="579" t="s">
        <v>1753</v>
      </c>
      <c r="J388" s="579">
        <v>50</v>
      </c>
      <c r="K388" s="579">
        <v>50</v>
      </c>
      <c r="L388" s="579">
        <v>50</v>
      </c>
      <c r="M388" s="580">
        <v>8</v>
      </c>
      <c r="N388" s="574"/>
      <c r="O388" s="579" t="s">
        <v>593</v>
      </c>
      <c r="P388" s="892" t="s">
        <v>117</v>
      </c>
      <c r="Q388" s="892" t="s">
        <v>116</v>
      </c>
      <c r="R388" s="579" t="s">
        <v>667</v>
      </c>
      <c r="S388" s="579" t="s">
        <v>65</v>
      </c>
      <c r="T388" s="581">
        <v>370</v>
      </c>
      <c r="U388" s="582">
        <v>370</v>
      </c>
      <c r="V388" s="583">
        <v>60</v>
      </c>
      <c r="W388" s="584">
        <v>60</v>
      </c>
      <c r="X388" s="585">
        <v>24</v>
      </c>
      <c r="Y388" s="586">
        <v>24</v>
      </c>
      <c r="Z388" s="587">
        <v>3.2</v>
      </c>
      <c r="AA388" s="588">
        <v>3.2</v>
      </c>
      <c r="AB388" s="893" t="s">
        <v>1200</v>
      </c>
    </row>
    <row r="389" spans="1:28" ht="12" thickBot="1">
      <c r="A389" s="880"/>
      <c r="B389" s="589">
        <v>10</v>
      </c>
      <c r="C389" s="578" t="s">
        <v>567</v>
      </c>
      <c r="D389" s="656" t="s">
        <v>675</v>
      </c>
      <c r="E389" s="579" t="s">
        <v>667</v>
      </c>
      <c r="F389" s="579" t="s">
        <v>594</v>
      </c>
      <c r="G389" s="579" t="s">
        <v>668</v>
      </c>
      <c r="H389" s="579" t="s">
        <v>1753</v>
      </c>
      <c r="I389" s="579" t="s">
        <v>1753</v>
      </c>
      <c r="J389" s="590">
        <v>50</v>
      </c>
      <c r="K389" s="590">
        <v>50</v>
      </c>
      <c r="L389" s="590">
        <v>50</v>
      </c>
      <c r="M389" s="580">
        <v>8</v>
      </c>
      <c r="N389" s="574"/>
      <c r="O389" s="579" t="s">
        <v>594</v>
      </c>
      <c r="P389" s="892"/>
      <c r="Q389" s="892"/>
      <c r="R389" s="579" t="s">
        <v>667</v>
      </c>
      <c r="S389" s="579" t="s">
        <v>65</v>
      </c>
      <c r="T389" s="581">
        <v>400</v>
      </c>
      <c r="U389" s="582">
        <v>400</v>
      </c>
      <c r="V389" s="583">
        <v>60</v>
      </c>
      <c r="W389" s="584">
        <v>60</v>
      </c>
      <c r="X389" s="585">
        <v>24</v>
      </c>
      <c r="Y389" s="586">
        <v>24</v>
      </c>
      <c r="Z389" s="587">
        <v>3.2</v>
      </c>
      <c r="AA389" s="588">
        <v>3.2</v>
      </c>
      <c r="AB389" s="893"/>
    </row>
    <row r="390" spans="1:28" ht="12" thickBot="1">
      <c r="A390" s="880"/>
      <c r="B390" s="589">
        <v>20</v>
      </c>
      <c r="C390" s="578" t="s">
        <v>568</v>
      </c>
      <c r="D390" s="656" t="s">
        <v>675</v>
      </c>
      <c r="E390" s="579" t="s">
        <v>667</v>
      </c>
      <c r="F390" s="579" t="s">
        <v>595</v>
      </c>
      <c r="G390" s="579" t="s">
        <v>668</v>
      </c>
      <c r="H390" s="579" t="s">
        <v>642</v>
      </c>
      <c r="I390" s="579" t="s">
        <v>1753</v>
      </c>
      <c r="J390" s="590">
        <v>50</v>
      </c>
      <c r="K390" s="590">
        <v>50</v>
      </c>
      <c r="L390" s="590">
        <v>50</v>
      </c>
      <c r="M390" s="580">
        <v>8</v>
      </c>
      <c r="N390" s="574"/>
      <c r="O390" s="579" t="s">
        <v>595</v>
      </c>
      <c r="P390" s="892"/>
      <c r="Q390" s="892"/>
      <c r="R390" s="579" t="s">
        <v>667</v>
      </c>
      <c r="S390" s="579" t="s">
        <v>65</v>
      </c>
      <c r="T390" s="581">
        <v>440</v>
      </c>
      <c r="U390" s="582">
        <v>440</v>
      </c>
      <c r="V390" s="583">
        <v>70</v>
      </c>
      <c r="W390" s="584">
        <v>70</v>
      </c>
      <c r="X390" s="585">
        <v>24</v>
      </c>
      <c r="Y390" s="586">
        <v>24</v>
      </c>
      <c r="Z390" s="587">
        <v>3.2</v>
      </c>
      <c r="AA390" s="588">
        <v>3.2</v>
      </c>
      <c r="AB390" s="893"/>
    </row>
    <row r="391" spans="1:28" ht="12" thickBot="1">
      <c r="A391" s="880"/>
      <c r="B391" s="589">
        <v>30</v>
      </c>
      <c r="C391" s="578" t="s">
        <v>5359</v>
      </c>
      <c r="D391" s="656" t="s">
        <v>675</v>
      </c>
      <c r="E391" s="579" t="s">
        <v>667</v>
      </c>
      <c r="F391" s="579" t="s">
        <v>596</v>
      </c>
      <c r="G391" s="579" t="s">
        <v>668</v>
      </c>
      <c r="H391" s="579" t="s">
        <v>642</v>
      </c>
      <c r="I391" s="579" t="s">
        <v>493</v>
      </c>
      <c r="J391" s="590">
        <v>50</v>
      </c>
      <c r="K391" s="590">
        <v>50</v>
      </c>
      <c r="L391" s="590">
        <v>50</v>
      </c>
      <c r="M391" s="580">
        <v>8</v>
      </c>
      <c r="N391" s="574"/>
      <c r="O391" s="579" t="s">
        <v>596</v>
      </c>
      <c r="P391" s="892"/>
      <c r="Q391" s="892" t="s">
        <v>55</v>
      </c>
      <c r="R391" s="579" t="s">
        <v>667</v>
      </c>
      <c r="S391" s="579" t="s">
        <v>65</v>
      </c>
      <c r="T391" s="581">
        <v>500</v>
      </c>
      <c r="U391" s="582">
        <v>500</v>
      </c>
      <c r="V391" s="583">
        <v>75</v>
      </c>
      <c r="W391" s="584">
        <v>75</v>
      </c>
      <c r="X391" s="585">
        <v>24</v>
      </c>
      <c r="Y391" s="586">
        <v>24</v>
      </c>
      <c r="Z391" s="587">
        <v>3.2</v>
      </c>
      <c r="AA391" s="588">
        <v>3.2</v>
      </c>
      <c r="AB391" s="893"/>
    </row>
    <row r="392" spans="1:28" ht="12" thickBot="1">
      <c r="A392" s="880"/>
      <c r="B392" s="589">
        <v>40</v>
      </c>
      <c r="C392" s="578" t="s">
        <v>570</v>
      </c>
      <c r="D392" s="656" t="s">
        <v>675</v>
      </c>
      <c r="E392" s="579" t="s">
        <v>667</v>
      </c>
      <c r="F392" s="579" t="s">
        <v>597</v>
      </c>
      <c r="G392" s="579" t="s">
        <v>668</v>
      </c>
      <c r="H392" s="579" t="s">
        <v>642</v>
      </c>
      <c r="I392" s="579" t="s">
        <v>494</v>
      </c>
      <c r="J392" s="590">
        <v>50</v>
      </c>
      <c r="K392" s="590">
        <v>50</v>
      </c>
      <c r="L392" s="590">
        <v>50</v>
      </c>
      <c r="M392" s="580">
        <v>8</v>
      </c>
      <c r="N392" s="574"/>
      <c r="O392" s="579" t="s">
        <v>597</v>
      </c>
      <c r="P392" s="892"/>
      <c r="Q392" s="892"/>
      <c r="R392" s="579" t="s">
        <v>667</v>
      </c>
      <c r="S392" s="579" t="s">
        <v>65</v>
      </c>
      <c r="T392" s="581">
        <v>580</v>
      </c>
      <c r="U392" s="582">
        <v>580</v>
      </c>
      <c r="V392" s="583">
        <v>80</v>
      </c>
      <c r="W392" s="584">
        <v>80</v>
      </c>
      <c r="X392" s="585">
        <v>24</v>
      </c>
      <c r="Y392" s="586">
        <v>24</v>
      </c>
      <c r="Z392" s="587">
        <v>3.2</v>
      </c>
      <c r="AA392" s="588">
        <v>3.2</v>
      </c>
      <c r="AB392" s="893"/>
    </row>
    <row r="393" spans="1:28" ht="12" thickBot="1">
      <c r="A393" s="880"/>
      <c r="B393" s="589">
        <v>55</v>
      </c>
      <c r="C393" s="578" t="s">
        <v>571</v>
      </c>
      <c r="D393" s="656" t="s">
        <v>675</v>
      </c>
      <c r="E393" s="579" t="s">
        <v>667</v>
      </c>
      <c r="F393" s="579" t="s">
        <v>598</v>
      </c>
      <c r="G393" s="579" t="s">
        <v>668</v>
      </c>
      <c r="H393" s="579" t="s">
        <v>642</v>
      </c>
      <c r="I393" s="579" t="s">
        <v>495</v>
      </c>
      <c r="J393" s="590">
        <v>50</v>
      </c>
      <c r="K393" s="590">
        <v>50</v>
      </c>
      <c r="L393" s="590">
        <v>50</v>
      </c>
      <c r="M393" s="580">
        <v>8</v>
      </c>
      <c r="N393" s="574"/>
      <c r="O393" s="579" t="s">
        <v>598</v>
      </c>
      <c r="P393" s="892"/>
      <c r="Q393" s="892" t="s">
        <v>56</v>
      </c>
      <c r="R393" s="579" t="s">
        <v>667</v>
      </c>
      <c r="S393" s="579" t="s">
        <v>65</v>
      </c>
      <c r="T393" s="581">
        <v>680</v>
      </c>
      <c r="U393" s="582">
        <v>680</v>
      </c>
      <c r="V393" s="583">
        <v>85</v>
      </c>
      <c r="W393" s="584">
        <v>85</v>
      </c>
      <c r="X393" s="585">
        <v>24</v>
      </c>
      <c r="Y393" s="586">
        <v>24</v>
      </c>
      <c r="Z393" s="587">
        <v>3.2</v>
      </c>
      <c r="AA393" s="588">
        <v>3.2</v>
      </c>
      <c r="AB393" s="893"/>
    </row>
    <row r="394" spans="1:28" ht="12" thickBot="1">
      <c r="A394" s="880"/>
      <c r="B394" s="589">
        <v>70</v>
      </c>
      <c r="C394" s="578" t="s">
        <v>572</v>
      </c>
      <c r="D394" s="656" t="s">
        <v>675</v>
      </c>
      <c r="E394" s="579" t="s">
        <v>667</v>
      </c>
      <c r="F394" s="579" t="s">
        <v>599</v>
      </c>
      <c r="G394" s="579" t="s">
        <v>668</v>
      </c>
      <c r="H394" s="579" t="s">
        <v>642</v>
      </c>
      <c r="I394" s="579" t="s">
        <v>496</v>
      </c>
      <c r="J394" s="590">
        <v>50</v>
      </c>
      <c r="K394" s="590">
        <v>50</v>
      </c>
      <c r="L394" s="590">
        <v>50</v>
      </c>
      <c r="M394" s="580">
        <v>8</v>
      </c>
      <c r="N394" s="574"/>
      <c r="O394" s="579" t="s">
        <v>599</v>
      </c>
      <c r="P394" s="892"/>
      <c r="Q394" s="892"/>
      <c r="R394" s="579" t="s">
        <v>667</v>
      </c>
      <c r="S394" s="579" t="s">
        <v>65</v>
      </c>
      <c r="T394" s="581">
        <v>800</v>
      </c>
      <c r="U394" s="582">
        <v>800</v>
      </c>
      <c r="V394" s="583">
        <v>85</v>
      </c>
      <c r="W394" s="584">
        <v>85</v>
      </c>
      <c r="X394" s="585">
        <v>24</v>
      </c>
      <c r="Y394" s="586">
        <v>24</v>
      </c>
      <c r="Z394" s="587">
        <v>3.2</v>
      </c>
      <c r="AA394" s="588">
        <v>3.2</v>
      </c>
      <c r="AB394" s="893"/>
    </row>
    <row r="395" spans="1:28" ht="12" thickBot="1">
      <c r="A395" s="880"/>
      <c r="B395" s="577" t="s">
        <v>1199</v>
      </c>
      <c r="C395" s="578" t="s">
        <v>573</v>
      </c>
      <c r="D395" s="656" t="s">
        <v>675</v>
      </c>
      <c r="E395" s="579" t="s">
        <v>667</v>
      </c>
      <c r="F395" s="579" t="s">
        <v>1583</v>
      </c>
      <c r="G395" s="579" t="s">
        <v>1753</v>
      </c>
      <c r="H395" s="579" t="s">
        <v>1753</v>
      </c>
      <c r="I395" s="579" t="s">
        <v>1753</v>
      </c>
      <c r="J395" s="579">
        <v>50</v>
      </c>
      <c r="K395" s="579">
        <v>50</v>
      </c>
      <c r="L395" s="579">
        <v>50</v>
      </c>
      <c r="M395" s="580">
        <v>8</v>
      </c>
      <c r="N395" s="574"/>
      <c r="O395" s="579" t="s">
        <v>1583</v>
      </c>
      <c r="P395" s="892" t="s">
        <v>54</v>
      </c>
      <c r="Q395" s="892" t="s">
        <v>116</v>
      </c>
      <c r="R395" s="579" t="s">
        <v>667</v>
      </c>
      <c r="S395" s="579" t="s">
        <v>65</v>
      </c>
      <c r="T395" s="581">
        <v>370</v>
      </c>
      <c r="U395" s="582">
        <v>370</v>
      </c>
      <c r="V395" s="583">
        <v>60</v>
      </c>
      <c r="W395" s="584">
        <v>60</v>
      </c>
      <c r="X395" s="585">
        <v>24</v>
      </c>
      <c r="Y395" s="586">
        <v>24</v>
      </c>
      <c r="Z395" s="587">
        <v>3.2</v>
      </c>
      <c r="AA395" s="588">
        <v>3.2</v>
      </c>
      <c r="AB395" s="893" t="s">
        <v>1199</v>
      </c>
    </row>
    <row r="396" spans="1:28" ht="12" thickBot="1">
      <c r="A396" s="880"/>
      <c r="B396" s="589">
        <v>10</v>
      </c>
      <c r="C396" s="578" t="s">
        <v>574</v>
      </c>
      <c r="D396" s="656" t="s">
        <v>675</v>
      </c>
      <c r="E396" s="579" t="s">
        <v>667</v>
      </c>
      <c r="F396" s="579" t="s">
        <v>1584</v>
      </c>
      <c r="G396" s="579" t="s">
        <v>668</v>
      </c>
      <c r="H396" s="579" t="s">
        <v>1753</v>
      </c>
      <c r="I396" s="579" t="s">
        <v>1753</v>
      </c>
      <c r="J396" s="590">
        <v>50</v>
      </c>
      <c r="K396" s="590">
        <v>50</v>
      </c>
      <c r="L396" s="590">
        <v>50</v>
      </c>
      <c r="M396" s="580">
        <v>8</v>
      </c>
      <c r="N396" s="574"/>
      <c r="O396" s="579" t="s">
        <v>1584</v>
      </c>
      <c r="P396" s="892"/>
      <c r="Q396" s="892"/>
      <c r="R396" s="579" t="s">
        <v>667</v>
      </c>
      <c r="S396" s="579" t="s">
        <v>65</v>
      </c>
      <c r="T396" s="581">
        <v>400</v>
      </c>
      <c r="U396" s="582">
        <v>400</v>
      </c>
      <c r="V396" s="583">
        <v>60</v>
      </c>
      <c r="W396" s="584">
        <v>60</v>
      </c>
      <c r="X396" s="585">
        <v>24</v>
      </c>
      <c r="Y396" s="586">
        <v>24</v>
      </c>
      <c r="Z396" s="587">
        <v>3.2</v>
      </c>
      <c r="AA396" s="588">
        <v>3.2</v>
      </c>
      <c r="AB396" s="893"/>
    </row>
    <row r="397" spans="1:28" ht="12" thickBot="1">
      <c r="A397" s="880"/>
      <c r="B397" s="589">
        <v>20</v>
      </c>
      <c r="C397" s="578" t="s">
        <v>575</v>
      </c>
      <c r="D397" s="656" t="s">
        <v>675</v>
      </c>
      <c r="E397" s="579" t="s">
        <v>667</v>
      </c>
      <c r="F397" s="579" t="s">
        <v>1585</v>
      </c>
      <c r="G397" s="579" t="s">
        <v>668</v>
      </c>
      <c r="H397" s="579" t="s">
        <v>642</v>
      </c>
      <c r="I397" s="579" t="s">
        <v>1753</v>
      </c>
      <c r="J397" s="590">
        <v>50</v>
      </c>
      <c r="K397" s="590">
        <v>50</v>
      </c>
      <c r="L397" s="590">
        <v>50</v>
      </c>
      <c r="M397" s="580">
        <v>8</v>
      </c>
      <c r="N397" s="574"/>
      <c r="O397" s="579" t="s">
        <v>1585</v>
      </c>
      <c r="P397" s="892"/>
      <c r="Q397" s="892"/>
      <c r="R397" s="579" t="s">
        <v>667</v>
      </c>
      <c r="S397" s="579" t="s">
        <v>65</v>
      </c>
      <c r="T397" s="581">
        <v>440</v>
      </c>
      <c r="U397" s="582">
        <v>440</v>
      </c>
      <c r="V397" s="583">
        <v>70</v>
      </c>
      <c r="W397" s="584">
        <v>70</v>
      </c>
      <c r="X397" s="585">
        <v>24</v>
      </c>
      <c r="Y397" s="586">
        <v>24</v>
      </c>
      <c r="Z397" s="587">
        <v>3.2</v>
      </c>
      <c r="AA397" s="588">
        <v>3.2</v>
      </c>
      <c r="AB397" s="893"/>
    </row>
    <row r="398" spans="1:28" ht="12" thickBot="1">
      <c r="A398" s="880"/>
      <c r="B398" s="589">
        <v>30</v>
      </c>
      <c r="C398" s="578" t="s">
        <v>569</v>
      </c>
      <c r="D398" s="656" t="s">
        <v>675</v>
      </c>
      <c r="E398" s="579" t="s">
        <v>667</v>
      </c>
      <c r="F398" s="579" t="s">
        <v>1586</v>
      </c>
      <c r="G398" s="579" t="s">
        <v>668</v>
      </c>
      <c r="H398" s="579" t="s">
        <v>642</v>
      </c>
      <c r="I398" s="579" t="s">
        <v>493</v>
      </c>
      <c r="J398" s="590">
        <v>50</v>
      </c>
      <c r="K398" s="590">
        <v>50</v>
      </c>
      <c r="L398" s="590">
        <v>50</v>
      </c>
      <c r="M398" s="580">
        <v>8</v>
      </c>
      <c r="N398" s="574"/>
      <c r="O398" s="579" t="s">
        <v>1586</v>
      </c>
      <c r="P398" s="892"/>
      <c r="Q398" s="892" t="s">
        <v>55</v>
      </c>
      <c r="R398" s="579" t="s">
        <v>667</v>
      </c>
      <c r="S398" s="579" t="s">
        <v>65</v>
      </c>
      <c r="T398" s="581">
        <v>500</v>
      </c>
      <c r="U398" s="582">
        <v>500</v>
      </c>
      <c r="V398" s="583">
        <v>75</v>
      </c>
      <c r="W398" s="584">
        <v>75</v>
      </c>
      <c r="X398" s="585">
        <v>24</v>
      </c>
      <c r="Y398" s="586">
        <v>24</v>
      </c>
      <c r="Z398" s="587">
        <v>3.2</v>
      </c>
      <c r="AA398" s="588">
        <v>3.2</v>
      </c>
      <c r="AB398" s="893"/>
    </row>
    <row r="399" spans="1:28" ht="12" thickBot="1">
      <c r="A399" s="880"/>
      <c r="B399" s="589">
        <v>40</v>
      </c>
      <c r="C399" s="578" t="s">
        <v>576</v>
      </c>
      <c r="D399" s="656" t="s">
        <v>675</v>
      </c>
      <c r="E399" s="579" t="s">
        <v>667</v>
      </c>
      <c r="F399" s="579" t="s">
        <v>1587</v>
      </c>
      <c r="G399" s="579" t="s">
        <v>668</v>
      </c>
      <c r="H399" s="579" t="s">
        <v>642</v>
      </c>
      <c r="I399" s="579" t="s">
        <v>494</v>
      </c>
      <c r="J399" s="590">
        <v>50</v>
      </c>
      <c r="K399" s="590">
        <v>50</v>
      </c>
      <c r="L399" s="590">
        <v>50</v>
      </c>
      <c r="M399" s="580">
        <v>8</v>
      </c>
      <c r="N399" s="574"/>
      <c r="O399" s="579" t="s">
        <v>1587</v>
      </c>
      <c r="P399" s="892"/>
      <c r="Q399" s="892"/>
      <c r="R399" s="579" t="s">
        <v>667</v>
      </c>
      <c r="S399" s="579" t="s">
        <v>65</v>
      </c>
      <c r="T399" s="581">
        <v>580</v>
      </c>
      <c r="U399" s="582">
        <v>580</v>
      </c>
      <c r="V399" s="583">
        <v>80</v>
      </c>
      <c r="W399" s="584">
        <v>80</v>
      </c>
      <c r="X399" s="585">
        <v>24</v>
      </c>
      <c r="Y399" s="586">
        <v>24</v>
      </c>
      <c r="Z399" s="587">
        <v>3.2</v>
      </c>
      <c r="AA399" s="588">
        <v>3.2</v>
      </c>
      <c r="AB399" s="893"/>
    </row>
    <row r="400" spans="1:28" ht="12" thickBot="1">
      <c r="A400" s="880"/>
      <c r="B400" s="589">
        <v>55</v>
      </c>
      <c r="C400" s="578" t="s">
        <v>577</v>
      </c>
      <c r="D400" s="656" t="s">
        <v>675</v>
      </c>
      <c r="E400" s="579" t="s">
        <v>667</v>
      </c>
      <c r="F400" s="579" t="s">
        <v>1588</v>
      </c>
      <c r="G400" s="579" t="s">
        <v>668</v>
      </c>
      <c r="H400" s="579" t="s">
        <v>642</v>
      </c>
      <c r="I400" s="579" t="s">
        <v>495</v>
      </c>
      <c r="J400" s="590">
        <v>50</v>
      </c>
      <c r="K400" s="590">
        <v>50</v>
      </c>
      <c r="L400" s="590">
        <v>50</v>
      </c>
      <c r="M400" s="580">
        <v>8</v>
      </c>
      <c r="N400" s="574"/>
      <c r="O400" s="579" t="s">
        <v>1588</v>
      </c>
      <c r="P400" s="892"/>
      <c r="Q400" s="892" t="s">
        <v>56</v>
      </c>
      <c r="R400" s="579" t="s">
        <v>667</v>
      </c>
      <c r="S400" s="579" t="s">
        <v>65</v>
      </c>
      <c r="T400" s="581">
        <v>680</v>
      </c>
      <c r="U400" s="582">
        <v>680</v>
      </c>
      <c r="V400" s="583">
        <v>85</v>
      </c>
      <c r="W400" s="584">
        <v>85</v>
      </c>
      <c r="X400" s="585">
        <v>24</v>
      </c>
      <c r="Y400" s="586">
        <v>24</v>
      </c>
      <c r="Z400" s="587">
        <v>3.2</v>
      </c>
      <c r="AA400" s="588">
        <v>3.2</v>
      </c>
      <c r="AB400" s="893"/>
    </row>
    <row r="401" spans="1:28" ht="12" thickBot="1">
      <c r="A401" s="880"/>
      <c r="B401" s="589">
        <v>70</v>
      </c>
      <c r="C401" s="578" t="s">
        <v>578</v>
      </c>
      <c r="D401" s="656" t="s">
        <v>675</v>
      </c>
      <c r="E401" s="579" t="s">
        <v>667</v>
      </c>
      <c r="F401" s="579" t="s">
        <v>1589</v>
      </c>
      <c r="G401" s="579" t="s">
        <v>668</v>
      </c>
      <c r="H401" s="579" t="s">
        <v>642</v>
      </c>
      <c r="I401" s="579" t="s">
        <v>496</v>
      </c>
      <c r="J401" s="590">
        <v>50</v>
      </c>
      <c r="K401" s="590">
        <v>50</v>
      </c>
      <c r="L401" s="590">
        <v>50</v>
      </c>
      <c r="M401" s="580">
        <v>8</v>
      </c>
      <c r="N401" s="574"/>
      <c r="O401" s="579" t="s">
        <v>1589</v>
      </c>
      <c r="P401" s="892"/>
      <c r="Q401" s="892"/>
      <c r="R401" s="579" t="s">
        <v>667</v>
      </c>
      <c r="S401" s="579" t="s">
        <v>65</v>
      </c>
      <c r="T401" s="581">
        <v>800</v>
      </c>
      <c r="U401" s="582">
        <v>800</v>
      </c>
      <c r="V401" s="583">
        <v>85</v>
      </c>
      <c r="W401" s="584">
        <v>85</v>
      </c>
      <c r="X401" s="585">
        <v>24</v>
      </c>
      <c r="Y401" s="586">
        <v>24</v>
      </c>
      <c r="Z401" s="587">
        <v>3.2</v>
      </c>
      <c r="AA401" s="588">
        <v>3.2</v>
      </c>
      <c r="AB401" s="893"/>
    </row>
    <row r="402" spans="1:28" ht="12" thickBot="1">
      <c r="A402" s="880"/>
      <c r="B402" s="591"/>
      <c r="C402" s="592"/>
      <c r="D402" s="593"/>
      <c r="E402" s="593"/>
      <c r="F402" s="593"/>
      <c r="G402" s="593"/>
      <c r="H402" s="593"/>
      <c r="I402" s="593"/>
      <c r="J402" s="593"/>
      <c r="K402" s="593"/>
      <c r="L402" s="593"/>
      <c r="M402" s="593"/>
      <c r="N402" s="595"/>
      <c r="O402" s="579" t="s">
        <v>493</v>
      </c>
      <c r="P402" s="892" t="s">
        <v>51</v>
      </c>
      <c r="Q402" s="892" t="s">
        <v>132</v>
      </c>
      <c r="R402" s="579" t="s">
        <v>5206</v>
      </c>
      <c r="S402" s="579"/>
      <c r="T402" s="581">
        <v>550</v>
      </c>
      <c r="U402" s="582">
        <v>550</v>
      </c>
      <c r="V402" s="583">
        <v>40</v>
      </c>
      <c r="W402" s="584">
        <v>40</v>
      </c>
      <c r="X402" s="585">
        <v>12</v>
      </c>
      <c r="Y402" s="586">
        <v>12</v>
      </c>
      <c r="Z402" s="587">
        <v>1.2</v>
      </c>
      <c r="AA402" s="588">
        <v>1.2</v>
      </c>
      <c r="AB402" s="893" t="s">
        <v>1195</v>
      </c>
    </row>
    <row r="403" spans="1:28" ht="12" thickBot="1">
      <c r="A403" s="880"/>
      <c r="B403" s="591"/>
      <c r="C403" s="592"/>
      <c r="D403" s="593"/>
      <c r="E403" s="593"/>
      <c r="F403" s="593"/>
      <c r="G403" s="593"/>
      <c r="H403" s="593"/>
      <c r="I403" s="593"/>
      <c r="J403" s="593"/>
      <c r="K403" s="593"/>
      <c r="L403" s="593"/>
      <c r="M403" s="593"/>
      <c r="N403" s="595"/>
      <c r="O403" s="579" t="s">
        <v>494</v>
      </c>
      <c r="P403" s="892"/>
      <c r="Q403" s="892"/>
      <c r="R403" s="579" t="s">
        <v>5207</v>
      </c>
      <c r="S403" s="579"/>
      <c r="T403" s="581">
        <v>650</v>
      </c>
      <c r="U403" s="582">
        <v>650</v>
      </c>
      <c r="V403" s="583">
        <v>45</v>
      </c>
      <c r="W403" s="584">
        <v>45</v>
      </c>
      <c r="X403" s="585">
        <v>12</v>
      </c>
      <c r="Y403" s="586">
        <v>12</v>
      </c>
      <c r="Z403" s="587">
        <v>1.2</v>
      </c>
      <c r="AA403" s="588">
        <v>1.2</v>
      </c>
      <c r="AB403" s="893"/>
    </row>
    <row r="404" spans="1:28" ht="12" thickBot="1">
      <c r="A404" s="880"/>
      <c r="B404" s="591"/>
      <c r="C404" s="592"/>
      <c r="D404" s="593"/>
      <c r="E404" s="593"/>
      <c r="F404" s="593"/>
      <c r="G404" s="593"/>
      <c r="H404" s="593"/>
      <c r="I404" s="593"/>
      <c r="J404" s="593"/>
      <c r="K404" s="593"/>
      <c r="L404" s="593"/>
      <c r="M404" s="593"/>
      <c r="N404" s="595"/>
      <c r="O404" s="579" t="s">
        <v>495</v>
      </c>
      <c r="P404" s="892"/>
      <c r="Q404" s="892"/>
      <c r="R404" s="579" t="s">
        <v>5206</v>
      </c>
      <c r="S404" s="579"/>
      <c r="T404" s="581">
        <v>750</v>
      </c>
      <c r="U404" s="582">
        <v>750</v>
      </c>
      <c r="V404" s="583">
        <v>50</v>
      </c>
      <c r="W404" s="584">
        <v>50</v>
      </c>
      <c r="X404" s="585">
        <v>12</v>
      </c>
      <c r="Y404" s="586">
        <v>12</v>
      </c>
      <c r="Z404" s="587">
        <v>1.2</v>
      </c>
      <c r="AA404" s="588">
        <v>1.2</v>
      </c>
      <c r="AB404" s="893"/>
    </row>
    <row r="405" spans="1:28" ht="12" thickBot="1">
      <c r="A405" s="880"/>
      <c r="B405" s="591"/>
      <c r="C405" s="592"/>
      <c r="D405" s="593"/>
      <c r="E405" s="593"/>
      <c r="F405" s="593"/>
      <c r="G405" s="593"/>
      <c r="H405" s="593"/>
      <c r="I405" s="593"/>
      <c r="J405" s="593"/>
      <c r="K405" s="593"/>
      <c r="L405" s="593"/>
      <c r="M405" s="593"/>
      <c r="N405" s="595"/>
      <c r="O405" s="579" t="s">
        <v>496</v>
      </c>
      <c r="P405" s="892"/>
      <c r="Q405" s="892"/>
      <c r="R405" s="579" t="s">
        <v>5206</v>
      </c>
      <c r="S405" s="579"/>
      <c r="T405" s="581">
        <v>850</v>
      </c>
      <c r="U405" s="582">
        <v>850</v>
      </c>
      <c r="V405" s="583">
        <v>60</v>
      </c>
      <c r="W405" s="584">
        <v>60</v>
      </c>
      <c r="X405" s="585">
        <v>12</v>
      </c>
      <c r="Y405" s="586">
        <v>12</v>
      </c>
      <c r="Z405" s="587">
        <v>1.2</v>
      </c>
      <c r="AA405" s="588">
        <v>1.2</v>
      </c>
      <c r="AB405" s="893"/>
    </row>
    <row r="406" spans="1:28" ht="12" thickBot="1">
      <c r="A406" s="880"/>
      <c r="B406" s="572" t="s">
        <v>5144</v>
      </c>
      <c r="C406" s="573" t="s">
        <v>5143</v>
      </c>
      <c r="D406" s="573"/>
      <c r="E406" s="573"/>
      <c r="F406" s="573"/>
      <c r="G406" s="573"/>
      <c r="H406" s="573"/>
      <c r="I406" s="573"/>
      <c r="J406" s="573"/>
      <c r="K406" s="573"/>
      <c r="L406" s="573"/>
      <c r="M406" s="573"/>
      <c r="N406" s="596"/>
      <c r="O406" s="575"/>
      <c r="P406" s="575"/>
      <c r="Q406" s="575"/>
      <c r="R406" s="575"/>
      <c r="S406" s="575"/>
      <c r="T406" s="576"/>
      <c r="U406" s="576"/>
      <c r="V406" s="576"/>
      <c r="W406" s="576"/>
      <c r="X406" s="576"/>
      <c r="Y406" s="576"/>
      <c r="Z406" s="575"/>
      <c r="AA406" s="575"/>
      <c r="AB406" s="575"/>
    </row>
    <row r="407" spans="1:28" ht="12" thickBot="1">
      <c r="A407" s="880"/>
      <c r="B407" s="577" t="s">
        <v>1198</v>
      </c>
      <c r="C407" s="578" t="s">
        <v>600</v>
      </c>
      <c r="D407" s="656" t="s">
        <v>1753</v>
      </c>
      <c r="E407" s="579" t="s">
        <v>623</v>
      </c>
      <c r="F407" s="579" t="s">
        <v>1753</v>
      </c>
      <c r="G407" s="579" t="s">
        <v>1753</v>
      </c>
      <c r="H407" s="579" t="s">
        <v>1753</v>
      </c>
      <c r="I407" s="579" t="s">
        <v>1753</v>
      </c>
      <c r="J407" s="579">
        <v>50</v>
      </c>
      <c r="K407" s="579">
        <v>50</v>
      </c>
      <c r="L407" s="579">
        <v>50</v>
      </c>
      <c r="M407" s="580">
        <v>8</v>
      </c>
      <c r="N407" s="574"/>
      <c r="O407" s="579" t="s">
        <v>662</v>
      </c>
      <c r="P407" s="892" t="s">
        <v>51</v>
      </c>
      <c r="Q407" s="579" t="s">
        <v>58</v>
      </c>
      <c r="R407" s="579" t="s">
        <v>667</v>
      </c>
      <c r="S407" s="579" t="s">
        <v>64</v>
      </c>
      <c r="T407" s="581">
        <v>320</v>
      </c>
      <c r="U407" s="582">
        <v>320</v>
      </c>
      <c r="V407" s="583">
        <v>45</v>
      </c>
      <c r="W407" s="584">
        <v>45</v>
      </c>
      <c r="X407" s="585">
        <v>16</v>
      </c>
      <c r="Y407" s="586">
        <v>16</v>
      </c>
      <c r="Z407" s="587">
        <v>3.2</v>
      </c>
      <c r="AA407" s="588">
        <v>3.2</v>
      </c>
      <c r="AB407" s="893" t="s">
        <v>1198</v>
      </c>
    </row>
    <row r="408" spans="1:28" ht="12" thickBot="1">
      <c r="A408" s="880"/>
      <c r="B408" s="589">
        <v>10</v>
      </c>
      <c r="C408" s="578" t="s">
        <v>601</v>
      </c>
      <c r="D408" s="656" t="s">
        <v>1768</v>
      </c>
      <c r="E408" s="579" t="s">
        <v>667</v>
      </c>
      <c r="F408" s="579" t="s">
        <v>624</v>
      </c>
      <c r="G408" s="579" t="s">
        <v>1753</v>
      </c>
      <c r="H408" s="579" t="s">
        <v>1753</v>
      </c>
      <c r="I408" s="579" t="s">
        <v>1753</v>
      </c>
      <c r="J408" s="579">
        <v>60</v>
      </c>
      <c r="K408" s="579">
        <v>60</v>
      </c>
      <c r="L408" s="579">
        <v>60</v>
      </c>
      <c r="M408" s="580">
        <v>8</v>
      </c>
      <c r="N408" s="574"/>
      <c r="O408" s="579" t="s">
        <v>624</v>
      </c>
      <c r="P408" s="892"/>
      <c r="Q408" s="892" t="s">
        <v>52</v>
      </c>
      <c r="R408" s="579" t="s">
        <v>667</v>
      </c>
      <c r="S408" s="579" t="s">
        <v>64</v>
      </c>
      <c r="T408" s="581">
        <v>370</v>
      </c>
      <c r="U408" s="582">
        <v>370</v>
      </c>
      <c r="V408" s="583">
        <v>50</v>
      </c>
      <c r="W408" s="584">
        <v>50</v>
      </c>
      <c r="X408" s="585">
        <v>24</v>
      </c>
      <c r="Y408" s="586">
        <v>24</v>
      </c>
      <c r="Z408" s="587">
        <v>3.2</v>
      </c>
      <c r="AA408" s="588">
        <v>3.2</v>
      </c>
      <c r="AB408" s="893"/>
    </row>
    <row r="409" spans="1:28" ht="12" thickBot="1">
      <c r="A409" s="880"/>
      <c r="B409" s="589">
        <v>20</v>
      </c>
      <c r="C409" s="578" t="s">
        <v>602</v>
      </c>
      <c r="D409" s="656" t="s">
        <v>1768</v>
      </c>
      <c r="E409" s="579" t="s">
        <v>667</v>
      </c>
      <c r="F409" s="579" t="s">
        <v>625</v>
      </c>
      <c r="G409" s="579" t="s">
        <v>637</v>
      </c>
      <c r="H409" s="579" t="s">
        <v>1753</v>
      </c>
      <c r="I409" s="579" t="s">
        <v>1753</v>
      </c>
      <c r="J409" s="579">
        <v>70</v>
      </c>
      <c r="K409" s="579">
        <v>70</v>
      </c>
      <c r="L409" s="579">
        <v>70</v>
      </c>
      <c r="M409" s="580">
        <v>8</v>
      </c>
      <c r="N409" s="574"/>
      <c r="O409" s="579" t="s">
        <v>625</v>
      </c>
      <c r="P409" s="892"/>
      <c r="Q409" s="892"/>
      <c r="R409" s="579" t="s">
        <v>667</v>
      </c>
      <c r="S409" s="579" t="s">
        <v>64</v>
      </c>
      <c r="T409" s="581">
        <v>390</v>
      </c>
      <c r="U409" s="582">
        <v>390</v>
      </c>
      <c r="V409" s="583">
        <v>55</v>
      </c>
      <c r="W409" s="584">
        <v>55</v>
      </c>
      <c r="X409" s="585">
        <v>24</v>
      </c>
      <c r="Y409" s="586">
        <v>24</v>
      </c>
      <c r="Z409" s="587">
        <v>3.2</v>
      </c>
      <c r="AA409" s="588">
        <v>3.2</v>
      </c>
      <c r="AB409" s="893"/>
    </row>
    <row r="410" spans="1:28" ht="12" thickBot="1">
      <c r="A410" s="880"/>
      <c r="B410" s="589">
        <v>30</v>
      </c>
      <c r="C410" s="578" t="s">
        <v>603</v>
      </c>
      <c r="D410" s="656" t="s">
        <v>1768</v>
      </c>
      <c r="E410" s="579" t="s">
        <v>667</v>
      </c>
      <c r="F410" s="579" t="s">
        <v>626</v>
      </c>
      <c r="G410" s="579" t="s">
        <v>638</v>
      </c>
      <c r="H410" s="579" t="s">
        <v>493</v>
      </c>
      <c r="I410" s="579" t="s">
        <v>1753</v>
      </c>
      <c r="J410" s="590">
        <v>64</v>
      </c>
      <c r="K410" s="590">
        <v>64</v>
      </c>
      <c r="L410" s="590">
        <v>64</v>
      </c>
      <c r="M410" s="580">
        <v>8</v>
      </c>
      <c r="N410" s="574"/>
      <c r="O410" s="579" t="s">
        <v>626</v>
      </c>
      <c r="P410" s="892"/>
      <c r="Q410" s="892"/>
      <c r="R410" s="579" t="s">
        <v>667</v>
      </c>
      <c r="S410" s="579" t="s">
        <v>64</v>
      </c>
      <c r="T410" s="581">
        <v>440</v>
      </c>
      <c r="U410" s="582">
        <v>440</v>
      </c>
      <c r="V410" s="583">
        <v>60</v>
      </c>
      <c r="W410" s="584">
        <v>60</v>
      </c>
      <c r="X410" s="585">
        <v>24</v>
      </c>
      <c r="Y410" s="586">
        <v>24</v>
      </c>
      <c r="Z410" s="587">
        <v>3.2</v>
      </c>
      <c r="AA410" s="588">
        <v>3.2</v>
      </c>
      <c r="AB410" s="893"/>
    </row>
    <row r="411" spans="1:28" ht="12" thickBot="1">
      <c r="A411" s="880"/>
      <c r="B411" s="589">
        <v>40</v>
      </c>
      <c r="C411" s="578" t="s">
        <v>604</v>
      </c>
      <c r="D411" s="656" t="s">
        <v>1768</v>
      </c>
      <c r="E411" s="579" t="s">
        <v>667</v>
      </c>
      <c r="F411" s="579" t="s">
        <v>627</v>
      </c>
      <c r="G411" s="579" t="s">
        <v>639</v>
      </c>
      <c r="H411" s="579" t="s">
        <v>494</v>
      </c>
      <c r="I411" s="579" t="s">
        <v>658</v>
      </c>
      <c r="J411" s="590">
        <v>64</v>
      </c>
      <c r="K411" s="590">
        <v>64</v>
      </c>
      <c r="L411" s="590">
        <v>64</v>
      </c>
      <c r="M411" s="580">
        <v>8</v>
      </c>
      <c r="N411" s="574"/>
      <c r="O411" s="579" t="s">
        <v>627</v>
      </c>
      <c r="P411" s="892"/>
      <c r="Q411" s="892"/>
      <c r="R411" s="579" t="s">
        <v>667</v>
      </c>
      <c r="S411" s="579" t="s">
        <v>64</v>
      </c>
      <c r="T411" s="581">
        <v>500</v>
      </c>
      <c r="U411" s="582">
        <v>500</v>
      </c>
      <c r="V411" s="583">
        <v>70</v>
      </c>
      <c r="W411" s="584">
        <v>70</v>
      </c>
      <c r="X411" s="585">
        <v>24</v>
      </c>
      <c r="Y411" s="586">
        <v>24</v>
      </c>
      <c r="Z411" s="587">
        <v>3.2</v>
      </c>
      <c r="AA411" s="588">
        <v>3.2</v>
      </c>
      <c r="AB411" s="893"/>
    </row>
    <row r="412" spans="1:28" ht="12" thickBot="1">
      <c r="A412" s="880"/>
      <c r="B412" s="589">
        <v>55</v>
      </c>
      <c r="C412" s="578" t="s">
        <v>605</v>
      </c>
      <c r="D412" s="656" t="s">
        <v>1768</v>
      </c>
      <c r="E412" s="579" t="s">
        <v>667</v>
      </c>
      <c r="F412" s="579" t="s">
        <v>628</v>
      </c>
      <c r="G412" s="579" t="s">
        <v>640</v>
      </c>
      <c r="H412" s="579" t="s">
        <v>495</v>
      </c>
      <c r="I412" s="579" t="s">
        <v>659</v>
      </c>
      <c r="J412" s="590">
        <v>64</v>
      </c>
      <c r="K412" s="590">
        <v>64</v>
      </c>
      <c r="L412" s="590">
        <v>64</v>
      </c>
      <c r="M412" s="580">
        <v>8</v>
      </c>
      <c r="N412" s="574"/>
      <c r="O412" s="579" t="s">
        <v>628</v>
      </c>
      <c r="P412" s="892"/>
      <c r="Q412" s="892"/>
      <c r="R412" s="579" t="s">
        <v>667</v>
      </c>
      <c r="S412" s="579" t="s">
        <v>64</v>
      </c>
      <c r="T412" s="581">
        <v>580</v>
      </c>
      <c r="U412" s="582">
        <v>580</v>
      </c>
      <c r="V412" s="583">
        <v>75</v>
      </c>
      <c r="W412" s="584">
        <v>75</v>
      </c>
      <c r="X412" s="585">
        <v>24</v>
      </c>
      <c r="Y412" s="586">
        <v>24</v>
      </c>
      <c r="Z412" s="587">
        <v>3.2</v>
      </c>
      <c r="AA412" s="588">
        <v>3.2</v>
      </c>
      <c r="AB412" s="893"/>
    </row>
    <row r="413" spans="1:28" ht="12" thickBot="1">
      <c r="A413" s="880"/>
      <c r="B413" s="589">
        <v>70</v>
      </c>
      <c r="C413" s="578" t="s">
        <v>1759</v>
      </c>
      <c r="D413" s="656" t="s">
        <v>1768</v>
      </c>
      <c r="E413" s="579" t="s">
        <v>667</v>
      </c>
      <c r="F413" s="579" t="s">
        <v>629</v>
      </c>
      <c r="G413" s="579" t="s">
        <v>641</v>
      </c>
      <c r="H413" s="579" t="s">
        <v>496</v>
      </c>
      <c r="I413" s="579" t="s">
        <v>660</v>
      </c>
      <c r="J413" s="590">
        <v>64</v>
      </c>
      <c r="K413" s="590">
        <v>64</v>
      </c>
      <c r="L413" s="590">
        <v>64</v>
      </c>
      <c r="M413" s="580">
        <v>8</v>
      </c>
      <c r="N413" s="574"/>
      <c r="O413" s="579" t="s">
        <v>629</v>
      </c>
      <c r="P413" s="892"/>
      <c r="Q413" s="892"/>
      <c r="R413" s="579" t="s">
        <v>667</v>
      </c>
      <c r="S413" s="579" t="s">
        <v>64</v>
      </c>
      <c r="T413" s="581">
        <v>680</v>
      </c>
      <c r="U413" s="582">
        <v>680</v>
      </c>
      <c r="V413" s="583">
        <v>80</v>
      </c>
      <c r="W413" s="584">
        <v>80</v>
      </c>
      <c r="X413" s="585">
        <v>24</v>
      </c>
      <c r="Y413" s="586">
        <v>24</v>
      </c>
      <c r="Z413" s="587">
        <v>3.2</v>
      </c>
      <c r="AA413" s="588">
        <v>3.2</v>
      </c>
      <c r="AB413" s="893"/>
    </row>
    <row r="414" spans="1:28" ht="12" thickBot="1">
      <c r="A414" s="880"/>
      <c r="B414" s="577" t="s">
        <v>1202</v>
      </c>
      <c r="C414" s="578" t="s">
        <v>606</v>
      </c>
      <c r="D414" s="656" t="s">
        <v>1753</v>
      </c>
      <c r="E414" s="579" t="s">
        <v>644</v>
      </c>
      <c r="F414" s="579" t="s">
        <v>1753</v>
      </c>
      <c r="G414" s="579" t="s">
        <v>1753</v>
      </c>
      <c r="H414" s="579" t="s">
        <v>1753</v>
      </c>
      <c r="I414" s="579" t="s">
        <v>1753</v>
      </c>
      <c r="J414" s="579">
        <v>64</v>
      </c>
      <c r="K414" s="579">
        <v>64</v>
      </c>
      <c r="L414" s="579">
        <v>64</v>
      </c>
      <c r="M414" s="580">
        <v>8</v>
      </c>
      <c r="N414" s="574"/>
      <c r="O414" s="579" t="s">
        <v>661</v>
      </c>
      <c r="P414" s="892" t="s">
        <v>3474</v>
      </c>
      <c r="Q414" s="892" t="s">
        <v>50</v>
      </c>
      <c r="R414" s="579" t="s">
        <v>667</v>
      </c>
      <c r="S414" s="579" t="s">
        <v>65</v>
      </c>
      <c r="T414" s="581">
        <v>370</v>
      </c>
      <c r="U414" s="582">
        <v>370</v>
      </c>
      <c r="V414" s="583">
        <v>60</v>
      </c>
      <c r="W414" s="584">
        <v>60</v>
      </c>
      <c r="X414" s="585">
        <v>32</v>
      </c>
      <c r="Y414" s="586">
        <v>32</v>
      </c>
      <c r="Z414" s="587">
        <v>3.2</v>
      </c>
      <c r="AA414" s="588">
        <v>3.2</v>
      </c>
      <c r="AB414" s="893" t="s">
        <v>1202</v>
      </c>
    </row>
    <row r="415" spans="1:28" ht="12" thickBot="1">
      <c r="A415" s="880"/>
      <c r="B415" s="589">
        <v>10</v>
      </c>
      <c r="C415" s="578" t="s">
        <v>607</v>
      </c>
      <c r="D415" s="656" t="s">
        <v>1753</v>
      </c>
      <c r="E415" s="579" t="s">
        <v>645</v>
      </c>
      <c r="F415" s="579" t="s">
        <v>1753</v>
      </c>
      <c r="G415" s="579" t="s">
        <v>1753</v>
      </c>
      <c r="H415" s="579" t="s">
        <v>1753</v>
      </c>
      <c r="I415" s="579" t="s">
        <v>1753</v>
      </c>
      <c r="J415" s="590">
        <v>64</v>
      </c>
      <c r="K415" s="590">
        <v>64</v>
      </c>
      <c r="L415" s="590">
        <v>64</v>
      </c>
      <c r="M415" s="580">
        <v>8</v>
      </c>
      <c r="N415" s="574"/>
      <c r="O415" s="579" t="s">
        <v>631</v>
      </c>
      <c r="P415" s="892"/>
      <c r="Q415" s="892"/>
      <c r="R415" s="579" t="s">
        <v>667</v>
      </c>
      <c r="S415" s="579" t="s">
        <v>65</v>
      </c>
      <c r="T415" s="581">
        <v>400</v>
      </c>
      <c r="U415" s="582">
        <v>400</v>
      </c>
      <c r="V415" s="583">
        <v>60</v>
      </c>
      <c r="W415" s="584">
        <v>60</v>
      </c>
      <c r="X415" s="585">
        <v>32</v>
      </c>
      <c r="Y415" s="586">
        <v>32</v>
      </c>
      <c r="Z415" s="587">
        <v>3.2</v>
      </c>
      <c r="AA415" s="588">
        <v>3.2</v>
      </c>
      <c r="AB415" s="893"/>
    </row>
    <row r="416" spans="1:28" ht="12" thickBot="1">
      <c r="A416" s="880"/>
      <c r="B416" s="589">
        <v>20</v>
      </c>
      <c r="C416" s="578" t="s">
        <v>608</v>
      </c>
      <c r="D416" s="656" t="s">
        <v>1753</v>
      </c>
      <c r="E416" s="579" t="s">
        <v>646</v>
      </c>
      <c r="F416" s="579" t="s">
        <v>637</v>
      </c>
      <c r="G416" s="579" t="s">
        <v>1753</v>
      </c>
      <c r="H416" s="579" t="s">
        <v>1753</v>
      </c>
      <c r="I416" s="579" t="s">
        <v>1753</v>
      </c>
      <c r="J416" s="590">
        <v>64</v>
      </c>
      <c r="K416" s="590">
        <v>64</v>
      </c>
      <c r="L416" s="590">
        <v>64</v>
      </c>
      <c r="M416" s="580">
        <v>8</v>
      </c>
      <c r="N416" s="574"/>
      <c r="O416" s="579" t="s">
        <v>632</v>
      </c>
      <c r="P416" s="892"/>
      <c r="Q416" s="892"/>
      <c r="R416" s="579" t="s">
        <v>667</v>
      </c>
      <c r="S416" s="579" t="s">
        <v>65</v>
      </c>
      <c r="T416" s="581">
        <v>440</v>
      </c>
      <c r="U416" s="582">
        <v>440</v>
      </c>
      <c r="V416" s="583">
        <v>70</v>
      </c>
      <c r="W416" s="584">
        <v>70</v>
      </c>
      <c r="X416" s="585">
        <v>32</v>
      </c>
      <c r="Y416" s="586">
        <v>32</v>
      </c>
      <c r="Z416" s="587">
        <v>3.2</v>
      </c>
      <c r="AA416" s="588">
        <v>3.2</v>
      </c>
      <c r="AB416" s="893"/>
    </row>
    <row r="417" spans="1:28" ht="12" thickBot="1">
      <c r="A417" s="880"/>
      <c r="B417" s="589">
        <v>30</v>
      </c>
      <c r="C417" s="578" t="s">
        <v>609</v>
      </c>
      <c r="D417" s="656" t="s">
        <v>1753</v>
      </c>
      <c r="E417" s="579" t="s">
        <v>647</v>
      </c>
      <c r="F417" s="579" t="s">
        <v>638</v>
      </c>
      <c r="G417" s="579" t="s">
        <v>493</v>
      </c>
      <c r="H417" s="579" t="s">
        <v>1753</v>
      </c>
      <c r="I417" s="579" t="s">
        <v>1753</v>
      </c>
      <c r="J417" s="590">
        <v>64</v>
      </c>
      <c r="K417" s="590">
        <v>64</v>
      </c>
      <c r="L417" s="590">
        <v>64</v>
      </c>
      <c r="M417" s="580">
        <v>8</v>
      </c>
      <c r="N417" s="574"/>
      <c r="O417" s="579" t="s">
        <v>633</v>
      </c>
      <c r="P417" s="892"/>
      <c r="Q417" s="892"/>
      <c r="R417" s="579" t="s">
        <v>667</v>
      </c>
      <c r="S417" s="579" t="s">
        <v>65</v>
      </c>
      <c r="T417" s="581">
        <v>500</v>
      </c>
      <c r="U417" s="582">
        <v>500</v>
      </c>
      <c r="V417" s="583">
        <v>75</v>
      </c>
      <c r="W417" s="584">
        <v>75</v>
      </c>
      <c r="X417" s="585">
        <v>32</v>
      </c>
      <c r="Y417" s="586">
        <v>32</v>
      </c>
      <c r="Z417" s="587">
        <v>3.2</v>
      </c>
      <c r="AA417" s="588">
        <v>3.2</v>
      </c>
      <c r="AB417" s="893"/>
    </row>
    <row r="418" spans="1:28" ht="12" thickBot="1">
      <c r="A418" s="880"/>
      <c r="B418" s="589">
        <v>40</v>
      </c>
      <c r="C418" s="578" t="s">
        <v>610</v>
      </c>
      <c r="D418" s="656" t="s">
        <v>1753</v>
      </c>
      <c r="E418" s="579" t="s">
        <v>648</v>
      </c>
      <c r="F418" s="579" t="s">
        <v>639</v>
      </c>
      <c r="G418" s="579" t="s">
        <v>494</v>
      </c>
      <c r="H418" s="579" t="s">
        <v>642</v>
      </c>
      <c r="I418" s="579" t="s">
        <v>1753</v>
      </c>
      <c r="J418" s="590">
        <v>64</v>
      </c>
      <c r="K418" s="590">
        <v>64</v>
      </c>
      <c r="L418" s="590">
        <v>64</v>
      </c>
      <c r="M418" s="580">
        <v>8</v>
      </c>
      <c r="N418" s="574"/>
      <c r="O418" s="579" t="s">
        <v>634</v>
      </c>
      <c r="P418" s="892"/>
      <c r="Q418" s="892"/>
      <c r="R418" s="579" t="s">
        <v>667</v>
      </c>
      <c r="S418" s="579" t="s">
        <v>65</v>
      </c>
      <c r="T418" s="581">
        <v>580</v>
      </c>
      <c r="U418" s="582">
        <v>580</v>
      </c>
      <c r="V418" s="583">
        <v>80</v>
      </c>
      <c r="W418" s="584">
        <v>80</v>
      </c>
      <c r="X418" s="585">
        <v>32</v>
      </c>
      <c r="Y418" s="586">
        <v>32</v>
      </c>
      <c r="Z418" s="587">
        <v>3.2</v>
      </c>
      <c r="AA418" s="588">
        <v>3.2</v>
      </c>
      <c r="AB418" s="893"/>
    </row>
    <row r="419" spans="1:28" ht="12" thickBot="1">
      <c r="A419" s="880"/>
      <c r="B419" s="589">
        <v>55</v>
      </c>
      <c r="C419" s="578" t="s">
        <v>611</v>
      </c>
      <c r="D419" s="656" t="s">
        <v>1753</v>
      </c>
      <c r="E419" s="579" t="s">
        <v>649</v>
      </c>
      <c r="F419" s="579" t="s">
        <v>640</v>
      </c>
      <c r="G419" s="579" t="s">
        <v>495</v>
      </c>
      <c r="H419" s="579" t="s">
        <v>642</v>
      </c>
      <c r="I419" s="579" t="s">
        <v>1753</v>
      </c>
      <c r="J419" s="590">
        <v>64</v>
      </c>
      <c r="K419" s="590">
        <v>64</v>
      </c>
      <c r="L419" s="590">
        <v>64</v>
      </c>
      <c r="M419" s="580">
        <v>8</v>
      </c>
      <c r="N419" s="574"/>
      <c r="O419" s="579" t="s">
        <v>635</v>
      </c>
      <c r="P419" s="892"/>
      <c r="Q419" s="892"/>
      <c r="R419" s="579" t="s">
        <v>667</v>
      </c>
      <c r="S419" s="579" t="s">
        <v>65</v>
      </c>
      <c r="T419" s="581">
        <v>680</v>
      </c>
      <c r="U419" s="582">
        <v>680</v>
      </c>
      <c r="V419" s="583">
        <v>85</v>
      </c>
      <c r="W419" s="584">
        <v>85</v>
      </c>
      <c r="X419" s="585">
        <v>32</v>
      </c>
      <c r="Y419" s="586">
        <v>32</v>
      </c>
      <c r="Z419" s="587">
        <v>3.2</v>
      </c>
      <c r="AA419" s="588">
        <v>3.2</v>
      </c>
      <c r="AB419" s="893"/>
    </row>
    <row r="420" spans="1:28" ht="12" thickBot="1">
      <c r="A420" s="880"/>
      <c r="B420" s="589">
        <v>70</v>
      </c>
      <c r="C420" s="578" t="s">
        <v>3155</v>
      </c>
      <c r="D420" s="656" t="s">
        <v>1753</v>
      </c>
      <c r="E420" s="579" t="s">
        <v>650</v>
      </c>
      <c r="F420" s="579" t="s">
        <v>641</v>
      </c>
      <c r="G420" s="579" t="s">
        <v>496</v>
      </c>
      <c r="H420" s="579" t="s">
        <v>642</v>
      </c>
      <c r="I420" s="579" t="s">
        <v>1753</v>
      </c>
      <c r="J420" s="590">
        <v>64</v>
      </c>
      <c r="K420" s="590">
        <v>64</v>
      </c>
      <c r="L420" s="590">
        <v>64</v>
      </c>
      <c r="M420" s="580">
        <v>8</v>
      </c>
      <c r="N420" s="574"/>
      <c r="O420" s="579" t="s">
        <v>636</v>
      </c>
      <c r="P420" s="892"/>
      <c r="Q420" s="892"/>
      <c r="R420" s="579" t="s">
        <v>667</v>
      </c>
      <c r="S420" s="579" t="s">
        <v>65</v>
      </c>
      <c r="T420" s="581">
        <v>800</v>
      </c>
      <c r="U420" s="582">
        <v>800</v>
      </c>
      <c r="V420" s="583">
        <v>85</v>
      </c>
      <c r="W420" s="584">
        <v>85</v>
      </c>
      <c r="X420" s="585">
        <v>32</v>
      </c>
      <c r="Y420" s="586">
        <v>32</v>
      </c>
      <c r="Z420" s="587">
        <v>3.2</v>
      </c>
      <c r="AA420" s="588">
        <v>3.2</v>
      </c>
      <c r="AB420" s="893"/>
    </row>
    <row r="421" spans="1:28" ht="12" thickBot="1">
      <c r="A421" s="880"/>
      <c r="B421" s="577" t="s">
        <v>1204</v>
      </c>
      <c r="C421" s="578" t="s">
        <v>3481</v>
      </c>
      <c r="D421" s="656" t="s">
        <v>1753</v>
      </c>
      <c r="E421" s="579" t="s">
        <v>630</v>
      </c>
      <c r="F421" s="579" t="s">
        <v>1753</v>
      </c>
      <c r="G421" s="579" t="s">
        <v>1753</v>
      </c>
      <c r="H421" s="579" t="s">
        <v>1753</v>
      </c>
      <c r="I421" s="579" t="s">
        <v>1753</v>
      </c>
      <c r="J421" s="579">
        <v>64</v>
      </c>
      <c r="K421" s="579">
        <v>64</v>
      </c>
      <c r="L421" s="579">
        <v>64</v>
      </c>
      <c r="M421" s="580">
        <v>8</v>
      </c>
      <c r="N421" s="574"/>
      <c r="O421" s="579" t="s">
        <v>663</v>
      </c>
      <c r="P421" s="892" t="s">
        <v>51</v>
      </c>
      <c r="Q421" s="892" t="s">
        <v>86</v>
      </c>
      <c r="R421" s="579" t="s">
        <v>5210</v>
      </c>
      <c r="S421" s="579"/>
      <c r="T421" s="581">
        <v>200</v>
      </c>
      <c r="U421" s="582">
        <v>200</v>
      </c>
      <c r="V421" s="583">
        <v>70</v>
      </c>
      <c r="W421" s="584">
        <v>70</v>
      </c>
      <c r="X421" s="585" t="s">
        <v>53</v>
      </c>
      <c r="Y421" s="586" t="s">
        <v>53</v>
      </c>
      <c r="Z421" s="587">
        <v>2.1</v>
      </c>
      <c r="AA421" s="588">
        <v>2.1</v>
      </c>
      <c r="AB421" s="893" t="s">
        <v>1195</v>
      </c>
    </row>
    <row r="422" spans="1:28" ht="12" thickBot="1">
      <c r="A422" s="880"/>
      <c r="B422" s="589">
        <v>10</v>
      </c>
      <c r="C422" s="578" t="s">
        <v>612</v>
      </c>
      <c r="D422" s="656" t="s">
        <v>1768</v>
      </c>
      <c r="E422" s="579" t="s">
        <v>667</v>
      </c>
      <c r="F422" s="579" t="s">
        <v>631</v>
      </c>
      <c r="G422" s="579" t="s">
        <v>1753</v>
      </c>
      <c r="H422" s="579" t="s">
        <v>1753</v>
      </c>
      <c r="I422" s="579" t="s">
        <v>1753</v>
      </c>
      <c r="J422" s="590">
        <v>64</v>
      </c>
      <c r="K422" s="590">
        <v>64</v>
      </c>
      <c r="L422" s="590">
        <v>64</v>
      </c>
      <c r="M422" s="580">
        <v>8</v>
      </c>
      <c r="N422" s="574"/>
      <c r="O422" s="579" t="s">
        <v>638</v>
      </c>
      <c r="P422" s="892"/>
      <c r="Q422" s="892"/>
      <c r="R422" s="579" t="s">
        <v>5211</v>
      </c>
      <c r="S422" s="579"/>
      <c r="T422" s="581">
        <v>235</v>
      </c>
      <c r="U422" s="582">
        <v>235</v>
      </c>
      <c r="V422" s="583">
        <v>70</v>
      </c>
      <c r="W422" s="584">
        <v>70</v>
      </c>
      <c r="X422" s="585" t="s">
        <v>53</v>
      </c>
      <c r="Y422" s="586" t="s">
        <v>53</v>
      </c>
      <c r="Z422" s="587">
        <v>2.1</v>
      </c>
      <c r="AA422" s="588">
        <v>2.1</v>
      </c>
      <c r="AB422" s="893"/>
    </row>
    <row r="423" spans="1:28" ht="12" thickBot="1">
      <c r="A423" s="880"/>
      <c r="B423" s="589">
        <v>20</v>
      </c>
      <c r="C423" s="578" t="s">
        <v>613</v>
      </c>
      <c r="D423" s="656" t="s">
        <v>1768</v>
      </c>
      <c r="E423" s="579" t="s">
        <v>667</v>
      </c>
      <c r="F423" s="579" t="s">
        <v>632</v>
      </c>
      <c r="G423" s="579" t="s">
        <v>637</v>
      </c>
      <c r="H423" s="579" t="s">
        <v>1753</v>
      </c>
      <c r="I423" s="579" t="s">
        <v>1753</v>
      </c>
      <c r="J423" s="590">
        <v>64</v>
      </c>
      <c r="K423" s="590">
        <v>64</v>
      </c>
      <c r="L423" s="590">
        <v>64</v>
      </c>
      <c r="M423" s="580">
        <v>8</v>
      </c>
      <c r="N423" s="574"/>
      <c r="O423" s="579" t="s">
        <v>639</v>
      </c>
      <c r="P423" s="892"/>
      <c r="Q423" s="892"/>
      <c r="R423" s="579" t="s">
        <v>5212</v>
      </c>
      <c r="S423" s="579"/>
      <c r="T423" s="581">
        <v>280</v>
      </c>
      <c r="U423" s="582">
        <v>280</v>
      </c>
      <c r="V423" s="583">
        <v>80</v>
      </c>
      <c r="W423" s="584">
        <v>80</v>
      </c>
      <c r="X423" s="585" t="s">
        <v>53</v>
      </c>
      <c r="Y423" s="586" t="s">
        <v>53</v>
      </c>
      <c r="Z423" s="587">
        <v>2.1</v>
      </c>
      <c r="AA423" s="588">
        <v>2.1</v>
      </c>
      <c r="AB423" s="893"/>
    </row>
    <row r="424" spans="1:28" ht="12" thickBot="1">
      <c r="A424" s="880"/>
      <c r="B424" s="589">
        <v>30</v>
      </c>
      <c r="C424" s="578" t="s">
        <v>614</v>
      </c>
      <c r="D424" s="656" t="s">
        <v>1768</v>
      </c>
      <c r="E424" s="579" t="s">
        <v>667</v>
      </c>
      <c r="F424" s="579" t="s">
        <v>633</v>
      </c>
      <c r="G424" s="579" t="s">
        <v>638</v>
      </c>
      <c r="H424" s="579" t="s">
        <v>493</v>
      </c>
      <c r="I424" s="579" t="s">
        <v>1753</v>
      </c>
      <c r="J424" s="590">
        <v>64</v>
      </c>
      <c r="K424" s="590">
        <v>64</v>
      </c>
      <c r="L424" s="590">
        <v>64</v>
      </c>
      <c r="M424" s="580">
        <v>8</v>
      </c>
      <c r="N424" s="574"/>
      <c r="O424" s="579" t="s">
        <v>640</v>
      </c>
      <c r="P424" s="892"/>
      <c r="Q424" s="892"/>
      <c r="R424" s="579" t="s">
        <v>5211</v>
      </c>
      <c r="S424" s="579"/>
      <c r="T424" s="581">
        <v>335</v>
      </c>
      <c r="U424" s="582">
        <v>335</v>
      </c>
      <c r="V424" s="583">
        <v>85</v>
      </c>
      <c r="W424" s="584">
        <v>85</v>
      </c>
      <c r="X424" s="585" t="s">
        <v>53</v>
      </c>
      <c r="Y424" s="586" t="s">
        <v>53</v>
      </c>
      <c r="Z424" s="587">
        <v>2.1</v>
      </c>
      <c r="AA424" s="588">
        <v>2.1</v>
      </c>
      <c r="AB424" s="893"/>
    </row>
    <row r="425" spans="1:28" ht="12" thickBot="1">
      <c r="A425" s="880"/>
      <c r="B425" s="589">
        <v>40</v>
      </c>
      <c r="C425" s="578" t="s">
        <v>615</v>
      </c>
      <c r="D425" s="656" t="s">
        <v>1768</v>
      </c>
      <c r="E425" s="579" t="s">
        <v>667</v>
      </c>
      <c r="F425" s="579" t="s">
        <v>634</v>
      </c>
      <c r="G425" s="579" t="s">
        <v>639</v>
      </c>
      <c r="H425" s="579" t="s">
        <v>494</v>
      </c>
      <c r="I425" s="579" t="s">
        <v>642</v>
      </c>
      <c r="J425" s="590">
        <v>64</v>
      </c>
      <c r="K425" s="590">
        <v>64</v>
      </c>
      <c r="L425" s="590">
        <v>64</v>
      </c>
      <c r="M425" s="580">
        <v>8</v>
      </c>
      <c r="N425" s="574"/>
      <c r="O425" s="579" t="s">
        <v>641</v>
      </c>
      <c r="P425" s="892"/>
      <c r="Q425" s="892"/>
      <c r="R425" s="579" t="s">
        <v>5211</v>
      </c>
      <c r="S425" s="579"/>
      <c r="T425" s="581">
        <v>350</v>
      </c>
      <c r="U425" s="582">
        <v>350</v>
      </c>
      <c r="V425" s="583">
        <v>90</v>
      </c>
      <c r="W425" s="584">
        <v>90</v>
      </c>
      <c r="X425" s="585" t="s">
        <v>53</v>
      </c>
      <c r="Y425" s="586" t="s">
        <v>53</v>
      </c>
      <c r="Z425" s="587">
        <v>2.1</v>
      </c>
      <c r="AA425" s="588">
        <v>2.1</v>
      </c>
      <c r="AB425" s="893"/>
    </row>
    <row r="426" spans="1:28" ht="12" thickBot="1">
      <c r="A426" s="880"/>
      <c r="B426" s="589">
        <v>55</v>
      </c>
      <c r="C426" s="578" t="s">
        <v>616</v>
      </c>
      <c r="D426" s="656" t="s">
        <v>1768</v>
      </c>
      <c r="E426" s="579" t="s">
        <v>667</v>
      </c>
      <c r="F426" s="579" t="s">
        <v>635</v>
      </c>
      <c r="G426" s="579" t="s">
        <v>640</v>
      </c>
      <c r="H426" s="579" t="s">
        <v>495</v>
      </c>
      <c r="I426" s="579" t="s">
        <v>642</v>
      </c>
      <c r="J426" s="590">
        <v>64</v>
      </c>
      <c r="K426" s="590">
        <v>64</v>
      </c>
      <c r="L426" s="590">
        <v>64</v>
      </c>
      <c r="M426" s="580">
        <v>8</v>
      </c>
      <c r="N426" s="574"/>
      <c r="O426" s="579" t="s">
        <v>498</v>
      </c>
      <c r="P426" s="892" t="s">
        <v>51</v>
      </c>
      <c r="Q426" s="892" t="s">
        <v>132</v>
      </c>
      <c r="R426" s="579" t="s">
        <v>5206</v>
      </c>
      <c r="S426" s="579"/>
      <c r="T426" s="581">
        <v>550</v>
      </c>
      <c r="U426" s="582">
        <v>550</v>
      </c>
      <c r="V426" s="583">
        <v>40</v>
      </c>
      <c r="W426" s="584">
        <v>40</v>
      </c>
      <c r="X426" s="585">
        <v>12</v>
      </c>
      <c r="Y426" s="586">
        <v>12</v>
      </c>
      <c r="Z426" s="587">
        <v>1.2</v>
      </c>
      <c r="AA426" s="588">
        <v>1.2</v>
      </c>
      <c r="AB426" s="893" t="s">
        <v>1195</v>
      </c>
    </row>
    <row r="427" spans="1:28" ht="12" thickBot="1">
      <c r="A427" s="880"/>
      <c r="B427" s="589">
        <v>70</v>
      </c>
      <c r="C427" s="578" t="s">
        <v>1760</v>
      </c>
      <c r="D427" s="656" t="s">
        <v>1768</v>
      </c>
      <c r="E427" s="579" t="s">
        <v>667</v>
      </c>
      <c r="F427" s="579" t="s">
        <v>636</v>
      </c>
      <c r="G427" s="579" t="s">
        <v>641</v>
      </c>
      <c r="H427" s="579" t="s">
        <v>496</v>
      </c>
      <c r="I427" s="579" t="s">
        <v>642</v>
      </c>
      <c r="J427" s="590">
        <v>64</v>
      </c>
      <c r="K427" s="590">
        <v>64</v>
      </c>
      <c r="L427" s="590">
        <v>64</v>
      </c>
      <c r="M427" s="580">
        <v>8</v>
      </c>
      <c r="N427" s="574"/>
      <c r="O427" s="579" t="s">
        <v>494</v>
      </c>
      <c r="P427" s="892"/>
      <c r="Q427" s="892"/>
      <c r="R427" s="579" t="s">
        <v>5207</v>
      </c>
      <c r="S427" s="579"/>
      <c r="T427" s="581">
        <v>650</v>
      </c>
      <c r="U427" s="582">
        <v>650</v>
      </c>
      <c r="V427" s="583">
        <v>45</v>
      </c>
      <c r="W427" s="584">
        <v>45</v>
      </c>
      <c r="X427" s="585">
        <v>12</v>
      </c>
      <c r="Y427" s="586">
        <v>12</v>
      </c>
      <c r="Z427" s="587">
        <v>1.2</v>
      </c>
      <c r="AA427" s="588">
        <v>1.2</v>
      </c>
      <c r="AB427" s="893"/>
    </row>
    <row r="428" spans="1:28" ht="12" thickBot="1">
      <c r="A428" s="880"/>
      <c r="B428" s="577" t="s">
        <v>1196</v>
      </c>
      <c r="C428" s="578" t="s">
        <v>617</v>
      </c>
      <c r="D428" s="656" t="s">
        <v>1753</v>
      </c>
      <c r="E428" s="579" t="s">
        <v>651</v>
      </c>
      <c r="F428" s="579" t="s">
        <v>1753</v>
      </c>
      <c r="G428" s="579" t="s">
        <v>1753</v>
      </c>
      <c r="H428" s="579" t="s">
        <v>1753</v>
      </c>
      <c r="I428" s="579" t="s">
        <v>1753</v>
      </c>
      <c r="J428" s="579">
        <v>64</v>
      </c>
      <c r="K428" s="579">
        <v>64</v>
      </c>
      <c r="L428" s="579">
        <v>64</v>
      </c>
      <c r="M428" s="580">
        <v>8</v>
      </c>
      <c r="N428" s="574"/>
      <c r="O428" s="579" t="s">
        <v>495</v>
      </c>
      <c r="P428" s="892"/>
      <c r="Q428" s="892"/>
      <c r="R428" s="579" t="s">
        <v>5206</v>
      </c>
      <c r="S428" s="579"/>
      <c r="T428" s="581">
        <v>750</v>
      </c>
      <c r="U428" s="582">
        <v>750</v>
      </c>
      <c r="V428" s="583">
        <v>50</v>
      </c>
      <c r="W428" s="584">
        <v>50</v>
      </c>
      <c r="X428" s="585">
        <v>12</v>
      </c>
      <c r="Y428" s="586">
        <v>12</v>
      </c>
      <c r="Z428" s="587">
        <v>1.2</v>
      </c>
      <c r="AA428" s="588">
        <v>1.2</v>
      </c>
      <c r="AB428" s="893"/>
    </row>
    <row r="429" spans="1:28" ht="12" thickBot="1">
      <c r="A429" s="880"/>
      <c r="B429" s="589">
        <v>10</v>
      </c>
      <c r="C429" s="578" t="s">
        <v>618</v>
      </c>
      <c r="D429" s="656" t="s">
        <v>1753</v>
      </c>
      <c r="E429" s="579" t="s">
        <v>652</v>
      </c>
      <c r="F429" s="579" t="s">
        <v>624</v>
      </c>
      <c r="G429" s="579" t="s">
        <v>1753</v>
      </c>
      <c r="H429" s="579" t="s">
        <v>1753</v>
      </c>
      <c r="I429" s="579" t="s">
        <v>1753</v>
      </c>
      <c r="J429" s="590">
        <v>64</v>
      </c>
      <c r="K429" s="590">
        <v>64</v>
      </c>
      <c r="L429" s="590">
        <v>64</v>
      </c>
      <c r="M429" s="580">
        <v>8</v>
      </c>
      <c r="N429" s="574"/>
      <c r="O429" s="579" t="s">
        <v>643</v>
      </c>
      <c r="P429" s="892"/>
      <c r="Q429" s="892"/>
      <c r="R429" s="579" t="s">
        <v>5206</v>
      </c>
      <c r="S429" s="579"/>
      <c r="T429" s="581">
        <v>850</v>
      </c>
      <c r="U429" s="582">
        <v>850</v>
      </c>
      <c r="V429" s="583">
        <v>60</v>
      </c>
      <c r="W429" s="584">
        <v>60</v>
      </c>
      <c r="X429" s="585">
        <v>12</v>
      </c>
      <c r="Y429" s="586">
        <v>12</v>
      </c>
      <c r="Z429" s="587">
        <v>1.2</v>
      </c>
      <c r="AA429" s="588">
        <v>1.2</v>
      </c>
      <c r="AB429" s="893"/>
    </row>
    <row r="430" spans="1:28" ht="12" thickBot="1">
      <c r="A430" s="880"/>
      <c r="B430" s="589">
        <v>20</v>
      </c>
      <c r="C430" s="578" t="s">
        <v>619</v>
      </c>
      <c r="D430" s="656" t="s">
        <v>1768</v>
      </c>
      <c r="E430" s="579" t="s">
        <v>653</v>
      </c>
      <c r="F430" s="579" t="s">
        <v>625</v>
      </c>
      <c r="G430" s="579" t="s">
        <v>637</v>
      </c>
      <c r="H430" s="579" t="s">
        <v>1753</v>
      </c>
      <c r="I430" s="579" t="s">
        <v>1753</v>
      </c>
      <c r="J430" s="590">
        <v>64</v>
      </c>
      <c r="K430" s="590">
        <v>64</v>
      </c>
      <c r="L430" s="590">
        <v>64</v>
      </c>
      <c r="M430" s="580">
        <v>8</v>
      </c>
      <c r="N430" s="574"/>
      <c r="O430" s="579" t="s">
        <v>664</v>
      </c>
      <c r="P430" s="892" t="s">
        <v>59</v>
      </c>
      <c r="Q430" s="892" t="s">
        <v>58</v>
      </c>
      <c r="R430" s="579" t="s">
        <v>667</v>
      </c>
      <c r="S430" s="579" t="s">
        <v>67</v>
      </c>
      <c r="T430" s="581">
        <v>320</v>
      </c>
      <c r="U430" s="582">
        <v>320</v>
      </c>
      <c r="V430" s="583">
        <v>45</v>
      </c>
      <c r="W430" s="584">
        <v>45</v>
      </c>
      <c r="X430" s="585">
        <v>20</v>
      </c>
      <c r="Y430" s="586">
        <v>20</v>
      </c>
      <c r="Z430" s="587">
        <v>3.2</v>
      </c>
      <c r="AA430" s="588">
        <v>3.2</v>
      </c>
      <c r="AB430" s="893" t="s">
        <v>1204</v>
      </c>
    </row>
    <row r="431" spans="1:28" ht="12" thickBot="1">
      <c r="A431" s="880"/>
      <c r="B431" s="589">
        <v>30</v>
      </c>
      <c r="C431" s="578" t="s">
        <v>620</v>
      </c>
      <c r="D431" s="656" t="s">
        <v>1768</v>
      </c>
      <c r="E431" s="579" t="s">
        <v>654</v>
      </c>
      <c r="F431" s="579" t="s">
        <v>626</v>
      </c>
      <c r="G431" s="579" t="s">
        <v>638</v>
      </c>
      <c r="H431" s="579" t="s">
        <v>493</v>
      </c>
      <c r="I431" s="579" t="s">
        <v>1753</v>
      </c>
      <c r="J431" s="590">
        <v>64</v>
      </c>
      <c r="K431" s="590">
        <v>64</v>
      </c>
      <c r="L431" s="590">
        <v>64</v>
      </c>
      <c r="M431" s="580">
        <v>8</v>
      </c>
      <c r="N431" s="574"/>
      <c r="O431" s="579" t="s">
        <v>645</v>
      </c>
      <c r="P431" s="892"/>
      <c r="Q431" s="892"/>
      <c r="R431" s="579" t="s">
        <v>667</v>
      </c>
      <c r="S431" s="579" t="s">
        <v>67</v>
      </c>
      <c r="T431" s="581">
        <v>350</v>
      </c>
      <c r="U431" s="582">
        <v>350</v>
      </c>
      <c r="V431" s="583">
        <v>50</v>
      </c>
      <c r="W431" s="584">
        <v>50</v>
      </c>
      <c r="X431" s="585">
        <v>20</v>
      </c>
      <c r="Y431" s="586">
        <v>20</v>
      </c>
      <c r="Z431" s="587">
        <v>3.2</v>
      </c>
      <c r="AA431" s="588">
        <v>3.2</v>
      </c>
      <c r="AB431" s="893"/>
    </row>
    <row r="432" spans="1:28" ht="12" thickBot="1">
      <c r="A432" s="880"/>
      <c r="B432" s="589">
        <v>40</v>
      </c>
      <c r="C432" s="578" t="s">
        <v>621</v>
      </c>
      <c r="D432" s="656" t="s">
        <v>1768</v>
      </c>
      <c r="E432" s="579" t="s">
        <v>655</v>
      </c>
      <c r="F432" s="579" t="s">
        <v>627</v>
      </c>
      <c r="G432" s="579" t="s">
        <v>639</v>
      </c>
      <c r="H432" s="579" t="s">
        <v>494</v>
      </c>
      <c r="I432" s="579" t="s">
        <v>658</v>
      </c>
      <c r="J432" s="590">
        <v>64</v>
      </c>
      <c r="K432" s="590">
        <v>64</v>
      </c>
      <c r="L432" s="590">
        <v>64</v>
      </c>
      <c r="M432" s="580">
        <v>8</v>
      </c>
      <c r="N432" s="574"/>
      <c r="O432" s="579" t="s">
        <v>646</v>
      </c>
      <c r="P432" s="892"/>
      <c r="Q432" s="892"/>
      <c r="R432" s="579" t="s">
        <v>667</v>
      </c>
      <c r="S432" s="579" t="s">
        <v>67</v>
      </c>
      <c r="T432" s="581">
        <v>370</v>
      </c>
      <c r="U432" s="582">
        <v>370</v>
      </c>
      <c r="V432" s="583">
        <v>55</v>
      </c>
      <c r="W432" s="584">
        <v>55</v>
      </c>
      <c r="X432" s="585">
        <v>20</v>
      </c>
      <c r="Y432" s="586">
        <v>20</v>
      </c>
      <c r="Z432" s="587">
        <v>3.2</v>
      </c>
      <c r="AA432" s="588">
        <v>3.2</v>
      </c>
      <c r="AB432" s="893"/>
    </row>
    <row r="433" spans="1:28" ht="12" thickBot="1">
      <c r="A433" s="880"/>
      <c r="B433" s="589">
        <v>55</v>
      </c>
      <c r="C433" s="578" t="s">
        <v>622</v>
      </c>
      <c r="D433" s="656" t="s">
        <v>1768</v>
      </c>
      <c r="E433" s="579" t="s">
        <v>656</v>
      </c>
      <c r="F433" s="579" t="s">
        <v>628</v>
      </c>
      <c r="G433" s="579" t="s">
        <v>640</v>
      </c>
      <c r="H433" s="579" t="s">
        <v>495</v>
      </c>
      <c r="I433" s="579" t="s">
        <v>659</v>
      </c>
      <c r="J433" s="590">
        <v>64</v>
      </c>
      <c r="K433" s="590">
        <v>64</v>
      </c>
      <c r="L433" s="590">
        <v>64</v>
      </c>
      <c r="M433" s="580">
        <v>8</v>
      </c>
      <c r="N433" s="574"/>
      <c r="O433" s="579" t="s">
        <v>647</v>
      </c>
      <c r="P433" s="892"/>
      <c r="Q433" s="892"/>
      <c r="R433" s="579" t="s">
        <v>667</v>
      </c>
      <c r="S433" s="579" t="s">
        <v>67</v>
      </c>
      <c r="T433" s="581">
        <v>420</v>
      </c>
      <c r="U433" s="582">
        <v>420</v>
      </c>
      <c r="V433" s="583">
        <v>60</v>
      </c>
      <c r="W433" s="584">
        <v>60</v>
      </c>
      <c r="X433" s="585">
        <v>20</v>
      </c>
      <c r="Y433" s="586">
        <v>20</v>
      </c>
      <c r="Z433" s="587">
        <v>3.2</v>
      </c>
      <c r="AA433" s="588">
        <v>3.2</v>
      </c>
      <c r="AB433" s="893"/>
    </row>
    <row r="434" spans="1:28" ht="12" thickBot="1">
      <c r="A434" s="880"/>
      <c r="B434" s="589">
        <v>70</v>
      </c>
      <c r="C434" s="578" t="s">
        <v>3154</v>
      </c>
      <c r="D434" s="656" t="s">
        <v>1768</v>
      </c>
      <c r="E434" s="579" t="s">
        <v>657</v>
      </c>
      <c r="F434" s="579" t="s">
        <v>629</v>
      </c>
      <c r="G434" s="579" t="s">
        <v>641</v>
      </c>
      <c r="H434" s="579" t="s">
        <v>496</v>
      </c>
      <c r="I434" s="579" t="s">
        <v>660</v>
      </c>
      <c r="J434" s="590">
        <v>64</v>
      </c>
      <c r="K434" s="590">
        <v>64</v>
      </c>
      <c r="L434" s="590">
        <v>64</v>
      </c>
      <c r="M434" s="580">
        <v>8</v>
      </c>
      <c r="N434" s="574"/>
      <c r="O434" s="579" t="s">
        <v>648</v>
      </c>
      <c r="P434" s="892"/>
      <c r="Q434" s="892"/>
      <c r="R434" s="579" t="s">
        <v>667</v>
      </c>
      <c r="S434" s="579" t="s">
        <v>67</v>
      </c>
      <c r="T434" s="581">
        <v>480</v>
      </c>
      <c r="U434" s="582">
        <v>480</v>
      </c>
      <c r="V434" s="583">
        <v>70</v>
      </c>
      <c r="W434" s="584">
        <v>70</v>
      </c>
      <c r="X434" s="585">
        <v>20</v>
      </c>
      <c r="Y434" s="586">
        <v>20</v>
      </c>
      <c r="Z434" s="587">
        <v>3.2</v>
      </c>
      <c r="AA434" s="588">
        <v>3.2</v>
      </c>
      <c r="AB434" s="893"/>
    </row>
    <row r="435" spans="1:28" ht="12" thickBot="1">
      <c r="A435" s="880"/>
      <c r="B435" s="592"/>
      <c r="C435" s="592"/>
      <c r="D435" s="593"/>
      <c r="E435" s="593"/>
      <c r="F435" s="593"/>
      <c r="G435" s="593"/>
      <c r="H435" s="593"/>
      <c r="I435" s="593"/>
      <c r="J435" s="593"/>
      <c r="K435" s="593"/>
      <c r="L435" s="593"/>
      <c r="M435" s="593"/>
      <c r="N435" s="595"/>
      <c r="O435" s="579" t="s">
        <v>649</v>
      </c>
      <c r="P435" s="892"/>
      <c r="Q435" s="892"/>
      <c r="R435" s="579" t="s">
        <v>667</v>
      </c>
      <c r="S435" s="579" t="s">
        <v>67</v>
      </c>
      <c r="T435" s="581">
        <v>560</v>
      </c>
      <c r="U435" s="582">
        <v>560</v>
      </c>
      <c r="V435" s="583">
        <v>75</v>
      </c>
      <c r="W435" s="584">
        <v>75</v>
      </c>
      <c r="X435" s="585">
        <v>20</v>
      </c>
      <c r="Y435" s="586">
        <v>20</v>
      </c>
      <c r="Z435" s="587">
        <v>3.2</v>
      </c>
      <c r="AA435" s="588">
        <v>3.2</v>
      </c>
      <c r="AB435" s="893"/>
    </row>
    <row r="436" spans="1:28" ht="12" thickBot="1">
      <c r="A436" s="880"/>
      <c r="B436" s="592"/>
      <c r="C436" s="592"/>
      <c r="D436" s="593"/>
      <c r="E436" s="593"/>
      <c r="F436" s="593"/>
      <c r="G436" s="593"/>
      <c r="H436" s="593"/>
      <c r="I436" s="593"/>
      <c r="J436" s="593"/>
      <c r="K436" s="593"/>
      <c r="L436" s="593"/>
      <c r="M436" s="593"/>
      <c r="N436" s="595"/>
      <c r="O436" s="579" t="s">
        <v>650</v>
      </c>
      <c r="P436" s="892"/>
      <c r="Q436" s="892"/>
      <c r="R436" s="579" t="s">
        <v>667</v>
      </c>
      <c r="S436" s="579" t="s">
        <v>67</v>
      </c>
      <c r="T436" s="581">
        <v>660</v>
      </c>
      <c r="U436" s="582">
        <v>660</v>
      </c>
      <c r="V436" s="583">
        <v>80</v>
      </c>
      <c r="W436" s="584">
        <v>80</v>
      </c>
      <c r="X436" s="585">
        <v>20</v>
      </c>
      <c r="Y436" s="586">
        <v>20</v>
      </c>
      <c r="Z436" s="587">
        <v>3.2</v>
      </c>
      <c r="AA436" s="588">
        <v>3.2</v>
      </c>
      <c r="AB436" s="893"/>
    </row>
    <row r="437" spans="1:28" ht="12" thickBot="1">
      <c r="A437" s="880"/>
      <c r="B437" s="592"/>
      <c r="C437" s="592"/>
      <c r="D437" s="593"/>
      <c r="E437" s="593"/>
      <c r="F437" s="593"/>
      <c r="G437" s="593"/>
      <c r="H437" s="593"/>
      <c r="I437" s="593"/>
      <c r="J437" s="593"/>
      <c r="K437" s="593"/>
      <c r="L437" s="593"/>
      <c r="M437" s="593"/>
      <c r="N437" s="595"/>
      <c r="O437" s="579" t="s">
        <v>665</v>
      </c>
      <c r="P437" s="892" t="s">
        <v>51</v>
      </c>
      <c r="Q437" s="892" t="s">
        <v>50</v>
      </c>
      <c r="R437" s="579" t="s">
        <v>667</v>
      </c>
      <c r="S437" s="579" t="s">
        <v>66</v>
      </c>
      <c r="T437" s="581">
        <v>250</v>
      </c>
      <c r="U437" s="582">
        <v>250</v>
      </c>
      <c r="V437" s="583">
        <v>60</v>
      </c>
      <c r="W437" s="584">
        <v>60</v>
      </c>
      <c r="X437" s="585" t="s">
        <v>53</v>
      </c>
      <c r="Y437" s="586" t="s">
        <v>53</v>
      </c>
      <c r="Z437" s="587">
        <v>3.2</v>
      </c>
      <c r="AA437" s="588">
        <v>3.2</v>
      </c>
      <c r="AB437" s="893" t="s">
        <v>1196</v>
      </c>
    </row>
    <row r="438" spans="1:28" ht="12" thickBot="1">
      <c r="A438" s="880"/>
      <c r="B438" s="592"/>
      <c r="C438" s="592"/>
      <c r="D438" s="593"/>
      <c r="E438" s="593"/>
      <c r="F438" s="593"/>
      <c r="G438" s="593"/>
      <c r="H438" s="593"/>
      <c r="I438" s="593"/>
      <c r="J438" s="593"/>
      <c r="K438" s="593"/>
      <c r="L438" s="593"/>
      <c r="M438" s="593"/>
      <c r="N438" s="595"/>
      <c r="O438" s="579" t="s">
        <v>652</v>
      </c>
      <c r="P438" s="892"/>
      <c r="Q438" s="892"/>
      <c r="R438" s="579" t="s">
        <v>667</v>
      </c>
      <c r="S438" s="579" t="s">
        <v>66</v>
      </c>
      <c r="T438" s="581">
        <v>300</v>
      </c>
      <c r="U438" s="582">
        <v>300</v>
      </c>
      <c r="V438" s="583">
        <v>70</v>
      </c>
      <c r="W438" s="584">
        <v>70</v>
      </c>
      <c r="X438" s="585" t="s">
        <v>53</v>
      </c>
      <c r="Y438" s="586" t="s">
        <v>53</v>
      </c>
      <c r="Z438" s="587">
        <v>3.2</v>
      </c>
      <c r="AA438" s="588">
        <v>3.2</v>
      </c>
      <c r="AB438" s="893"/>
    </row>
    <row r="439" spans="1:28" ht="12" thickBot="1">
      <c r="A439" s="880"/>
      <c r="B439" s="592"/>
      <c r="C439" s="592"/>
      <c r="D439" s="593"/>
      <c r="E439" s="593"/>
      <c r="F439" s="593"/>
      <c r="G439" s="593"/>
      <c r="H439" s="593"/>
      <c r="I439" s="593"/>
      <c r="J439" s="593"/>
      <c r="K439" s="593"/>
      <c r="L439" s="593"/>
      <c r="M439" s="593"/>
      <c r="N439" s="595"/>
      <c r="O439" s="579" t="s">
        <v>653</v>
      </c>
      <c r="P439" s="892"/>
      <c r="Q439" s="892"/>
      <c r="R439" s="579" t="s">
        <v>667</v>
      </c>
      <c r="S439" s="579" t="s">
        <v>66</v>
      </c>
      <c r="T439" s="581">
        <v>370</v>
      </c>
      <c r="U439" s="582">
        <v>370</v>
      </c>
      <c r="V439" s="583">
        <v>75</v>
      </c>
      <c r="W439" s="584">
        <v>75</v>
      </c>
      <c r="X439" s="585" t="s">
        <v>53</v>
      </c>
      <c r="Y439" s="586" t="s">
        <v>53</v>
      </c>
      <c r="Z439" s="587">
        <v>3.2</v>
      </c>
      <c r="AA439" s="588">
        <v>3.2</v>
      </c>
      <c r="AB439" s="893"/>
    </row>
    <row r="440" spans="1:28" ht="12" thickBot="1">
      <c r="A440" s="880"/>
      <c r="B440" s="592"/>
      <c r="C440" s="592"/>
      <c r="D440" s="593"/>
      <c r="E440" s="593"/>
      <c r="F440" s="593"/>
      <c r="G440" s="593"/>
      <c r="H440" s="593"/>
      <c r="I440" s="593"/>
      <c r="J440" s="593"/>
      <c r="K440" s="593"/>
      <c r="L440" s="593"/>
      <c r="M440" s="593"/>
      <c r="N440" s="595"/>
      <c r="O440" s="579" t="s">
        <v>654</v>
      </c>
      <c r="P440" s="892"/>
      <c r="Q440" s="892"/>
      <c r="R440" s="579" t="s">
        <v>667</v>
      </c>
      <c r="S440" s="579" t="s">
        <v>66</v>
      </c>
      <c r="T440" s="581">
        <v>390</v>
      </c>
      <c r="U440" s="582">
        <v>390</v>
      </c>
      <c r="V440" s="583">
        <v>80</v>
      </c>
      <c r="W440" s="584">
        <v>80</v>
      </c>
      <c r="X440" s="585" t="s">
        <v>53</v>
      </c>
      <c r="Y440" s="586" t="s">
        <v>53</v>
      </c>
      <c r="Z440" s="587">
        <v>3.2</v>
      </c>
      <c r="AA440" s="588">
        <v>3.2</v>
      </c>
      <c r="AB440" s="893"/>
    </row>
    <row r="441" spans="1:28" ht="12" thickBot="1">
      <c r="A441" s="880"/>
      <c r="B441" s="592"/>
      <c r="C441" s="592"/>
      <c r="D441" s="593"/>
      <c r="E441" s="593"/>
      <c r="F441" s="593"/>
      <c r="G441" s="593"/>
      <c r="H441" s="593"/>
      <c r="I441" s="593"/>
      <c r="J441" s="593"/>
      <c r="K441" s="593"/>
      <c r="L441" s="593"/>
      <c r="M441" s="593"/>
      <c r="N441" s="595"/>
      <c r="O441" s="579" t="s">
        <v>655</v>
      </c>
      <c r="P441" s="892"/>
      <c r="Q441" s="892"/>
      <c r="R441" s="579" t="s">
        <v>667</v>
      </c>
      <c r="S441" s="579" t="s">
        <v>66</v>
      </c>
      <c r="T441" s="581">
        <v>440</v>
      </c>
      <c r="U441" s="582">
        <v>440</v>
      </c>
      <c r="V441" s="583">
        <v>85</v>
      </c>
      <c r="W441" s="584">
        <v>85</v>
      </c>
      <c r="X441" s="585" t="s">
        <v>53</v>
      </c>
      <c r="Y441" s="586" t="s">
        <v>53</v>
      </c>
      <c r="Z441" s="587">
        <v>3.2</v>
      </c>
      <c r="AA441" s="588">
        <v>3.2</v>
      </c>
      <c r="AB441" s="893"/>
    </row>
    <row r="442" spans="1:28" ht="12" thickBot="1">
      <c r="A442" s="880"/>
      <c r="B442" s="592"/>
      <c r="C442" s="592"/>
      <c r="D442" s="593"/>
      <c r="E442" s="593"/>
      <c r="F442" s="593"/>
      <c r="G442" s="593"/>
      <c r="H442" s="593"/>
      <c r="I442" s="593"/>
      <c r="J442" s="593"/>
      <c r="K442" s="593"/>
      <c r="L442" s="593"/>
      <c r="M442" s="593"/>
      <c r="N442" s="595"/>
      <c r="O442" s="579" t="s">
        <v>656</v>
      </c>
      <c r="P442" s="892"/>
      <c r="Q442" s="892"/>
      <c r="R442" s="579" t="s">
        <v>667</v>
      </c>
      <c r="S442" s="579" t="s">
        <v>66</v>
      </c>
      <c r="T442" s="581">
        <v>500</v>
      </c>
      <c r="U442" s="582">
        <v>500</v>
      </c>
      <c r="V442" s="583">
        <v>90</v>
      </c>
      <c r="W442" s="584">
        <v>90</v>
      </c>
      <c r="X442" s="585" t="s">
        <v>53</v>
      </c>
      <c r="Y442" s="586" t="s">
        <v>53</v>
      </c>
      <c r="Z442" s="587">
        <v>3.2</v>
      </c>
      <c r="AA442" s="588">
        <v>3.2</v>
      </c>
      <c r="AB442" s="893"/>
    </row>
    <row r="443" spans="1:28" ht="12" thickBot="1">
      <c r="A443" s="880"/>
      <c r="B443" s="592"/>
      <c r="C443" s="592"/>
      <c r="D443" s="593"/>
      <c r="E443" s="593"/>
      <c r="F443" s="593"/>
      <c r="G443" s="593"/>
      <c r="H443" s="593"/>
      <c r="I443" s="593"/>
      <c r="J443" s="593"/>
      <c r="K443" s="593"/>
      <c r="L443" s="593"/>
      <c r="M443" s="593"/>
      <c r="N443" s="595"/>
      <c r="O443" s="579" t="s">
        <v>657</v>
      </c>
      <c r="P443" s="892"/>
      <c r="Q443" s="892"/>
      <c r="R443" s="579" t="s">
        <v>667</v>
      </c>
      <c r="S443" s="579" t="s">
        <v>66</v>
      </c>
      <c r="T443" s="581">
        <v>580</v>
      </c>
      <c r="U443" s="582">
        <v>580</v>
      </c>
      <c r="V443" s="583">
        <v>95</v>
      </c>
      <c r="W443" s="584">
        <v>95</v>
      </c>
      <c r="X443" s="585" t="s">
        <v>53</v>
      </c>
      <c r="Y443" s="586" t="s">
        <v>53</v>
      </c>
      <c r="Z443" s="587">
        <v>3.2</v>
      </c>
      <c r="AA443" s="588">
        <v>3.2</v>
      </c>
      <c r="AB443" s="893"/>
    </row>
    <row r="444" spans="1:28" ht="12" thickBot="1">
      <c r="A444" s="880"/>
      <c r="B444" s="592"/>
      <c r="C444" s="592"/>
      <c r="D444" s="593"/>
      <c r="E444" s="593"/>
      <c r="F444" s="593"/>
      <c r="G444" s="593"/>
      <c r="H444" s="593"/>
      <c r="I444" s="593"/>
      <c r="J444" s="593"/>
      <c r="K444" s="593"/>
      <c r="L444" s="593"/>
      <c r="M444" s="593"/>
      <c r="N444" s="595"/>
      <c r="O444" s="579" t="s">
        <v>666</v>
      </c>
      <c r="P444" s="892" t="s">
        <v>51</v>
      </c>
      <c r="Q444" s="892" t="s">
        <v>52</v>
      </c>
      <c r="R444" s="579" t="s">
        <v>5208</v>
      </c>
      <c r="S444" s="579" t="s">
        <v>64</v>
      </c>
      <c r="T444" s="581">
        <v>600</v>
      </c>
      <c r="U444" s="582">
        <v>600</v>
      </c>
      <c r="V444" s="583">
        <v>60</v>
      </c>
      <c r="W444" s="584">
        <v>60</v>
      </c>
      <c r="X444" s="585">
        <v>20</v>
      </c>
      <c r="Y444" s="586">
        <v>20</v>
      </c>
      <c r="Z444" s="587">
        <v>2.4</v>
      </c>
      <c r="AA444" s="588">
        <v>2.4</v>
      </c>
      <c r="AB444" s="893" t="s">
        <v>1195</v>
      </c>
    </row>
    <row r="445" spans="1:28" ht="12" thickBot="1">
      <c r="A445" s="880"/>
      <c r="B445" s="592"/>
      <c r="C445" s="592"/>
      <c r="D445" s="593"/>
      <c r="E445" s="593"/>
      <c r="F445" s="593"/>
      <c r="G445" s="593"/>
      <c r="H445" s="593"/>
      <c r="I445" s="593"/>
      <c r="J445" s="593"/>
      <c r="K445" s="593"/>
      <c r="L445" s="593"/>
      <c r="M445" s="593"/>
      <c r="N445" s="595"/>
      <c r="O445" s="579" t="s">
        <v>659</v>
      </c>
      <c r="P445" s="892"/>
      <c r="Q445" s="892"/>
      <c r="R445" s="579" t="s">
        <v>5208</v>
      </c>
      <c r="S445" s="579" t="s">
        <v>64</v>
      </c>
      <c r="T445" s="581">
        <v>650</v>
      </c>
      <c r="U445" s="582">
        <v>650</v>
      </c>
      <c r="V445" s="583">
        <v>70</v>
      </c>
      <c r="W445" s="584">
        <v>70</v>
      </c>
      <c r="X445" s="585">
        <v>20</v>
      </c>
      <c r="Y445" s="586">
        <v>20</v>
      </c>
      <c r="Z445" s="587">
        <v>2.4</v>
      </c>
      <c r="AA445" s="588">
        <v>2.4</v>
      </c>
      <c r="AB445" s="893"/>
    </row>
    <row r="446" spans="1:28" ht="12" thickBot="1">
      <c r="A446" s="880"/>
      <c r="B446" s="592"/>
      <c r="C446" s="592"/>
      <c r="D446" s="593"/>
      <c r="E446" s="593"/>
      <c r="F446" s="593"/>
      <c r="G446" s="593"/>
      <c r="H446" s="593"/>
      <c r="I446" s="593"/>
      <c r="J446" s="593"/>
      <c r="K446" s="593"/>
      <c r="L446" s="593"/>
      <c r="M446" s="593"/>
      <c r="N446" s="595"/>
      <c r="O446" s="579" t="s">
        <v>660</v>
      </c>
      <c r="P446" s="892"/>
      <c r="Q446" s="892"/>
      <c r="R446" s="579" t="s">
        <v>5209</v>
      </c>
      <c r="S446" s="579" t="s">
        <v>64</v>
      </c>
      <c r="T446" s="581">
        <v>700</v>
      </c>
      <c r="U446" s="582">
        <v>700</v>
      </c>
      <c r="V446" s="583">
        <v>80</v>
      </c>
      <c r="W446" s="584">
        <v>80</v>
      </c>
      <c r="X446" s="585">
        <v>20</v>
      </c>
      <c r="Y446" s="586">
        <v>20</v>
      </c>
      <c r="Z446" s="587">
        <v>2.4</v>
      </c>
      <c r="AA446" s="588">
        <v>2.4</v>
      </c>
      <c r="AB446" s="893"/>
    </row>
    <row r="447" spans="1:28" ht="12" thickBot="1">
      <c r="A447" s="880"/>
      <c r="B447" s="592"/>
      <c r="C447" s="592"/>
      <c r="D447" s="593"/>
      <c r="E447" s="593"/>
      <c r="F447" s="593"/>
      <c r="G447" s="593"/>
      <c r="H447" s="593"/>
      <c r="I447" s="593"/>
      <c r="J447" s="593"/>
      <c r="K447" s="593"/>
      <c r="L447" s="593"/>
      <c r="M447" s="593"/>
      <c r="N447" s="595"/>
      <c r="O447" s="579" t="s">
        <v>493</v>
      </c>
      <c r="P447" s="892" t="s">
        <v>51</v>
      </c>
      <c r="Q447" s="892" t="s">
        <v>132</v>
      </c>
      <c r="R447" s="579" t="s">
        <v>5206</v>
      </c>
      <c r="S447" s="579"/>
      <c r="T447" s="581">
        <v>550</v>
      </c>
      <c r="U447" s="582">
        <v>550</v>
      </c>
      <c r="V447" s="583">
        <v>40</v>
      </c>
      <c r="W447" s="584">
        <v>40</v>
      </c>
      <c r="X447" s="585">
        <v>12</v>
      </c>
      <c r="Y447" s="586">
        <v>12</v>
      </c>
      <c r="Z447" s="587">
        <v>1.2</v>
      </c>
      <c r="AA447" s="588">
        <v>1.2</v>
      </c>
      <c r="AB447" s="893" t="s">
        <v>1195</v>
      </c>
    </row>
    <row r="448" spans="1:28" ht="12" thickBot="1">
      <c r="A448" s="880"/>
      <c r="B448" s="592"/>
      <c r="C448" s="592"/>
      <c r="D448" s="593"/>
      <c r="E448" s="593"/>
      <c r="F448" s="593"/>
      <c r="G448" s="593"/>
      <c r="H448" s="593"/>
      <c r="I448" s="593"/>
      <c r="J448" s="593"/>
      <c r="K448" s="593"/>
      <c r="L448" s="593"/>
      <c r="M448" s="593"/>
      <c r="N448" s="595"/>
      <c r="O448" s="579" t="s">
        <v>494</v>
      </c>
      <c r="P448" s="892"/>
      <c r="Q448" s="892"/>
      <c r="R448" s="579" t="s">
        <v>5207</v>
      </c>
      <c r="S448" s="579"/>
      <c r="T448" s="581">
        <v>650</v>
      </c>
      <c r="U448" s="582">
        <v>650</v>
      </c>
      <c r="V448" s="583">
        <v>45</v>
      </c>
      <c r="W448" s="584">
        <v>45</v>
      </c>
      <c r="X448" s="585">
        <v>12</v>
      </c>
      <c r="Y448" s="586">
        <v>12</v>
      </c>
      <c r="Z448" s="587">
        <v>1.2</v>
      </c>
      <c r="AA448" s="588">
        <v>1.2</v>
      </c>
      <c r="AB448" s="893"/>
    </row>
    <row r="449" spans="1:28" ht="12" thickBot="1">
      <c r="A449" s="880"/>
      <c r="B449" s="592"/>
      <c r="C449" s="592"/>
      <c r="D449" s="593"/>
      <c r="E449" s="593"/>
      <c r="F449" s="593"/>
      <c r="G449" s="593"/>
      <c r="H449" s="593"/>
      <c r="I449" s="593"/>
      <c r="J449" s="593"/>
      <c r="K449" s="593"/>
      <c r="L449" s="593"/>
      <c r="M449" s="593"/>
      <c r="N449" s="595"/>
      <c r="O449" s="579" t="s">
        <v>495</v>
      </c>
      <c r="P449" s="892"/>
      <c r="Q449" s="892"/>
      <c r="R449" s="579" t="s">
        <v>5206</v>
      </c>
      <c r="S449" s="579"/>
      <c r="T449" s="581">
        <v>750</v>
      </c>
      <c r="U449" s="582">
        <v>750</v>
      </c>
      <c r="V449" s="583">
        <v>50</v>
      </c>
      <c r="W449" s="584">
        <v>50</v>
      </c>
      <c r="X449" s="585">
        <v>12</v>
      </c>
      <c r="Y449" s="586">
        <v>12</v>
      </c>
      <c r="Z449" s="587">
        <v>1.2</v>
      </c>
      <c r="AA449" s="588">
        <v>1.2</v>
      </c>
      <c r="AB449" s="893"/>
    </row>
    <row r="450" spans="1:28" ht="12" thickBot="1">
      <c r="A450" s="880"/>
      <c r="B450" s="592"/>
      <c r="C450" s="592"/>
      <c r="D450" s="593"/>
      <c r="E450" s="593"/>
      <c r="F450" s="593"/>
      <c r="G450" s="593"/>
      <c r="H450" s="593"/>
      <c r="I450" s="593"/>
      <c r="J450" s="593"/>
      <c r="K450" s="593"/>
      <c r="L450" s="593"/>
      <c r="M450" s="593"/>
      <c r="N450" s="595"/>
      <c r="O450" s="579" t="s">
        <v>496</v>
      </c>
      <c r="P450" s="892"/>
      <c r="Q450" s="892"/>
      <c r="R450" s="579" t="s">
        <v>5206</v>
      </c>
      <c r="S450" s="579"/>
      <c r="T450" s="581">
        <v>850</v>
      </c>
      <c r="U450" s="582">
        <v>850</v>
      </c>
      <c r="V450" s="583">
        <v>60</v>
      </c>
      <c r="W450" s="584">
        <v>60</v>
      </c>
      <c r="X450" s="585">
        <v>12</v>
      </c>
      <c r="Y450" s="586">
        <v>12</v>
      </c>
      <c r="Z450" s="587">
        <v>1.2</v>
      </c>
      <c r="AA450" s="588">
        <v>1.2</v>
      </c>
      <c r="AB450" s="893"/>
    </row>
    <row r="451" spans="1:28" ht="12" thickBot="1">
      <c r="A451" s="880"/>
      <c r="B451" s="592"/>
      <c r="C451" s="592"/>
      <c r="D451" s="593"/>
      <c r="E451" s="593"/>
      <c r="F451" s="593"/>
      <c r="G451" s="593"/>
      <c r="H451" s="593"/>
      <c r="I451" s="593"/>
      <c r="J451" s="593"/>
      <c r="K451" s="593"/>
      <c r="L451" s="593"/>
      <c r="M451" s="593"/>
      <c r="N451" s="595"/>
      <c r="O451" s="579" t="s">
        <v>3156</v>
      </c>
      <c r="P451" s="579" t="s">
        <v>3160</v>
      </c>
      <c r="Q451" s="579" t="s">
        <v>3159</v>
      </c>
      <c r="R451" s="579" t="s">
        <v>3157</v>
      </c>
      <c r="S451" s="579" t="s">
        <v>63</v>
      </c>
      <c r="T451" s="581">
        <v>480</v>
      </c>
      <c r="U451" s="582">
        <v>480</v>
      </c>
      <c r="V451" s="583">
        <v>65</v>
      </c>
      <c r="W451" s="584">
        <v>65</v>
      </c>
      <c r="X451" s="585">
        <v>64</v>
      </c>
      <c r="Y451" s="586">
        <v>64</v>
      </c>
      <c r="Z451" s="587">
        <v>4.75</v>
      </c>
      <c r="AA451" s="588">
        <v>4.75</v>
      </c>
      <c r="AB451" s="599" t="s">
        <v>3158</v>
      </c>
    </row>
  </sheetData>
  <mergeCells count="158">
    <mergeCell ref="P354:P360"/>
    <mergeCell ref="Q369:Q372"/>
    <mergeCell ref="Q374:Q376"/>
    <mergeCell ref="Q347:Q349"/>
    <mergeCell ref="Q350:Q351"/>
    <mergeCell ref="Q352:Q353"/>
    <mergeCell ref="Q381:Q383"/>
    <mergeCell ref="P361:P367"/>
    <mergeCell ref="P369:P372"/>
    <mergeCell ref="P374:P380"/>
    <mergeCell ref="Q303:Q309"/>
    <mergeCell ref="Q310:Q312"/>
    <mergeCell ref="Q313:Q314"/>
    <mergeCell ref="Q315:Q316"/>
    <mergeCell ref="Q317:Q319"/>
    <mergeCell ref="AB437:AB443"/>
    <mergeCell ref="AB444:AB446"/>
    <mergeCell ref="P444:P446"/>
    <mergeCell ref="AB421:AB425"/>
    <mergeCell ref="AB426:AB429"/>
    <mergeCell ref="AB430:AB436"/>
    <mergeCell ref="P402:P405"/>
    <mergeCell ref="P421:P425"/>
    <mergeCell ref="P426:P429"/>
    <mergeCell ref="P430:P436"/>
    <mergeCell ref="Q426:Q429"/>
    <mergeCell ref="Q402:Q405"/>
    <mergeCell ref="AB402:AB405"/>
    <mergeCell ref="AB347:AB353"/>
    <mergeCell ref="AB354:AB360"/>
    <mergeCell ref="Q320:Q321"/>
    <mergeCell ref="Q322:Q323"/>
    <mergeCell ref="Q324:Q326"/>
    <mergeCell ref="P347:P353"/>
    <mergeCell ref="O1:AB2"/>
    <mergeCell ref="A1:M1"/>
    <mergeCell ref="P317:P323"/>
    <mergeCell ref="J2:L2"/>
    <mergeCell ref="Q386:Q387"/>
    <mergeCell ref="Q361:Q367"/>
    <mergeCell ref="Q395:Q397"/>
    <mergeCell ref="Q398:Q399"/>
    <mergeCell ref="Q400:Q401"/>
    <mergeCell ref="Q388:Q390"/>
    <mergeCell ref="Q391:Q392"/>
    <mergeCell ref="P303:P309"/>
    <mergeCell ref="P310:P316"/>
    <mergeCell ref="P324:P330"/>
    <mergeCell ref="P331:P334"/>
    <mergeCell ref="P335:P338"/>
    <mergeCell ref="P340:P346"/>
    <mergeCell ref="Q377:Q378"/>
    <mergeCell ref="Q379:Q380"/>
    <mergeCell ref="Q340:Q343"/>
    <mergeCell ref="Q354:Q360"/>
    <mergeCell ref="AB303:AB309"/>
    <mergeCell ref="AB340:AB346"/>
    <mergeCell ref="Q344:Q346"/>
    <mergeCell ref="AB447:AB450"/>
    <mergeCell ref="P447:P450"/>
    <mergeCell ref="Q393:Q394"/>
    <mergeCell ref="Q384:Q385"/>
    <mergeCell ref="Q430:Q436"/>
    <mergeCell ref="Q437:Q443"/>
    <mergeCell ref="Q444:Q446"/>
    <mergeCell ref="Q447:Q450"/>
    <mergeCell ref="P437:P443"/>
    <mergeCell ref="AB407:AB413"/>
    <mergeCell ref="AB414:AB420"/>
    <mergeCell ref="P407:P413"/>
    <mergeCell ref="P414:P420"/>
    <mergeCell ref="Q408:Q413"/>
    <mergeCell ref="Q414:Q420"/>
    <mergeCell ref="Q421:Q425"/>
    <mergeCell ref="P395:P401"/>
    <mergeCell ref="P381:P387"/>
    <mergeCell ref="AB395:AB401"/>
    <mergeCell ref="AB381:AB387"/>
    <mergeCell ref="AB388:AB394"/>
    <mergeCell ref="P388:P394"/>
    <mergeCell ref="Q327:Q328"/>
    <mergeCell ref="Q329:Q330"/>
    <mergeCell ref="Q331:Q334"/>
    <mergeCell ref="Q335:Q338"/>
    <mergeCell ref="AB361:AB367"/>
    <mergeCell ref="AB369:AB372"/>
    <mergeCell ref="AB374:AB380"/>
    <mergeCell ref="AB310:AB316"/>
    <mergeCell ref="AB331:AB334"/>
    <mergeCell ref="AB335:AB338"/>
    <mergeCell ref="AB317:AB323"/>
    <mergeCell ref="AB324:AB330"/>
    <mergeCell ref="B66:B67"/>
    <mergeCell ref="B69:B71"/>
    <mergeCell ref="B72:B83"/>
    <mergeCell ref="B84:B86"/>
    <mergeCell ref="A65:A86"/>
    <mergeCell ref="B151:B152"/>
    <mergeCell ref="B154:B156"/>
    <mergeCell ref="B157:B165"/>
    <mergeCell ref="B166:B171"/>
    <mergeCell ref="A124:A148"/>
    <mergeCell ref="A150:A171"/>
    <mergeCell ref="B112:B114"/>
    <mergeCell ref="B115:B116"/>
    <mergeCell ref="A108:A122"/>
    <mergeCell ref="B89:B90"/>
    <mergeCell ref="B117:B120"/>
    <mergeCell ref="B121:B122"/>
    <mergeCell ref="B125:B126"/>
    <mergeCell ref="B127:B129"/>
    <mergeCell ref="B130:B133"/>
    <mergeCell ref="B134:B138"/>
    <mergeCell ref="B139:B145"/>
    <mergeCell ref="B146:B148"/>
    <mergeCell ref="A88:A106"/>
    <mergeCell ref="B109:B110"/>
    <mergeCell ref="B269:B272"/>
    <mergeCell ref="A263:A272"/>
    <mergeCell ref="B266:B268"/>
    <mergeCell ref="B196:B197"/>
    <mergeCell ref="B198:B203"/>
    <mergeCell ref="B204:B215"/>
    <mergeCell ref="B216:B237"/>
    <mergeCell ref="B238:B253"/>
    <mergeCell ref="B254:B261"/>
    <mergeCell ref="A194:A261"/>
    <mergeCell ref="B264:B265"/>
    <mergeCell ref="B191:B192"/>
    <mergeCell ref="B174:B175"/>
    <mergeCell ref="A173:A192"/>
    <mergeCell ref="B183:B190"/>
    <mergeCell ref="B179:B182"/>
    <mergeCell ref="B177:B178"/>
    <mergeCell ref="A301:A451"/>
    <mergeCell ref="E2:I2"/>
    <mergeCell ref="A2:A3"/>
    <mergeCell ref="B2:B3"/>
    <mergeCell ref="B5:B6"/>
    <mergeCell ref="B7:B10"/>
    <mergeCell ref="B11:B26"/>
    <mergeCell ref="A4:A26"/>
    <mergeCell ref="B29:B31"/>
    <mergeCell ref="A28:A63"/>
    <mergeCell ref="B32:B35"/>
    <mergeCell ref="B36:B39"/>
    <mergeCell ref="B40:B43"/>
    <mergeCell ref="B44:B55"/>
    <mergeCell ref="B56:B63"/>
    <mergeCell ref="A274:A300"/>
    <mergeCell ref="B275:B276"/>
    <mergeCell ref="B277:B279"/>
    <mergeCell ref="B280:B289"/>
    <mergeCell ref="B290:B298"/>
    <mergeCell ref="B299:B300"/>
    <mergeCell ref="B96:B101"/>
    <mergeCell ref="B92:B95"/>
    <mergeCell ref="B102:B105"/>
  </mergeCells>
  <phoneticPr fontId="4" type="noConversion"/>
  <conditionalFormatting sqref="D301">
    <cfRule type="cellIs" dxfId="211" priority="17" operator="equal">
      <formula>"对空能力"</formula>
    </cfRule>
    <cfRule type="cellIs" dxfId="210" priority="18" operator="equal">
      <formula>"迎击能力"</formula>
    </cfRule>
    <cfRule type="cellIs" dxfId="209" priority="19" operator="equal">
      <formula>"闪避前进"</formula>
    </cfRule>
    <cfRule type="cellIs" dxfId="208" priority="20" operator="equal">
      <formula>"会心一击"</formula>
    </cfRule>
    <cfRule type="cellIs" dxfId="207" priority="21" operator="equal">
      <formula>"副炮齐射"</formula>
    </cfRule>
    <cfRule type="cellIs" dxfId="206" priority="22" operator="equal">
      <formula>"主炮齐射"</formula>
    </cfRule>
    <cfRule type="cellIs" dxfId="205" priority="23" operator="equal">
      <formula>"SE齐射"</formula>
    </cfRule>
  </conditionalFormatting>
  <conditionalFormatting sqref="R451">
    <cfRule type="cellIs" dxfId="204" priority="12" operator="equal">
      <formula>"-"</formula>
    </cfRule>
    <cfRule type="cellIs" dxfId="203" priority="13" operator="equal">
      <formula>"SE"</formula>
    </cfRule>
    <cfRule type="cellIs" dxfId="202" priority="14" operator="equal">
      <formula>"副炮"</formula>
    </cfRule>
    <cfRule type="cellIs" dxfId="201" priority="15" operator="equal">
      <formula>"主炮"</formula>
    </cfRule>
  </conditionalFormatting>
  <conditionalFormatting sqref="E2:I451">
    <cfRule type="expression" dxfId="200" priority="1">
      <formula>OFFSET(固定武器名称,MATCH(INDIRECT("RC",),固定武器列表,0),COLUMN(固定武器类型)-COLUMN(固定武器名称))="SE"</formula>
    </cfRule>
    <cfRule type="expression" dxfId="199" priority="2">
      <formula>OFFSET(固定武器名称,MATCH(INDIRECT("RC",),固定武器列表,0),COLUMN(固定武器类型)-COLUMN(固定武器名称))="副炮"</formula>
    </cfRule>
    <cfRule type="expression" dxfId="198" priority="3">
      <formula>OFFSET(固定武器名称,MATCH(INDIRECT("RC",),固定武器列表,0),COLUMN(固定武器类型)-COLUMN(固定武器名称))="主炮"</formula>
    </cfRule>
    <cfRule type="cellIs" dxfId="197" priority="16" operator="equal">
      <formula>"-"</formula>
    </cfRule>
  </conditionalFormatting>
  <conditionalFormatting sqref="E2:I451 R3:R451">
    <cfRule type="cellIs" dxfId="196" priority="24" operator="equal">
      <formula>"SE"</formula>
    </cfRule>
    <cfRule type="cellIs" dxfId="195" priority="25" operator="equal">
      <formula>"副炮"</formula>
    </cfRule>
    <cfRule type="cellIs" dxfId="194" priority="26" operator="equal">
      <formula>"主炮"</formula>
    </cfRule>
  </conditionalFormatting>
  <conditionalFormatting sqref="D2:D451">
    <cfRule type="cellIs" dxfId="193" priority="27" operator="equal">
      <formula>"对空能力"</formula>
    </cfRule>
    <cfRule type="cellIs" dxfId="192" priority="28" operator="equal">
      <formula>"迎击能力"</formula>
    </cfRule>
    <cfRule type="cellIs" dxfId="191" priority="29" operator="equal">
      <formula>"闪避前进"</formula>
    </cfRule>
    <cfRule type="cellIs" dxfId="190" priority="30" operator="equal">
      <formula>"会心一击"</formula>
    </cfRule>
    <cfRule type="cellIs" dxfId="189" priority="31" operator="equal">
      <formula>"副炮齐射"</formula>
    </cfRule>
    <cfRule type="cellIs" dxfId="188" priority="32" operator="equal">
      <formula>"主炮齐射"</formula>
    </cfRule>
    <cfRule type="cellIs" dxfId="187" priority="33" operator="equal">
      <formula>"SE齐射"</formula>
    </cfRule>
  </conditionalFormatting>
  <pageMargins left="0.7" right="0.7" top="0.75" bottom="0.75" header="0.3" footer="0.3"/>
  <pageSetup orientation="portrait" horizontalDpi="200" verticalDpi="200"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nk_Other">
    <tabColor rgb="FFFF00FF"/>
  </sheetPr>
  <dimension ref="A1:V17"/>
  <sheetViews>
    <sheetView showGridLines="0" zoomScaleNormal="100" workbookViewId="0">
      <selection activeCell="L1" activeCellId="2" sqref="A1:C17 E1:J11 L1:U17"/>
    </sheetView>
  </sheetViews>
  <sheetFormatPr defaultRowHeight="11.25"/>
  <cols>
    <col min="1" max="1" width="12.1640625" bestFit="1" customWidth="1"/>
    <col min="2" max="2" width="38.5" bestFit="1" customWidth="1"/>
    <col min="3" max="3" width="6" bestFit="1" customWidth="1"/>
    <col min="4" max="4" width="3" bestFit="1" customWidth="1"/>
    <col min="5" max="5" width="10" bestFit="1" customWidth="1"/>
    <col min="6" max="6" width="28.33203125" bestFit="1" customWidth="1"/>
    <col min="7" max="7" width="8" style="63" customWidth="1"/>
    <col min="8" max="8" width="16.83203125" style="62" bestFit="1" customWidth="1"/>
    <col min="9" max="9" width="12.1640625" bestFit="1" customWidth="1"/>
    <col min="10" max="10" width="11" bestFit="1" customWidth="1"/>
    <col min="11" max="11" width="3" bestFit="1" customWidth="1"/>
    <col min="12" max="12" width="5.5" bestFit="1" customWidth="1"/>
    <col min="13" max="13" width="6" style="298" bestFit="1" customWidth="1"/>
    <col min="14" max="14" width="12.1640625" bestFit="1" customWidth="1"/>
    <col min="15" max="19" width="10" bestFit="1" customWidth="1"/>
    <col min="20" max="20" width="8" bestFit="1" customWidth="1"/>
    <col min="21" max="21" width="6" bestFit="1" customWidth="1"/>
    <col min="22" max="22" width="3" bestFit="1" customWidth="1"/>
    <col min="23" max="26" width="12.1640625" bestFit="1" customWidth="1"/>
    <col min="27" max="27" width="3" bestFit="1" customWidth="1"/>
    <col min="28" max="31" width="12.1640625" bestFit="1" customWidth="1"/>
  </cols>
  <sheetData>
    <row r="1" spans="1:22" s="45" customFormat="1" ht="12" thickBot="1">
      <c r="A1" s="845" t="s">
        <v>1794</v>
      </c>
      <c r="B1" s="845"/>
      <c r="C1" s="845"/>
      <c r="D1" s="45" t="s">
        <v>5482</v>
      </c>
      <c r="E1" s="470" t="s">
        <v>1212</v>
      </c>
      <c r="F1" s="470"/>
      <c r="G1" s="470"/>
      <c r="H1" s="470"/>
      <c r="I1" s="470"/>
      <c r="J1" s="470"/>
      <c r="K1" s="45" t="s">
        <v>5481</v>
      </c>
      <c r="L1" s="845" t="s">
        <v>5458</v>
      </c>
      <c r="M1" s="845"/>
      <c r="N1" s="845" t="s">
        <v>5457</v>
      </c>
      <c r="O1" s="845"/>
      <c r="P1" s="845"/>
      <c r="Q1" s="845"/>
      <c r="R1" s="845"/>
      <c r="S1" s="845"/>
      <c r="T1" s="845"/>
      <c r="U1" s="845"/>
      <c r="V1" s="45" t="s">
        <v>5481</v>
      </c>
    </row>
    <row r="2" spans="1:22" ht="12" thickBot="1">
      <c r="A2" s="389" t="s">
        <v>1772</v>
      </c>
      <c r="B2" s="389" t="s">
        <v>1793</v>
      </c>
      <c r="C2" s="389" t="s">
        <v>1790</v>
      </c>
      <c r="D2" s="62"/>
      <c r="E2" s="389" t="s">
        <v>1189</v>
      </c>
      <c r="F2" s="389" t="s">
        <v>1810</v>
      </c>
      <c r="G2" s="389" t="s">
        <v>1811</v>
      </c>
      <c r="H2" s="389" t="s">
        <v>1834</v>
      </c>
      <c r="I2" s="389" t="s">
        <v>1764</v>
      </c>
      <c r="J2" s="389" t="s">
        <v>1765</v>
      </c>
      <c r="L2" s="389" t="s">
        <v>5391</v>
      </c>
      <c r="M2" s="389" t="s">
        <v>5509</v>
      </c>
      <c r="N2" s="792" t="s">
        <v>5392</v>
      </c>
      <c r="O2" s="792"/>
      <c r="P2" s="792"/>
      <c r="Q2" s="844" t="s">
        <v>5393</v>
      </c>
      <c r="R2" s="844"/>
      <c r="S2" s="844"/>
      <c r="T2" s="844" t="s">
        <v>5394</v>
      </c>
      <c r="U2" s="844"/>
    </row>
    <row r="3" spans="1:22" ht="12" thickBot="1">
      <c r="A3" s="371" t="s">
        <v>1773</v>
      </c>
      <c r="B3" s="371" t="s">
        <v>5507</v>
      </c>
      <c r="C3" s="600">
        <v>0.1</v>
      </c>
      <c r="E3" s="371" t="s">
        <v>1190</v>
      </c>
      <c r="F3" s="371" t="s">
        <v>1812</v>
      </c>
      <c r="G3" s="602">
        <v>1</v>
      </c>
      <c r="H3" s="371" t="s">
        <v>1213</v>
      </c>
      <c r="I3" s="371" t="s">
        <v>1214</v>
      </c>
      <c r="J3" s="371" t="s">
        <v>1215</v>
      </c>
      <c r="L3" s="370">
        <v>1</v>
      </c>
      <c r="M3" s="370"/>
      <c r="N3" s="473" t="s">
        <v>5448</v>
      </c>
      <c r="O3" s="473" t="s">
        <v>5417</v>
      </c>
      <c r="P3" s="473" t="s">
        <v>5415</v>
      </c>
      <c r="Q3" s="460" t="s">
        <v>5419</v>
      </c>
      <c r="R3" s="460" t="s">
        <v>5420</v>
      </c>
      <c r="S3" s="460" t="s">
        <v>5421</v>
      </c>
      <c r="T3" s="460" t="s">
        <v>5398</v>
      </c>
      <c r="U3" s="460" t="s">
        <v>5399</v>
      </c>
    </row>
    <row r="4" spans="1:22" ht="12" thickBot="1">
      <c r="A4" s="371" t="s">
        <v>1774</v>
      </c>
      <c r="B4" s="371" t="s">
        <v>5508</v>
      </c>
      <c r="C4" s="601">
        <v>0.1</v>
      </c>
      <c r="E4" s="371" t="s">
        <v>1191</v>
      </c>
      <c r="F4" s="371" t="s">
        <v>1573</v>
      </c>
      <c r="G4" s="602">
        <v>0.8</v>
      </c>
      <c r="H4" s="371" t="s">
        <v>1213</v>
      </c>
      <c r="I4" s="371" t="s">
        <v>1214</v>
      </c>
      <c r="J4" s="371" t="s">
        <v>1215</v>
      </c>
      <c r="L4" s="370">
        <v>2</v>
      </c>
      <c r="M4" s="370"/>
      <c r="N4" s="473" t="s">
        <v>5416</v>
      </c>
      <c r="O4" s="473" t="s">
        <v>5417</v>
      </c>
      <c r="P4" s="473" t="s">
        <v>5418</v>
      </c>
      <c r="Q4" s="473" t="s">
        <v>5424</v>
      </c>
      <c r="R4" s="473" t="s">
        <v>5425</v>
      </c>
      <c r="S4" s="473" t="s">
        <v>5426</v>
      </c>
      <c r="T4" s="460" t="s">
        <v>5398</v>
      </c>
      <c r="U4" s="460" t="s">
        <v>5399</v>
      </c>
    </row>
    <row r="5" spans="1:22" ht="12" thickBot="1">
      <c r="A5" s="371" t="s">
        <v>1776</v>
      </c>
      <c r="B5" s="371" t="s">
        <v>1791</v>
      </c>
      <c r="C5" s="600">
        <v>0.25</v>
      </c>
      <c r="E5" s="371" t="s">
        <v>1192</v>
      </c>
      <c r="F5" s="371" t="s">
        <v>1207</v>
      </c>
      <c r="G5" s="602">
        <v>0.8</v>
      </c>
      <c r="H5" s="371" t="s">
        <v>1213</v>
      </c>
      <c r="I5" s="371" t="s">
        <v>1214</v>
      </c>
      <c r="J5" s="371" t="s">
        <v>1215</v>
      </c>
      <c r="L5" s="370">
        <v>3</v>
      </c>
      <c r="M5" s="370"/>
      <c r="N5" s="473" t="s">
        <v>5413</v>
      </c>
      <c r="O5" s="473" t="s">
        <v>5414</v>
      </c>
      <c r="P5" s="473" t="s">
        <v>5415</v>
      </c>
      <c r="Q5" s="473" t="s">
        <v>5422</v>
      </c>
      <c r="R5" s="473" t="s">
        <v>5409</v>
      </c>
      <c r="S5" s="473" t="s">
        <v>5423</v>
      </c>
      <c r="T5" s="460" t="s">
        <v>5398</v>
      </c>
      <c r="U5" s="460" t="s">
        <v>5399</v>
      </c>
    </row>
    <row r="6" spans="1:22" ht="12" thickBot="1">
      <c r="A6" s="371" t="s">
        <v>1777</v>
      </c>
      <c r="B6" s="371" t="s">
        <v>1802</v>
      </c>
      <c r="C6" s="600">
        <v>0.05</v>
      </c>
      <c r="E6" s="371" t="s">
        <v>1193</v>
      </c>
      <c r="F6" s="371" t="s">
        <v>1813</v>
      </c>
      <c r="G6" s="602">
        <v>1</v>
      </c>
      <c r="H6" s="371" t="s">
        <v>1213</v>
      </c>
      <c r="I6" s="371" t="s">
        <v>1214</v>
      </c>
      <c r="J6" s="371" t="s">
        <v>1215</v>
      </c>
      <c r="L6" s="370">
        <v>4</v>
      </c>
      <c r="M6" s="370"/>
      <c r="N6" s="473" t="s">
        <v>5447</v>
      </c>
      <c r="O6" s="473" t="s">
        <v>5444</v>
      </c>
      <c r="P6" s="473" t="s">
        <v>5397</v>
      </c>
      <c r="Q6" s="460" t="s">
        <v>5427</v>
      </c>
      <c r="R6" s="460" t="s">
        <v>5428</v>
      </c>
      <c r="S6" s="460" t="s">
        <v>5429</v>
      </c>
      <c r="T6" s="460" t="s">
        <v>5398</v>
      </c>
      <c r="U6" s="460" t="s">
        <v>5399</v>
      </c>
    </row>
    <row r="7" spans="1:22" ht="12" thickBot="1">
      <c r="A7" s="371" t="s">
        <v>1779</v>
      </c>
      <c r="B7" s="371" t="s">
        <v>3482</v>
      </c>
      <c r="C7" s="600">
        <v>-0.15</v>
      </c>
      <c r="E7" s="371" t="s">
        <v>3550</v>
      </c>
      <c r="F7" s="371" t="s">
        <v>1208</v>
      </c>
      <c r="G7" s="602">
        <v>0.8</v>
      </c>
      <c r="H7" s="371" t="s">
        <v>1213</v>
      </c>
      <c r="I7" s="371" t="s">
        <v>1214</v>
      </c>
      <c r="J7" s="371" t="s">
        <v>1215</v>
      </c>
      <c r="L7" s="370">
        <v>5</v>
      </c>
      <c r="M7" s="370"/>
      <c r="N7" s="473" t="s">
        <v>5395</v>
      </c>
      <c r="O7" s="473" t="s">
        <v>5396</v>
      </c>
      <c r="P7" s="473" t="s">
        <v>5397</v>
      </c>
      <c r="Q7" s="473" t="s">
        <v>5430</v>
      </c>
      <c r="R7" s="473" t="s">
        <v>5431</v>
      </c>
      <c r="S7" s="473" t="s">
        <v>5432</v>
      </c>
      <c r="T7" s="460" t="s">
        <v>5398</v>
      </c>
      <c r="U7" s="460" t="s">
        <v>5399</v>
      </c>
    </row>
    <row r="8" spans="1:22" ht="12" thickBot="1">
      <c r="A8" s="371" t="s">
        <v>1781</v>
      </c>
      <c r="B8" s="371" t="s">
        <v>1814</v>
      </c>
      <c r="C8" s="600"/>
      <c r="E8" s="389" t="s">
        <v>1234</v>
      </c>
      <c r="F8" s="603"/>
      <c r="G8" s="603"/>
      <c r="H8" s="603"/>
      <c r="I8" s="603"/>
      <c r="J8" s="603"/>
      <c r="L8" s="370">
        <v>6</v>
      </c>
      <c r="M8" s="370"/>
      <c r="N8" s="473" t="s">
        <v>5444</v>
      </c>
      <c r="O8" s="473" t="s">
        <v>5445</v>
      </c>
      <c r="P8" s="473" t="s">
        <v>5446</v>
      </c>
      <c r="Q8" s="473" t="s">
        <v>5433</v>
      </c>
      <c r="R8" s="473" t="s">
        <v>5434</v>
      </c>
      <c r="S8" s="473" t="s">
        <v>5435</v>
      </c>
      <c r="T8" s="460" t="s">
        <v>5398</v>
      </c>
      <c r="U8" s="460" t="s">
        <v>5399</v>
      </c>
    </row>
    <row r="9" spans="1:22" ht="12" thickBot="1">
      <c r="A9" s="371" t="s">
        <v>1783</v>
      </c>
      <c r="B9" s="371" t="s">
        <v>1815</v>
      </c>
      <c r="C9" s="600"/>
      <c r="E9" s="371" t="s">
        <v>1206</v>
      </c>
      <c r="F9" s="371" t="s">
        <v>1209</v>
      </c>
      <c r="G9" s="371"/>
      <c r="H9" s="371" t="s">
        <v>1216</v>
      </c>
      <c r="I9" s="371" t="s">
        <v>1217</v>
      </c>
      <c r="J9" s="371" t="s">
        <v>1218</v>
      </c>
      <c r="L9" s="370">
        <v>7</v>
      </c>
      <c r="M9" s="370" t="s">
        <v>5436</v>
      </c>
      <c r="N9" s="460" t="s">
        <v>5462</v>
      </c>
      <c r="O9" s="460" t="s">
        <v>5463</v>
      </c>
      <c r="P9" s="460" t="s">
        <v>5464</v>
      </c>
      <c r="Q9" s="460" t="s">
        <v>5437</v>
      </c>
      <c r="R9" s="460" t="s">
        <v>5438</v>
      </c>
      <c r="S9" s="460" t="s">
        <v>5397</v>
      </c>
      <c r="T9" s="460" t="s">
        <v>5398</v>
      </c>
      <c r="U9" s="460" t="s">
        <v>5399</v>
      </c>
    </row>
    <row r="10" spans="1:22" ht="12" thickBot="1">
      <c r="A10" s="371" t="s">
        <v>1785</v>
      </c>
      <c r="B10" s="371" t="s">
        <v>1816</v>
      </c>
      <c r="C10" s="600"/>
      <c r="E10" s="371" t="s">
        <v>1210</v>
      </c>
      <c r="F10" s="371" t="s">
        <v>3531</v>
      </c>
      <c r="G10" s="602">
        <v>-0.05</v>
      </c>
      <c r="H10" s="371" t="s">
        <v>1213</v>
      </c>
      <c r="I10" s="371"/>
      <c r="J10" s="371" t="s">
        <v>1215</v>
      </c>
      <c r="L10" s="370">
        <v>7</v>
      </c>
      <c r="M10" s="370" t="s">
        <v>5459</v>
      </c>
      <c r="N10" s="460" t="s">
        <v>5465</v>
      </c>
      <c r="O10" s="460" t="s">
        <v>5466</v>
      </c>
      <c r="P10" s="460" t="s">
        <v>5474</v>
      </c>
      <c r="Q10" s="460" t="s">
        <v>5477</v>
      </c>
      <c r="R10" s="460" t="s">
        <v>5475</v>
      </c>
      <c r="S10" s="460" t="s">
        <v>5476</v>
      </c>
      <c r="T10" s="460" t="s">
        <v>5398</v>
      </c>
      <c r="U10" s="460" t="s">
        <v>5399</v>
      </c>
    </row>
    <row r="11" spans="1:22" ht="12" thickBot="1">
      <c r="A11" s="371" t="s">
        <v>1787</v>
      </c>
      <c r="B11" s="371" t="s">
        <v>3147</v>
      </c>
      <c r="C11" s="600">
        <v>0.35</v>
      </c>
      <c r="E11" s="371" t="s">
        <v>1211</v>
      </c>
      <c r="F11" s="371" t="s">
        <v>3531</v>
      </c>
      <c r="G11" s="602">
        <v>-0.1</v>
      </c>
      <c r="H11" s="371" t="s">
        <v>1213</v>
      </c>
      <c r="I11" s="371"/>
      <c r="J11" s="371" t="s">
        <v>1215</v>
      </c>
      <c r="L11" s="370">
        <v>7</v>
      </c>
      <c r="M11" s="370" t="s">
        <v>5460</v>
      </c>
      <c r="N11" s="460" t="s">
        <v>5467</v>
      </c>
      <c r="O11" s="460" t="s">
        <v>5468</v>
      </c>
      <c r="P11" s="460" t="s">
        <v>5435</v>
      </c>
      <c r="Q11" s="460" t="s">
        <v>5469</v>
      </c>
      <c r="R11" s="460" t="s">
        <v>5478</v>
      </c>
      <c r="S11" s="460" t="s">
        <v>5479</v>
      </c>
      <c r="T11" s="460" t="s">
        <v>5398</v>
      </c>
      <c r="U11" s="460" t="s">
        <v>5399</v>
      </c>
    </row>
    <row r="12" spans="1:22" ht="12" thickBot="1">
      <c r="A12" s="371" t="s">
        <v>1789</v>
      </c>
      <c r="B12" s="371" t="s">
        <v>1818</v>
      </c>
      <c r="C12" s="600">
        <v>0.45</v>
      </c>
      <c r="L12" s="370">
        <v>7</v>
      </c>
      <c r="M12" s="370" t="s">
        <v>5461</v>
      </c>
      <c r="N12" s="460" t="s">
        <v>5470</v>
      </c>
      <c r="O12" s="460" t="s">
        <v>5471</v>
      </c>
      <c r="P12" s="460" t="s">
        <v>5472</v>
      </c>
      <c r="Q12" s="460" t="s">
        <v>5473</v>
      </c>
      <c r="R12" s="460" t="s">
        <v>5438</v>
      </c>
      <c r="S12" s="460" t="s">
        <v>5440</v>
      </c>
      <c r="T12" s="460" t="s">
        <v>5398</v>
      </c>
      <c r="U12" s="460" t="s">
        <v>5399</v>
      </c>
    </row>
    <row r="13" spans="1:22" ht="12" thickBot="1">
      <c r="A13" s="371" t="s">
        <v>1792</v>
      </c>
      <c r="B13" s="371" t="s">
        <v>3148</v>
      </c>
      <c r="C13" s="600"/>
      <c r="L13" s="370">
        <v>8</v>
      </c>
      <c r="M13" s="370"/>
      <c r="N13" s="460" t="s">
        <v>5441</v>
      </c>
      <c r="O13" s="460" t="s">
        <v>5442</v>
      </c>
      <c r="P13" s="460" t="s">
        <v>5443</v>
      </c>
      <c r="Q13" s="460" t="s">
        <v>5439</v>
      </c>
      <c r="R13" s="460" t="s">
        <v>5432</v>
      </c>
      <c r="S13" s="460" t="s">
        <v>5440</v>
      </c>
      <c r="T13" s="460" t="s">
        <v>5398</v>
      </c>
      <c r="U13" s="460" t="s">
        <v>5399</v>
      </c>
    </row>
    <row r="14" spans="1:22" s="62" customFormat="1" ht="12" thickBot="1">
      <c r="A14" s="371" t="s">
        <v>1796</v>
      </c>
      <c r="B14" s="371" t="s">
        <v>1801</v>
      </c>
      <c r="C14" s="600">
        <v>0.8</v>
      </c>
      <c r="G14" s="63"/>
      <c r="L14" s="370">
        <v>9</v>
      </c>
      <c r="M14" s="370"/>
      <c r="N14" s="460" t="s">
        <v>5407</v>
      </c>
      <c r="O14" s="460" t="s">
        <v>5455</v>
      </c>
      <c r="P14" s="460" t="s">
        <v>5456</v>
      </c>
      <c r="Q14" s="460" t="s">
        <v>5405</v>
      </c>
      <c r="R14" s="460" t="s">
        <v>5406</v>
      </c>
      <c r="S14" s="460" t="s">
        <v>5407</v>
      </c>
      <c r="T14" s="460" t="s">
        <v>5398</v>
      </c>
      <c r="U14" s="460" t="s">
        <v>5399</v>
      </c>
    </row>
    <row r="15" spans="1:22" s="62" customFormat="1" ht="12" thickBot="1">
      <c r="A15" s="371" t="s">
        <v>1795</v>
      </c>
      <c r="B15" s="371" t="s">
        <v>1800</v>
      </c>
      <c r="C15" s="600">
        <v>0.8</v>
      </c>
      <c r="G15" s="63"/>
      <c r="L15" s="370">
        <v>10</v>
      </c>
      <c r="M15" s="370"/>
      <c r="N15" s="460" t="s">
        <v>5449</v>
      </c>
      <c r="O15" s="460" t="s">
        <v>5450</v>
      </c>
      <c r="P15" s="460" t="s">
        <v>5451</v>
      </c>
      <c r="Q15" s="460" t="s">
        <v>5408</v>
      </c>
      <c r="R15" s="460" t="s">
        <v>5409</v>
      </c>
      <c r="S15" s="460" t="s">
        <v>5410</v>
      </c>
      <c r="T15" s="460" t="s">
        <v>5398</v>
      </c>
      <c r="U15" s="460" t="s">
        <v>5399</v>
      </c>
    </row>
    <row r="16" spans="1:22" s="62" customFormat="1" ht="12" thickBot="1">
      <c r="A16" s="371" t="s">
        <v>1797</v>
      </c>
      <c r="B16" s="371" t="s">
        <v>1813</v>
      </c>
      <c r="C16" s="600">
        <v>1</v>
      </c>
      <c r="G16" s="63"/>
      <c r="L16" s="370">
        <v>11</v>
      </c>
      <c r="M16" s="370"/>
      <c r="N16" s="460" t="s">
        <v>5452</v>
      </c>
      <c r="O16" s="460" t="s">
        <v>5453</v>
      </c>
      <c r="P16" s="460" t="s">
        <v>5454</v>
      </c>
      <c r="Q16" s="460" t="s">
        <v>5402</v>
      </c>
      <c r="R16" s="460" t="s">
        <v>5403</v>
      </c>
      <c r="S16" s="460" t="s">
        <v>5404</v>
      </c>
      <c r="T16" s="460" t="s">
        <v>5398</v>
      </c>
      <c r="U16" s="460" t="s">
        <v>5399</v>
      </c>
    </row>
    <row r="17" spans="1:21" s="62" customFormat="1" ht="12" thickBot="1">
      <c r="A17" s="371" t="s">
        <v>1798</v>
      </c>
      <c r="B17" s="371" t="s">
        <v>1799</v>
      </c>
      <c r="C17" s="600">
        <v>1</v>
      </c>
      <c r="G17" s="63"/>
      <c r="L17" s="370">
        <v>12</v>
      </c>
      <c r="M17" s="370"/>
      <c r="N17" s="460" t="s">
        <v>5411</v>
      </c>
      <c r="O17" s="460" t="s">
        <v>5500</v>
      </c>
      <c r="P17" s="460" t="s">
        <v>5412</v>
      </c>
      <c r="Q17" s="460" t="s">
        <v>5400</v>
      </c>
      <c r="R17" s="460" t="s">
        <v>5466</v>
      </c>
      <c r="S17" s="460" t="s">
        <v>5401</v>
      </c>
      <c r="T17" s="460" t="s">
        <v>5398</v>
      </c>
      <c r="U17" s="460" t="s">
        <v>5399</v>
      </c>
    </row>
  </sheetData>
  <mergeCells count="6">
    <mergeCell ref="A1:C1"/>
    <mergeCell ref="N1:U1"/>
    <mergeCell ref="L1:M1"/>
    <mergeCell ref="N2:P2"/>
    <mergeCell ref="Q2:S2"/>
    <mergeCell ref="T2:U2"/>
  </mergeCells>
  <phoneticPr fontId="4" type="noConversion"/>
  <pageMargins left="0.7" right="0.7" top="0.75" bottom="0.75" header="0.3" footer="0.3"/>
  <pageSetup paperSize="9" orientation="portrait"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tem_C">
    <tabColor theme="2" tint="-0.749992370372631"/>
  </sheetPr>
  <dimension ref="A1:L54"/>
  <sheetViews>
    <sheetView showGridLines="0" workbookViewId="0">
      <pane xSplit="1" ySplit="3" topLeftCell="B4" activePane="bottomRight" state="frozen"/>
      <selection pane="topRight" activeCell="B1" sqref="B1"/>
      <selection pane="bottomLeft" activeCell="A4" sqref="A4"/>
      <selection pane="bottomRight" sqref="A1:K1"/>
    </sheetView>
  </sheetViews>
  <sheetFormatPr defaultRowHeight="11.25"/>
  <cols>
    <col min="1" max="1" width="16.83203125" style="38" bestFit="1" customWidth="1"/>
    <col min="2" max="2" width="12.1640625" style="41" bestFit="1" customWidth="1"/>
    <col min="3" max="10" width="7.6640625" style="39" bestFit="1" customWidth="1"/>
    <col min="11" max="11" width="38.5" bestFit="1" customWidth="1"/>
  </cols>
  <sheetData>
    <row r="1" spans="1:12" ht="12" thickBot="1">
      <c r="A1" s="897" t="s">
        <v>145</v>
      </c>
      <c r="B1" s="897"/>
      <c r="C1" s="897"/>
      <c r="D1" s="897"/>
      <c r="E1" s="897"/>
      <c r="F1" s="897"/>
      <c r="G1" s="897"/>
      <c r="H1" s="897"/>
      <c r="I1" s="897"/>
      <c r="J1" s="897"/>
      <c r="K1" s="897"/>
      <c r="L1" s="2"/>
    </row>
    <row r="2" spans="1:12" s="2" customFormat="1" ht="12" thickBot="1">
      <c r="A2" s="604" t="s">
        <v>2851</v>
      </c>
      <c r="B2" s="446" t="s">
        <v>5</v>
      </c>
      <c r="C2" s="895" t="s">
        <v>9</v>
      </c>
      <c r="D2" s="895"/>
      <c r="E2" s="896" t="s">
        <v>73</v>
      </c>
      <c r="F2" s="896"/>
      <c r="G2" s="826" t="s">
        <v>7</v>
      </c>
      <c r="H2" s="826"/>
      <c r="I2" s="826" t="s">
        <v>2852</v>
      </c>
      <c r="J2" s="826"/>
      <c r="K2" s="605" t="s">
        <v>1989</v>
      </c>
    </row>
    <row r="3" spans="1:12" s="4" customFormat="1" ht="12" thickBot="1">
      <c r="A3" s="606" t="s">
        <v>10</v>
      </c>
      <c r="B3" s="606" t="s">
        <v>11</v>
      </c>
      <c r="C3" s="607" t="s">
        <v>139</v>
      </c>
      <c r="D3" s="607" t="s">
        <v>8</v>
      </c>
      <c r="E3" s="607" t="s">
        <v>139</v>
      </c>
      <c r="F3" s="607" t="s">
        <v>8</v>
      </c>
      <c r="G3" s="607" t="s">
        <v>125</v>
      </c>
      <c r="H3" s="607" t="s">
        <v>8</v>
      </c>
      <c r="I3" s="607" t="s">
        <v>125</v>
      </c>
      <c r="J3" s="607" t="s">
        <v>8</v>
      </c>
      <c r="K3" s="608" t="s">
        <v>6</v>
      </c>
    </row>
    <row r="4" spans="1:12" ht="12" thickBot="1">
      <c r="A4" s="609" t="s">
        <v>1608</v>
      </c>
      <c r="B4" s="610"/>
      <c r="C4" s="611">
        <v>0</v>
      </c>
      <c r="D4" s="611">
        <v>0</v>
      </c>
      <c r="E4" s="611">
        <v>0</v>
      </c>
      <c r="F4" s="611">
        <v>0</v>
      </c>
      <c r="G4" s="611">
        <v>5</v>
      </c>
      <c r="H4" s="611">
        <v>5</v>
      </c>
      <c r="I4" s="611">
        <v>0.2</v>
      </c>
      <c r="J4" s="611">
        <v>0.2</v>
      </c>
      <c r="K4" s="510" t="s">
        <v>2917</v>
      </c>
    </row>
    <row r="5" spans="1:12" ht="12" thickBot="1">
      <c r="A5" s="609" t="s">
        <v>1609</v>
      </c>
      <c r="B5" s="610"/>
      <c r="C5" s="611">
        <v>10</v>
      </c>
      <c r="D5" s="611">
        <v>10</v>
      </c>
      <c r="E5" s="611">
        <v>10</v>
      </c>
      <c r="F5" s="611">
        <v>10</v>
      </c>
      <c r="G5" s="611">
        <v>50</v>
      </c>
      <c r="H5" s="611">
        <v>50</v>
      </c>
      <c r="I5" s="611">
        <v>0.5</v>
      </c>
      <c r="J5" s="611">
        <v>0.5</v>
      </c>
      <c r="K5" s="612" t="s">
        <v>2679</v>
      </c>
    </row>
    <row r="6" spans="1:12" ht="12" thickBot="1">
      <c r="A6" s="609" t="s">
        <v>1610</v>
      </c>
      <c r="B6" s="610"/>
      <c r="C6" s="611">
        <v>5</v>
      </c>
      <c r="D6" s="611">
        <v>10</v>
      </c>
      <c r="E6" s="611">
        <v>5</v>
      </c>
      <c r="F6" s="611">
        <v>10</v>
      </c>
      <c r="G6" s="611">
        <v>45</v>
      </c>
      <c r="H6" s="611">
        <v>78</v>
      </c>
      <c r="I6" s="611">
        <v>0.8</v>
      </c>
      <c r="J6" s="611">
        <v>1.4</v>
      </c>
      <c r="K6" s="612" t="s">
        <v>2732</v>
      </c>
    </row>
    <row r="7" spans="1:12" ht="12" thickBot="1">
      <c r="A7" s="609" t="s">
        <v>1611</v>
      </c>
      <c r="B7" s="610"/>
      <c r="C7" s="611">
        <v>0</v>
      </c>
      <c r="D7" s="611">
        <v>15</v>
      </c>
      <c r="E7" s="611">
        <v>0</v>
      </c>
      <c r="F7" s="611">
        <v>15</v>
      </c>
      <c r="G7" s="611">
        <v>30</v>
      </c>
      <c r="H7" s="611">
        <v>90</v>
      </c>
      <c r="I7" s="611">
        <v>0.8</v>
      </c>
      <c r="J7" s="611">
        <v>1.59</v>
      </c>
      <c r="K7" s="612" t="s">
        <v>2853</v>
      </c>
    </row>
    <row r="8" spans="1:12" ht="12" thickBot="1">
      <c r="A8" s="609" t="s">
        <v>1612</v>
      </c>
      <c r="B8" s="610"/>
      <c r="C8" s="611">
        <v>0</v>
      </c>
      <c r="D8" s="611">
        <v>15</v>
      </c>
      <c r="E8" s="611">
        <v>0</v>
      </c>
      <c r="F8" s="611">
        <v>15</v>
      </c>
      <c r="G8" s="611">
        <v>30</v>
      </c>
      <c r="H8" s="611">
        <v>90</v>
      </c>
      <c r="I8" s="611">
        <v>0.8</v>
      </c>
      <c r="J8" s="611">
        <v>1.59</v>
      </c>
      <c r="K8" s="612" t="s">
        <v>2853</v>
      </c>
    </row>
    <row r="9" spans="1:12" ht="12" thickBot="1">
      <c r="A9" s="609" t="s">
        <v>1613</v>
      </c>
      <c r="B9" s="610"/>
      <c r="C9" s="611">
        <v>0</v>
      </c>
      <c r="D9" s="611">
        <v>15</v>
      </c>
      <c r="E9" s="611">
        <v>0</v>
      </c>
      <c r="F9" s="611">
        <v>15</v>
      </c>
      <c r="G9" s="611">
        <v>30</v>
      </c>
      <c r="H9" s="611">
        <v>90</v>
      </c>
      <c r="I9" s="611">
        <v>0.8</v>
      </c>
      <c r="J9" s="611">
        <v>1.59</v>
      </c>
      <c r="K9" s="612" t="s">
        <v>2853</v>
      </c>
    </row>
    <row r="10" spans="1:12" ht="12" thickBot="1">
      <c r="A10" s="609" t="s">
        <v>1614</v>
      </c>
      <c r="B10" s="610"/>
      <c r="C10" s="611">
        <v>0</v>
      </c>
      <c r="D10" s="611">
        <v>15</v>
      </c>
      <c r="E10" s="611">
        <v>0</v>
      </c>
      <c r="F10" s="611">
        <v>15</v>
      </c>
      <c r="G10" s="611">
        <v>36</v>
      </c>
      <c r="H10" s="611">
        <v>90</v>
      </c>
      <c r="I10" s="611">
        <v>0.96</v>
      </c>
      <c r="J10" s="611">
        <v>1.59</v>
      </c>
      <c r="K10" s="612" t="s">
        <v>2853</v>
      </c>
    </row>
    <row r="11" spans="1:12" ht="12" thickBot="1">
      <c r="A11" s="609" t="s">
        <v>1615</v>
      </c>
      <c r="B11" s="610"/>
      <c r="C11" s="611">
        <v>8</v>
      </c>
      <c r="D11" s="611">
        <v>12</v>
      </c>
      <c r="E11" s="611">
        <v>8</v>
      </c>
      <c r="F11" s="611">
        <v>12</v>
      </c>
      <c r="G11" s="611">
        <v>55</v>
      </c>
      <c r="H11" s="611">
        <v>88</v>
      </c>
      <c r="I11" s="611">
        <v>1</v>
      </c>
      <c r="J11" s="611">
        <v>1.6</v>
      </c>
      <c r="K11" s="612" t="s">
        <v>2918</v>
      </c>
    </row>
    <row r="12" spans="1:12" ht="12" thickBot="1">
      <c r="A12" s="609" t="s">
        <v>1616</v>
      </c>
      <c r="B12" s="610"/>
      <c r="C12" s="611">
        <v>15</v>
      </c>
      <c r="D12" s="611">
        <v>20</v>
      </c>
      <c r="E12" s="611">
        <v>0</v>
      </c>
      <c r="F12" s="611">
        <v>0</v>
      </c>
      <c r="G12" s="611">
        <v>70</v>
      </c>
      <c r="H12" s="611">
        <v>98</v>
      </c>
      <c r="I12" s="611">
        <v>3</v>
      </c>
      <c r="J12" s="611">
        <v>4.17</v>
      </c>
      <c r="K12" s="612" t="s">
        <v>2763</v>
      </c>
    </row>
    <row r="13" spans="1:12" ht="12" thickBot="1">
      <c r="A13" s="609" t="s">
        <v>1617</v>
      </c>
      <c r="B13" s="610"/>
      <c r="C13" s="611">
        <v>0</v>
      </c>
      <c r="D13" s="611">
        <v>15</v>
      </c>
      <c r="E13" s="611">
        <v>0</v>
      </c>
      <c r="F13" s="611">
        <v>15</v>
      </c>
      <c r="G13" s="611">
        <v>40</v>
      </c>
      <c r="H13" s="611">
        <v>90</v>
      </c>
      <c r="I13" s="611">
        <v>0.2</v>
      </c>
      <c r="J13" s="611">
        <v>0.53</v>
      </c>
      <c r="K13" s="612" t="s">
        <v>2854</v>
      </c>
    </row>
    <row r="14" spans="1:12" ht="12" thickBot="1">
      <c r="A14" s="609" t="s">
        <v>1618</v>
      </c>
      <c r="B14" s="610"/>
      <c r="C14" s="611">
        <v>10</v>
      </c>
      <c r="D14" s="611">
        <v>15</v>
      </c>
      <c r="E14" s="611">
        <v>10</v>
      </c>
      <c r="F14" s="611">
        <v>15</v>
      </c>
      <c r="G14" s="611">
        <v>45</v>
      </c>
      <c r="H14" s="611">
        <v>90</v>
      </c>
      <c r="I14" s="611">
        <v>0.2</v>
      </c>
      <c r="J14" s="611">
        <v>0.38</v>
      </c>
      <c r="K14" s="612" t="s">
        <v>3734</v>
      </c>
    </row>
    <row r="15" spans="1:12" ht="12" thickBot="1">
      <c r="A15" s="609" t="s">
        <v>1619</v>
      </c>
      <c r="B15" s="610"/>
      <c r="C15" s="611">
        <v>0</v>
      </c>
      <c r="D15" s="611">
        <v>0</v>
      </c>
      <c r="E15" s="611">
        <v>15</v>
      </c>
      <c r="F15" s="611">
        <v>20</v>
      </c>
      <c r="G15" s="611">
        <v>100</v>
      </c>
      <c r="H15" s="611">
        <v>120</v>
      </c>
      <c r="I15" s="611">
        <v>3.5</v>
      </c>
      <c r="J15" s="611">
        <v>4.4400000000000004</v>
      </c>
      <c r="K15" s="612" t="s">
        <v>4223</v>
      </c>
    </row>
    <row r="16" spans="1:12" ht="12" thickBot="1">
      <c r="A16" s="609" t="s">
        <v>1620</v>
      </c>
      <c r="B16" s="610"/>
      <c r="C16" s="611">
        <v>15</v>
      </c>
      <c r="D16" s="611">
        <v>22</v>
      </c>
      <c r="E16" s="611">
        <v>8</v>
      </c>
      <c r="F16" s="611">
        <v>12</v>
      </c>
      <c r="G16" s="611">
        <v>80</v>
      </c>
      <c r="H16" s="611">
        <v>10</v>
      </c>
      <c r="I16" s="611">
        <v>1.3</v>
      </c>
      <c r="J16" s="611">
        <v>1.92</v>
      </c>
      <c r="K16" s="612" t="s">
        <v>2731</v>
      </c>
    </row>
    <row r="17" spans="1:11" ht="12" thickBot="1">
      <c r="A17" s="609" t="s">
        <v>1621</v>
      </c>
      <c r="B17" s="610"/>
      <c r="C17" s="611">
        <v>8</v>
      </c>
      <c r="D17" s="611">
        <v>12</v>
      </c>
      <c r="E17" s="611">
        <v>15</v>
      </c>
      <c r="F17" s="611">
        <v>22</v>
      </c>
      <c r="G17" s="611">
        <v>65</v>
      </c>
      <c r="H17" s="611">
        <v>97</v>
      </c>
      <c r="I17" s="611">
        <v>0.6</v>
      </c>
      <c r="J17" s="611">
        <v>0.97</v>
      </c>
      <c r="K17" s="612" t="s">
        <v>2761</v>
      </c>
    </row>
    <row r="18" spans="1:11" ht="12" thickBot="1">
      <c r="A18" s="609" t="s">
        <v>1622</v>
      </c>
      <c r="B18" s="610"/>
      <c r="C18" s="611">
        <v>0</v>
      </c>
      <c r="D18" s="611">
        <v>25</v>
      </c>
      <c r="E18" s="611">
        <v>0</v>
      </c>
      <c r="F18" s="611">
        <v>15</v>
      </c>
      <c r="G18" s="611" t="s">
        <v>21</v>
      </c>
      <c r="H18" s="611">
        <v>190</v>
      </c>
      <c r="I18" s="611">
        <v>2</v>
      </c>
      <c r="J18" s="611">
        <v>4.4000000000000004</v>
      </c>
      <c r="K18" s="612" t="s">
        <v>2923</v>
      </c>
    </row>
    <row r="19" spans="1:11" ht="12" thickBot="1">
      <c r="A19" s="609" t="s">
        <v>1623</v>
      </c>
      <c r="B19" s="610"/>
      <c r="C19" s="611">
        <v>0</v>
      </c>
      <c r="D19" s="611">
        <v>25</v>
      </c>
      <c r="E19" s="611">
        <v>0</v>
      </c>
      <c r="F19" s="611">
        <v>15</v>
      </c>
      <c r="G19" s="611" t="s">
        <v>21</v>
      </c>
      <c r="H19" s="611">
        <v>199</v>
      </c>
      <c r="I19" s="611">
        <v>2</v>
      </c>
      <c r="J19" s="611">
        <v>4.62</v>
      </c>
      <c r="K19" s="612" t="s">
        <v>2923</v>
      </c>
    </row>
    <row r="20" spans="1:11" ht="12" thickBot="1">
      <c r="A20" s="609" t="s">
        <v>1624</v>
      </c>
      <c r="B20" s="610"/>
      <c r="C20" s="611">
        <v>0</v>
      </c>
      <c r="D20" s="611">
        <v>25</v>
      </c>
      <c r="E20" s="611">
        <v>0</v>
      </c>
      <c r="F20" s="611">
        <v>15</v>
      </c>
      <c r="G20" s="611" t="s">
        <v>21</v>
      </c>
      <c r="H20" s="611">
        <v>199</v>
      </c>
      <c r="I20" s="611">
        <v>2</v>
      </c>
      <c r="J20" s="611">
        <v>4.62</v>
      </c>
      <c r="K20" s="612" t="s">
        <v>2923</v>
      </c>
    </row>
    <row r="21" spans="1:11" ht="12" thickBot="1">
      <c r="A21" s="609" t="s">
        <v>1625</v>
      </c>
      <c r="B21" s="610"/>
      <c r="C21" s="611">
        <v>0</v>
      </c>
      <c r="D21" s="611">
        <v>25</v>
      </c>
      <c r="E21" s="611">
        <v>0</v>
      </c>
      <c r="F21" s="611">
        <v>15</v>
      </c>
      <c r="G21" s="611" t="s">
        <v>20</v>
      </c>
      <c r="H21" s="611">
        <v>208</v>
      </c>
      <c r="I21" s="611">
        <v>2</v>
      </c>
      <c r="J21" s="611">
        <v>4.62</v>
      </c>
      <c r="K21" s="612" t="s">
        <v>2923</v>
      </c>
    </row>
    <row r="22" spans="1:11" ht="12" thickBot="1">
      <c r="A22" s="609" t="s">
        <v>1626</v>
      </c>
      <c r="B22" s="610"/>
      <c r="C22" s="611">
        <v>10</v>
      </c>
      <c r="D22" s="611">
        <v>25</v>
      </c>
      <c r="E22" s="611">
        <v>0</v>
      </c>
      <c r="F22" s="611">
        <v>15</v>
      </c>
      <c r="G22" s="611">
        <v>90</v>
      </c>
      <c r="H22" s="611">
        <v>108</v>
      </c>
      <c r="I22" s="611">
        <v>0.95</v>
      </c>
      <c r="J22" s="611">
        <v>1.63</v>
      </c>
      <c r="K22" s="612" t="s">
        <v>2681</v>
      </c>
    </row>
    <row r="23" spans="1:11" ht="12" thickBot="1">
      <c r="A23" s="609" t="s">
        <v>1627</v>
      </c>
      <c r="B23" s="610"/>
      <c r="C23" s="611">
        <v>12</v>
      </c>
      <c r="D23" s="611">
        <v>12</v>
      </c>
      <c r="E23" s="611">
        <v>12</v>
      </c>
      <c r="F23" s="611">
        <v>12</v>
      </c>
      <c r="G23" s="611">
        <v>75</v>
      </c>
      <c r="H23" s="611">
        <v>75</v>
      </c>
      <c r="I23" s="611">
        <v>0.3</v>
      </c>
      <c r="J23" s="611">
        <v>0.3</v>
      </c>
      <c r="K23" s="612" t="s">
        <v>2677</v>
      </c>
    </row>
    <row r="24" spans="1:11" ht="12" thickBot="1">
      <c r="A24" s="609" t="s">
        <v>1628</v>
      </c>
      <c r="B24" s="610"/>
      <c r="C24" s="611">
        <v>0</v>
      </c>
      <c r="D24" s="611">
        <v>10</v>
      </c>
      <c r="E24" s="611">
        <v>0</v>
      </c>
      <c r="F24" s="611">
        <v>10</v>
      </c>
      <c r="G24" s="611">
        <v>10</v>
      </c>
      <c r="H24" s="611">
        <v>20</v>
      </c>
      <c r="I24" s="611">
        <v>0.1</v>
      </c>
      <c r="J24" s="611">
        <v>0.22</v>
      </c>
      <c r="K24" s="612" t="s">
        <v>2683</v>
      </c>
    </row>
    <row r="25" spans="1:11" ht="12" thickBot="1">
      <c r="A25" s="609" t="s">
        <v>1629</v>
      </c>
      <c r="B25" s="610"/>
      <c r="C25" s="611">
        <v>0</v>
      </c>
      <c r="D25" s="611">
        <v>0</v>
      </c>
      <c r="E25" s="611">
        <v>0</v>
      </c>
      <c r="F25" s="611">
        <v>0</v>
      </c>
      <c r="G25" s="611">
        <v>40</v>
      </c>
      <c r="H25" s="611">
        <v>70</v>
      </c>
      <c r="I25" s="611">
        <v>0.2</v>
      </c>
      <c r="J25" s="611">
        <v>0.28999999999999998</v>
      </c>
      <c r="K25" s="612" t="s">
        <v>2682</v>
      </c>
    </row>
    <row r="26" spans="1:11" ht="12" thickBot="1">
      <c r="A26" s="609" t="s">
        <v>1630</v>
      </c>
      <c r="B26" s="610"/>
      <c r="C26" s="611">
        <v>19</v>
      </c>
      <c r="D26" s="611">
        <v>22</v>
      </c>
      <c r="E26" s="611">
        <v>0</v>
      </c>
      <c r="F26" s="611">
        <v>0</v>
      </c>
      <c r="G26" s="611">
        <v>65</v>
      </c>
      <c r="H26" s="611">
        <v>94</v>
      </c>
      <c r="I26" s="611">
        <v>4</v>
      </c>
      <c r="J26" s="611">
        <v>5.4</v>
      </c>
      <c r="K26" s="612" t="s">
        <v>2855</v>
      </c>
    </row>
    <row r="27" spans="1:11" ht="12" thickBot="1">
      <c r="A27" s="609" t="s">
        <v>1631</v>
      </c>
      <c r="B27" s="610"/>
      <c r="C27" s="611">
        <v>0</v>
      </c>
      <c r="D27" s="611">
        <v>0</v>
      </c>
      <c r="E27" s="611">
        <v>0</v>
      </c>
      <c r="F27" s="611">
        <v>0</v>
      </c>
      <c r="G27" s="611">
        <v>150</v>
      </c>
      <c r="H27" s="611">
        <v>195</v>
      </c>
      <c r="I27" s="611">
        <v>8</v>
      </c>
      <c r="J27" s="611">
        <v>9.44</v>
      </c>
      <c r="K27" s="612" t="s">
        <v>2856</v>
      </c>
    </row>
    <row r="28" spans="1:11" ht="12" thickBot="1">
      <c r="A28" s="609" t="s">
        <v>1632</v>
      </c>
      <c r="B28" s="610"/>
      <c r="C28" s="611">
        <v>15</v>
      </c>
      <c r="D28" s="611">
        <v>20</v>
      </c>
      <c r="E28" s="611">
        <v>15</v>
      </c>
      <c r="F28" s="611">
        <v>20</v>
      </c>
      <c r="G28" s="611">
        <v>100</v>
      </c>
      <c r="H28" s="611">
        <v>200</v>
      </c>
      <c r="I28" s="611">
        <v>10</v>
      </c>
      <c r="J28" s="611">
        <v>19</v>
      </c>
      <c r="K28" s="612" t="s">
        <v>2857</v>
      </c>
    </row>
    <row r="29" spans="1:11" ht="12" thickBot="1">
      <c r="A29" s="609" t="s">
        <v>1633</v>
      </c>
      <c r="B29" s="610"/>
      <c r="C29" s="611">
        <v>12</v>
      </c>
      <c r="D29" s="611">
        <v>18</v>
      </c>
      <c r="E29" s="611">
        <v>12</v>
      </c>
      <c r="F29" s="611">
        <v>18</v>
      </c>
      <c r="G29" s="611">
        <v>95</v>
      </c>
      <c r="H29" s="611">
        <v>114</v>
      </c>
      <c r="I29" s="611">
        <v>0.2</v>
      </c>
      <c r="J29" s="611">
        <v>0.37</v>
      </c>
      <c r="K29" s="612" t="s">
        <v>2858</v>
      </c>
    </row>
    <row r="30" spans="1:11" ht="12" thickBot="1">
      <c r="A30" s="609" t="s">
        <v>1634</v>
      </c>
      <c r="B30" s="610"/>
      <c r="C30" s="611">
        <v>10</v>
      </c>
      <c r="D30" s="611">
        <v>15</v>
      </c>
      <c r="E30" s="611">
        <v>10</v>
      </c>
      <c r="F30" s="611">
        <v>25</v>
      </c>
      <c r="G30" s="611">
        <v>59</v>
      </c>
      <c r="H30" s="611">
        <v>106</v>
      </c>
      <c r="I30" s="611">
        <v>0.94</v>
      </c>
      <c r="J30" s="611">
        <v>1.61</v>
      </c>
      <c r="K30" s="612" t="s">
        <v>2924</v>
      </c>
    </row>
    <row r="31" spans="1:11" ht="12" thickBot="1">
      <c r="A31" s="609" t="s">
        <v>1635</v>
      </c>
      <c r="B31" s="610"/>
      <c r="C31" s="611">
        <v>0</v>
      </c>
      <c r="D31" s="611">
        <v>15</v>
      </c>
      <c r="E31" s="611">
        <v>10</v>
      </c>
      <c r="F31" s="611">
        <v>15</v>
      </c>
      <c r="G31" s="611">
        <v>20</v>
      </c>
      <c r="H31" s="611">
        <v>30</v>
      </c>
      <c r="I31" s="611">
        <v>0.15</v>
      </c>
      <c r="J31" s="611">
        <v>0.28000000000000003</v>
      </c>
      <c r="K31" s="612" t="s">
        <v>2669</v>
      </c>
    </row>
    <row r="32" spans="1:11" ht="12" thickBot="1">
      <c r="A32" s="609" t="s">
        <v>1636</v>
      </c>
      <c r="B32" s="610" t="s">
        <v>727</v>
      </c>
      <c r="C32" s="611">
        <v>0</v>
      </c>
      <c r="D32" s="611">
        <v>0</v>
      </c>
      <c r="E32" s="611">
        <v>15</v>
      </c>
      <c r="F32" s="611">
        <v>25</v>
      </c>
      <c r="G32" s="611">
        <v>50</v>
      </c>
      <c r="H32" s="611">
        <v>70</v>
      </c>
      <c r="I32" s="611">
        <v>0.3</v>
      </c>
      <c r="J32" s="611">
        <v>0.46</v>
      </c>
      <c r="K32" s="612" t="s">
        <v>2874</v>
      </c>
    </row>
    <row r="33" spans="1:11" ht="12" thickBot="1">
      <c r="A33" s="609" t="s">
        <v>1637</v>
      </c>
      <c r="B33" s="610" t="s">
        <v>727</v>
      </c>
      <c r="C33" s="611">
        <v>0</v>
      </c>
      <c r="D33" s="611">
        <v>0</v>
      </c>
      <c r="E33" s="611">
        <v>15</v>
      </c>
      <c r="F33" s="611">
        <v>25</v>
      </c>
      <c r="G33" s="611">
        <v>52</v>
      </c>
      <c r="H33" s="611">
        <v>70</v>
      </c>
      <c r="I33" s="611">
        <v>0.31</v>
      </c>
      <c r="J33" s="611">
        <v>0.46</v>
      </c>
      <c r="K33" s="612" t="s">
        <v>2874</v>
      </c>
    </row>
    <row r="34" spans="1:11" ht="12" thickBot="1">
      <c r="A34" s="609" t="s">
        <v>1638</v>
      </c>
      <c r="B34" s="610" t="s">
        <v>727</v>
      </c>
      <c r="C34" s="611">
        <v>0</v>
      </c>
      <c r="D34" s="611">
        <v>0</v>
      </c>
      <c r="E34" s="611">
        <v>16</v>
      </c>
      <c r="F34" s="611">
        <v>26</v>
      </c>
      <c r="G34" s="611">
        <v>55</v>
      </c>
      <c r="H34" s="611">
        <v>68</v>
      </c>
      <c r="I34" s="611">
        <v>0.33</v>
      </c>
      <c r="J34" s="611">
        <v>0.47</v>
      </c>
      <c r="K34" s="612" t="s">
        <v>2874</v>
      </c>
    </row>
    <row r="35" spans="1:11" ht="12" thickBot="1">
      <c r="A35" s="609" t="s">
        <v>1639</v>
      </c>
      <c r="B35" s="610" t="s">
        <v>727</v>
      </c>
      <c r="C35" s="611">
        <v>0</v>
      </c>
      <c r="D35" s="611">
        <v>0</v>
      </c>
      <c r="E35" s="611">
        <v>18</v>
      </c>
      <c r="F35" s="611">
        <v>28</v>
      </c>
      <c r="G35" s="611">
        <v>60</v>
      </c>
      <c r="H35" s="611">
        <v>69</v>
      </c>
      <c r="I35" s="611">
        <v>0.36</v>
      </c>
      <c r="J35" s="611">
        <v>0.5</v>
      </c>
      <c r="K35" s="612" t="s">
        <v>2874</v>
      </c>
    </row>
    <row r="36" spans="1:11" ht="12" thickBot="1">
      <c r="A36" s="609" t="s">
        <v>1640</v>
      </c>
      <c r="B36" s="610" t="s">
        <v>727</v>
      </c>
      <c r="C36" s="611">
        <v>0</v>
      </c>
      <c r="D36" s="611">
        <v>15</v>
      </c>
      <c r="E36" s="611">
        <v>10</v>
      </c>
      <c r="F36" s="611">
        <v>15</v>
      </c>
      <c r="G36" s="611">
        <v>50</v>
      </c>
      <c r="H36" s="611">
        <v>70</v>
      </c>
      <c r="I36" s="611">
        <v>2</v>
      </c>
      <c r="J36" s="611">
        <v>3.38</v>
      </c>
      <c r="K36" s="612" t="s">
        <v>2752</v>
      </c>
    </row>
    <row r="37" spans="1:11" ht="12" thickBot="1">
      <c r="A37" s="609" t="s">
        <v>1641</v>
      </c>
      <c r="B37" s="610" t="s">
        <v>3299</v>
      </c>
      <c r="C37" s="611">
        <v>0</v>
      </c>
      <c r="D37" s="611">
        <v>0</v>
      </c>
      <c r="E37" s="611">
        <v>15</v>
      </c>
      <c r="F37" s="611">
        <v>25</v>
      </c>
      <c r="G37" s="611">
        <v>52</v>
      </c>
      <c r="H37" s="611">
        <v>70</v>
      </c>
      <c r="I37" s="611">
        <v>2</v>
      </c>
      <c r="J37" s="611">
        <v>3.08</v>
      </c>
      <c r="K37" s="612" t="s">
        <v>2680</v>
      </c>
    </row>
    <row r="38" spans="1:11" ht="12" thickBot="1">
      <c r="A38" s="609" t="s">
        <v>1642</v>
      </c>
      <c r="B38" s="610" t="s">
        <v>1775</v>
      </c>
      <c r="C38" s="611">
        <v>10</v>
      </c>
      <c r="D38" s="611">
        <v>25</v>
      </c>
      <c r="E38" s="611">
        <v>0</v>
      </c>
      <c r="F38" s="611">
        <v>5</v>
      </c>
      <c r="G38" s="611">
        <v>50</v>
      </c>
      <c r="H38" s="611">
        <v>70</v>
      </c>
      <c r="I38" s="611">
        <v>3</v>
      </c>
      <c r="J38" s="611">
        <v>5.52</v>
      </c>
      <c r="K38" s="612" t="s">
        <v>2752</v>
      </c>
    </row>
    <row r="39" spans="1:11" ht="12" thickBot="1">
      <c r="A39" s="609" t="s">
        <v>1643</v>
      </c>
      <c r="B39" s="610" t="s">
        <v>1770</v>
      </c>
      <c r="C39" s="611">
        <v>5</v>
      </c>
      <c r="D39" s="611">
        <v>10</v>
      </c>
      <c r="E39" s="611">
        <v>0</v>
      </c>
      <c r="F39" s="611">
        <v>10</v>
      </c>
      <c r="G39" s="611">
        <v>50</v>
      </c>
      <c r="H39" s="611">
        <v>70</v>
      </c>
      <c r="I39" s="611">
        <v>4.5</v>
      </c>
      <c r="J39" s="611">
        <v>7.6</v>
      </c>
      <c r="K39" s="612" t="s">
        <v>3146</v>
      </c>
    </row>
    <row r="40" spans="1:11" ht="12" thickBot="1">
      <c r="A40" s="609" t="s">
        <v>1644</v>
      </c>
      <c r="B40" s="610" t="s">
        <v>1782</v>
      </c>
      <c r="C40" s="611">
        <v>5</v>
      </c>
      <c r="D40" s="611">
        <v>10</v>
      </c>
      <c r="E40" s="611">
        <v>0</v>
      </c>
      <c r="F40" s="611">
        <v>10</v>
      </c>
      <c r="G40" s="611">
        <v>52</v>
      </c>
      <c r="H40" s="611">
        <v>70</v>
      </c>
      <c r="I40" s="611">
        <v>4.72</v>
      </c>
      <c r="J40" s="611">
        <v>7.83</v>
      </c>
      <c r="K40" s="612" t="s">
        <v>2859</v>
      </c>
    </row>
    <row r="41" spans="1:11" ht="12" thickBot="1">
      <c r="A41" s="609" t="s">
        <v>1645</v>
      </c>
      <c r="B41" s="610" t="s">
        <v>1780</v>
      </c>
      <c r="C41" s="611">
        <v>5</v>
      </c>
      <c r="D41" s="611">
        <v>10</v>
      </c>
      <c r="E41" s="611">
        <v>0</v>
      </c>
      <c r="F41" s="611">
        <v>10</v>
      </c>
      <c r="G41" s="611">
        <v>50</v>
      </c>
      <c r="H41" s="611">
        <v>70</v>
      </c>
      <c r="I41" s="611">
        <v>6</v>
      </c>
      <c r="J41" s="611">
        <v>10.14</v>
      </c>
      <c r="K41" s="612" t="s">
        <v>3145</v>
      </c>
    </row>
    <row r="42" spans="1:11" ht="12" thickBot="1">
      <c r="A42" s="609" t="s">
        <v>1646</v>
      </c>
      <c r="B42" s="610" t="s">
        <v>1049</v>
      </c>
      <c r="C42" s="611">
        <v>5</v>
      </c>
      <c r="D42" s="611">
        <v>10</v>
      </c>
      <c r="E42" s="611">
        <v>0</v>
      </c>
      <c r="F42" s="611">
        <v>10</v>
      </c>
      <c r="G42" s="611">
        <v>52</v>
      </c>
      <c r="H42" s="611">
        <v>70</v>
      </c>
      <c r="I42" s="611">
        <v>6.3</v>
      </c>
      <c r="J42" s="611">
        <v>10.45</v>
      </c>
      <c r="K42" s="612" t="s">
        <v>2685</v>
      </c>
    </row>
    <row r="43" spans="1:11" ht="12" thickBot="1">
      <c r="A43" s="609" t="s">
        <v>1647</v>
      </c>
      <c r="B43" s="610" t="s">
        <v>1784</v>
      </c>
      <c r="C43" s="611">
        <v>5</v>
      </c>
      <c r="D43" s="611">
        <v>10</v>
      </c>
      <c r="E43" s="611">
        <v>0</v>
      </c>
      <c r="F43" s="611">
        <v>10</v>
      </c>
      <c r="G43" s="611">
        <v>50</v>
      </c>
      <c r="H43" s="611">
        <v>70</v>
      </c>
      <c r="I43" s="611">
        <v>6</v>
      </c>
      <c r="J43" s="611">
        <v>10.14</v>
      </c>
      <c r="K43" s="612" t="s">
        <v>3144</v>
      </c>
    </row>
    <row r="44" spans="1:11" ht="12" thickBot="1">
      <c r="A44" s="609" t="s">
        <v>1648</v>
      </c>
      <c r="B44" s="610" t="s">
        <v>849</v>
      </c>
      <c r="C44" s="611">
        <v>5</v>
      </c>
      <c r="D44" s="611">
        <v>10</v>
      </c>
      <c r="E44" s="611">
        <v>0</v>
      </c>
      <c r="F44" s="611">
        <v>10</v>
      </c>
      <c r="G44" s="611">
        <v>52</v>
      </c>
      <c r="H44" s="611">
        <v>70</v>
      </c>
      <c r="I44" s="611">
        <v>6.3</v>
      </c>
      <c r="J44" s="611">
        <v>10.45</v>
      </c>
      <c r="K44" s="612" t="s">
        <v>2860</v>
      </c>
    </row>
    <row r="45" spans="1:11" ht="12" thickBot="1">
      <c r="A45" s="609" t="s">
        <v>1649</v>
      </c>
      <c r="B45" s="610" t="s">
        <v>1786</v>
      </c>
      <c r="C45" s="611">
        <v>5</v>
      </c>
      <c r="D45" s="611">
        <v>10</v>
      </c>
      <c r="E45" s="611">
        <v>5</v>
      </c>
      <c r="F45" s="611">
        <v>10</v>
      </c>
      <c r="G45" s="611">
        <v>50</v>
      </c>
      <c r="H45" s="611">
        <v>70</v>
      </c>
      <c r="I45" s="611">
        <v>5</v>
      </c>
      <c r="J45" s="611">
        <v>7.7</v>
      </c>
      <c r="K45" s="612" t="s">
        <v>2753</v>
      </c>
    </row>
    <row r="46" spans="1:11" ht="12" thickBot="1">
      <c r="A46" s="609" t="s">
        <v>1650</v>
      </c>
      <c r="B46" s="610" t="s">
        <v>13</v>
      </c>
      <c r="C46" s="611">
        <v>5</v>
      </c>
      <c r="D46" s="611">
        <v>10</v>
      </c>
      <c r="E46" s="611">
        <v>5</v>
      </c>
      <c r="F46" s="611">
        <v>10</v>
      </c>
      <c r="G46" s="611">
        <v>52</v>
      </c>
      <c r="H46" s="611">
        <v>70</v>
      </c>
      <c r="I46" s="611">
        <v>5.25</v>
      </c>
      <c r="J46" s="611">
        <v>7.92</v>
      </c>
      <c r="K46" s="612" t="s">
        <v>2753</v>
      </c>
    </row>
    <row r="47" spans="1:11" ht="12" thickBot="1">
      <c r="A47" s="609" t="s">
        <v>1651</v>
      </c>
      <c r="B47" s="610" t="s">
        <v>1788</v>
      </c>
      <c r="C47" s="611">
        <v>5</v>
      </c>
      <c r="D47" s="611">
        <v>10</v>
      </c>
      <c r="E47" s="611">
        <v>5</v>
      </c>
      <c r="F47" s="611">
        <v>10</v>
      </c>
      <c r="G47" s="611">
        <v>50</v>
      </c>
      <c r="H47" s="611">
        <v>70</v>
      </c>
      <c r="I47" s="611">
        <v>6</v>
      </c>
      <c r="J47" s="611">
        <v>9.24</v>
      </c>
      <c r="K47" s="612" t="s">
        <v>2925</v>
      </c>
    </row>
    <row r="48" spans="1:11" ht="12" thickBot="1">
      <c r="A48" s="609" t="s">
        <v>1652</v>
      </c>
      <c r="B48" s="610" t="s">
        <v>14</v>
      </c>
      <c r="C48" s="611">
        <v>5</v>
      </c>
      <c r="D48" s="611">
        <v>10</v>
      </c>
      <c r="E48" s="611">
        <v>5</v>
      </c>
      <c r="F48" s="611">
        <v>10</v>
      </c>
      <c r="G48" s="611">
        <v>52</v>
      </c>
      <c r="H48" s="611">
        <v>70</v>
      </c>
      <c r="I48" s="611">
        <v>6.3</v>
      </c>
      <c r="J48" s="611">
        <v>9.5</v>
      </c>
      <c r="K48" s="612" t="s">
        <v>2925</v>
      </c>
    </row>
    <row r="49" spans="1:11" ht="12" thickBot="1">
      <c r="A49" s="609" t="s">
        <v>1653</v>
      </c>
      <c r="B49" s="610" t="s">
        <v>14</v>
      </c>
      <c r="C49" s="611">
        <v>20</v>
      </c>
      <c r="D49" s="611">
        <v>50</v>
      </c>
      <c r="E49" s="611">
        <v>20</v>
      </c>
      <c r="F49" s="611">
        <v>50</v>
      </c>
      <c r="G49" s="611">
        <v>120</v>
      </c>
      <c r="H49" s="611">
        <v>240</v>
      </c>
      <c r="I49" s="611">
        <v>12</v>
      </c>
      <c r="J49" s="611">
        <v>40.799999999999997</v>
      </c>
      <c r="K49" s="612" t="s">
        <v>2861</v>
      </c>
    </row>
    <row r="50" spans="1:11" ht="12" thickBot="1">
      <c r="A50" s="609" t="s">
        <v>1654</v>
      </c>
      <c r="B50" s="610" t="s">
        <v>1778</v>
      </c>
      <c r="C50" s="611">
        <v>15</v>
      </c>
      <c r="D50" s="611">
        <v>30</v>
      </c>
      <c r="E50" s="611">
        <v>0</v>
      </c>
      <c r="F50" s="611">
        <v>0</v>
      </c>
      <c r="G50" s="611">
        <v>50</v>
      </c>
      <c r="H50" s="611">
        <v>70</v>
      </c>
      <c r="I50" s="611">
        <v>1.2</v>
      </c>
      <c r="J50" s="611">
        <v>2.02</v>
      </c>
      <c r="K50" s="612" t="s">
        <v>2862</v>
      </c>
    </row>
    <row r="51" spans="1:11" ht="12" thickBot="1">
      <c r="A51" s="609" t="s">
        <v>1655</v>
      </c>
      <c r="B51" s="610" t="s">
        <v>16</v>
      </c>
      <c r="C51" s="611">
        <v>15</v>
      </c>
      <c r="D51" s="611">
        <v>40</v>
      </c>
      <c r="E51" s="611">
        <v>15</v>
      </c>
      <c r="F51" s="611">
        <v>40</v>
      </c>
      <c r="G51" s="611">
        <v>120</v>
      </c>
      <c r="H51" s="611">
        <v>216</v>
      </c>
      <c r="I51" s="611">
        <v>9.5</v>
      </c>
      <c r="J51" s="611">
        <v>18.899999999999999</v>
      </c>
      <c r="K51" s="612" t="s">
        <v>2926</v>
      </c>
    </row>
    <row r="52" spans="1:11" ht="12" thickBot="1">
      <c r="A52" s="609" t="s">
        <v>1656</v>
      </c>
      <c r="B52" s="610" t="s">
        <v>16</v>
      </c>
      <c r="C52" s="611">
        <v>15</v>
      </c>
      <c r="D52" s="611">
        <v>40</v>
      </c>
      <c r="E52" s="611">
        <v>15</v>
      </c>
      <c r="F52" s="611">
        <v>40</v>
      </c>
      <c r="G52" s="611">
        <v>126</v>
      </c>
      <c r="H52" s="611">
        <v>220</v>
      </c>
      <c r="I52" s="611">
        <v>9.9700000000000006</v>
      </c>
      <c r="J52" s="611">
        <v>18.940000000000001</v>
      </c>
      <c r="K52" s="612" t="s">
        <v>2926</v>
      </c>
    </row>
    <row r="53" spans="1:11" ht="12" thickBot="1">
      <c r="A53" s="609" t="s">
        <v>1657</v>
      </c>
      <c r="B53" s="610" t="s">
        <v>16</v>
      </c>
      <c r="C53" s="611">
        <v>16</v>
      </c>
      <c r="D53" s="611">
        <v>41</v>
      </c>
      <c r="E53" s="611">
        <v>16</v>
      </c>
      <c r="F53" s="611">
        <v>41</v>
      </c>
      <c r="G53" s="611">
        <v>132</v>
      </c>
      <c r="H53" s="611">
        <v>217</v>
      </c>
      <c r="I53" s="611">
        <v>10.45</v>
      </c>
      <c r="J53" s="611">
        <v>18.91</v>
      </c>
      <c r="K53" s="612" t="s">
        <v>2926</v>
      </c>
    </row>
    <row r="54" spans="1:11" ht="12" thickBot="1">
      <c r="A54" s="609" t="s">
        <v>1658</v>
      </c>
      <c r="B54" s="610" t="s">
        <v>16</v>
      </c>
      <c r="C54" s="611">
        <v>18</v>
      </c>
      <c r="D54" s="611">
        <v>43</v>
      </c>
      <c r="E54" s="611">
        <v>18</v>
      </c>
      <c r="F54" s="611">
        <v>43</v>
      </c>
      <c r="G54" s="611">
        <v>144</v>
      </c>
      <c r="H54" s="611">
        <v>216</v>
      </c>
      <c r="I54" s="611">
        <v>11.4</v>
      </c>
      <c r="J54" s="611">
        <v>19.260000000000002</v>
      </c>
      <c r="K54" s="612" t="s">
        <v>2926</v>
      </c>
    </row>
  </sheetData>
  <autoFilter ref="A3:K3"/>
  <mergeCells count="5">
    <mergeCell ref="C2:D2"/>
    <mergeCell ref="E2:F2"/>
    <mergeCell ref="G2:H2"/>
    <mergeCell ref="I2:J2"/>
    <mergeCell ref="A1:K1"/>
  </mergeCells>
  <phoneticPr fontId="4" type="noConversion"/>
  <conditionalFormatting sqref="C4:C54">
    <cfRule type="dataBar" priority="22">
      <dataBar>
        <cfvo type="min"/>
        <cfvo type="max"/>
        <color rgb="FF008AEF"/>
      </dataBar>
      <extLst>
        <ext xmlns:x14="http://schemas.microsoft.com/office/spreadsheetml/2009/9/main" uri="{B025F937-C7B1-47D3-B67F-A62EFF666E3E}">
          <x14:id>{FF40DBC3-AD38-4CF6-A3A7-2CF908FBD531}</x14:id>
        </ext>
      </extLst>
    </cfRule>
  </conditionalFormatting>
  <conditionalFormatting sqref="E4:E54">
    <cfRule type="dataBar" priority="28">
      <dataBar>
        <cfvo type="min"/>
        <cfvo type="max"/>
        <color rgb="FF63C384"/>
      </dataBar>
      <extLst>
        <ext xmlns:x14="http://schemas.microsoft.com/office/spreadsheetml/2009/9/main" uri="{B025F937-C7B1-47D3-B67F-A62EFF666E3E}">
          <x14:id>{72AE20A7-7E51-4285-8D46-9FE4E054B3B4}</x14:id>
        </ext>
      </extLst>
    </cfRule>
  </conditionalFormatting>
  <conditionalFormatting sqref="G4:G54">
    <cfRule type="dataBar" priority="19">
      <dataBar>
        <cfvo type="min"/>
        <cfvo type="max"/>
        <color rgb="FF638EC6"/>
      </dataBar>
      <extLst>
        <ext xmlns:x14="http://schemas.microsoft.com/office/spreadsheetml/2009/9/main" uri="{B025F937-C7B1-47D3-B67F-A62EFF666E3E}">
          <x14:id>{17A1C5C6-1F1B-4FBC-8620-7B98EA74ADB6}</x14:id>
        </ext>
      </extLst>
    </cfRule>
  </conditionalFormatting>
  <conditionalFormatting sqref="I4:I54">
    <cfRule type="dataBar" priority="18">
      <dataBar>
        <cfvo type="min"/>
        <cfvo type="max"/>
        <color rgb="FFFFB628"/>
      </dataBar>
      <extLst>
        <ext xmlns:x14="http://schemas.microsoft.com/office/spreadsheetml/2009/9/main" uri="{B025F937-C7B1-47D3-B67F-A62EFF666E3E}">
          <x14:id>{671CD5F0-C0E3-4444-8EF0-86BA8BD66BF5}</x14:id>
        </ext>
      </extLst>
    </cfRule>
  </conditionalFormatting>
  <conditionalFormatting sqref="D4:D54">
    <cfRule type="dataBar" priority="21">
      <dataBar>
        <cfvo type="min"/>
        <cfvo type="max"/>
        <color rgb="FF008AEF"/>
      </dataBar>
      <extLst>
        <ext xmlns:x14="http://schemas.microsoft.com/office/spreadsheetml/2009/9/main" uri="{B025F937-C7B1-47D3-B67F-A62EFF666E3E}">
          <x14:id>{12D6814C-3183-4902-BD1F-4C85ED515E96}</x14:id>
        </ext>
      </extLst>
    </cfRule>
  </conditionalFormatting>
  <conditionalFormatting sqref="F4:F54">
    <cfRule type="dataBar" priority="23">
      <dataBar>
        <cfvo type="min"/>
        <cfvo type="max"/>
        <color rgb="FF63C384"/>
      </dataBar>
      <extLst>
        <ext xmlns:x14="http://schemas.microsoft.com/office/spreadsheetml/2009/9/main" uri="{B025F937-C7B1-47D3-B67F-A62EFF666E3E}">
          <x14:id>{574469CC-4284-47B5-A6E9-F1E0C6C81139}</x14:id>
        </ext>
      </extLst>
    </cfRule>
  </conditionalFormatting>
  <conditionalFormatting sqref="H4:H54">
    <cfRule type="dataBar" priority="20">
      <dataBar>
        <cfvo type="min"/>
        <cfvo type="max"/>
        <color rgb="FF638EC6"/>
      </dataBar>
      <extLst>
        <ext xmlns:x14="http://schemas.microsoft.com/office/spreadsheetml/2009/9/main" uri="{B025F937-C7B1-47D3-B67F-A62EFF666E3E}">
          <x14:id>{177F713F-0E8D-4F30-AC8D-4EF0CCB06752}</x14:id>
        </ext>
      </extLst>
    </cfRule>
  </conditionalFormatting>
  <conditionalFormatting sqref="J4:J54">
    <cfRule type="dataBar" priority="17">
      <dataBar>
        <cfvo type="min"/>
        <cfvo type="max"/>
        <color rgb="FFFFB628"/>
      </dataBar>
      <extLst>
        <ext xmlns:x14="http://schemas.microsoft.com/office/spreadsheetml/2009/9/main" uri="{B025F937-C7B1-47D3-B67F-A62EFF666E3E}">
          <x14:id>{9EFB4EDE-7F40-4A07-A22F-E1D0CF3DEFFA}</x14:id>
        </ext>
      </extLst>
    </cfRule>
  </conditionalFormatting>
  <conditionalFormatting sqref="K2:K3">
    <cfRule type="cellIs" dxfId="186" priority="1" operator="equal">
      <formula>"钻头炮"</formula>
    </cfRule>
    <cfRule type="cellIs" dxfId="185" priority="2" operator="equal">
      <formula>"普通炮"</formula>
    </cfRule>
    <cfRule type="cellIs" dxfId="184" priority="3" operator="equal">
      <formula>"爆射炮"</formula>
    </cfRule>
    <cfRule type="cellIs" dxfId="183" priority="4" operator="equal">
      <formula>"激光炮"</formula>
    </cfRule>
    <cfRule type="cellIs" dxfId="182" priority="5" operator="equal">
      <formula>"属性炮"</formula>
    </cfRule>
    <cfRule type="cellIs" dxfId="181" priority="6" operator="equal">
      <formula>"火花炮"</formula>
    </cfRule>
    <cfRule type="cellIs" dxfId="180" priority="7" operator="equal">
      <formula>"火箭炮"</formula>
    </cfRule>
    <cfRule type="cellIs" dxfId="179" priority="8" operator="equal">
      <formula>"加农炮"</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FF40DBC3-AD38-4CF6-A3A7-2CF908FBD531}">
            <x14:dataBar gradient="0" negativeBarColorSameAsPositive="1" axisPosition="none">
              <x14:cfvo type="min"/>
              <x14:cfvo type="max"/>
            </x14:dataBar>
          </x14:cfRule>
          <xm:sqref>C4:C54</xm:sqref>
        </x14:conditionalFormatting>
        <x14:conditionalFormatting xmlns:xm="http://schemas.microsoft.com/office/excel/2006/main">
          <x14:cfRule type="dataBar" id="{72AE20A7-7E51-4285-8D46-9FE4E054B3B4}">
            <x14:dataBar gradient="0" negativeBarColorSameAsPositive="1" axisPosition="none">
              <x14:cfvo type="min"/>
              <x14:cfvo type="max"/>
            </x14:dataBar>
          </x14:cfRule>
          <xm:sqref>E4:E54</xm:sqref>
        </x14:conditionalFormatting>
        <x14:conditionalFormatting xmlns:xm="http://schemas.microsoft.com/office/excel/2006/main">
          <x14:cfRule type="dataBar" id="{17A1C5C6-1F1B-4FBC-8620-7B98EA74ADB6}">
            <x14:dataBar gradient="0" negativeBarColorSameAsPositive="1" axisPosition="none">
              <x14:cfvo type="min"/>
              <x14:cfvo type="max"/>
            </x14:dataBar>
          </x14:cfRule>
          <xm:sqref>G4:G54</xm:sqref>
        </x14:conditionalFormatting>
        <x14:conditionalFormatting xmlns:xm="http://schemas.microsoft.com/office/excel/2006/main">
          <x14:cfRule type="dataBar" id="{671CD5F0-C0E3-4444-8EF0-86BA8BD66BF5}">
            <x14:dataBar gradient="0" negativeBarColorSameAsPositive="1" axisPosition="none">
              <x14:cfvo type="min"/>
              <x14:cfvo type="max"/>
            </x14:dataBar>
          </x14:cfRule>
          <xm:sqref>I4:I54</xm:sqref>
        </x14:conditionalFormatting>
        <x14:conditionalFormatting xmlns:xm="http://schemas.microsoft.com/office/excel/2006/main">
          <x14:cfRule type="dataBar" id="{12D6814C-3183-4902-BD1F-4C85ED515E96}">
            <x14:dataBar gradient="0" negativeBarColorSameAsPositive="1" axisPosition="none">
              <x14:cfvo type="min"/>
              <x14:cfvo type="max"/>
            </x14:dataBar>
          </x14:cfRule>
          <xm:sqref>D4:D54</xm:sqref>
        </x14:conditionalFormatting>
        <x14:conditionalFormatting xmlns:xm="http://schemas.microsoft.com/office/excel/2006/main">
          <x14:cfRule type="dataBar" id="{574469CC-4284-47B5-A6E9-F1E0C6C81139}">
            <x14:dataBar gradient="0" negativeBarColorSameAsPositive="1" axisPosition="none">
              <x14:cfvo type="min"/>
              <x14:cfvo type="max"/>
            </x14:dataBar>
          </x14:cfRule>
          <xm:sqref>F4:F54</xm:sqref>
        </x14:conditionalFormatting>
        <x14:conditionalFormatting xmlns:xm="http://schemas.microsoft.com/office/excel/2006/main">
          <x14:cfRule type="dataBar" id="{177F713F-0E8D-4F30-AC8D-4EF0CCB06752}">
            <x14:dataBar gradient="0" negativeBarColorSameAsPositive="1" axisPosition="none">
              <x14:cfvo type="min"/>
              <x14:cfvo type="max"/>
            </x14:dataBar>
          </x14:cfRule>
          <xm:sqref>H4:H54</xm:sqref>
        </x14:conditionalFormatting>
        <x14:conditionalFormatting xmlns:xm="http://schemas.microsoft.com/office/excel/2006/main">
          <x14:cfRule type="dataBar" id="{9EFB4EDE-7F40-4A07-A22F-E1D0CF3DEFFA}">
            <x14:dataBar gradient="0" negativeBarColorSameAsPositive="1" axisPosition="none">
              <x14:cfvo type="min"/>
              <x14:cfvo type="max"/>
            </x14:dataBar>
          </x14:cfRule>
          <xm:sqref>J4:J54</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tem_Engine">
    <tabColor theme="2" tint="-0.749992370372631"/>
  </sheetPr>
  <dimension ref="A1:G99"/>
  <sheetViews>
    <sheetView showGridLines="0" zoomScaleNormal="100" workbookViewId="0">
      <pane xSplit="1" ySplit="3" topLeftCell="B4" activePane="bottomRight" state="frozen"/>
      <selection pane="topRight" activeCell="B1" sqref="B1"/>
      <selection pane="bottomLeft" activeCell="A4" sqref="A4"/>
      <selection pane="bottomRight" activeCell="B2" sqref="B2"/>
    </sheetView>
  </sheetViews>
  <sheetFormatPr defaultRowHeight="11.25"/>
  <cols>
    <col min="1" max="1" width="21.33203125" style="38" bestFit="1" customWidth="1"/>
    <col min="2" max="2" width="8.6640625" style="39" bestFit="1" customWidth="1"/>
    <col min="3" max="4" width="7.6640625" style="40" bestFit="1" customWidth="1"/>
    <col min="5" max="6" width="7.6640625" style="39" bestFit="1" customWidth="1"/>
    <col min="7" max="7" width="37.5" style="3" bestFit="1" customWidth="1"/>
    <col min="8" max="16" width="5.5" customWidth="1"/>
  </cols>
  <sheetData>
    <row r="1" spans="1:7" ht="12" thickBot="1">
      <c r="A1" s="897" t="s">
        <v>144</v>
      </c>
      <c r="B1" s="897"/>
      <c r="C1" s="897"/>
      <c r="D1" s="897"/>
      <c r="E1" s="897"/>
      <c r="F1" s="897"/>
      <c r="G1" s="897"/>
    </row>
    <row r="2" spans="1:7" ht="12" thickBot="1">
      <c r="A2" s="431" t="s">
        <v>121</v>
      </c>
      <c r="B2" s="657" t="s">
        <v>2863</v>
      </c>
      <c r="C2" s="898" t="s">
        <v>4</v>
      </c>
      <c r="D2" s="898"/>
      <c r="E2" s="899" t="s">
        <v>2852</v>
      </c>
      <c r="F2" s="899"/>
      <c r="G2" s="605" t="s">
        <v>1989</v>
      </c>
    </row>
    <row r="3" spans="1:7" ht="12" thickBot="1">
      <c r="A3" s="613" t="s">
        <v>11</v>
      </c>
      <c r="B3" s="613" t="s">
        <v>6</v>
      </c>
      <c r="C3" s="614" t="s">
        <v>125</v>
      </c>
      <c r="D3" s="614" t="s">
        <v>19</v>
      </c>
      <c r="E3" s="615" t="s">
        <v>140</v>
      </c>
      <c r="F3" s="615" t="s">
        <v>17</v>
      </c>
      <c r="G3" s="608" t="s">
        <v>6</v>
      </c>
    </row>
    <row r="4" spans="1:7" ht="12" thickBot="1">
      <c r="A4" s="616" t="s">
        <v>1659</v>
      </c>
      <c r="B4" s="617">
        <v>3</v>
      </c>
      <c r="C4" s="618">
        <v>5</v>
      </c>
      <c r="D4" s="618">
        <v>5</v>
      </c>
      <c r="E4" s="619">
        <v>0.2</v>
      </c>
      <c r="F4" s="620">
        <v>0.2</v>
      </c>
      <c r="G4" s="621" t="s">
        <v>2864</v>
      </c>
    </row>
    <row r="5" spans="1:7" ht="12" thickBot="1">
      <c r="A5" s="616" t="s">
        <v>1660</v>
      </c>
      <c r="B5" s="617">
        <v>33</v>
      </c>
      <c r="C5" s="618">
        <v>70</v>
      </c>
      <c r="D5" s="618">
        <v>70</v>
      </c>
      <c r="E5" s="619">
        <v>1.6</v>
      </c>
      <c r="F5" s="619">
        <v>1.6</v>
      </c>
      <c r="G5" s="622" t="s">
        <v>2865</v>
      </c>
    </row>
    <row r="6" spans="1:7" ht="12" thickBot="1">
      <c r="A6" s="616" t="s">
        <v>1661</v>
      </c>
      <c r="B6" s="617">
        <v>30</v>
      </c>
      <c r="C6" s="618">
        <v>5</v>
      </c>
      <c r="D6" s="618">
        <v>5</v>
      </c>
      <c r="E6" s="619">
        <v>0.05</v>
      </c>
      <c r="F6" s="619">
        <v>0.05</v>
      </c>
      <c r="G6" s="622" t="s">
        <v>2919</v>
      </c>
    </row>
    <row r="7" spans="1:7" ht="12" thickBot="1">
      <c r="A7" s="616" t="s">
        <v>1662</v>
      </c>
      <c r="B7" s="617">
        <v>58.8</v>
      </c>
      <c r="C7" s="618">
        <v>105</v>
      </c>
      <c r="D7" s="618">
        <v>105</v>
      </c>
      <c r="E7" s="619">
        <v>1.05</v>
      </c>
      <c r="F7" s="619">
        <v>1.05</v>
      </c>
      <c r="G7" s="622" t="s">
        <v>2924</v>
      </c>
    </row>
    <row r="8" spans="1:7" ht="12" thickBot="1">
      <c r="A8" s="616" t="s">
        <v>1663</v>
      </c>
      <c r="B8" s="617">
        <v>4</v>
      </c>
      <c r="C8" s="618">
        <v>10</v>
      </c>
      <c r="D8" s="623">
        <v>20</v>
      </c>
      <c r="E8" s="619">
        <v>0.05</v>
      </c>
      <c r="F8" s="620">
        <v>0.08</v>
      </c>
      <c r="G8" s="622" t="s">
        <v>2732</v>
      </c>
    </row>
    <row r="9" spans="1:7" ht="12" thickBot="1">
      <c r="A9" s="616" t="s">
        <v>1664</v>
      </c>
      <c r="B9" s="617">
        <v>5</v>
      </c>
      <c r="C9" s="618">
        <v>10</v>
      </c>
      <c r="D9" s="618">
        <v>20</v>
      </c>
      <c r="E9" s="619">
        <v>0.06</v>
      </c>
      <c r="F9" s="620">
        <v>0.09</v>
      </c>
      <c r="G9" s="622" t="s">
        <v>2670</v>
      </c>
    </row>
    <row r="10" spans="1:7" ht="12" thickBot="1">
      <c r="A10" s="616" t="s">
        <v>1665</v>
      </c>
      <c r="B10" s="617">
        <v>6</v>
      </c>
      <c r="C10" s="618">
        <v>10</v>
      </c>
      <c r="D10" s="618">
        <v>20</v>
      </c>
      <c r="E10" s="619">
        <v>7.0000000000000007E-2</v>
      </c>
      <c r="F10" s="620">
        <v>0.11</v>
      </c>
      <c r="G10" s="622" t="s">
        <v>2671</v>
      </c>
    </row>
    <row r="11" spans="1:7" ht="12" thickBot="1">
      <c r="A11" s="616" t="s">
        <v>1666</v>
      </c>
      <c r="B11" s="617">
        <v>7</v>
      </c>
      <c r="C11" s="618">
        <v>10</v>
      </c>
      <c r="D11" s="618">
        <v>20</v>
      </c>
      <c r="E11" s="619">
        <v>0.08</v>
      </c>
      <c r="F11" s="620">
        <v>0.12</v>
      </c>
      <c r="G11" s="622" t="s">
        <v>2670</v>
      </c>
    </row>
    <row r="12" spans="1:7" ht="12" thickBot="1">
      <c r="A12" s="616" t="s">
        <v>1667</v>
      </c>
      <c r="B12" s="617">
        <v>11</v>
      </c>
      <c r="C12" s="618">
        <v>40</v>
      </c>
      <c r="D12" s="618">
        <v>74</v>
      </c>
      <c r="E12" s="619">
        <v>0.1</v>
      </c>
      <c r="F12" s="620">
        <v>0.15</v>
      </c>
      <c r="G12" s="622" t="s">
        <v>2740</v>
      </c>
    </row>
    <row r="13" spans="1:7" ht="12" thickBot="1">
      <c r="A13" s="616" t="s">
        <v>1668</v>
      </c>
      <c r="B13" s="617">
        <v>12</v>
      </c>
      <c r="C13" s="618">
        <v>40</v>
      </c>
      <c r="D13" s="618">
        <v>74</v>
      </c>
      <c r="E13" s="619">
        <v>0.2</v>
      </c>
      <c r="F13" s="620">
        <v>0.3</v>
      </c>
      <c r="G13" s="622" t="s">
        <v>2920</v>
      </c>
    </row>
    <row r="14" spans="1:7" ht="12" thickBot="1">
      <c r="A14" s="616" t="s">
        <v>1669</v>
      </c>
      <c r="B14" s="617">
        <v>13</v>
      </c>
      <c r="C14" s="618">
        <v>40</v>
      </c>
      <c r="D14" s="618">
        <v>74</v>
      </c>
      <c r="E14" s="619">
        <v>0.3</v>
      </c>
      <c r="F14" s="620">
        <v>0.45</v>
      </c>
      <c r="G14" s="622" t="s">
        <v>2670</v>
      </c>
    </row>
    <row r="15" spans="1:7" ht="12" thickBot="1">
      <c r="A15" s="616" t="s">
        <v>1670</v>
      </c>
      <c r="B15" s="617">
        <v>14</v>
      </c>
      <c r="C15" s="618">
        <v>40</v>
      </c>
      <c r="D15" s="618">
        <v>74</v>
      </c>
      <c r="E15" s="619">
        <v>0.4</v>
      </c>
      <c r="F15" s="620">
        <v>0.6</v>
      </c>
      <c r="G15" s="622" t="s">
        <v>2670</v>
      </c>
    </row>
    <row r="16" spans="1:7" ht="12" thickBot="1">
      <c r="A16" s="616" t="s">
        <v>1671</v>
      </c>
      <c r="B16" s="617">
        <v>25</v>
      </c>
      <c r="C16" s="618">
        <v>60</v>
      </c>
      <c r="D16" s="618">
        <v>99</v>
      </c>
      <c r="E16" s="619">
        <v>0.7</v>
      </c>
      <c r="F16" s="620">
        <v>0.97</v>
      </c>
      <c r="G16" s="622" t="s">
        <v>2763</v>
      </c>
    </row>
    <row r="17" spans="1:7" ht="12" thickBot="1">
      <c r="A17" s="616" t="s">
        <v>1672</v>
      </c>
      <c r="B17" s="617">
        <v>28</v>
      </c>
      <c r="C17" s="618">
        <v>60</v>
      </c>
      <c r="D17" s="618">
        <v>99</v>
      </c>
      <c r="E17" s="619">
        <v>1</v>
      </c>
      <c r="F17" s="620">
        <v>1.39</v>
      </c>
      <c r="G17" s="622" t="s">
        <v>2670</v>
      </c>
    </row>
    <row r="18" spans="1:7" ht="12" thickBot="1">
      <c r="A18" s="616" t="s">
        <v>1673</v>
      </c>
      <c r="B18" s="617">
        <v>32</v>
      </c>
      <c r="C18" s="618">
        <v>60</v>
      </c>
      <c r="D18" s="618">
        <v>99</v>
      </c>
      <c r="E18" s="619">
        <v>1.2</v>
      </c>
      <c r="F18" s="620">
        <v>1.66</v>
      </c>
      <c r="G18" s="622" t="s">
        <v>2670</v>
      </c>
    </row>
    <row r="19" spans="1:7" ht="12" thickBot="1">
      <c r="A19" s="616" t="s">
        <v>1674</v>
      </c>
      <c r="B19" s="617">
        <v>36</v>
      </c>
      <c r="C19" s="618">
        <v>60</v>
      </c>
      <c r="D19" s="618">
        <v>99</v>
      </c>
      <c r="E19" s="619">
        <v>1.4</v>
      </c>
      <c r="F19" s="620">
        <v>1.66</v>
      </c>
      <c r="G19" s="622" t="s">
        <v>2670</v>
      </c>
    </row>
    <row r="20" spans="1:7" ht="12" thickBot="1">
      <c r="A20" s="616" t="s">
        <v>1675</v>
      </c>
      <c r="B20" s="617">
        <v>13</v>
      </c>
      <c r="C20" s="618">
        <v>40</v>
      </c>
      <c r="D20" s="618">
        <v>80</v>
      </c>
      <c r="E20" s="619">
        <v>0.3</v>
      </c>
      <c r="F20" s="620">
        <v>0.48</v>
      </c>
      <c r="G20" s="622" t="s">
        <v>2750</v>
      </c>
    </row>
    <row r="21" spans="1:7" ht="12" thickBot="1">
      <c r="A21" s="616" t="s">
        <v>1676</v>
      </c>
      <c r="B21" s="617">
        <v>18</v>
      </c>
      <c r="C21" s="618">
        <v>40</v>
      </c>
      <c r="D21" s="618">
        <v>80</v>
      </c>
      <c r="E21" s="619">
        <v>0.4</v>
      </c>
      <c r="F21" s="620">
        <v>0.64</v>
      </c>
      <c r="G21" s="622" t="s">
        <v>2670</v>
      </c>
    </row>
    <row r="22" spans="1:7" ht="12" thickBot="1">
      <c r="A22" s="616" t="s">
        <v>1677</v>
      </c>
      <c r="B22" s="617">
        <v>23</v>
      </c>
      <c r="C22" s="618">
        <v>40</v>
      </c>
      <c r="D22" s="618">
        <v>80</v>
      </c>
      <c r="E22" s="619">
        <v>0.6</v>
      </c>
      <c r="F22" s="620">
        <v>0.96</v>
      </c>
      <c r="G22" s="622" t="s">
        <v>3983</v>
      </c>
    </row>
    <row r="23" spans="1:7" ht="12" thickBot="1">
      <c r="A23" s="616" t="s">
        <v>1678</v>
      </c>
      <c r="B23" s="617">
        <v>28</v>
      </c>
      <c r="C23" s="618">
        <v>40</v>
      </c>
      <c r="D23" s="618">
        <v>80</v>
      </c>
      <c r="E23" s="619">
        <v>0.8</v>
      </c>
      <c r="F23" s="620">
        <v>1.28</v>
      </c>
      <c r="G23" s="622" t="s">
        <v>2670</v>
      </c>
    </row>
    <row r="24" spans="1:7" s="286" customFormat="1" ht="12" thickBot="1">
      <c r="A24" s="616" t="s">
        <v>4007</v>
      </c>
      <c r="B24" s="617">
        <v>33.6</v>
      </c>
      <c r="C24" s="618">
        <v>48</v>
      </c>
      <c r="D24" s="618">
        <v>79</v>
      </c>
      <c r="E24" s="619">
        <v>0.96</v>
      </c>
      <c r="F24" s="620">
        <v>1.33</v>
      </c>
      <c r="G24" s="622" t="s">
        <v>4008</v>
      </c>
    </row>
    <row r="25" spans="1:7" ht="12" thickBot="1">
      <c r="A25" s="616" t="s">
        <v>1679</v>
      </c>
      <c r="B25" s="617">
        <v>20</v>
      </c>
      <c r="C25" s="618">
        <v>45</v>
      </c>
      <c r="D25" s="618">
        <v>90</v>
      </c>
      <c r="E25" s="619">
        <v>0.5</v>
      </c>
      <c r="F25" s="620">
        <v>0.8</v>
      </c>
      <c r="G25" s="622" t="s">
        <v>2866</v>
      </c>
    </row>
    <row r="26" spans="1:7" ht="12" thickBot="1">
      <c r="A26" s="616" t="s">
        <v>1680</v>
      </c>
      <c r="B26" s="617">
        <v>23</v>
      </c>
      <c r="C26" s="618">
        <v>45</v>
      </c>
      <c r="D26" s="618">
        <v>90</v>
      </c>
      <c r="E26" s="619">
        <v>0.6</v>
      </c>
      <c r="F26" s="620">
        <v>0.96</v>
      </c>
      <c r="G26" s="622" t="s">
        <v>2867</v>
      </c>
    </row>
    <row r="27" spans="1:7" ht="12" thickBot="1">
      <c r="A27" s="616" t="s">
        <v>1681</v>
      </c>
      <c r="B27" s="617">
        <v>26</v>
      </c>
      <c r="C27" s="618">
        <v>45</v>
      </c>
      <c r="D27" s="618">
        <v>90</v>
      </c>
      <c r="E27" s="619">
        <v>0.7</v>
      </c>
      <c r="F27" s="620">
        <v>1.1200000000000001</v>
      </c>
      <c r="G27" s="622" t="s">
        <v>2672</v>
      </c>
    </row>
    <row r="28" spans="1:7" ht="12" thickBot="1">
      <c r="A28" s="616" t="s">
        <v>1682</v>
      </c>
      <c r="B28" s="617">
        <v>30</v>
      </c>
      <c r="C28" s="618">
        <v>45</v>
      </c>
      <c r="D28" s="618">
        <v>90</v>
      </c>
      <c r="E28" s="619">
        <v>0.8</v>
      </c>
      <c r="F28" s="620">
        <v>1.1200000000000001</v>
      </c>
      <c r="G28" s="622" t="s">
        <v>2670</v>
      </c>
    </row>
    <row r="29" spans="1:7" ht="12" thickBot="1">
      <c r="A29" s="616" t="s">
        <v>1683</v>
      </c>
      <c r="B29" s="617">
        <v>8.5</v>
      </c>
      <c r="C29" s="618">
        <v>35</v>
      </c>
      <c r="D29" s="618">
        <v>70</v>
      </c>
      <c r="E29" s="619">
        <v>0.1</v>
      </c>
      <c r="F29" s="620">
        <v>0.16</v>
      </c>
      <c r="G29" s="622" t="s">
        <v>2868</v>
      </c>
    </row>
    <row r="30" spans="1:7" ht="12" thickBot="1">
      <c r="A30" s="616" t="s">
        <v>1684</v>
      </c>
      <c r="B30" s="617">
        <v>9.5</v>
      </c>
      <c r="C30" s="618">
        <v>35</v>
      </c>
      <c r="D30" s="618">
        <v>70</v>
      </c>
      <c r="E30" s="619">
        <v>0.15</v>
      </c>
      <c r="F30" s="620">
        <v>0.24</v>
      </c>
      <c r="G30" s="622" t="s">
        <v>2670</v>
      </c>
    </row>
    <row r="31" spans="1:7" ht="12" thickBot="1">
      <c r="A31" s="616" t="s">
        <v>1685</v>
      </c>
      <c r="B31" s="617">
        <v>10.5</v>
      </c>
      <c r="C31" s="618">
        <v>35</v>
      </c>
      <c r="D31" s="618">
        <v>70</v>
      </c>
      <c r="E31" s="619">
        <v>0.2</v>
      </c>
      <c r="F31" s="620">
        <v>0.32</v>
      </c>
      <c r="G31" s="622" t="s">
        <v>2918</v>
      </c>
    </row>
    <row r="32" spans="1:7" ht="12" thickBot="1">
      <c r="A32" s="616" t="s">
        <v>1686</v>
      </c>
      <c r="B32" s="617">
        <v>12.5</v>
      </c>
      <c r="C32" s="618">
        <v>35</v>
      </c>
      <c r="D32" s="618">
        <v>70</v>
      </c>
      <c r="E32" s="619">
        <v>0.25</v>
      </c>
      <c r="F32" s="620">
        <v>0.4</v>
      </c>
      <c r="G32" s="622" t="s">
        <v>2670</v>
      </c>
    </row>
    <row r="33" spans="1:7" ht="12" thickBot="1">
      <c r="A33" s="616" t="s">
        <v>1687</v>
      </c>
      <c r="B33" s="617">
        <v>6</v>
      </c>
      <c r="C33" s="618">
        <v>10</v>
      </c>
      <c r="D33" s="618">
        <v>20</v>
      </c>
      <c r="E33" s="619">
        <v>0.05</v>
      </c>
      <c r="F33" s="620">
        <v>0.11</v>
      </c>
      <c r="G33" s="622" t="s">
        <v>2673</v>
      </c>
    </row>
    <row r="34" spans="1:7" ht="12" thickBot="1">
      <c r="A34" s="616" t="s">
        <v>1688</v>
      </c>
      <c r="B34" s="617">
        <v>12</v>
      </c>
      <c r="C34" s="618">
        <v>10</v>
      </c>
      <c r="D34" s="618">
        <v>30</v>
      </c>
      <c r="E34" s="619">
        <v>0.1</v>
      </c>
      <c r="F34" s="620">
        <v>0.22</v>
      </c>
      <c r="G34" s="622" t="s">
        <v>2672</v>
      </c>
    </row>
    <row r="35" spans="1:7" ht="12" thickBot="1">
      <c r="A35" s="616" t="s">
        <v>1689</v>
      </c>
      <c r="B35" s="617">
        <v>24</v>
      </c>
      <c r="C35" s="618">
        <v>10</v>
      </c>
      <c r="D35" s="618">
        <v>30</v>
      </c>
      <c r="E35" s="619">
        <v>0.25</v>
      </c>
      <c r="F35" s="620">
        <v>0.55000000000000004</v>
      </c>
      <c r="G35" s="622" t="s">
        <v>2670</v>
      </c>
    </row>
    <row r="36" spans="1:7" ht="12" thickBot="1">
      <c r="A36" s="616" t="s">
        <v>1690</v>
      </c>
      <c r="B36" s="617">
        <v>48</v>
      </c>
      <c r="C36" s="618">
        <v>10</v>
      </c>
      <c r="D36" s="618">
        <v>30</v>
      </c>
      <c r="E36" s="619">
        <v>0.5</v>
      </c>
      <c r="F36" s="620">
        <v>1.1000000000000001</v>
      </c>
      <c r="G36" s="622" t="s">
        <v>3149</v>
      </c>
    </row>
    <row r="37" spans="1:7" ht="12" thickBot="1">
      <c r="A37" s="616" t="s">
        <v>1691</v>
      </c>
      <c r="B37" s="617">
        <v>29</v>
      </c>
      <c r="C37" s="618">
        <v>60</v>
      </c>
      <c r="D37" s="618">
        <v>99</v>
      </c>
      <c r="E37" s="619">
        <v>1</v>
      </c>
      <c r="F37" s="620">
        <v>1.39</v>
      </c>
      <c r="G37" s="622" t="s">
        <v>2834</v>
      </c>
    </row>
    <row r="38" spans="1:7" ht="12" thickBot="1">
      <c r="A38" s="616" t="s">
        <v>1692</v>
      </c>
      <c r="B38" s="617">
        <v>31</v>
      </c>
      <c r="C38" s="618">
        <v>60</v>
      </c>
      <c r="D38" s="618">
        <v>99</v>
      </c>
      <c r="E38" s="619">
        <v>1.1000000000000001</v>
      </c>
      <c r="F38" s="620">
        <v>1.52</v>
      </c>
      <c r="G38" s="622" t="s">
        <v>2672</v>
      </c>
    </row>
    <row r="39" spans="1:7" ht="12" thickBot="1">
      <c r="A39" s="616" t="s">
        <v>1693</v>
      </c>
      <c r="B39" s="617">
        <v>33</v>
      </c>
      <c r="C39" s="618">
        <v>60</v>
      </c>
      <c r="D39" s="618">
        <v>99</v>
      </c>
      <c r="E39" s="619">
        <v>1.2</v>
      </c>
      <c r="F39" s="620">
        <v>1.66</v>
      </c>
      <c r="G39" s="622" t="s">
        <v>2672</v>
      </c>
    </row>
    <row r="40" spans="1:7" ht="12" thickBot="1">
      <c r="A40" s="616" t="s">
        <v>1694</v>
      </c>
      <c r="B40" s="617">
        <v>35</v>
      </c>
      <c r="C40" s="618">
        <v>60</v>
      </c>
      <c r="D40" s="618">
        <v>99</v>
      </c>
      <c r="E40" s="619">
        <v>1.3</v>
      </c>
      <c r="F40" s="620">
        <v>1.8</v>
      </c>
      <c r="G40" s="622" t="s">
        <v>2670</v>
      </c>
    </row>
    <row r="41" spans="1:7" ht="12" thickBot="1">
      <c r="A41" s="616" t="s">
        <v>1695</v>
      </c>
      <c r="B41" s="617">
        <v>24</v>
      </c>
      <c r="C41" s="618">
        <v>50</v>
      </c>
      <c r="D41" s="618">
        <v>95</v>
      </c>
      <c r="E41" s="619">
        <v>0.7</v>
      </c>
      <c r="F41" s="620">
        <v>1.07</v>
      </c>
      <c r="G41" s="622" t="s">
        <v>4000</v>
      </c>
    </row>
    <row r="42" spans="1:7" ht="12" thickBot="1">
      <c r="A42" s="616" t="s">
        <v>1696</v>
      </c>
      <c r="B42" s="617">
        <v>28</v>
      </c>
      <c r="C42" s="618">
        <v>50</v>
      </c>
      <c r="D42" s="618">
        <v>95</v>
      </c>
      <c r="E42" s="619">
        <v>0.8</v>
      </c>
      <c r="F42" s="620">
        <v>1.23</v>
      </c>
      <c r="G42" s="622" t="s">
        <v>2672</v>
      </c>
    </row>
    <row r="43" spans="1:7" ht="12" thickBot="1">
      <c r="A43" s="616" t="s">
        <v>1697</v>
      </c>
      <c r="B43" s="617">
        <v>32</v>
      </c>
      <c r="C43" s="618">
        <v>50</v>
      </c>
      <c r="D43" s="618">
        <v>95</v>
      </c>
      <c r="E43" s="619">
        <v>0.9</v>
      </c>
      <c r="F43" s="620">
        <v>1.38</v>
      </c>
      <c r="G43" s="622" t="s">
        <v>2672</v>
      </c>
    </row>
    <row r="44" spans="1:7" ht="12" thickBot="1">
      <c r="A44" s="616" t="s">
        <v>1698</v>
      </c>
      <c r="B44" s="617">
        <v>36</v>
      </c>
      <c r="C44" s="618">
        <v>50</v>
      </c>
      <c r="D44" s="618">
        <v>95</v>
      </c>
      <c r="E44" s="619">
        <v>1</v>
      </c>
      <c r="F44" s="620">
        <v>1.54</v>
      </c>
      <c r="G44" s="622" t="s">
        <v>2670</v>
      </c>
    </row>
    <row r="45" spans="1:7" ht="12" thickBot="1">
      <c r="A45" s="616" t="s">
        <v>1699</v>
      </c>
      <c r="B45" s="617">
        <v>50</v>
      </c>
      <c r="C45" s="618">
        <v>50</v>
      </c>
      <c r="D45" s="618">
        <v>95</v>
      </c>
      <c r="E45" s="619">
        <v>1.1000000000000001</v>
      </c>
      <c r="F45" s="620">
        <v>1.69</v>
      </c>
      <c r="G45" s="622" t="s">
        <v>2674</v>
      </c>
    </row>
    <row r="46" spans="1:7" ht="12" thickBot="1">
      <c r="A46" s="616" t="s">
        <v>1700</v>
      </c>
      <c r="B46" s="617">
        <v>41</v>
      </c>
      <c r="C46" s="618">
        <v>85</v>
      </c>
      <c r="D46" s="618">
        <v>97</v>
      </c>
      <c r="E46" s="619">
        <v>0.5</v>
      </c>
      <c r="F46" s="620">
        <v>0.65</v>
      </c>
      <c r="G46" s="622" t="s">
        <v>4009</v>
      </c>
    </row>
    <row r="47" spans="1:7" ht="12" thickBot="1">
      <c r="A47" s="616" t="s">
        <v>1701</v>
      </c>
      <c r="B47" s="617">
        <v>44</v>
      </c>
      <c r="C47" s="618">
        <v>85</v>
      </c>
      <c r="D47" s="618">
        <v>97</v>
      </c>
      <c r="E47" s="619">
        <v>0.9</v>
      </c>
      <c r="F47" s="620">
        <v>1.05</v>
      </c>
      <c r="G47" s="622" t="s">
        <v>3979</v>
      </c>
    </row>
    <row r="48" spans="1:7" ht="12" thickBot="1">
      <c r="A48" s="616" t="s">
        <v>1702</v>
      </c>
      <c r="B48" s="617">
        <v>48</v>
      </c>
      <c r="C48" s="618">
        <v>85</v>
      </c>
      <c r="D48" s="618">
        <v>97</v>
      </c>
      <c r="E48" s="619">
        <v>1.5</v>
      </c>
      <c r="F48" s="620">
        <v>1.65</v>
      </c>
      <c r="G48" s="622" t="s">
        <v>3980</v>
      </c>
    </row>
    <row r="49" spans="1:7" ht="12" thickBot="1">
      <c r="A49" s="616" t="s">
        <v>1703</v>
      </c>
      <c r="B49" s="617">
        <v>52</v>
      </c>
      <c r="C49" s="618">
        <v>85</v>
      </c>
      <c r="D49" s="618">
        <v>97</v>
      </c>
      <c r="E49" s="619">
        <v>1.75</v>
      </c>
      <c r="F49" s="620">
        <v>1.9</v>
      </c>
      <c r="G49" s="622" t="s">
        <v>2674</v>
      </c>
    </row>
    <row r="50" spans="1:7" ht="12" thickBot="1">
      <c r="A50" s="616" t="s">
        <v>1704</v>
      </c>
      <c r="B50" s="617">
        <v>44</v>
      </c>
      <c r="C50" s="618">
        <v>95</v>
      </c>
      <c r="D50" s="618">
        <v>118</v>
      </c>
      <c r="E50" s="619">
        <v>2.5</v>
      </c>
      <c r="F50" s="620">
        <v>2.87</v>
      </c>
      <c r="G50" s="622" t="s">
        <v>2761</v>
      </c>
    </row>
    <row r="51" spans="1:7" ht="12" thickBot="1">
      <c r="A51" s="616" t="s">
        <v>1705</v>
      </c>
      <c r="B51" s="617">
        <v>45</v>
      </c>
      <c r="C51" s="618">
        <v>95</v>
      </c>
      <c r="D51" s="618">
        <v>118</v>
      </c>
      <c r="E51" s="619">
        <v>0.5</v>
      </c>
      <c r="F51" s="620">
        <v>0.56999999999999995</v>
      </c>
      <c r="G51" s="622" t="s">
        <v>2674</v>
      </c>
    </row>
    <row r="52" spans="1:7" ht="12" thickBot="1">
      <c r="A52" s="616" t="s">
        <v>1706</v>
      </c>
      <c r="B52" s="617">
        <v>50</v>
      </c>
      <c r="C52" s="618">
        <v>95</v>
      </c>
      <c r="D52" s="618">
        <v>118</v>
      </c>
      <c r="E52" s="619">
        <v>0.6</v>
      </c>
      <c r="F52" s="620">
        <v>0.69</v>
      </c>
      <c r="G52" s="622" t="s">
        <v>2674</v>
      </c>
    </row>
    <row r="53" spans="1:7" ht="12" thickBot="1">
      <c r="A53" s="616" t="s">
        <v>1707</v>
      </c>
      <c r="B53" s="617">
        <v>55</v>
      </c>
      <c r="C53" s="618">
        <v>95</v>
      </c>
      <c r="D53" s="618">
        <v>118</v>
      </c>
      <c r="E53" s="619">
        <v>0.8</v>
      </c>
      <c r="F53" s="620">
        <v>0.92</v>
      </c>
      <c r="G53" s="622" t="s">
        <v>2674</v>
      </c>
    </row>
    <row r="54" spans="1:7" ht="12" thickBot="1">
      <c r="A54" s="616" t="s">
        <v>1708</v>
      </c>
      <c r="B54" s="617">
        <v>60</v>
      </c>
      <c r="C54" s="618">
        <v>95</v>
      </c>
      <c r="D54" s="618">
        <v>118</v>
      </c>
      <c r="E54" s="619">
        <v>1</v>
      </c>
      <c r="F54" s="620">
        <v>1.1499999999999999</v>
      </c>
      <c r="G54" s="622" t="s">
        <v>2674</v>
      </c>
    </row>
    <row r="55" spans="1:7" ht="12" thickBot="1">
      <c r="A55" s="616" t="s">
        <v>1709</v>
      </c>
      <c r="B55" s="617">
        <v>28</v>
      </c>
      <c r="C55" s="618">
        <v>60</v>
      </c>
      <c r="D55" s="618">
        <v>99</v>
      </c>
      <c r="E55" s="619">
        <v>1</v>
      </c>
      <c r="F55" s="620">
        <v>1.39</v>
      </c>
      <c r="G55" s="622" t="s">
        <v>2677</v>
      </c>
    </row>
    <row r="56" spans="1:7" ht="12" thickBot="1">
      <c r="A56" s="616" t="s">
        <v>1710</v>
      </c>
      <c r="B56" s="617">
        <v>36</v>
      </c>
      <c r="C56" s="618">
        <v>60</v>
      </c>
      <c r="D56" s="618">
        <v>99</v>
      </c>
      <c r="E56" s="619">
        <v>1</v>
      </c>
      <c r="F56" s="620">
        <v>1.39</v>
      </c>
      <c r="G56" s="622" t="s">
        <v>2674</v>
      </c>
    </row>
    <row r="57" spans="1:7" ht="12" thickBot="1">
      <c r="A57" s="616" t="s">
        <v>1711</v>
      </c>
      <c r="B57" s="617">
        <v>48</v>
      </c>
      <c r="C57" s="618">
        <v>60</v>
      </c>
      <c r="D57" s="618">
        <v>99</v>
      </c>
      <c r="E57" s="619">
        <v>1</v>
      </c>
      <c r="F57" s="620">
        <v>1.39</v>
      </c>
      <c r="G57" s="622" t="s">
        <v>2674</v>
      </c>
    </row>
    <row r="58" spans="1:7" ht="12" thickBot="1">
      <c r="A58" s="616" t="s">
        <v>1712</v>
      </c>
      <c r="B58" s="617">
        <v>54</v>
      </c>
      <c r="C58" s="618">
        <v>60</v>
      </c>
      <c r="D58" s="618">
        <v>99</v>
      </c>
      <c r="E58" s="619">
        <v>1</v>
      </c>
      <c r="F58" s="620">
        <v>1.39</v>
      </c>
      <c r="G58" s="622" t="s">
        <v>2674</v>
      </c>
    </row>
    <row r="59" spans="1:7" ht="12" thickBot="1">
      <c r="A59" s="616" t="s">
        <v>1713</v>
      </c>
      <c r="B59" s="617">
        <v>60</v>
      </c>
      <c r="C59" s="618">
        <v>60</v>
      </c>
      <c r="D59" s="618">
        <v>99</v>
      </c>
      <c r="E59" s="619">
        <v>1</v>
      </c>
      <c r="F59" s="620">
        <v>1.39</v>
      </c>
      <c r="G59" s="622" t="s">
        <v>2674</v>
      </c>
    </row>
    <row r="60" spans="1:7" ht="12" thickBot="1">
      <c r="A60" s="616" t="s">
        <v>1714</v>
      </c>
      <c r="B60" s="617">
        <v>65</v>
      </c>
      <c r="C60" s="618">
        <v>60</v>
      </c>
      <c r="D60" s="618">
        <v>99</v>
      </c>
      <c r="E60" s="619">
        <v>1</v>
      </c>
      <c r="F60" s="620">
        <v>1.39</v>
      </c>
      <c r="G60" s="622" t="s">
        <v>2674</v>
      </c>
    </row>
    <row r="61" spans="1:7" ht="12" thickBot="1">
      <c r="A61" s="616" t="s">
        <v>1715</v>
      </c>
      <c r="B61" s="617">
        <v>50</v>
      </c>
      <c r="C61" s="618">
        <v>95</v>
      </c>
      <c r="D61" s="618">
        <v>118</v>
      </c>
      <c r="E61" s="619">
        <v>0.5</v>
      </c>
      <c r="F61" s="620">
        <v>0.69</v>
      </c>
      <c r="G61" s="622" t="s">
        <v>2675</v>
      </c>
    </row>
    <row r="62" spans="1:7" ht="12" thickBot="1">
      <c r="A62" s="616" t="s">
        <v>1716</v>
      </c>
      <c r="B62" s="617">
        <v>53</v>
      </c>
      <c r="C62" s="618">
        <v>95</v>
      </c>
      <c r="D62" s="618">
        <v>118</v>
      </c>
      <c r="E62" s="619">
        <v>0.5</v>
      </c>
      <c r="F62" s="620">
        <v>0.69</v>
      </c>
      <c r="G62" s="622" t="s">
        <v>2676</v>
      </c>
    </row>
    <row r="63" spans="1:7" ht="12" thickBot="1">
      <c r="A63" s="616" t="s">
        <v>1717</v>
      </c>
      <c r="B63" s="617">
        <v>55</v>
      </c>
      <c r="C63" s="618">
        <v>95</v>
      </c>
      <c r="D63" s="618">
        <v>118</v>
      </c>
      <c r="E63" s="619">
        <v>0.5</v>
      </c>
      <c r="F63" s="620">
        <v>0.69</v>
      </c>
      <c r="G63" s="622" t="s">
        <v>2672</v>
      </c>
    </row>
    <row r="64" spans="1:7" ht="12" thickBot="1">
      <c r="A64" s="616" t="s">
        <v>1718</v>
      </c>
      <c r="B64" s="617">
        <v>58</v>
      </c>
      <c r="C64" s="618">
        <v>95</v>
      </c>
      <c r="D64" s="618">
        <v>118</v>
      </c>
      <c r="E64" s="619">
        <v>0.5</v>
      </c>
      <c r="F64" s="620">
        <v>0.69</v>
      </c>
      <c r="G64" s="622" t="s">
        <v>2670</v>
      </c>
    </row>
    <row r="65" spans="1:7" ht="12" thickBot="1">
      <c r="A65" s="616" t="s">
        <v>3668</v>
      </c>
      <c r="B65" s="617">
        <v>27</v>
      </c>
      <c r="C65" s="618">
        <v>50</v>
      </c>
      <c r="D65" s="618">
        <v>90</v>
      </c>
      <c r="E65" s="619">
        <v>0.5</v>
      </c>
      <c r="F65" s="620">
        <v>0.74</v>
      </c>
      <c r="G65" s="622" t="s">
        <v>2869</v>
      </c>
    </row>
    <row r="66" spans="1:7" ht="12" thickBot="1">
      <c r="A66" s="616" t="s">
        <v>1719</v>
      </c>
      <c r="B66" s="617">
        <v>30</v>
      </c>
      <c r="C66" s="618">
        <v>50</v>
      </c>
      <c r="D66" s="618">
        <v>90</v>
      </c>
      <c r="E66" s="619">
        <v>0.6</v>
      </c>
      <c r="F66" s="620">
        <v>0.88</v>
      </c>
      <c r="G66" s="622" t="s">
        <v>2674</v>
      </c>
    </row>
    <row r="67" spans="1:7" ht="12" thickBot="1">
      <c r="A67" s="616" t="s">
        <v>1720</v>
      </c>
      <c r="B67" s="617">
        <v>33</v>
      </c>
      <c r="C67" s="618">
        <v>50</v>
      </c>
      <c r="D67" s="618">
        <v>90</v>
      </c>
      <c r="E67" s="619">
        <v>0.7</v>
      </c>
      <c r="F67" s="620">
        <v>1.03</v>
      </c>
      <c r="G67" s="622" t="s">
        <v>2674</v>
      </c>
    </row>
    <row r="68" spans="1:7" ht="12" thickBot="1">
      <c r="A68" s="616" t="s">
        <v>1721</v>
      </c>
      <c r="B68" s="617">
        <v>36</v>
      </c>
      <c r="C68" s="618">
        <v>50</v>
      </c>
      <c r="D68" s="618">
        <v>90</v>
      </c>
      <c r="E68" s="619">
        <v>0.8</v>
      </c>
      <c r="F68" s="620">
        <v>1.18</v>
      </c>
      <c r="G68" s="622" t="s">
        <v>2674</v>
      </c>
    </row>
    <row r="69" spans="1:7" ht="12" thickBot="1">
      <c r="A69" s="616" t="s">
        <v>1722</v>
      </c>
      <c r="B69" s="617">
        <v>39</v>
      </c>
      <c r="C69" s="618">
        <v>50</v>
      </c>
      <c r="D69" s="618">
        <v>90</v>
      </c>
      <c r="E69" s="619">
        <v>0.9</v>
      </c>
      <c r="F69" s="620">
        <v>1.33</v>
      </c>
      <c r="G69" s="622" t="s">
        <v>2674</v>
      </c>
    </row>
    <row r="70" spans="1:7" ht="12" thickBot="1">
      <c r="A70" s="616" t="s">
        <v>1723</v>
      </c>
      <c r="B70" s="617">
        <v>42</v>
      </c>
      <c r="C70" s="618">
        <v>50</v>
      </c>
      <c r="D70" s="618">
        <v>90</v>
      </c>
      <c r="E70" s="619">
        <v>1</v>
      </c>
      <c r="F70" s="620">
        <v>1.48</v>
      </c>
      <c r="G70" s="622" t="s">
        <v>2674</v>
      </c>
    </row>
    <row r="71" spans="1:7" ht="12" thickBot="1">
      <c r="A71" s="616" t="s">
        <v>1724</v>
      </c>
      <c r="B71" s="617">
        <v>45</v>
      </c>
      <c r="C71" s="618">
        <v>50</v>
      </c>
      <c r="D71" s="618">
        <v>90</v>
      </c>
      <c r="E71" s="619">
        <v>1.1000000000000001</v>
      </c>
      <c r="F71" s="620">
        <v>1.62</v>
      </c>
      <c r="G71" s="622" t="s">
        <v>2674</v>
      </c>
    </row>
    <row r="72" spans="1:7" ht="12" thickBot="1">
      <c r="A72" s="616" t="s">
        <v>1725</v>
      </c>
      <c r="B72" s="617">
        <v>48</v>
      </c>
      <c r="C72" s="618">
        <v>50</v>
      </c>
      <c r="D72" s="618">
        <v>90</v>
      </c>
      <c r="E72" s="619">
        <v>1.2</v>
      </c>
      <c r="F72" s="620">
        <v>1.77</v>
      </c>
      <c r="G72" s="622" t="s">
        <v>2674</v>
      </c>
    </row>
    <row r="73" spans="1:7" ht="12" thickBot="1">
      <c r="A73" s="616" t="s">
        <v>1726</v>
      </c>
      <c r="B73" s="617">
        <v>32</v>
      </c>
      <c r="C73" s="618">
        <v>100</v>
      </c>
      <c r="D73" s="618">
        <v>150</v>
      </c>
      <c r="E73" s="619">
        <v>0.7</v>
      </c>
      <c r="F73" s="620">
        <v>0.91</v>
      </c>
      <c r="G73" s="622" t="s">
        <v>2756</v>
      </c>
    </row>
    <row r="74" spans="1:7" ht="12" thickBot="1">
      <c r="A74" s="616" t="s">
        <v>1727</v>
      </c>
      <c r="B74" s="617">
        <v>36</v>
      </c>
      <c r="C74" s="618">
        <v>100</v>
      </c>
      <c r="D74" s="618">
        <v>150</v>
      </c>
      <c r="E74" s="619">
        <v>0.8</v>
      </c>
      <c r="F74" s="620">
        <v>1.04</v>
      </c>
      <c r="G74" s="622" t="s">
        <v>2678</v>
      </c>
    </row>
    <row r="75" spans="1:7" ht="12" thickBot="1">
      <c r="A75" s="616" t="s">
        <v>1728</v>
      </c>
      <c r="B75" s="617">
        <v>39</v>
      </c>
      <c r="C75" s="618">
        <v>100</v>
      </c>
      <c r="D75" s="618">
        <v>150</v>
      </c>
      <c r="E75" s="619">
        <v>1</v>
      </c>
      <c r="F75" s="620">
        <v>1.3</v>
      </c>
      <c r="G75" s="622" t="s">
        <v>2672</v>
      </c>
    </row>
    <row r="76" spans="1:7" ht="12" thickBot="1">
      <c r="A76" s="616" t="s">
        <v>1729</v>
      </c>
      <c r="B76" s="617">
        <v>42</v>
      </c>
      <c r="C76" s="618">
        <v>100</v>
      </c>
      <c r="D76" s="618">
        <v>150</v>
      </c>
      <c r="E76" s="619">
        <v>1.2</v>
      </c>
      <c r="F76" s="620">
        <v>1.56</v>
      </c>
      <c r="G76" s="622" t="s">
        <v>2757</v>
      </c>
    </row>
    <row r="77" spans="1:7" ht="12" thickBot="1">
      <c r="A77" s="616" t="s">
        <v>1730</v>
      </c>
      <c r="B77" s="617">
        <v>56</v>
      </c>
      <c r="C77" s="618">
        <v>100</v>
      </c>
      <c r="D77" s="618">
        <v>150</v>
      </c>
      <c r="E77" s="619">
        <v>1</v>
      </c>
      <c r="F77" s="620">
        <v>1.3</v>
      </c>
      <c r="G77" s="622" t="s">
        <v>2870</v>
      </c>
    </row>
    <row r="78" spans="1:7" ht="12" thickBot="1">
      <c r="A78" s="616" t="s">
        <v>1731</v>
      </c>
      <c r="B78" s="617">
        <v>58.4</v>
      </c>
      <c r="C78" s="618">
        <v>105</v>
      </c>
      <c r="D78" s="618">
        <v>147</v>
      </c>
      <c r="E78" s="619">
        <v>1.05</v>
      </c>
      <c r="F78" s="620">
        <v>1.3</v>
      </c>
      <c r="G78" s="622" t="s">
        <v>2870</v>
      </c>
    </row>
    <row r="79" spans="1:7" ht="12" thickBot="1">
      <c r="A79" s="616" t="s">
        <v>1732</v>
      </c>
      <c r="B79" s="617">
        <v>61.6</v>
      </c>
      <c r="C79" s="618">
        <v>110</v>
      </c>
      <c r="D79" s="618">
        <v>148</v>
      </c>
      <c r="E79" s="619">
        <v>1.1000000000000001</v>
      </c>
      <c r="F79" s="620">
        <v>1.33</v>
      </c>
      <c r="G79" s="622" t="s">
        <v>2870</v>
      </c>
    </row>
    <row r="80" spans="1:7" ht="12" thickBot="1">
      <c r="A80" s="616" t="s">
        <v>1733</v>
      </c>
      <c r="B80" s="617">
        <v>67.2</v>
      </c>
      <c r="C80" s="618">
        <v>120</v>
      </c>
      <c r="D80" s="618">
        <v>150</v>
      </c>
      <c r="E80" s="619">
        <v>1.2</v>
      </c>
      <c r="F80" s="620">
        <v>1.38</v>
      </c>
      <c r="G80" s="622" t="s">
        <v>2870</v>
      </c>
    </row>
    <row r="81" spans="1:7" ht="12" thickBot="1">
      <c r="A81" s="616" t="s">
        <v>1734</v>
      </c>
      <c r="B81" s="617">
        <v>61</v>
      </c>
      <c r="C81" s="618">
        <v>100</v>
      </c>
      <c r="D81" s="618">
        <v>150</v>
      </c>
      <c r="E81" s="619">
        <v>2</v>
      </c>
      <c r="F81" s="620">
        <v>2.6</v>
      </c>
      <c r="G81" s="622" t="s">
        <v>2674</v>
      </c>
    </row>
    <row r="82" spans="1:7" ht="12" thickBot="1">
      <c r="A82" s="616" t="s">
        <v>1735</v>
      </c>
      <c r="B82" s="617">
        <v>64.900000000000006</v>
      </c>
      <c r="C82" s="618">
        <v>105</v>
      </c>
      <c r="D82" s="618">
        <v>147</v>
      </c>
      <c r="E82" s="619">
        <v>2.1</v>
      </c>
      <c r="F82" s="620">
        <v>2.6</v>
      </c>
      <c r="G82" s="622" t="s">
        <v>2674</v>
      </c>
    </row>
    <row r="83" spans="1:7" ht="12" thickBot="1">
      <c r="A83" s="616" t="s">
        <v>1736</v>
      </c>
      <c r="B83" s="617">
        <v>67.099999999999994</v>
      </c>
      <c r="C83" s="618">
        <v>110</v>
      </c>
      <c r="D83" s="618">
        <v>148</v>
      </c>
      <c r="E83" s="619">
        <v>2.2000000000000002</v>
      </c>
      <c r="F83" s="620">
        <v>2.66</v>
      </c>
      <c r="G83" s="622" t="s">
        <v>2674</v>
      </c>
    </row>
    <row r="84" spans="1:7" ht="12" thickBot="1">
      <c r="A84" s="616" t="s">
        <v>1737</v>
      </c>
      <c r="B84" s="617">
        <v>73.2</v>
      </c>
      <c r="C84" s="618">
        <v>120</v>
      </c>
      <c r="D84" s="618">
        <v>150</v>
      </c>
      <c r="E84" s="619">
        <v>2.4</v>
      </c>
      <c r="F84" s="620">
        <v>2.76</v>
      </c>
      <c r="G84" s="622" t="s">
        <v>2674</v>
      </c>
    </row>
    <row r="85" spans="1:7" ht="12" thickBot="1">
      <c r="A85" s="616" t="s">
        <v>1738</v>
      </c>
      <c r="B85" s="617">
        <v>68</v>
      </c>
      <c r="C85" s="618">
        <v>100</v>
      </c>
      <c r="D85" s="618">
        <v>150</v>
      </c>
      <c r="E85" s="619">
        <v>3</v>
      </c>
      <c r="F85" s="620">
        <v>3.9</v>
      </c>
      <c r="G85" s="622" t="s">
        <v>2674</v>
      </c>
    </row>
    <row r="86" spans="1:7" ht="12" thickBot="1">
      <c r="A86" s="616" t="s">
        <v>1739</v>
      </c>
      <c r="B86" s="617">
        <v>71.400000000000006</v>
      </c>
      <c r="C86" s="618">
        <v>105</v>
      </c>
      <c r="D86" s="618">
        <v>147</v>
      </c>
      <c r="E86" s="619">
        <v>3.15</v>
      </c>
      <c r="F86" s="620">
        <v>3.9</v>
      </c>
      <c r="G86" s="622" t="s">
        <v>2674</v>
      </c>
    </row>
    <row r="87" spans="1:7" ht="12" thickBot="1">
      <c r="A87" s="616" t="s">
        <v>1740</v>
      </c>
      <c r="B87" s="617">
        <v>74.8</v>
      </c>
      <c r="C87" s="618">
        <v>110</v>
      </c>
      <c r="D87" s="618">
        <v>148</v>
      </c>
      <c r="E87" s="619">
        <v>3.3</v>
      </c>
      <c r="F87" s="620">
        <v>3.99</v>
      </c>
      <c r="G87" s="622" t="s">
        <v>2674</v>
      </c>
    </row>
    <row r="88" spans="1:7" ht="12" thickBot="1">
      <c r="A88" s="616" t="s">
        <v>1741</v>
      </c>
      <c r="B88" s="617">
        <v>81.599999999999994</v>
      </c>
      <c r="C88" s="618">
        <v>120</v>
      </c>
      <c r="D88" s="618">
        <v>150</v>
      </c>
      <c r="E88" s="619">
        <v>3.6</v>
      </c>
      <c r="F88" s="620">
        <v>4.1399999999999997</v>
      </c>
      <c r="G88" s="622" t="s">
        <v>2674</v>
      </c>
    </row>
    <row r="89" spans="1:7" ht="12" thickBot="1">
      <c r="A89" s="616" t="s">
        <v>3670</v>
      </c>
      <c r="B89" s="617">
        <v>50</v>
      </c>
      <c r="C89" s="618">
        <v>150</v>
      </c>
      <c r="D89" s="618">
        <v>195</v>
      </c>
      <c r="E89" s="619">
        <v>1</v>
      </c>
      <c r="F89" s="620">
        <v>1.45</v>
      </c>
      <c r="G89" s="622" t="s">
        <v>2871</v>
      </c>
    </row>
    <row r="90" spans="1:7" ht="12" thickBot="1">
      <c r="A90" s="616" t="s">
        <v>1742</v>
      </c>
      <c r="B90" s="617">
        <v>55</v>
      </c>
      <c r="C90" s="618">
        <v>150</v>
      </c>
      <c r="D90" s="618">
        <v>195</v>
      </c>
      <c r="E90" s="619">
        <v>1.5</v>
      </c>
      <c r="F90" s="620">
        <v>1.95</v>
      </c>
      <c r="G90" s="622" t="s">
        <v>2674</v>
      </c>
    </row>
    <row r="91" spans="1:7" ht="12" thickBot="1">
      <c r="A91" s="616" t="s">
        <v>1743</v>
      </c>
      <c r="B91" s="617">
        <v>60</v>
      </c>
      <c r="C91" s="618">
        <v>150</v>
      </c>
      <c r="D91" s="618">
        <v>195</v>
      </c>
      <c r="E91" s="619">
        <v>2</v>
      </c>
      <c r="F91" s="620">
        <v>2.4500000000000002</v>
      </c>
      <c r="G91" s="622" t="s">
        <v>2674</v>
      </c>
    </row>
    <row r="92" spans="1:7" ht="12" thickBot="1">
      <c r="A92" s="616" t="s">
        <v>1744</v>
      </c>
      <c r="B92" s="617">
        <v>65</v>
      </c>
      <c r="C92" s="618">
        <v>150</v>
      </c>
      <c r="D92" s="618">
        <v>195</v>
      </c>
      <c r="E92" s="619">
        <v>2.5</v>
      </c>
      <c r="F92" s="620">
        <v>2.95</v>
      </c>
      <c r="G92" s="622" t="s">
        <v>2674</v>
      </c>
    </row>
    <row r="93" spans="1:7" ht="12" thickBot="1">
      <c r="A93" s="616" t="s">
        <v>3672</v>
      </c>
      <c r="B93" s="617">
        <v>55</v>
      </c>
      <c r="C93" s="618">
        <v>95</v>
      </c>
      <c r="D93" s="618">
        <v>156</v>
      </c>
      <c r="E93" s="619">
        <v>0.2</v>
      </c>
      <c r="F93" s="620">
        <v>0.27</v>
      </c>
      <c r="G93" s="622" t="s">
        <v>2872</v>
      </c>
    </row>
    <row r="94" spans="1:7" ht="12" thickBot="1">
      <c r="A94" s="616" t="s">
        <v>1745</v>
      </c>
      <c r="B94" s="617">
        <v>60</v>
      </c>
      <c r="C94" s="618">
        <v>95</v>
      </c>
      <c r="D94" s="618">
        <v>156</v>
      </c>
      <c r="E94" s="619">
        <v>0.25</v>
      </c>
      <c r="F94" s="620">
        <v>0.34</v>
      </c>
      <c r="G94" s="622" t="s">
        <v>2674</v>
      </c>
    </row>
    <row r="95" spans="1:7" ht="12" thickBot="1">
      <c r="A95" s="616" t="s">
        <v>1746</v>
      </c>
      <c r="B95" s="617">
        <v>65</v>
      </c>
      <c r="C95" s="618">
        <v>95</v>
      </c>
      <c r="D95" s="618">
        <v>156</v>
      </c>
      <c r="E95" s="619">
        <v>0.3</v>
      </c>
      <c r="F95" s="620">
        <v>0.41</v>
      </c>
      <c r="G95" s="622" t="s">
        <v>2674</v>
      </c>
    </row>
    <row r="96" spans="1:7" ht="12" thickBot="1">
      <c r="A96" s="616" t="s">
        <v>1747</v>
      </c>
      <c r="B96" s="617">
        <v>55</v>
      </c>
      <c r="C96" s="618">
        <v>100</v>
      </c>
      <c r="D96" s="618">
        <v>100</v>
      </c>
      <c r="E96" s="619">
        <v>0.01</v>
      </c>
      <c r="F96" s="619">
        <v>0.01</v>
      </c>
      <c r="G96" s="622" t="s">
        <v>2873</v>
      </c>
    </row>
    <row r="97" spans="1:7" ht="12" thickBot="1">
      <c r="A97" s="616" t="s">
        <v>1748</v>
      </c>
      <c r="B97" s="617">
        <v>57.75</v>
      </c>
      <c r="C97" s="618">
        <v>105</v>
      </c>
      <c r="D97" s="618">
        <v>105</v>
      </c>
      <c r="E97" s="619">
        <v>0.01</v>
      </c>
      <c r="F97" s="619">
        <v>0.01</v>
      </c>
      <c r="G97" s="622" t="s">
        <v>2873</v>
      </c>
    </row>
    <row r="98" spans="1:7" ht="12" thickBot="1">
      <c r="A98" s="616" t="s">
        <v>1749</v>
      </c>
      <c r="B98" s="617">
        <v>68</v>
      </c>
      <c r="C98" s="618">
        <v>100</v>
      </c>
      <c r="D98" s="618">
        <v>150</v>
      </c>
      <c r="E98" s="619">
        <v>0.5</v>
      </c>
      <c r="F98" s="620">
        <v>0.65</v>
      </c>
      <c r="G98" s="622" t="s">
        <v>2874</v>
      </c>
    </row>
    <row r="99" spans="1:7" ht="12" thickBot="1">
      <c r="A99" s="616" t="s">
        <v>1750</v>
      </c>
      <c r="B99" s="617">
        <v>74.8</v>
      </c>
      <c r="C99" s="618">
        <v>110</v>
      </c>
      <c r="D99" s="618">
        <v>148</v>
      </c>
      <c r="E99" s="619">
        <v>0.55000000000000004</v>
      </c>
      <c r="F99" s="620">
        <v>0.66</v>
      </c>
      <c r="G99" s="622" t="s">
        <v>2874</v>
      </c>
    </row>
  </sheetData>
  <autoFilter ref="A3:G3"/>
  <mergeCells count="3">
    <mergeCell ref="C2:D2"/>
    <mergeCell ref="E2:F2"/>
    <mergeCell ref="A1:G1"/>
  </mergeCells>
  <phoneticPr fontId="4" type="noConversion"/>
  <conditionalFormatting sqref="D4:D99">
    <cfRule type="dataBar" priority="287">
      <dataBar>
        <cfvo type="min"/>
        <cfvo type="max"/>
        <color rgb="FF638EC6"/>
      </dataBar>
      <extLst>
        <ext xmlns:x14="http://schemas.microsoft.com/office/spreadsheetml/2009/9/main" uri="{B025F937-C7B1-47D3-B67F-A62EFF666E3E}">
          <x14:id>{12C99AA0-E05D-40A9-AACE-B17109148AD5}</x14:id>
        </ext>
      </extLst>
    </cfRule>
  </conditionalFormatting>
  <conditionalFormatting sqref="E4:E99">
    <cfRule type="dataBar" priority="291">
      <dataBar>
        <cfvo type="min"/>
        <cfvo type="max"/>
        <color rgb="FFFFB628"/>
      </dataBar>
      <extLst>
        <ext xmlns:x14="http://schemas.microsoft.com/office/spreadsheetml/2009/9/main" uri="{B025F937-C7B1-47D3-B67F-A62EFF666E3E}">
          <x14:id>{9DE20556-A639-4D1B-A269-F6E2628758AE}</x14:id>
        </ext>
      </extLst>
    </cfRule>
  </conditionalFormatting>
  <conditionalFormatting sqref="F4:F99">
    <cfRule type="dataBar" priority="295">
      <dataBar>
        <cfvo type="min"/>
        <cfvo type="max"/>
        <color rgb="FFFFB628"/>
      </dataBar>
      <extLst>
        <ext xmlns:x14="http://schemas.microsoft.com/office/spreadsheetml/2009/9/main" uri="{B025F937-C7B1-47D3-B67F-A62EFF666E3E}">
          <x14:id>{F8570C6D-BBAA-4567-9C2F-86CAD49F655D}</x14:id>
        </ext>
      </extLst>
    </cfRule>
  </conditionalFormatting>
  <conditionalFormatting sqref="C4:C99">
    <cfRule type="dataBar" priority="283">
      <dataBar>
        <cfvo type="min"/>
        <cfvo type="max"/>
        <color rgb="FF638EC6"/>
      </dataBar>
      <extLst>
        <ext xmlns:x14="http://schemas.microsoft.com/office/spreadsheetml/2009/9/main" uri="{B025F937-C7B1-47D3-B67F-A62EFF666E3E}">
          <x14:id>{A26CC796-5C5C-4455-8685-FBF8D0A5C7A1}</x14:id>
        </ext>
      </extLst>
    </cfRule>
  </conditionalFormatting>
  <conditionalFormatting sqref="B4:B99">
    <cfRule type="dataBar" priority="279">
      <dataBar>
        <cfvo type="min"/>
        <cfvo type="max"/>
        <color rgb="FFD6007B"/>
      </dataBar>
      <extLst>
        <ext xmlns:x14="http://schemas.microsoft.com/office/spreadsheetml/2009/9/main" uri="{B025F937-C7B1-47D3-B67F-A62EFF666E3E}">
          <x14:id>{A01D1CFA-F6A0-49BB-9307-4D6E1FD1234E}</x14:id>
        </ext>
      </extLst>
    </cfRule>
  </conditionalFormatting>
  <conditionalFormatting sqref="G2:G3">
    <cfRule type="cellIs" dxfId="178" priority="1" operator="equal">
      <formula>"钻头炮"</formula>
    </cfRule>
    <cfRule type="cellIs" dxfId="177" priority="2" operator="equal">
      <formula>"普通炮"</formula>
    </cfRule>
    <cfRule type="cellIs" dxfId="176" priority="3" operator="equal">
      <formula>"爆射炮"</formula>
    </cfRule>
    <cfRule type="cellIs" dxfId="175" priority="4" operator="equal">
      <formula>"激光炮"</formula>
    </cfRule>
    <cfRule type="cellIs" dxfId="174" priority="5" operator="equal">
      <formula>"属性炮"</formula>
    </cfRule>
    <cfRule type="cellIs" dxfId="173" priority="6" operator="equal">
      <formula>"火花炮"</formula>
    </cfRule>
    <cfRule type="cellIs" dxfId="172" priority="7" operator="equal">
      <formula>"火箭炮"</formula>
    </cfRule>
    <cfRule type="cellIs" dxfId="171" priority="8" operator="equal">
      <formula>"加农炮"</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12C99AA0-E05D-40A9-AACE-B17109148AD5}">
            <x14:dataBar gradient="0" negativeBarColorSameAsPositive="1" axisPosition="none">
              <x14:cfvo type="min"/>
              <x14:cfvo type="max"/>
            </x14:dataBar>
          </x14:cfRule>
          <xm:sqref>D4:D99</xm:sqref>
        </x14:conditionalFormatting>
        <x14:conditionalFormatting xmlns:xm="http://schemas.microsoft.com/office/excel/2006/main">
          <x14:cfRule type="dataBar" id="{9DE20556-A639-4D1B-A269-F6E2628758AE}">
            <x14:dataBar gradient="0" negativeBarColorSameAsPositive="1" axisPosition="none">
              <x14:cfvo type="min"/>
              <x14:cfvo type="max"/>
            </x14:dataBar>
          </x14:cfRule>
          <xm:sqref>E4:E99</xm:sqref>
        </x14:conditionalFormatting>
        <x14:conditionalFormatting xmlns:xm="http://schemas.microsoft.com/office/excel/2006/main">
          <x14:cfRule type="dataBar" id="{F8570C6D-BBAA-4567-9C2F-86CAD49F655D}">
            <x14:dataBar gradient="0" negativeBarColorSameAsPositive="1" axisPosition="none">
              <x14:cfvo type="min"/>
              <x14:cfvo type="max"/>
            </x14:dataBar>
          </x14:cfRule>
          <xm:sqref>F4:F99</xm:sqref>
        </x14:conditionalFormatting>
        <x14:conditionalFormatting xmlns:xm="http://schemas.microsoft.com/office/excel/2006/main">
          <x14:cfRule type="dataBar" id="{A26CC796-5C5C-4455-8685-FBF8D0A5C7A1}">
            <x14:dataBar gradient="0" negativeBarColorSameAsPositive="1" axisPosition="none">
              <x14:cfvo type="min"/>
              <x14:cfvo type="max"/>
            </x14:dataBar>
          </x14:cfRule>
          <xm:sqref>C4:C99</xm:sqref>
        </x14:conditionalFormatting>
        <x14:conditionalFormatting xmlns:xm="http://schemas.microsoft.com/office/excel/2006/main">
          <x14:cfRule type="dataBar" id="{A01D1CFA-F6A0-49BB-9307-4D6E1FD1234E}">
            <x14:dataBar gradient="0" negativeBarColorSameAsPositive="1" axisPosition="none">
              <x14:cfvo type="min"/>
              <x14:cfvo type="max"/>
            </x14:dataBar>
          </x14:cfRule>
          <xm:sqref>B4:B99</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tem_Cannon">
    <tabColor theme="2" tint="-0.749992370372631"/>
  </sheetPr>
  <dimension ref="A1:AD508"/>
  <sheetViews>
    <sheetView showGridLines="0" zoomScaleNormal="100" workbookViewId="0">
      <pane xSplit="1" ySplit="3" topLeftCell="C4" activePane="bottomRight" state="frozen"/>
      <selection pane="topRight" activeCell="B1" sqref="B1"/>
      <selection pane="bottomLeft" activeCell="A4" sqref="A4"/>
      <selection pane="bottomRight"/>
    </sheetView>
  </sheetViews>
  <sheetFormatPr defaultColWidth="9.33203125" defaultRowHeight="11.25"/>
  <cols>
    <col min="1" max="1" width="19.1640625" style="54" bestFit="1" customWidth="1"/>
    <col min="2" max="2" width="11" style="155" bestFit="1" customWidth="1"/>
    <col min="3" max="3" width="10" style="163" bestFit="1" customWidth="1"/>
    <col min="4" max="4" width="6.33203125" style="155" bestFit="1" customWidth="1"/>
    <col min="5" max="5" width="8" style="164" bestFit="1" customWidth="1"/>
    <col min="6" max="11" width="7.6640625" style="321" bestFit="1" customWidth="1"/>
    <col min="12" max="14" width="7.6640625" style="322" bestFit="1" customWidth="1"/>
    <col min="15" max="17" width="7.6640625" style="323" bestFit="1" customWidth="1"/>
    <col min="18" max="18" width="48.83203125" style="124" bestFit="1" customWidth="1"/>
    <col min="19" max="19" width="21.5" style="8" customWidth="1"/>
    <col min="20" max="16384" width="9.33203125" style="8"/>
  </cols>
  <sheetData>
    <row r="1" spans="1:30" ht="12" thickBot="1">
      <c r="A1" s="624" t="s">
        <v>143</v>
      </c>
      <c r="B1" s="625"/>
      <c r="C1" s="625"/>
      <c r="D1" s="626"/>
      <c r="E1" s="626"/>
      <c r="F1" s="624"/>
      <c r="G1" s="624"/>
      <c r="H1" s="624"/>
      <c r="I1" s="624"/>
      <c r="J1" s="624"/>
      <c r="K1" s="624"/>
      <c r="L1" s="624"/>
      <c r="M1" s="624"/>
      <c r="N1" s="624"/>
      <c r="O1" s="624"/>
      <c r="P1" s="624"/>
      <c r="Q1" s="624"/>
      <c r="R1" s="627"/>
    </row>
    <row r="2" spans="1:30" ht="12" thickBot="1">
      <c r="A2" s="628" t="s">
        <v>2851</v>
      </c>
      <c r="B2" s="493" t="s">
        <v>1597</v>
      </c>
      <c r="C2" s="493" t="s">
        <v>1598</v>
      </c>
      <c r="D2" s="493" t="s">
        <v>1595</v>
      </c>
      <c r="E2" s="493" t="s">
        <v>3575</v>
      </c>
      <c r="F2" s="900" t="s">
        <v>48</v>
      </c>
      <c r="G2" s="900"/>
      <c r="H2" s="900"/>
      <c r="I2" s="900" t="s">
        <v>7</v>
      </c>
      <c r="J2" s="900"/>
      <c r="K2" s="900"/>
      <c r="L2" s="900" t="s">
        <v>49</v>
      </c>
      <c r="M2" s="900"/>
      <c r="N2" s="900"/>
      <c r="O2" s="901" t="s">
        <v>2852</v>
      </c>
      <c r="P2" s="901"/>
      <c r="Q2" s="901"/>
      <c r="R2" s="629" t="s">
        <v>5156</v>
      </c>
    </row>
    <row r="3" spans="1:30" ht="12" thickBot="1">
      <c r="A3" s="628" t="s">
        <v>10</v>
      </c>
      <c r="B3" s="647" t="s">
        <v>128</v>
      </c>
      <c r="C3" s="647" t="s">
        <v>1594</v>
      </c>
      <c r="D3" s="647" t="s">
        <v>60</v>
      </c>
      <c r="E3" s="647" t="s">
        <v>1593</v>
      </c>
      <c r="F3" s="630" t="s">
        <v>3718</v>
      </c>
      <c r="G3" s="630" t="s">
        <v>3719</v>
      </c>
      <c r="H3" s="630" t="s">
        <v>8</v>
      </c>
      <c r="I3" s="630" t="s">
        <v>3718</v>
      </c>
      <c r="J3" s="630" t="s">
        <v>3719</v>
      </c>
      <c r="K3" s="630" t="s">
        <v>8</v>
      </c>
      <c r="L3" s="631" t="s">
        <v>3718</v>
      </c>
      <c r="M3" s="631" t="s">
        <v>3719</v>
      </c>
      <c r="N3" s="631" t="s">
        <v>8</v>
      </c>
      <c r="O3" s="632" t="s">
        <v>3720</v>
      </c>
      <c r="P3" s="632" t="s">
        <v>3721</v>
      </c>
      <c r="Q3" s="632" t="s">
        <v>8</v>
      </c>
      <c r="R3" s="632" t="s">
        <v>2668</v>
      </c>
    </row>
    <row r="4" spans="1:30" ht="12" thickBot="1">
      <c r="A4" s="633" t="str">
        <f t="shared" ref="A4:R19" ca="1" si="0">IF(ROWS(主炮列表) &gt;= ROW() - 3,OFFSET(战车武器类型主炮,ROW() - 3,COLUMN()),"")</f>
        <v>生锈大炮:0</v>
      </c>
      <c r="B4" s="652" t="str">
        <f t="shared" ca="1" si="0"/>
        <v>通常</v>
      </c>
      <c r="C4" s="653" t="str">
        <f t="shared" ca="1" si="0"/>
        <v>1体</v>
      </c>
      <c r="D4" s="654" t="str">
        <f t="shared" ca="1" si="0"/>
        <v>主炮</v>
      </c>
      <c r="E4" s="652" t="str">
        <f t="shared" ca="1" si="0"/>
        <v>加农炮</v>
      </c>
      <c r="F4" s="634">
        <f t="shared" ca="1" si="0"/>
        <v>0</v>
      </c>
      <c r="G4" s="634">
        <f ca="1">IF(ROWS(主炮列表) &gt;= ROW() - 3,OFFSET(战车武器类型主炮,ROW() - 3,COLUMN()),"")</f>
        <v>150</v>
      </c>
      <c r="H4" s="635">
        <f t="shared" ca="1" si="0"/>
        <v>150</v>
      </c>
      <c r="I4" s="634">
        <f t="shared" ca="1" si="0"/>
        <v>0</v>
      </c>
      <c r="J4" s="634">
        <f ca="1">IF(ROWS(主炮列表) &gt;= ROW() - 3,OFFSET(战车武器类型主炮,ROW() - 3,COLUMN()),"")</f>
        <v>5</v>
      </c>
      <c r="K4" s="636">
        <f t="shared" ca="1" si="0"/>
        <v>5</v>
      </c>
      <c r="L4" s="634">
        <f t="shared" ca="1" si="0"/>
        <v>0</v>
      </c>
      <c r="M4" s="634">
        <f ca="1">IF(ROWS(主炮列表) &gt;= ROW() - 3,OFFSET(战车武器类型主炮,ROW() - 3,COLUMN()),"")</f>
        <v>8</v>
      </c>
      <c r="N4" s="637">
        <f t="shared" ca="1" si="0"/>
        <v>8</v>
      </c>
      <c r="O4" s="638">
        <f t="shared" ca="1" si="0"/>
        <v>0</v>
      </c>
      <c r="P4" s="638">
        <f ca="1">IF(ROWS(主炮列表) &gt;= ROW() - 3,OFFSET(战车武器类型主炮,ROW() - 3,COLUMN()),"")</f>
        <v>3</v>
      </c>
      <c r="Q4" s="639">
        <f t="shared" ca="1" si="0"/>
        <v>3</v>
      </c>
      <c r="R4" s="640" t="str">
        <f t="shared" ca="1" si="0"/>
        <v>埋:努卡酒吧北西沙漠</v>
      </c>
      <c r="S4" s="48"/>
      <c r="T4" s="48"/>
      <c r="U4" s="48"/>
      <c r="V4" s="48"/>
      <c r="W4" s="48"/>
      <c r="X4" s="48"/>
      <c r="Y4" s="48"/>
      <c r="Z4" s="48"/>
      <c r="AA4" s="48"/>
      <c r="AB4" s="48"/>
      <c r="AC4" s="48"/>
      <c r="AD4" s="48"/>
    </row>
    <row r="5" spans="1:30" ht="12" thickBot="1">
      <c r="A5" s="633" t="str">
        <f t="shared" ca="1" si="0"/>
        <v>45mm炮:0</v>
      </c>
      <c r="B5" s="652" t="str">
        <f t="shared" ca="1" si="0"/>
        <v>通常</v>
      </c>
      <c r="C5" s="653" t="str">
        <f t="shared" ca="1" si="0"/>
        <v>1体</v>
      </c>
      <c r="D5" s="654" t="str">
        <f t="shared" ca="1" si="0"/>
        <v>主炮</v>
      </c>
      <c r="E5" s="652" t="str">
        <f t="shared" ca="1" si="0"/>
        <v>加农炮</v>
      </c>
      <c r="F5" s="634">
        <f t="shared" ca="1" si="0"/>
        <v>0</v>
      </c>
      <c r="G5" s="634">
        <f t="shared" ca="1" si="0"/>
        <v>180</v>
      </c>
      <c r="H5" s="635">
        <f t="shared" ca="1" si="0"/>
        <v>396</v>
      </c>
      <c r="I5" s="634">
        <f t="shared" ca="1" si="0"/>
        <v>0</v>
      </c>
      <c r="J5" s="634">
        <f t="shared" ca="1" si="0"/>
        <v>40</v>
      </c>
      <c r="K5" s="636">
        <f t="shared" ca="1" si="0"/>
        <v>60</v>
      </c>
      <c r="L5" s="634">
        <f t="shared" ca="1" si="0"/>
        <v>0</v>
      </c>
      <c r="M5" s="634">
        <f t="shared" ca="1" si="0"/>
        <v>10</v>
      </c>
      <c r="N5" s="637">
        <f t="shared" ca="1" si="0"/>
        <v>20</v>
      </c>
      <c r="O5" s="638">
        <f t="shared" ca="1" si="0"/>
        <v>0</v>
      </c>
      <c r="P5" s="638">
        <f t="shared" ca="1" si="0"/>
        <v>1</v>
      </c>
      <c r="Q5" s="639">
        <f t="shared" ca="1" si="0"/>
        <v>2.08</v>
      </c>
      <c r="R5" s="640" t="str">
        <f t="shared" ca="1" si="0"/>
        <v>埋:电波杯周围</v>
      </c>
      <c r="S5" s="48"/>
      <c r="T5" s="48"/>
      <c r="U5" s="48"/>
      <c r="V5" s="48"/>
      <c r="W5" s="48"/>
      <c r="X5" s="48"/>
      <c r="Y5" s="48"/>
      <c r="Z5" s="48"/>
      <c r="AA5" s="48"/>
      <c r="AB5" s="48"/>
      <c r="AC5" s="48"/>
      <c r="AD5" s="48"/>
    </row>
    <row r="6" spans="1:30" ht="12" thickBot="1">
      <c r="A6" s="633" t="str">
        <f t="shared" ca="1" si="0"/>
        <v>45mm炮:1</v>
      </c>
      <c r="B6" s="652" t="str">
        <f t="shared" ca="1" si="0"/>
        <v>通常</v>
      </c>
      <c r="C6" s="653" t="str">
        <f t="shared" ca="1" si="0"/>
        <v>1体</v>
      </c>
      <c r="D6" s="654" t="str">
        <f t="shared" ca="1" si="0"/>
        <v>主炮</v>
      </c>
      <c r="E6" s="652" t="str">
        <f t="shared" ca="1" si="0"/>
        <v>加农炮</v>
      </c>
      <c r="F6" s="634">
        <f t="shared" ca="1" si="0"/>
        <v>0</v>
      </c>
      <c r="G6" s="634">
        <f t="shared" ca="1" si="0"/>
        <v>189</v>
      </c>
      <c r="H6" s="635">
        <f t="shared" ca="1" si="0"/>
        <v>396</v>
      </c>
      <c r="I6" s="634">
        <f t="shared" ca="1" si="0"/>
        <v>0</v>
      </c>
      <c r="J6" s="634">
        <f t="shared" ca="1" si="0"/>
        <v>42</v>
      </c>
      <c r="K6" s="636">
        <f t="shared" ca="1" si="0"/>
        <v>63</v>
      </c>
      <c r="L6" s="634">
        <f t="shared" ca="1" si="0"/>
        <v>0</v>
      </c>
      <c r="M6" s="634">
        <f t="shared" ca="1" si="0"/>
        <v>10</v>
      </c>
      <c r="N6" s="637">
        <f t="shared" ca="1" si="0"/>
        <v>20</v>
      </c>
      <c r="O6" s="638">
        <f t="shared" ca="1" si="0"/>
        <v>0</v>
      </c>
      <c r="P6" s="638">
        <f t="shared" ca="1" si="0"/>
        <v>1.05</v>
      </c>
      <c r="Q6" s="639">
        <f t="shared" ca="1" si="0"/>
        <v>2.12</v>
      </c>
      <c r="R6" s="640" t="str">
        <f t="shared" ca="1" si="0"/>
        <v>埋:电波杯周围</v>
      </c>
      <c r="S6" s="48"/>
      <c r="T6" s="48"/>
      <c r="U6" s="48"/>
      <c r="V6" s="48"/>
      <c r="W6" s="48"/>
      <c r="X6" s="48"/>
      <c r="Y6" s="48"/>
      <c r="Z6" s="48"/>
      <c r="AA6" s="48"/>
      <c r="AB6" s="48"/>
      <c r="AC6" s="48"/>
      <c r="AD6" s="48"/>
    </row>
    <row r="7" spans="1:30" ht="12" thickBot="1">
      <c r="A7" s="633" t="str">
        <f t="shared" ca="1" si="0"/>
        <v>48mm炮:0</v>
      </c>
      <c r="B7" s="652" t="str">
        <f t="shared" ca="1" si="0"/>
        <v>通常</v>
      </c>
      <c r="C7" s="653" t="str">
        <f t="shared" ca="1" si="0"/>
        <v>1体</v>
      </c>
      <c r="D7" s="654" t="str">
        <f t="shared" ca="1" si="0"/>
        <v>主炮</v>
      </c>
      <c r="E7" s="652" t="str">
        <f t="shared" ca="1" si="0"/>
        <v>加农炮</v>
      </c>
      <c r="F7" s="634">
        <f t="shared" ca="1" si="0"/>
        <v>0</v>
      </c>
      <c r="G7" s="634">
        <f t="shared" ca="1" si="0"/>
        <v>205</v>
      </c>
      <c r="H7" s="635">
        <f t="shared" ca="1" si="0"/>
        <v>399</v>
      </c>
      <c r="I7" s="634">
        <f t="shared" ca="1" si="0"/>
        <v>0</v>
      </c>
      <c r="J7" s="634">
        <f t="shared" ca="1" si="0"/>
        <v>45</v>
      </c>
      <c r="K7" s="636">
        <f t="shared" ca="1" si="0"/>
        <v>63</v>
      </c>
      <c r="L7" s="634">
        <f t="shared" ca="1" si="0"/>
        <v>0</v>
      </c>
      <c r="M7" s="634">
        <f t="shared" ca="1" si="0"/>
        <v>16</v>
      </c>
      <c r="N7" s="637">
        <f t="shared" ca="1" si="0"/>
        <v>21</v>
      </c>
      <c r="O7" s="638">
        <f t="shared" ca="1" si="0"/>
        <v>0</v>
      </c>
      <c r="P7" s="638">
        <f t="shared" ca="1" si="0"/>
        <v>1.2</v>
      </c>
      <c r="Q7" s="639">
        <f t="shared" ca="1" si="0"/>
        <v>2.2000000000000002</v>
      </c>
      <c r="R7" s="640" t="str">
        <f t="shared" ca="1" si="0"/>
        <v>店:电波杯</v>
      </c>
      <c r="S7" s="48"/>
      <c r="T7" s="48"/>
      <c r="U7" s="48"/>
      <c r="V7" s="48"/>
      <c r="W7" s="48"/>
      <c r="X7" s="48"/>
      <c r="Y7" s="48"/>
      <c r="Z7" s="48"/>
      <c r="AA7" s="48"/>
      <c r="AB7" s="48"/>
      <c r="AC7" s="48"/>
      <c r="AD7" s="48"/>
    </row>
    <row r="8" spans="1:30" ht="12" thickBot="1">
      <c r="A8" s="633" t="str">
        <f t="shared" ca="1" si="0"/>
        <v>55mm炮:0</v>
      </c>
      <c r="B8" s="652" t="str">
        <f t="shared" ca="1" si="0"/>
        <v>通常</v>
      </c>
      <c r="C8" s="653" t="str">
        <f t="shared" ca="1" si="0"/>
        <v>1体</v>
      </c>
      <c r="D8" s="654" t="str">
        <f t="shared" ca="1" si="0"/>
        <v>主炮</v>
      </c>
      <c r="E8" s="652" t="str">
        <f t="shared" ca="1" si="0"/>
        <v>加农炮</v>
      </c>
      <c r="F8" s="634">
        <f t="shared" ca="1" si="0"/>
        <v>0</v>
      </c>
      <c r="G8" s="634">
        <f t="shared" ca="1" si="0"/>
        <v>230</v>
      </c>
      <c r="H8" s="635">
        <f t="shared" ca="1" si="0"/>
        <v>391</v>
      </c>
      <c r="I8" s="634">
        <f t="shared" ca="1" si="0"/>
        <v>0</v>
      </c>
      <c r="J8" s="634">
        <f t="shared" ca="1" si="0"/>
        <v>45</v>
      </c>
      <c r="K8" s="636">
        <f t="shared" ca="1" si="0"/>
        <v>63</v>
      </c>
      <c r="L8" s="634">
        <f t="shared" ca="1" si="0"/>
        <v>0</v>
      </c>
      <c r="M8" s="634">
        <f t="shared" ca="1" si="0"/>
        <v>16</v>
      </c>
      <c r="N8" s="637">
        <f t="shared" ca="1" si="0"/>
        <v>21</v>
      </c>
      <c r="O8" s="638">
        <f t="shared" ca="1" si="0"/>
        <v>0</v>
      </c>
      <c r="P8" s="638">
        <f t="shared" ca="1" si="0"/>
        <v>1.6</v>
      </c>
      <c r="Q8" s="639">
        <f t="shared" ca="1" si="0"/>
        <v>2.7</v>
      </c>
      <c r="R8" s="640" t="str">
        <f t="shared" ca="1" si="0"/>
        <v>店:电波杯</v>
      </c>
      <c r="S8" s="48"/>
      <c r="T8" s="48"/>
      <c r="U8" s="48"/>
      <c r="V8" s="48"/>
      <c r="W8" s="48"/>
      <c r="X8" s="48"/>
      <c r="Y8" s="48"/>
      <c r="Z8" s="48"/>
      <c r="AA8" s="48"/>
      <c r="AB8" s="48"/>
      <c r="AC8" s="48"/>
      <c r="AD8" s="48"/>
    </row>
    <row r="9" spans="1:30" ht="12" thickBot="1">
      <c r="A9" s="633" t="str">
        <f t="shared" ca="1" si="0"/>
        <v>75mm炮:0</v>
      </c>
      <c r="B9" s="652" t="str">
        <f t="shared" ca="1" si="0"/>
        <v>通常</v>
      </c>
      <c r="C9" s="653" t="str">
        <f t="shared" ca="1" si="0"/>
        <v>1体</v>
      </c>
      <c r="D9" s="654" t="str">
        <f t="shared" ca="1" si="0"/>
        <v>主炮</v>
      </c>
      <c r="E9" s="652" t="str">
        <f t="shared" ca="1" si="0"/>
        <v>加农炮</v>
      </c>
      <c r="F9" s="634">
        <f t="shared" ca="1" si="0"/>
        <v>0</v>
      </c>
      <c r="G9" s="634">
        <f t="shared" ca="1" si="0"/>
        <v>255</v>
      </c>
      <c r="H9" s="635">
        <f t="shared" ca="1" si="0"/>
        <v>395</v>
      </c>
      <c r="I9" s="634">
        <f t="shared" ca="1" si="0"/>
        <v>0</v>
      </c>
      <c r="J9" s="634">
        <f t="shared" ca="1" si="0"/>
        <v>50</v>
      </c>
      <c r="K9" s="636">
        <f t="shared" ca="1" si="0"/>
        <v>70</v>
      </c>
      <c r="L9" s="634">
        <f t="shared" ca="1" si="0"/>
        <v>0</v>
      </c>
      <c r="M9" s="634">
        <f t="shared" ca="1" si="0"/>
        <v>24</v>
      </c>
      <c r="N9" s="637">
        <f t="shared" ca="1" si="0"/>
        <v>29</v>
      </c>
      <c r="O9" s="638">
        <f t="shared" ca="1" si="0"/>
        <v>0</v>
      </c>
      <c r="P9" s="638">
        <f t="shared" ca="1" si="0"/>
        <v>1.9</v>
      </c>
      <c r="Q9" s="639">
        <f t="shared" ca="1" si="0"/>
        <v>3.04</v>
      </c>
      <c r="R9" s="640" t="str">
        <f t="shared" ca="1" si="0"/>
        <v>店:电波杯/落:软体加农炮</v>
      </c>
      <c r="S9" s="48"/>
      <c r="T9" s="48"/>
      <c r="U9" s="48"/>
      <c r="V9" s="48"/>
      <c r="W9" s="48"/>
      <c r="X9" s="48"/>
      <c r="Y9" s="48"/>
      <c r="Z9" s="48"/>
      <c r="AA9" s="48"/>
      <c r="AB9" s="48"/>
      <c r="AC9" s="48"/>
      <c r="AD9" s="48"/>
    </row>
    <row r="10" spans="1:30" ht="12" thickBot="1">
      <c r="A10" s="633" t="str">
        <f t="shared" ca="1" si="0"/>
        <v>75mm炮:1</v>
      </c>
      <c r="B10" s="652" t="str">
        <f t="shared" ca="1" si="0"/>
        <v>通常</v>
      </c>
      <c r="C10" s="653" t="str">
        <f t="shared" ca="1" si="0"/>
        <v>1体</v>
      </c>
      <c r="D10" s="654" t="str">
        <f t="shared" ca="1" si="0"/>
        <v>主炮</v>
      </c>
      <c r="E10" s="652" t="str">
        <f t="shared" ca="1" si="0"/>
        <v>加农炮</v>
      </c>
      <c r="F10" s="634">
        <f t="shared" ca="1" si="0"/>
        <v>0</v>
      </c>
      <c r="G10" s="634">
        <f t="shared" ca="1" si="0"/>
        <v>267</v>
      </c>
      <c r="H10" s="635">
        <f t="shared" ca="1" si="0"/>
        <v>400</v>
      </c>
      <c r="I10" s="634">
        <f t="shared" ca="1" si="0"/>
        <v>0</v>
      </c>
      <c r="J10" s="634">
        <f t="shared" ca="1" si="0"/>
        <v>52</v>
      </c>
      <c r="K10" s="636">
        <f t="shared" ca="1" si="0"/>
        <v>72</v>
      </c>
      <c r="L10" s="634">
        <f t="shared" ca="1" si="0"/>
        <v>0</v>
      </c>
      <c r="M10" s="634">
        <f t="shared" ca="1" si="0"/>
        <v>24</v>
      </c>
      <c r="N10" s="637">
        <f t="shared" ca="1" si="0"/>
        <v>29</v>
      </c>
      <c r="O10" s="638">
        <f t="shared" ca="1" si="0"/>
        <v>0</v>
      </c>
      <c r="P10" s="638">
        <f t="shared" ca="1" si="0"/>
        <v>1.99</v>
      </c>
      <c r="Q10" s="639">
        <f t="shared" ca="1" si="0"/>
        <v>3.12</v>
      </c>
      <c r="R10" s="640" t="str">
        <f t="shared" ca="1" si="0"/>
        <v>店:电波杯/落:软体加农炮</v>
      </c>
      <c r="S10" s="48"/>
      <c r="T10" s="48"/>
      <c r="U10" s="48"/>
      <c r="V10" s="48"/>
      <c r="W10" s="48"/>
      <c r="X10" s="48"/>
      <c r="Y10" s="48"/>
      <c r="Z10" s="48"/>
      <c r="AA10" s="48"/>
      <c r="AB10" s="48"/>
      <c r="AC10" s="48"/>
      <c r="AD10" s="48"/>
    </row>
    <row r="11" spans="1:30" ht="12" thickBot="1">
      <c r="A11" s="633" t="str">
        <f t="shared" ca="1" si="0"/>
        <v>75mm炮:2</v>
      </c>
      <c r="B11" s="652" t="str">
        <f t="shared" ca="1" si="0"/>
        <v>通常</v>
      </c>
      <c r="C11" s="653" t="str">
        <f t="shared" ca="1" si="0"/>
        <v>1体</v>
      </c>
      <c r="D11" s="654" t="str">
        <f t="shared" ca="1" si="0"/>
        <v>主炮</v>
      </c>
      <c r="E11" s="652" t="str">
        <f t="shared" ca="1" si="0"/>
        <v>加农炮</v>
      </c>
      <c r="F11" s="634">
        <f t="shared" ca="1" si="0"/>
        <v>0</v>
      </c>
      <c r="G11" s="634">
        <f t="shared" ca="1" si="0"/>
        <v>267</v>
      </c>
      <c r="H11" s="635">
        <f t="shared" ca="1" si="0"/>
        <v>400</v>
      </c>
      <c r="I11" s="634">
        <f t="shared" ca="1" si="0"/>
        <v>0</v>
      </c>
      <c r="J11" s="634">
        <f t="shared" ca="1" si="0"/>
        <v>52</v>
      </c>
      <c r="K11" s="636">
        <f t="shared" ca="1" si="0"/>
        <v>72</v>
      </c>
      <c r="L11" s="634">
        <f t="shared" ca="1" si="0"/>
        <v>0</v>
      </c>
      <c r="M11" s="634">
        <f t="shared" ca="1" si="0"/>
        <v>24</v>
      </c>
      <c r="N11" s="637">
        <f t="shared" ca="1" si="0"/>
        <v>29</v>
      </c>
      <c r="O11" s="638">
        <f t="shared" ca="1" si="0"/>
        <v>0</v>
      </c>
      <c r="P11" s="638">
        <f t="shared" ca="1" si="0"/>
        <v>1.99</v>
      </c>
      <c r="Q11" s="639">
        <f t="shared" ca="1" si="0"/>
        <v>3.12</v>
      </c>
      <c r="R11" s="640" t="str">
        <f t="shared" ca="1" si="0"/>
        <v>店:电波杯/落:软体加农炮</v>
      </c>
      <c r="S11" s="48"/>
      <c r="T11" s="48"/>
      <c r="U11" s="48"/>
      <c r="V11" s="48"/>
      <c r="W11" s="48"/>
      <c r="X11" s="48"/>
      <c r="Y11" s="48"/>
      <c r="Z11" s="48"/>
      <c r="AA11" s="48"/>
      <c r="AB11" s="48"/>
      <c r="AC11" s="48"/>
      <c r="AD11" s="48"/>
    </row>
    <row r="12" spans="1:30" ht="12" thickBot="1">
      <c r="A12" s="633" t="str">
        <f t="shared" ca="1" si="0"/>
        <v>75mm炮:3</v>
      </c>
      <c r="B12" s="652" t="str">
        <f t="shared" ca="1" si="0"/>
        <v>通常</v>
      </c>
      <c r="C12" s="653" t="str">
        <f t="shared" ca="1" si="0"/>
        <v>1体</v>
      </c>
      <c r="D12" s="654" t="str">
        <f t="shared" ca="1" si="0"/>
        <v>主炮</v>
      </c>
      <c r="E12" s="652" t="str">
        <f t="shared" ca="1" si="0"/>
        <v>加农炮</v>
      </c>
      <c r="F12" s="634">
        <f t="shared" ca="1" si="0"/>
        <v>0</v>
      </c>
      <c r="G12" s="634">
        <v>306</v>
      </c>
      <c r="H12" s="635">
        <f t="shared" ca="1" si="0"/>
        <v>400</v>
      </c>
      <c r="I12" s="634">
        <f t="shared" ca="1" si="0"/>
        <v>0</v>
      </c>
      <c r="J12" s="634">
        <f t="shared" ca="1" si="0"/>
        <v>52</v>
      </c>
      <c r="K12" s="636">
        <f t="shared" ca="1" si="0"/>
        <v>72</v>
      </c>
      <c r="L12" s="634">
        <f t="shared" ca="1" si="0"/>
        <v>0</v>
      </c>
      <c r="M12" s="634">
        <f t="shared" ca="1" si="0"/>
        <v>24</v>
      </c>
      <c r="N12" s="637">
        <f t="shared" ca="1" si="0"/>
        <v>29</v>
      </c>
      <c r="O12" s="638">
        <f t="shared" ca="1" si="0"/>
        <v>0</v>
      </c>
      <c r="P12" s="638">
        <f t="shared" ca="1" si="0"/>
        <v>1.99</v>
      </c>
      <c r="Q12" s="639">
        <f t="shared" ca="1" si="0"/>
        <v>3.12</v>
      </c>
      <c r="R12" s="640" t="str">
        <f t="shared" ca="1" si="0"/>
        <v>店:电波杯/落:软体加农炮</v>
      </c>
      <c r="S12" s="48"/>
      <c r="T12" s="48"/>
      <c r="U12" s="48"/>
      <c r="V12" s="48"/>
      <c r="W12" s="48"/>
      <c r="X12" s="48"/>
      <c r="Y12" s="48"/>
      <c r="Z12" s="48"/>
      <c r="AA12" s="48"/>
      <c r="AB12" s="48"/>
      <c r="AC12" s="48"/>
      <c r="AD12" s="48"/>
    </row>
    <row r="13" spans="1:30" ht="12" thickBot="1">
      <c r="A13" s="633" t="str">
        <f t="shared" ca="1" si="0"/>
        <v>88mm炮:0</v>
      </c>
      <c r="B13" s="652" t="str">
        <f t="shared" ca="1" si="0"/>
        <v>通常</v>
      </c>
      <c r="C13" s="653" t="str">
        <f t="shared" ca="1" si="0"/>
        <v>1体</v>
      </c>
      <c r="D13" s="654" t="str">
        <f t="shared" ca="1" si="0"/>
        <v>主炮</v>
      </c>
      <c r="E13" s="652" t="str">
        <f t="shared" ca="1" si="0"/>
        <v>加农炮</v>
      </c>
      <c r="F13" s="634">
        <f t="shared" ca="1" si="0"/>
        <v>0</v>
      </c>
      <c r="G13" s="634">
        <f t="shared" ca="1" si="0"/>
        <v>300</v>
      </c>
      <c r="H13" s="635">
        <f t="shared" ca="1" si="0"/>
        <v>450</v>
      </c>
      <c r="I13" s="634">
        <f t="shared" ca="1" si="0"/>
        <v>0</v>
      </c>
      <c r="J13" s="634">
        <f t="shared" ca="1" si="0"/>
        <v>50</v>
      </c>
      <c r="K13" s="636">
        <f t="shared" ca="1" si="0"/>
        <v>70</v>
      </c>
      <c r="L13" s="634">
        <f t="shared" ca="1" si="0"/>
        <v>0</v>
      </c>
      <c r="M13" s="634">
        <f t="shared" ca="1" si="0"/>
        <v>24</v>
      </c>
      <c r="N13" s="637">
        <f t="shared" ca="1" si="0"/>
        <v>29</v>
      </c>
      <c r="O13" s="638">
        <f t="shared" ca="1" si="0"/>
        <v>0</v>
      </c>
      <c r="P13" s="638">
        <f t="shared" ca="1" si="0"/>
        <v>2.1</v>
      </c>
      <c r="Q13" s="639">
        <f t="shared" ca="1" si="0"/>
        <v>3.29</v>
      </c>
      <c r="R13" s="640" t="str">
        <f t="shared" ca="1" si="0"/>
        <v>店:电波杯南商人营地</v>
      </c>
      <c r="S13" s="48"/>
      <c r="T13" s="48"/>
      <c r="U13" s="48"/>
      <c r="V13" s="48"/>
      <c r="W13" s="48"/>
      <c r="X13" s="48"/>
      <c r="Y13" s="48"/>
      <c r="Z13" s="48"/>
      <c r="AA13" s="48"/>
      <c r="AB13" s="48"/>
      <c r="AC13" s="48"/>
      <c r="AD13" s="48"/>
    </row>
    <row r="14" spans="1:30" ht="12" thickBot="1">
      <c r="A14" s="633" t="str">
        <f t="shared" ref="A14:R29" ca="1" si="1">IF(ROWS(主炮列表) &gt;= ROW() - 3,OFFSET(战车武器类型主炮,ROW() - 3,COLUMN()),"")</f>
        <v>90mm远程T型炮:0</v>
      </c>
      <c r="B14" s="652" t="str">
        <f t="shared" ca="1" si="1"/>
        <v>通常</v>
      </c>
      <c r="C14" s="653" t="str">
        <f t="shared" ca="1" si="1"/>
        <v>1体</v>
      </c>
      <c r="D14" s="654" t="str">
        <f t="shared" ca="1" si="1"/>
        <v>主炮</v>
      </c>
      <c r="E14" s="652" t="str">
        <f t="shared" ca="1" si="1"/>
        <v>火箭炮</v>
      </c>
      <c r="F14" s="634">
        <f t="shared" ca="1" si="1"/>
        <v>0</v>
      </c>
      <c r="G14" s="634">
        <f t="shared" ca="1" si="0"/>
        <v>310</v>
      </c>
      <c r="H14" s="635">
        <f t="shared" ca="1" si="1"/>
        <v>449</v>
      </c>
      <c r="I14" s="634">
        <f t="shared" ca="1" si="1"/>
        <v>0</v>
      </c>
      <c r="J14" s="634">
        <f t="shared" ca="1" si="0"/>
        <v>50</v>
      </c>
      <c r="K14" s="636">
        <f t="shared" ca="1" si="1"/>
        <v>75</v>
      </c>
      <c r="L14" s="634">
        <f t="shared" ca="1" si="1"/>
        <v>0</v>
      </c>
      <c r="M14" s="634">
        <f t="shared" ca="1" si="0"/>
        <v>32</v>
      </c>
      <c r="N14" s="637">
        <f t="shared" ca="1" si="1"/>
        <v>47</v>
      </c>
      <c r="O14" s="638">
        <f t="shared" ca="1" si="1"/>
        <v>0</v>
      </c>
      <c r="P14" s="638">
        <f t="shared" ca="1" si="0"/>
        <v>2.2999999999999998</v>
      </c>
      <c r="Q14" s="639">
        <f t="shared" ca="1" si="1"/>
        <v>3.81</v>
      </c>
      <c r="R14" s="640" t="str">
        <f t="shared" ca="1" si="1"/>
        <v>店:锈色少女/落:蜂巢炮</v>
      </c>
      <c r="S14" s="48"/>
      <c r="T14" s="48"/>
      <c r="U14" s="48"/>
      <c r="V14" s="48"/>
      <c r="W14" s="48"/>
      <c r="X14" s="48"/>
      <c r="Y14" s="48"/>
      <c r="Z14" s="48"/>
      <c r="AA14" s="48"/>
      <c r="AB14" s="48"/>
      <c r="AC14" s="48"/>
      <c r="AD14" s="48"/>
    </row>
    <row r="15" spans="1:30" ht="12" thickBot="1">
      <c r="A15" s="633" t="str">
        <f t="shared" ca="1" si="1"/>
        <v>90mm远程T型炮:1</v>
      </c>
      <c r="B15" s="652" t="str">
        <f t="shared" ca="1" si="1"/>
        <v>通常</v>
      </c>
      <c r="C15" s="653" t="str">
        <f t="shared" ca="1" si="1"/>
        <v>1体</v>
      </c>
      <c r="D15" s="654" t="str">
        <f t="shared" ca="1" si="1"/>
        <v>主炮</v>
      </c>
      <c r="E15" s="652" t="str">
        <f t="shared" ca="1" si="1"/>
        <v>火箭炮</v>
      </c>
      <c r="F15" s="634">
        <f t="shared" ca="1" si="1"/>
        <v>0</v>
      </c>
      <c r="G15" s="634">
        <f t="shared" ca="1" si="0"/>
        <v>325</v>
      </c>
      <c r="H15" s="635">
        <f t="shared" ca="1" si="1"/>
        <v>438</v>
      </c>
      <c r="I15" s="634">
        <f t="shared" ca="1" si="1"/>
        <v>0</v>
      </c>
      <c r="J15" s="634">
        <f t="shared" ca="1" si="0"/>
        <v>52</v>
      </c>
      <c r="K15" s="636">
        <f t="shared" ca="1" si="1"/>
        <v>78</v>
      </c>
      <c r="L15" s="634">
        <f t="shared" ca="1" si="1"/>
        <v>0</v>
      </c>
      <c r="M15" s="634">
        <f t="shared" ca="1" si="0"/>
        <v>32</v>
      </c>
      <c r="N15" s="637">
        <f t="shared" ca="1" si="1"/>
        <v>47</v>
      </c>
      <c r="O15" s="638">
        <f ca="1">IF(ROWS(主炮列表) &gt;= ROW() - 3,OFFSET(战车武器类型主炮,ROW() - 3,COLUMN()),"")</f>
        <v>0</v>
      </c>
      <c r="P15" s="638">
        <f t="shared" ca="1" si="0"/>
        <v>2.41</v>
      </c>
      <c r="Q15" s="639">
        <f t="shared" ca="1" si="1"/>
        <v>3.85</v>
      </c>
      <c r="R15" s="640" t="str">
        <f t="shared" ca="1" si="1"/>
        <v>店:锈色少女/落:蜂巢炮</v>
      </c>
      <c r="S15" s="48"/>
      <c r="T15" s="48"/>
      <c r="U15" s="48"/>
      <c r="V15" s="48"/>
      <c r="W15" s="48"/>
      <c r="X15" s="48"/>
      <c r="Y15" s="48"/>
      <c r="Z15" s="48"/>
      <c r="AA15" s="48"/>
      <c r="AB15" s="48"/>
      <c r="AC15" s="48"/>
      <c r="AD15" s="48"/>
    </row>
    <row r="16" spans="1:30" ht="12" thickBot="1">
      <c r="A16" s="633" t="str">
        <f t="shared" ca="1" si="1"/>
        <v>90mm远程T型炮:2</v>
      </c>
      <c r="B16" s="652" t="str">
        <f t="shared" ca="1" si="1"/>
        <v>通常</v>
      </c>
      <c r="C16" s="653" t="str">
        <f t="shared" ca="1" si="1"/>
        <v>1体</v>
      </c>
      <c r="D16" s="654" t="str">
        <f t="shared" ca="1" si="1"/>
        <v>主炮</v>
      </c>
      <c r="E16" s="652" t="str">
        <f t="shared" ca="1" si="1"/>
        <v>火箭炮</v>
      </c>
      <c r="F16" s="634">
        <f t="shared" ca="1" si="1"/>
        <v>0</v>
      </c>
      <c r="G16" s="634">
        <f t="shared" ca="1" si="0"/>
        <v>325</v>
      </c>
      <c r="H16" s="635">
        <f t="shared" ca="1" si="1"/>
        <v>438</v>
      </c>
      <c r="I16" s="634">
        <f t="shared" ca="1" si="1"/>
        <v>0</v>
      </c>
      <c r="J16" s="634">
        <f t="shared" ca="1" si="0"/>
        <v>52</v>
      </c>
      <c r="K16" s="636">
        <f t="shared" ca="1" si="1"/>
        <v>78</v>
      </c>
      <c r="L16" s="634">
        <f t="shared" ca="1" si="1"/>
        <v>0</v>
      </c>
      <c r="M16" s="634">
        <f t="shared" ca="1" si="0"/>
        <v>32</v>
      </c>
      <c r="N16" s="637">
        <f t="shared" ca="1" si="1"/>
        <v>47</v>
      </c>
      <c r="O16" s="638">
        <f t="shared" ca="1" si="1"/>
        <v>0</v>
      </c>
      <c r="P16" s="638">
        <f t="shared" ca="1" si="0"/>
        <v>2.41</v>
      </c>
      <c r="Q16" s="639">
        <f t="shared" ca="1" si="1"/>
        <v>3.85</v>
      </c>
      <c r="R16" s="640" t="str">
        <f t="shared" ca="1" si="1"/>
        <v>店:锈色少女/落:蜂巢炮</v>
      </c>
      <c r="S16" s="48"/>
      <c r="T16" s="48"/>
      <c r="U16" s="48"/>
      <c r="V16" s="48"/>
      <c r="W16" s="48"/>
      <c r="X16" s="48"/>
      <c r="Y16" s="48"/>
      <c r="Z16" s="48"/>
      <c r="AA16" s="48"/>
      <c r="AB16" s="48"/>
      <c r="AC16" s="48"/>
      <c r="AD16" s="48"/>
    </row>
    <row r="17" spans="1:30" ht="12" thickBot="1">
      <c r="A17" s="633" t="str">
        <f t="shared" ca="1" si="1"/>
        <v>90mm远程T型炮:3</v>
      </c>
      <c r="B17" s="652" t="str">
        <f t="shared" ca="1" si="1"/>
        <v>通常</v>
      </c>
      <c r="C17" s="653" t="str">
        <f t="shared" ca="1" si="1"/>
        <v>1体</v>
      </c>
      <c r="D17" s="654" t="str">
        <f t="shared" ca="1" si="1"/>
        <v>主炮</v>
      </c>
      <c r="E17" s="652" t="str">
        <f t="shared" ca="1" si="1"/>
        <v>火箭炮</v>
      </c>
      <c r="F17" s="634">
        <f t="shared" ca="1" si="1"/>
        <v>0</v>
      </c>
      <c r="G17" s="634">
        <f t="shared" ca="1" si="0"/>
        <v>372</v>
      </c>
      <c r="H17" s="635">
        <f t="shared" ca="1" si="1"/>
        <v>446</v>
      </c>
      <c r="I17" s="634">
        <f t="shared" ca="1" si="1"/>
        <v>0</v>
      </c>
      <c r="J17" s="634">
        <f t="shared" ca="1" si="0"/>
        <v>60</v>
      </c>
      <c r="K17" s="636">
        <f t="shared" ca="1" si="1"/>
        <v>90</v>
      </c>
      <c r="L17" s="634">
        <f t="shared" ca="1" si="1"/>
        <v>0</v>
      </c>
      <c r="M17" s="634">
        <f t="shared" ca="1" si="0"/>
        <v>32</v>
      </c>
      <c r="N17" s="637">
        <f t="shared" ca="1" si="1"/>
        <v>47</v>
      </c>
      <c r="O17" s="638">
        <f t="shared" ca="1" si="1"/>
        <v>0</v>
      </c>
      <c r="P17" s="638">
        <f t="shared" ca="1" si="0"/>
        <v>2.76</v>
      </c>
      <c r="Q17" s="639">
        <f t="shared" ca="1" si="1"/>
        <v>4.16</v>
      </c>
      <c r="R17" s="640" t="str">
        <f t="shared" ca="1" si="1"/>
        <v>店:锈色少女/落:蜂巢炮</v>
      </c>
      <c r="S17" s="48"/>
      <c r="T17" s="48"/>
      <c r="U17" s="48"/>
      <c r="V17" s="48"/>
      <c r="W17" s="48"/>
      <c r="X17" s="48"/>
      <c r="Y17" s="48"/>
      <c r="Z17" s="48"/>
      <c r="AA17" s="48"/>
      <c r="AB17" s="48"/>
      <c r="AC17" s="48"/>
      <c r="AD17" s="48"/>
    </row>
    <row r="18" spans="1:30" ht="12" thickBot="1">
      <c r="A18" s="633" t="str">
        <f t="shared" ca="1" si="1"/>
        <v>88mm火花炮:0</v>
      </c>
      <c r="B18" s="652" t="str">
        <f t="shared" ca="1" si="1"/>
        <v>通常</v>
      </c>
      <c r="C18" s="653" t="str">
        <f t="shared" ca="1" si="1"/>
        <v>1体</v>
      </c>
      <c r="D18" s="654" t="str">
        <f t="shared" ca="1" si="1"/>
        <v>主炮</v>
      </c>
      <c r="E18" s="652" t="str">
        <f t="shared" ca="1" si="1"/>
        <v>火花炮</v>
      </c>
      <c r="F18" s="634">
        <f t="shared" ca="1" si="1"/>
        <v>0</v>
      </c>
      <c r="G18" s="634">
        <f t="shared" ca="1" si="0"/>
        <v>325</v>
      </c>
      <c r="H18" s="635">
        <f t="shared" ca="1" si="1"/>
        <v>438</v>
      </c>
      <c r="I18" s="634">
        <f t="shared" ca="1" si="1"/>
        <v>0</v>
      </c>
      <c r="J18" s="634">
        <f t="shared" ca="1" si="0"/>
        <v>60</v>
      </c>
      <c r="K18" s="636">
        <f t="shared" ca="1" si="1"/>
        <v>84</v>
      </c>
      <c r="L18" s="634">
        <f t="shared" ca="1" si="1"/>
        <v>0</v>
      </c>
      <c r="M18" s="634">
        <f t="shared" ca="1" si="0"/>
        <v>48</v>
      </c>
      <c r="N18" s="637">
        <f t="shared" ca="1" si="1"/>
        <v>63</v>
      </c>
      <c r="O18" s="638">
        <f t="shared" ca="1" si="1"/>
        <v>0</v>
      </c>
      <c r="P18" s="638">
        <f t="shared" ca="1" si="0"/>
        <v>4.2</v>
      </c>
      <c r="Q18" s="639">
        <f t="shared" ca="1" si="1"/>
        <v>6.46</v>
      </c>
      <c r="R18" s="640" t="str">
        <f t="shared" ca="1" si="1"/>
        <v>店:锈色少女</v>
      </c>
      <c r="S18" s="48"/>
      <c r="T18" s="48"/>
      <c r="U18" s="48"/>
      <c r="V18" s="48"/>
      <c r="W18" s="48"/>
      <c r="X18" s="48"/>
      <c r="Y18" s="48"/>
      <c r="Z18" s="48"/>
      <c r="AA18" s="48"/>
      <c r="AB18" s="48"/>
      <c r="AC18" s="48"/>
      <c r="AD18" s="48"/>
    </row>
    <row r="19" spans="1:30" ht="12" thickBot="1">
      <c r="A19" s="633" t="str">
        <f t="shared" ca="1" si="1"/>
        <v>95mm炮:0</v>
      </c>
      <c r="B19" s="652" t="str">
        <f t="shared" ca="1" si="1"/>
        <v>通常</v>
      </c>
      <c r="C19" s="653" t="str">
        <f t="shared" ca="1" si="1"/>
        <v>1体</v>
      </c>
      <c r="D19" s="654" t="str">
        <f t="shared" ca="1" si="1"/>
        <v>主炮</v>
      </c>
      <c r="E19" s="652" t="str">
        <f t="shared" ca="1" si="1"/>
        <v>加农炮</v>
      </c>
      <c r="F19" s="634">
        <f t="shared" ca="1" si="1"/>
        <v>0</v>
      </c>
      <c r="G19" s="634">
        <f t="shared" ca="1" si="0"/>
        <v>330</v>
      </c>
      <c r="H19" s="635">
        <f t="shared" ca="1" si="1"/>
        <v>495</v>
      </c>
      <c r="I19" s="634">
        <f t="shared" ca="1" si="1"/>
        <v>0</v>
      </c>
      <c r="J19" s="634">
        <f t="shared" ca="1" si="0"/>
        <v>50</v>
      </c>
      <c r="K19" s="636">
        <f t="shared" ca="1" si="1"/>
        <v>95</v>
      </c>
      <c r="L19" s="634">
        <f t="shared" ca="1" si="1"/>
        <v>0</v>
      </c>
      <c r="M19" s="634">
        <f t="shared" ca="1" si="0"/>
        <v>24</v>
      </c>
      <c r="N19" s="637">
        <f t="shared" ca="1" si="1"/>
        <v>29</v>
      </c>
      <c r="O19" s="638">
        <f t="shared" ca="1" si="1"/>
        <v>0</v>
      </c>
      <c r="P19" s="638">
        <f t="shared" ca="1" si="0"/>
        <v>2.6</v>
      </c>
      <c r="Q19" s="639">
        <f t="shared" ca="1" si="1"/>
        <v>4.8600000000000003</v>
      </c>
      <c r="R19" s="640" t="str">
        <f t="shared" ca="1" si="1"/>
        <v>埋:锈色少女西</v>
      </c>
      <c r="S19" s="48"/>
      <c r="T19" s="48"/>
      <c r="U19" s="48"/>
      <c r="V19" s="48"/>
      <c r="W19" s="48"/>
      <c r="X19" s="48"/>
      <c r="Y19" s="48"/>
      <c r="Z19" s="48"/>
      <c r="AA19" s="48"/>
      <c r="AB19" s="48"/>
      <c r="AC19" s="48"/>
      <c r="AD19" s="48"/>
    </row>
    <row r="20" spans="1:30" ht="12" thickBot="1">
      <c r="A20" s="633" t="str">
        <f t="shared" ca="1" si="1"/>
        <v>95mm炮:1</v>
      </c>
      <c r="B20" s="652" t="str">
        <f t="shared" ca="1" si="1"/>
        <v>通常</v>
      </c>
      <c r="C20" s="653" t="str">
        <f t="shared" ca="1" si="1"/>
        <v>1体</v>
      </c>
      <c r="D20" s="654" t="str">
        <f t="shared" ca="1" si="1"/>
        <v>主炮</v>
      </c>
      <c r="E20" s="652" t="str">
        <f t="shared" ca="1" si="1"/>
        <v>加农炮</v>
      </c>
      <c r="F20" s="634">
        <f t="shared" ca="1" si="1"/>
        <v>0</v>
      </c>
      <c r="G20" s="634">
        <f t="shared" ca="1" si="1"/>
        <v>346</v>
      </c>
      <c r="H20" s="635">
        <f t="shared" ca="1" si="1"/>
        <v>484</v>
      </c>
      <c r="I20" s="634">
        <f t="shared" ca="1" si="1"/>
        <v>0</v>
      </c>
      <c r="J20" s="634">
        <f t="shared" ca="1" si="1"/>
        <v>52</v>
      </c>
      <c r="K20" s="636">
        <f t="shared" ca="1" si="1"/>
        <v>98</v>
      </c>
      <c r="L20" s="634">
        <f t="shared" ca="1" si="1"/>
        <v>0</v>
      </c>
      <c r="M20" s="634">
        <f t="shared" ca="1" si="1"/>
        <v>24</v>
      </c>
      <c r="N20" s="637">
        <f t="shared" ca="1" si="1"/>
        <v>29</v>
      </c>
      <c r="O20" s="638">
        <f t="shared" ca="1" si="1"/>
        <v>0</v>
      </c>
      <c r="P20" s="638">
        <f t="shared" ca="1" si="1"/>
        <v>2.73</v>
      </c>
      <c r="Q20" s="639">
        <f t="shared" ca="1" si="1"/>
        <v>4.9400000000000004</v>
      </c>
      <c r="R20" s="640" t="str">
        <f t="shared" ca="1" si="1"/>
        <v>埋:锈色少女西</v>
      </c>
      <c r="S20" s="48"/>
      <c r="T20" s="48"/>
      <c r="U20" s="48"/>
      <c r="V20" s="48"/>
      <c r="W20" s="48"/>
      <c r="X20" s="48"/>
      <c r="Y20" s="48"/>
      <c r="Z20" s="48"/>
      <c r="AA20" s="48"/>
      <c r="AB20" s="48"/>
      <c r="AC20" s="48"/>
      <c r="AD20" s="48"/>
    </row>
    <row r="21" spans="1:30" ht="12" thickBot="1">
      <c r="A21" s="633" t="str">
        <f t="shared" ca="1" si="1"/>
        <v>95mm炮:2</v>
      </c>
      <c r="B21" s="652" t="str">
        <f t="shared" ca="1" si="1"/>
        <v>通常</v>
      </c>
      <c r="C21" s="653" t="str">
        <f t="shared" ca="1" si="1"/>
        <v>1体</v>
      </c>
      <c r="D21" s="654" t="str">
        <f t="shared" ca="1" si="1"/>
        <v>主炮</v>
      </c>
      <c r="E21" s="652" t="str">
        <f t="shared" ca="1" si="1"/>
        <v>加农炮</v>
      </c>
      <c r="F21" s="634">
        <f t="shared" ca="1" si="1"/>
        <v>0</v>
      </c>
      <c r="G21" s="634">
        <f t="shared" ca="1" si="1"/>
        <v>363</v>
      </c>
      <c r="H21" s="635">
        <f t="shared" ca="1" si="1"/>
        <v>490</v>
      </c>
      <c r="I21" s="634">
        <f t="shared" ca="1" si="1"/>
        <v>0</v>
      </c>
      <c r="J21" s="634">
        <f t="shared" ca="1" si="1"/>
        <v>55</v>
      </c>
      <c r="K21" s="636">
        <f t="shared" ca="1" si="1"/>
        <v>104</v>
      </c>
      <c r="L21" s="634">
        <f t="shared" ca="1" si="1"/>
        <v>0</v>
      </c>
      <c r="M21" s="634">
        <f t="shared" ca="1" si="1"/>
        <v>24</v>
      </c>
      <c r="N21" s="637">
        <f t="shared" ca="1" si="1"/>
        <v>29</v>
      </c>
      <c r="O21" s="638">
        <f t="shared" ca="1" si="1"/>
        <v>0</v>
      </c>
      <c r="P21" s="638">
        <f t="shared" ca="1" si="1"/>
        <v>2.86</v>
      </c>
      <c r="Q21" s="639">
        <f t="shared" ca="1" si="1"/>
        <v>5.09</v>
      </c>
      <c r="R21" s="640" t="str">
        <f t="shared" ca="1" si="1"/>
        <v>埋:锈色少女西</v>
      </c>
      <c r="S21" s="48"/>
      <c r="T21" s="48"/>
      <c r="U21" s="48"/>
      <c r="V21" s="48"/>
      <c r="W21" s="48"/>
      <c r="X21" s="48"/>
      <c r="Y21" s="48"/>
      <c r="Z21" s="48"/>
      <c r="AA21" s="48"/>
      <c r="AB21" s="48"/>
      <c r="AC21" s="48"/>
      <c r="AD21" s="48"/>
    </row>
    <row r="22" spans="1:30" ht="12" thickBot="1">
      <c r="A22" s="633" t="str">
        <f t="shared" ca="1" si="1"/>
        <v>95mm炮:3</v>
      </c>
      <c r="B22" s="652" t="str">
        <f t="shared" ca="1" si="1"/>
        <v>通常</v>
      </c>
      <c r="C22" s="653" t="str">
        <f t="shared" ca="1" si="1"/>
        <v>1体</v>
      </c>
      <c r="D22" s="654" t="str">
        <f t="shared" ca="1" si="1"/>
        <v>主炮</v>
      </c>
      <c r="E22" s="652" t="str">
        <f t="shared" ca="1" si="1"/>
        <v>加农炮</v>
      </c>
      <c r="F22" s="634">
        <f t="shared" ca="1" si="1"/>
        <v>0</v>
      </c>
      <c r="G22" s="634">
        <f t="shared" ca="1" si="1"/>
        <v>396</v>
      </c>
      <c r="H22" s="635" t="str">
        <f t="shared" ca="1" si="1"/>
        <v>?</v>
      </c>
      <c r="I22" s="634">
        <f t="shared" ca="1" si="1"/>
        <v>0</v>
      </c>
      <c r="J22" s="634">
        <f t="shared" ca="1" si="1"/>
        <v>60</v>
      </c>
      <c r="K22" s="636" t="str">
        <f t="shared" ca="1" si="1"/>
        <v>?</v>
      </c>
      <c r="L22" s="634">
        <f t="shared" ca="1" si="1"/>
        <v>0</v>
      </c>
      <c r="M22" s="634">
        <f t="shared" ca="1" si="1"/>
        <v>24</v>
      </c>
      <c r="N22" s="637">
        <f t="shared" ca="1" si="1"/>
        <v>29</v>
      </c>
      <c r="O22" s="638">
        <f t="shared" ca="1" si="1"/>
        <v>0</v>
      </c>
      <c r="P22" s="638">
        <f t="shared" ca="1" si="1"/>
        <v>3.12</v>
      </c>
      <c r="Q22" s="639" t="str">
        <f t="shared" ca="1" si="1"/>
        <v>?</v>
      </c>
      <c r="R22" s="640" t="str">
        <f t="shared" ca="1" si="1"/>
        <v>埋:锈色少女西</v>
      </c>
      <c r="S22" s="48"/>
      <c r="T22" s="48"/>
      <c r="U22" s="48"/>
      <c r="V22" s="48"/>
      <c r="W22" s="48"/>
      <c r="X22" s="48"/>
      <c r="Y22" s="48"/>
      <c r="Z22" s="48"/>
      <c r="AA22" s="48"/>
      <c r="AB22" s="48"/>
      <c r="AC22" s="48"/>
      <c r="AD22" s="48"/>
    </row>
    <row r="23" spans="1:30" ht="12" thickBot="1">
      <c r="A23" s="633" t="str">
        <f t="shared" ca="1" si="1"/>
        <v>98mm炮:0</v>
      </c>
      <c r="B23" s="652" t="str">
        <f t="shared" ca="1" si="1"/>
        <v>通常</v>
      </c>
      <c r="C23" s="653" t="str">
        <f t="shared" ca="1" si="1"/>
        <v>1体</v>
      </c>
      <c r="D23" s="654" t="str">
        <f t="shared" ca="1" si="1"/>
        <v>主炮</v>
      </c>
      <c r="E23" s="652" t="str">
        <f t="shared" ca="1" si="1"/>
        <v>加农炮</v>
      </c>
      <c r="F23" s="634">
        <f t="shared" ca="1" si="1"/>
        <v>0</v>
      </c>
      <c r="G23" s="634">
        <f t="shared" ca="1" si="1"/>
        <v>370</v>
      </c>
      <c r="H23" s="635">
        <f t="shared" ca="1" si="1"/>
        <v>555</v>
      </c>
      <c r="I23" s="634">
        <f t="shared" ca="1" si="1"/>
        <v>0</v>
      </c>
      <c r="J23" s="634">
        <f t="shared" ca="1" si="1"/>
        <v>50</v>
      </c>
      <c r="K23" s="636">
        <f t="shared" ca="1" si="1"/>
        <v>75</v>
      </c>
      <c r="L23" s="634">
        <f t="shared" ca="1" si="1"/>
        <v>0</v>
      </c>
      <c r="M23" s="634">
        <f t="shared" ca="1" si="1"/>
        <v>32</v>
      </c>
      <c r="N23" s="637">
        <f t="shared" ca="1" si="1"/>
        <v>47</v>
      </c>
      <c r="O23" s="638">
        <f t="shared" ca="1" si="1"/>
        <v>0</v>
      </c>
      <c r="P23" s="638">
        <f t="shared" ca="1" si="1"/>
        <v>2.25</v>
      </c>
      <c r="Q23" s="639">
        <f t="shared" ca="1" si="1"/>
        <v>3.8</v>
      </c>
      <c r="R23" s="640" t="str">
        <f t="shared" ca="1" si="1"/>
        <v>落:98MM自走砲</v>
      </c>
      <c r="S23" s="48"/>
      <c r="T23" s="48"/>
      <c r="U23" s="48"/>
      <c r="V23" s="48"/>
      <c r="W23" s="48"/>
      <c r="X23" s="48"/>
      <c r="Y23" s="48"/>
      <c r="Z23" s="48"/>
      <c r="AA23" s="48"/>
      <c r="AB23" s="48"/>
      <c r="AC23" s="48"/>
      <c r="AD23" s="48"/>
    </row>
    <row r="24" spans="1:30" ht="12" thickBot="1">
      <c r="A24" s="633" t="str">
        <f t="shared" ref="A24:R39" ca="1" si="2">IF(ROWS(主炮列表) &gt;= ROW() - 3,OFFSET(战车武器类型主炮,ROW() - 3,COLUMN()),"")</f>
        <v>98mm炮:1</v>
      </c>
      <c r="B24" s="652" t="str">
        <f t="shared" ca="1" si="2"/>
        <v>通常</v>
      </c>
      <c r="C24" s="653" t="str">
        <f t="shared" ca="1" si="2"/>
        <v>1体</v>
      </c>
      <c r="D24" s="654" t="str">
        <f t="shared" ca="1" si="2"/>
        <v>主炮</v>
      </c>
      <c r="E24" s="652" t="str">
        <f t="shared" ca="1" si="2"/>
        <v>加农炮</v>
      </c>
      <c r="F24" s="634">
        <f t="shared" ca="1" si="2"/>
        <v>0</v>
      </c>
      <c r="G24" s="634">
        <f t="shared" ca="1" si="1"/>
        <v>388</v>
      </c>
      <c r="H24" s="635">
        <f t="shared" ca="1" si="2"/>
        <v>543</v>
      </c>
      <c r="I24" s="634">
        <f t="shared" ca="1" si="2"/>
        <v>0</v>
      </c>
      <c r="J24" s="634">
        <f t="shared" ca="1" si="1"/>
        <v>52</v>
      </c>
      <c r="K24" s="636">
        <f t="shared" ca="1" si="2"/>
        <v>78</v>
      </c>
      <c r="L24" s="634">
        <f t="shared" ca="1" si="2"/>
        <v>0</v>
      </c>
      <c r="M24" s="634">
        <f t="shared" ca="1" si="1"/>
        <v>32</v>
      </c>
      <c r="N24" s="637">
        <f t="shared" ca="1" si="2"/>
        <v>47</v>
      </c>
      <c r="O24" s="638">
        <f t="shared" ca="1" si="2"/>
        <v>0</v>
      </c>
      <c r="P24" s="638">
        <f t="shared" ca="1" si="1"/>
        <v>2.36</v>
      </c>
      <c r="Q24" s="639">
        <f t="shared" ca="1" si="2"/>
        <v>3.84</v>
      </c>
      <c r="R24" s="640" t="str">
        <f t="shared" ca="1" si="2"/>
        <v>落:98MM自走砲</v>
      </c>
      <c r="S24" s="48"/>
      <c r="T24" s="48"/>
      <c r="U24" s="48"/>
      <c r="V24" s="48"/>
      <c r="W24" s="48"/>
      <c r="X24" s="48"/>
      <c r="Y24" s="48"/>
      <c r="Z24" s="48"/>
      <c r="AA24" s="48"/>
      <c r="AB24" s="48"/>
      <c r="AC24" s="48"/>
      <c r="AD24" s="48"/>
    </row>
    <row r="25" spans="1:30" ht="12" thickBot="1">
      <c r="A25" s="633" t="str">
        <f t="shared" ca="1" si="2"/>
        <v>98mm炮:2</v>
      </c>
      <c r="B25" s="652" t="str">
        <f t="shared" ca="1" si="2"/>
        <v>通常</v>
      </c>
      <c r="C25" s="653" t="str">
        <f t="shared" ca="1" si="2"/>
        <v>1体</v>
      </c>
      <c r="D25" s="654" t="str">
        <f t="shared" ca="1" si="2"/>
        <v>主炮</v>
      </c>
      <c r="E25" s="652" t="str">
        <f t="shared" ca="1" si="2"/>
        <v>加农炮</v>
      </c>
      <c r="F25" s="634">
        <f t="shared" ca="1" si="2"/>
        <v>0</v>
      </c>
      <c r="G25" s="634">
        <f t="shared" ca="1" si="1"/>
        <v>407</v>
      </c>
      <c r="H25" s="635">
        <f t="shared" ca="1" si="2"/>
        <v>549</v>
      </c>
      <c r="I25" s="634">
        <f t="shared" ca="1" si="2"/>
        <v>0</v>
      </c>
      <c r="J25" s="634">
        <f t="shared" ca="1" si="1"/>
        <v>55</v>
      </c>
      <c r="K25" s="636">
        <f t="shared" ca="1" si="2"/>
        <v>82</v>
      </c>
      <c r="L25" s="634">
        <f t="shared" ca="1" si="2"/>
        <v>0</v>
      </c>
      <c r="M25" s="634">
        <f t="shared" ca="1" si="1"/>
        <v>32</v>
      </c>
      <c r="N25" s="637">
        <f t="shared" ca="1" si="2"/>
        <v>47</v>
      </c>
      <c r="O25" s="638">
        <f t="shared" ca="1" si="2"/>
        <v>0</v>
      </c>
      <c r="P25" s="638">
        <f t="shared" ca="1" si="1"/>
        <v>2.4700000000000002</v>
      </c>
      <c r="Q25" s="639">
        <f t="shared" ca="1" si="2"/>
        <v>3.95</v>
      </c>
      <c r="R25" s="640" t="str">
        <f t="shared" ca="1" si="2"/>
        <v>落:98MM自走砲</v>
      </c>
      <c r="S25" s="48"/>
      <c r="T25" s="48"/>
      <c r="U25" s="48"/>
      <c r="V25" s="48"/>
      <c r="W25" s="48"/>
      <c r="X25" s="48"/>
      <c r="Y25" s="48"/>
      <c r="Z25" s="48"/>
      <c r="AA25" s="48"/>
      <c r="AB25" s="48"/>
      <c r="AC25" s="48"/>
      <c r="AD25" s="48"/>
    </row>
    <row r="26" spans="1:30" ht="12" thickBot="1">
      <c r="A26" s="633" t="str">
        <f t="shared" ca="1" si="2"/>
        <v>98mm炮:3</v>
      </c>
      <c r="B26" s="652" t="str">
        <f t="shared" ca="1" si="2"/>
        <v>通常</v>
      </c>
      <c r="C26" s="653" t="str">
        <f t="shared" ca="1" si="2"/>
        <v>1体</v>
      </c>
      <c r="D26" s="654" t="str">
        <f t="shared" ca="1" si="2"/>
        <v>主炮</v>
      </c>
      <c r="E26" s="652" t="str">
        <f t="shared" ca="1" si="2"/>
        <v>加农炮</v>
      </c>
      <c r="F26" s="634">
        <f t="shared" ca="1" si="2"/>
        <v>0</v>
      </c>
      <c r="G26" s="634">
        <f t="shared" ca="1" si="1"/>
        <v>444</v>
      </c>
      <c r="H26" s="635">
        <f t="shared" ca="1" si="2"/>
        <v>555</v>
      </c>
      <c r="I26" s="634">
        <f t="shared" ca="1" si="2"/>
        <v>0</v>
      </c>
      <c r="J26" s="634">
        <f t="shared" ca="1" si="1"/>
        <v>60</v>
      </c>
      <c r="K26" s="636">
        <f t="shared" ca="1" si="2"/>
        <v>90</v>
      </c>
      <c r="L26" s="634">
        <f t="shared" ca="1" si="2"/>
        <v>0</v>
      </c>
      <c r="M26" s="634">
        <f t="shared" ca="1" si="1"/>
        <v>32</v>
      </c>
      <c r="N26" s="637">
        <f t="shared" ca="1" si="2"/>
        <v>47</v>
      </c>
      <c r="O26" s="638">
        <f t="shared" ca="1" si="2"/>
        <v>0</v>
      </c>
      <c r="P26" s="638">
        <f t="shared" ca="1" si="1"/>
        <v>2.7</v>
      </c>
      <c r="Q26" s="639">
        <f t="shared" ca="1" si="2"/>
        <v>4.1500000000000004</v>
      </c>
      <c r="R26" s="640" t="str">
        <f t="shared" ca="1" si="2"/>
        <v>落:98MM自走砲</v>
      </c>
      <c r="S26" s="48"/>
      <c r="T26" s="48"/>
      <c r="U26" s="48"/>
      <c r="V26" s="48"/>
      <c r="W26" s="48"/>
      <c r="X26" s="48"/>
      <c r="Y26" s="48"/>
      <c r="Z26" s="48"/>
      <c r="AA26" s="48"/>
      <c r="AB26" s="48"/>
      <c r="AC26" s="48"/>
      <c r="AD26" s="48"/>
    </row>
    <row r="27" spans="1:30" ht="12" thickBot="1">
      <c r="A27" s="633" t="str">
        <f t="shared" ca="1" si="2"/>
        <v>92mm火花炮:0</v>
      </c>
      <c r="B27" s="652" t="str">
        <f t="shared" ca="1" si="2"/>
        <v>通常</v>
      </c>
      <c r="C27" s="653" t="str">
        <f t="shared" ca="1" si="2"/>
        <v>1体</v>
      </c>
      <c r="D27" s="654" t="str">
        <f t="shared" ca="1" si="2"/>
        <v>主炮</v>
      </c>
      <c r="E27" s="652" t="str">
        <f t="shared" ca="1" si="2"/>
        <v>火花炮</v>
      </c>
      <c r="F27" s="634">
        <f t="shared" ca="1" si="2"/>
        <v>0</v>
      </c>
      <c r="G27" s="634">
        <f t="shared" ca="1" si="1"/>
        <v>342</v>
      </c>
      <c r="H27" s="635">
        <f t="shared" ca="1" si="2"/>
        <v>495</v>
      </c>
      <c r="I27" s="634">
        <f t="shared" ca="1" si="2"/>
        <v>0</v>
      </c>
      <c r="J27" s="634">
        <f t="shared" ca="1" si="1"/>
        <v>60</v>
      </c>
      <c r="K27" s="636">
        <f t="shared" ca="1" si="2"/>
        <v>99</v>
      </c>
      <c r="L27" s="634">
        <f t="shared" ca="1" si="2"/>
        <v>0</v>
      </c>
      <c r="M27" s="634">
        <f t="shared" ca="1" si="1"/>
        <v>48</v>
      </c>
      <c r="N27" s="637">
        <f t="shared" ca="1" si="2"/>
        <v>63</v>
      </c>
      <c r="O27" s="638">
        <f t="shared" ca="1" si="2"/>
        <v>0</v>
      </c>
      <c r="P27" s="638">
        <f t="shared" ca="1" si="1"/>
        <v>4.5</v>
      </c>
      <c r="Q27" s="639">
        <f t="shared" ca="1" si="2"/>
        <v>7.87</v>
      </c>
      <c r="R27" s="640" t="str">
        <f t="shared" ca="1" si="2"/>
        <v>店:嚯嚯洞</v>
      </c>
      <c r="S27" s="48"/>
      <c r="T27" s="48"/>
      <c r="U27" s="48"/>
      <c r="V27" s="48"/>
      <c r="W27" s="48"/>
      <c r="X27" s="48"/>
      <c r="Y27" s="48"/>
      <c r="Z27" s="48"/>
      <c r="AA27" s="48"/>
      <c r="AB27" s="48"/>
      <c r="AC27" s="48"/>
      <c r="AD27" s="48"/>
    </row>
    <row r="28" spans="1:30" ht="12" thickBot="1">
      <c r="A28" s="633" t="str">
        <f t="shared" ca="1" si="2"/>
        <v>萌萌火炮:0</v>
      </c>
      <c r="B28" s="652" t="str">
        <f t="shared" ca="1" si="2"/>
        <v>通常</v>
      </c>
      <c r="C28" s="653" t="str">
        <f t="shared" ca="1" si="2"/>
        <v>1体</v>
      </c>
      <c r="D28" s="654" t="str">
        <f t="shared" ca="1" si="2"/>
        <v>主炮</v>
      </c>
      <c r="E28" s="652" t="str">
        <f t="shared" ca="1" si="2"/>
        <v>加农炮</v>
      </c>
      <c r="F28" s="634">
        <f t="shared" ca="1" si="2"/>
        <v>0</v>
      </c>
      <c r="G28" s="634">
        <f t="shared" ca="1" si="1"/>
        <v>350</v>
      </c>
      <c r="H28" s="635">
        <f t="shared" ca="1" si="2"/>
        <v>647</v>
      </c>
      <c r="I28" s="634">
        <f t="shared" ca="1" si="2"/>
        <v>0</v>
      </c>
      <c r="J28" s="634">
        <f t="shared" ca="1" si="1"/>
        <v>35</v>
      </c>
      <c r="K28" s="636">
        <f t="shared" ca="1" si="2"/>
        <v>64</v>
      </c>
      <c r="L28" s="634">
        <f t="shared" ca="1" si="2"/>
        <v>0</v>
      </c>
      <c r="M28" s="634">
        <f t="shared" ca="1" si="1"/>
        <v>48</v>
      </c>
      <c r="N28" s="637">
        <f t="shared" ca="1" si="2"/>
        <v>63</v>
      </c>
      <c r="O28" s="638">
        <f t="shared" ca="1" si="2"/>
        <v>0</v>
      </c>
      <c r="P28" s="638">
        <f t="shared" ca="1" si="1"/>
        <v>1.2</v>
      </c>
      <c r="Q28" s="639">
        <f t="shared" ca="1" si="2"/>
        <v>2.42</v>
      </c>
      <c r="R28" s="640" t="str">
        <f t="shared" ca="1" si="2"/>
        <v>宝:努卡酒吧/需要密码</v>
      </c>
      <c r="S28" s="48"/>
      <c r="T28" s="48"/>
      <c r="U28" s="48"/>
      <c r="V28" s="48"/>
      <c r="W28" s="48"/>
      <c r="X28" s="48"/>
      <c r="Y28" s="48"/>
      <c r="Z28" s="48"/>
      <c r="AA28" s="48"/>
      <c r="AB28" s="48"/>
      <c r="AC28" s="48"/>
      <c r="AD28" s="48"/>
    </row>
    <row r="29" spans="1:30" ht="12" thickBot="1">
      <c r="A29" s="633" t="str">
        <f t="shared" ca="1" si="2"/>
        <v>萌萌火炮:1</v>
      </c>
      <c r="B29" s="652" t="str">
        <f t="shared" ca="1" si="2"/>
        <v>通常</v>
      </c>
      <c r="C29" s="653" t="str">
        <f t="shared" ca="1" si="2"/>
        <v>1体</v>
      </c>
      <c r="D29" s="654" t="str">
        <f t="shared" ca="1" si="2"/>
        <v>主炮</v>
      </c>
      <c r="E29" s="652" t="str">
        <f t="shared" ca="1" si="2"/>
        <v>加农炮</v>
      </c>
      <c r="F29" s="634">
        <f t="shared" ca="1" si="2"/>
        <v>0</v>
      </c>
      <c r="G29" s="634">
        <f t="shared" ca="1" si="1"/>
        <v>367</v>
      </c>
      <c r="H29" s="635">
        <f t="shared" ca="1" si="2"/>
        <v>642</v>
      </c>
      <c r="I29" s="634">
        <f t="shared" ca="1" si="2"/>
        <v>0</v>
      </c>
      <c r="J29" s="634">
        <f t="shared" ca="1" si="1"/>
        <v>36</v>
      </c>
      <c r="K29" s="636">
        <f t="shared" ca="1" si="2"/>
        <v>66</v>
      </c>
      <c r="L29" s="634">
        <f t="shared" ca="1" si="2"/>
        <v>0</v>
      </c>
      <c r="M29" s="634">
        <f t="shared" ca="1" si="1"/>
        <v>48</v>
      </c>
      <c r="N29" s="637">
        <f t="shared" ca="1" si="2"/>
        <v>63</v>
      </c>
      <c r="O29" s="638">
        <f t="shared" ca="1" si="2"/>
        <v>0</v>
      </c>
      <c r="P29" s="638">
        <f t="shared" ca="1" si="1"/>
        <v>1.26</v>
      </c>
      <c r="Q29" s="639">
        <f t="shared" ca="1" si="2"/>
        <v>2.58</v>
      </c>
      <c r="R29" s="640" t="str">
        <f t="shared" ca="1" si="2"/>
        <v>宝:努卡酒吧/需要密码</v>
      </c>
      <c r="S29" s="48"/>
      <c r="T29" s="48"/>
      <c r="U29" s="48"/>
      <c r="V29" s="48"/>
      <c r="W29" s="48"/>
      <c r="X29" s="48"/>
      <c r="Y29" s="48"/>
      <c r="Z29" s="48"/>
      <c r="AA29" s="48"/>
      <c r="AB29" s="48"/>
      <c r="AC29" s="48"/>
      <c r="AD29" s="48"/>
    </row>
    <row r="30" spans="1:30" ht="12" thickBot="1">
      <c r="A30" s="633" t="str">
        <f t="shared" ca="1" si="2"/>
        <v>105mm加农炮:0</v>
      </c>
      <c r="B30" s="652" t="str">
        <f t="shared" ca="1" si="2"/>
        <v>通常</v>
      </c>
      <c r="C30" s="653" t="str">
        <f t="shared" ca="1" si="2"/>
        <v>1体</v>
      </c>
      <c r="D30" s="654" t="str">
        <f t="shared" ca="1" si="2"/>
        <v>主炮</v>
      </c>
      <c r="E30" s="652" t="str">
        <f t="shared" ca="1" si="2"/>
        <v>加农炮</v>
      </c>
      <c r="F30" s="634">
        <f t="shared" ca="1" si="2"/>
        <v>0</v>
      </c>
      <c r="G30" s="634">
        <f t="shared" ca="1" si="2"/>
        <v>390</v>
      </c>
      <c r="H30" s="635">
        <f t="shared" ca="1" si="2"/>
        <v>487</v>
      </c>
      <c r="I30" s="634">
        <f t="shared" ca="1" si="2"/>
        <v>0</v>
      </c>
      <c r="J30" s="634">
        <f t="shared" ca="1" si="2"/>
        <v>55</v>
      </c>
      <c r="K30" s="636">
        <f t="shared" ca="1" si="2"/>
        <v>82</v>
      </c>
      <c r="L30" s="634">
        <f t="shared" ca="1" si="2"/>
        <v>0</v>
      </c>
      <c r="M30" s="634">
        <f t="shared" ca="1" si="2"/>
        <v>32</v>
      </c>
      <c r="N30" s="637">
        <f t="shared" ca="1" si="2"/>
        <v>47</v>
      </c>
      <c r="O30" s="638">
        <f t="shared" ca="1" si="2"/>
        <v>0</v>
      </c>
      <c r="P30" s="638">
        <f t="shared" ca="1" si="2"/>
        <v>2.8</v>
      </c>
      <c r="Q30" s="639">
        <f t="shared" ca="1" si="2"/>
        <v>4.3099999999999996</v>
      </c>
      <c r="R30" s="640" t="str">
        <f t="shared" ca="1" si="2"/>
        <v>店:嚯嚯洞</v>
      </c>
      <c r="S30" s="48"/>
      <c r="T30" s="48"/>
      <c r="U30" s="48"/>
      <c r="V30" s="48"/>
      <c r="W30" s="48"/>
      <c r="X30" s="48"/>
      <c r="Y30" s="48"/>
      <c r="Z30" s="48"/>
      <c r="AA30" s="48"/>
      <c r="AB30" s="48"/>
      <c r="AC30" s="48"/>
      <c r="AD30" s="48"/>
    </row>
    <row r="31" spans="1:30" ht="12" thickBot="1">
      <c r="A31" s="633" t="str">
        <f t="shared" ca="1" si="2"/>
        <v>105mm加农炮:1</v>
      </c>
      <c r="B31" s="652" t="str">
        <f t="shared" ca="1" si="2"/>
        <v>通常</v>
      </c>
      <c r="C31" s="653" t="str">
        <f t="shared" ca="1" si="2"/>
        <v>1体</v>
      </c>
      <c r="D31" s="654" t="str">
        <f t="shared" ca="1" si="2"/>
        <v>主炮</v>
      </c>
      <c r="E31" s="652" t="str">
        <f t="shared" ca="1" si="2"/>
        <v>加农炮</v>
      </c>
      <c r="F31" s="634">
        <f t="shared" ca="1" si="2"/>
        <v>0</v>
      </c>
      <c r="G31" s="634">
        <f t="shared" ca="1" si="2"/>
        <v>409</v>
      </c>
      <c r="H31" s="635">
        <f t="shared" ca="1" si="2"/>
        <v>490</v>
      </c>
      <c r="I31" s="634">
        <f t="shared" ca="1" si="2"/>
        <v>0</v>
      </c>
      <c r="J31" s="634">
        <f t="shared" ca="1" si="2"/>
        <v>57</v>
      </c>
      <c r="K31" s="636">
        <f t="shared" ca="1" si="2"/>
        <v>85</v>
      </c>
      <c r="L31" s="634">
        <f t="shared" ca="1" si="2"/>
        <v>0</v>
      </c>
      <c r="M31" s="634">
        <f t="shared" ca="1" si="2"/>
        <v>32</v>
      </c>
      <c r="N31" s="637">
        <f t="shared" ca="1" si="2"/>
        <v>47</v>
      </c>
      <c r="O31" s="638">
        <f t="shared" ca="1" si="2"/>
        <v>0</v>
      </c>
      <c r="P31" s="638">
        <f t="shared" ca="1" si="2"/>
        <v>2.94</v>
      </c>
      <c r="Q31" s="639">
        <f t="shared" ca="1" si="2"/>
        <v>4.43</v>
      </c>
      <c r="R31" s="640" t="str">
        <f t="shared" ca="1" si="2"/>
        <v>店:嚯嚯洞</v>
      </c>
      <c r="S31" s="48"/>
      <c r="T31" s="48"/>
      <c r="U31" s="48"/>
      <c r="V31" s="48"/>
      <c r="W31" s="48"/>
      <c r="X31" s="48"/>
      <c r="Y31" s="48"/>
      <c r="Z31" s="48"/>
      <c r="AA31" s="48"/>
      <c r="AB31" s="48"/>
      <c r="AC31" s="48"/>
      <c r="AD31" s="48"/>
    </row>
    <row r="32" spans="1:30" ht="12" thickBot="1">
      <c r="A32" s="633" t="str">
        <f t="shared" ca="1" si="2"/>
        <v>105mm加农炮:2</v>
      </c>
      <c r="B32" s="652" t="str">
        <f t="shared" ca="1" si="2"/>
        <v>通常</v>
      </c>
      <c r="C32" s="653" t="str">
        <f t="shared" ca="1" si="2"/>
        <v>1体</v>
      </c>
      <c r="D32" s="654" t="str">
        <f t="shared" ca="1" si="2"/>
        <v>主炮</v>
      </c>
      <c r="E32" s="652" t="str">
        <f t="shared" ca="1" si="2"/>
        <v>加农炮</v>
      </c>
      <c r="F32" s="634">
        <f t="shared" ca="1" si="2"/>
        <v>0</v>
      </c>
      <c r="G32" s="634">
        <f t="shared" ca="1" si="2"/>
        <v>429</v>
      </c>
      <c r="H32" s="635">
        <f t="shared" ca="1" si="2"/>
        <v>493</v>
      </c>
      <c r="I32" s="634">
        <f t="shared" ca="1" si="2"/>
        <v>0</v>
      </c>
      <c r="J32" s="634">
        <f t="shared" ca="1" si="2"/>
        <v>60</v>
      </c>
      <c r="K32" s="636">
        <f t="shared" ca="1" si="2"/>
        <v>90</v>
      </c>
      <c r="L32" s="634">
        <f t="shared" ca="1" si="2"/>
        <v>0</v>
      </c>
      <c r="M32" s="634">
        <f t="shared" ca="1" si="2"/>
        <v>32</v>
      </c>
      <c r="N32" s="637">
        <f t="shared" ca="1" si="2"/>
        <v>47</v>
      </c>
      <c r="O32" s="638">
        <f t="shared" ca="1" si="2"/>
        <v>0</v>
      </c>
      <c r="P32" s="638">
        <f t="shared" ca="1" si="2"/>
        <v>3.08</v>
      </c>
      <c r="Q32" s="639">
        <f t="shared" ca="1" si="2"/>
        <v>4.55</v>
      </c>
      <c r="R32" s="640" t="str">
        <f t="shared" ca="1" si="2"/>
        <v>店:嚯嚯洞</v>
      </c>
      <c r="S32" s="48"/>
      <c r="T32" s="48"/>
      <c r="U32" s="48"/>
      <c r="V32" s="48"/>
      <c r="W32" s="48"/>
      <c r="X32" s="48"/>
      <c r="Y32" s="48"/>
      <c r="Z32" s="48"/>
      <c r="AA32" s="48"/>
      <c r="AB32" s="48"/>
      <c r="AC32" s="48"/>
      <c r="AD32" s="48"/>
    </row>
    <row r="33" spans="1:30" ht="12" thickBot="1">
      <c r="A33" s="633" t="str">
        <f t="shared" ca="1" si="2"/>
        <v>105mm加农炮:3</v>
      </c>
      <c r="B33" s="652" t="str">
        <f t="shared" ca="1" si="2"/>
        <v>通常</v>
      </c>
      <c r="C33" s="653" t="str">
        <f t="shared" ca="1" si="2"/>
        <v>1体</v>
      </c>
      <c r="D33" s="654" t="str">
        <f t="shared" ca="1" si="2"/>
        <v>主炮</v>
      </c>
      <c r="E33" s="652" t="str">
        <f t="shared" ca="1" si="2"/>
        <v>加农炮</v>
      </c>
      <c r="F33" s="634">
        <f t="shared" ca="1" si="2"/>
        <v>0</v>
      </c>
      <c r="G33" s="634">
        <f t="shared" ca="1" si="2"/>
        <v>468</v>
      </c>
      <c r="H33" s="635">
        <f t="shared" ca="1" si="2"/>
        <v>491</v>
      </c>
      <c r="I33" s="634">
        <f t="shared" ca="1" si="2"/>
        <v>0</v>
      </c>
      <c r="J33" s="634">
        <f t="shared" ca="1" si="2"/>
        <v>66</v>
      </c>
      <c r="K33" s="636">
        <f t="shared" ca="1" si="2"/>
        <v>99</v>
      </c>
      <c r="L33" s="634">
        <f t="shared" ca="1" si="2"/>
        <v>0</v>
      </c>
      <c r="M33" s="634">
        <f t="shared" ca="1" si="2"/>
        <v>32</v>
      </c>
      <c r="N33" s="637">
        <f t="shared" ca="1" si="2"/>
        <v>47</v>
      </c>
      <c r="O33" s="638">
        <f t="shared" ca="1" si="2"/>
        <v>0</v>
      </c>
      <c r="P33" s="638">
        <f t="shared" ca="1" si="2"/>
        <v>3.36</v>
      </c>
      <c r="Q33" s="639">
        <f t="shared" ca="1" si="2"/>
        <v>4.7699999999999996</v>
      </c>
      <c r="R33" s="640" t="str">
        <f t="shared" ca="1" si="2"/>
        <v>店:嚯嚯洞</v>
      </c>
      <c r="S33" s="48"/>
      <c r="T33" s="48"/>
      <c r="U33" s="48"/>
      <c r="V33" s="48"/>
      <c r="W33" s="48"/>
      <c r="X33" s="48"/>
      <c r="Y33" s="48"/>
      <c r="Z33" s="48"/>
      <c r="AA33" s="48"/>
      <c r="AB33" s="48"/>
      <c r="AC33" s="48"/>
      <c r="AD33" s="48"/>
    </row>
    <row r="34" spans="1:30" ht="12" thickBot="1">
      <c r="A34" s="633" t="str">
        <f t="shared" ref="A34:R49" ca="1" si="3">IF(ROWS(主炮列表) &gt;= ROW() - 3,OFFSET(战车武器类型主炮,ROW() - 3,COLUMN()),"")</f>
        <v>吊车炮:0</v>
      </c>
      <c r="B34" s="652" t="str">
        <f t="shared" ca="1" si="3"/>
        <v>通常</v>
      </c>
      <c r="C34" s="653" t="str">
        <f t="shared" ca="1" si="3"/>
        <v>1体</v>
      </c>
      <c r="D34" s="654" t="str">
        <f t="shared" ca="1" si="3"/>
        <v>主炮</v>
      </c>
      <c r="E34" s="652" t="str">
        <f t="shared" ca="1" si="3"/>
        <v>火花炮</v>
      </c>
      <c r="F34" s="634">
        <f t="shared" ca="1" si="3"/>
        <v>0</v>
      </c>
      <c r="G34" s="634">
        <f t="shared" ca="1" si="2"/>
        <v>400</v>
      </c>
      <c r="H34" s="635">
        <f t="shared" ca="1" si="3"/>
        <v>900</v>
      </c>
      <c r="I34" s="634">
        <f t="shared" ca="1" si="3"/>
        <v>0</v>
      </c>
      <c r="J34" s="634">
        <f t="shared" ca="1" si="2"/>
        <v>50</v>
      </c>
      <c r="K34" s="636">
        <f t="shared" ca="1" si="3"/>
        <v>100</v>
      </c>
      <c r="L34" s="634">
        <f t="shared" ca="1" si="3"/>
        <v>0</v>
      </c>
      <c r="M34" s="634">
        <f t="shared" ca="1" si="2"/>
        <v>64</v>
      </c>
      <c r="N34" s="637">
        <f t="shared" ca="1" si="3"/>
        <v>99</v>
      </c>
      <c r="O34" s="638">
        <f t="shared" ca="1" si="3"/>
        <v>0</v>
      </c>
      <c r="P34" s="638">
        <f t="shared" ca="1" si="2"/>
        <v>6</v>
      </c>
      <c r="Q34" s="639">
        <f t="shared" ca="1" si="3"/>
        <v>15.36</v>
      </c>
      <c r="R34" s="640" t="str">
        <f t="shared" ca="1" si="3"/>
        <v>宝:生化王国右/需要密码</v>
      </c>
      <c r="S34" s="48"/>
      <c r="T34" s="48"/>
      <c r="U34" s="48"/>
      <c r="V34" s="48"/>
      <c r="W34" s="48"/>
      <c r="X34" s="48"/>
      <c r="Y34" s="48"/>
      <c r="Z34" s="48"/>
      <c r="AA34" s="48"/>
      <c r="AB34" s="48"/>
      <c r="AC34" s="48"/>
      <c r="AD34" s="48"/>
    </row>
    <row r="35" spans="1:30" ht="12" thickBot="1">
      <c r="A35" s="633" t="str">
        <f t="shared" ca="1" si="3"/>
        <v>吊车炮:1</v>
      </c>
      <c r="B35" s="652" t="str">
        <f t="shared" ca="1" si="3"/>
        <v>通常</v>
      </c>
      <c r="C35" s="653" t="str">
        <f t="shared" ca="1" si="3"/>
        <v>1体</v>
      </c>
      <c r="D35" s="654" t="str">
        <f t="shared" ca="1" si="3"/>
        <v>主炮</v>
      </c>
      <c r="E35" s="652" t="str">
        <f t="shared" ca="1" si="3"/>
        <v>火花炮</v>
      </c>
      <c r="F35" s="634">
        <f t="shared" ca="1" si="3"/>
        <v>0</v>
      </c>
      <c r="G35" s="634">
        <f t="shared" ca="1" si="2"/>
        <v>420</v>
      </c>
      <c r="H35" s="635">
        <f t="shared" ca="1" si="3"/>
        <v>882</v>
      </c>
      <c r="I35" s="634">
        <f t="shared" ca="1" si="3"/>
        <v>0</v>
      </c>
      <c r="J35" s="634">
        <f t="shared" ca="1" si="2"/>
        <v>52</v>
      </c>
      <c r="K35" s="636">
        <f t="shared" ca="1" si="3"/>
        <v>104</v>
      </c>
      <c r="L35" s="634">
        <f t="shared" ca="1" si="3"/>
        <v>0</v>
      </c>
      <c r="M35" s="634">
        <f t="shared" ca="1" si="2"/>
        <v>64</v>
      </c>
      <c r="N35" s="637">
        <f t="shared" ca="1" si="3"/>
        <v>99</v>
      </c>
      <c r="O35" s="638">
        <f t="shared" ca="1" si="3"/>
        <v>0</v>
      </c>
      <c r="P35" s="638">
        <f t="shared" ca="1" si="2"/>
        <v>6.3</v>
      </c>
      <c r="Q35" s="639">
        <f t="shared" ca="1" si="3"/>
        <v>15.56</v>
      </c>
      <c r="R35" s="640" t="str">
        <f t="shared" ca="1" si="3"/>
        <v>宝:生化王国右/需要密码</v>
      </c>
      <c r="S35" s="48"/>
      <c r="T35" s="48"/>
      <c r="U35" s="48"/>
      <c r="V35" s="48"/>
      <c r="W35" s="48"/>
      <c r="X35" s="48"/>
      <c r="Y35" s="48"/>
      <c r="Z35" s="48"/>
      <c r="AA35" s="48"/>
      <c r="AB35" s="48"/>
      <c r="AC35" s="48"/>
      <c r="AD35" s="48"/>
    </row>
    <row r="36" spans="1:30" ht="12" thickBot="1">
      <c r="A36" s="633" t="str">
        <f t="shared" ca="1" si="3"/>
        <v>110mm低位炮:0</v>
      </c>
      <c r="B36" s="652" t="str">
        <f t="shared" ca="1" si="3"/>
        <v>通常</v>
      </c>
      <c r="C36" s="653" t="str">
        <f t="shared" ca="1" si="3"/>
        <v>1体</v>
      </c>
      <c r="D36" s="654" t="str">
        <f t="shared" ca="1" si="3"/>
        <v>主炮</v>
      </c>
      <c r="E36" s="652" t="str">
        <f t="shared" ca="1" si="3"/>
        <v>普通炮</v>
      </c>
      <c r="F36" s="634">
        <f t="shared" ca="1" si="3"/>
        <v>0</v>
      </c>
      <c r="G36" s="634">
        <f t="shared" ca="1" si="2"/>
        <v>420</v>
      </c>
      <c r="H36" s="635">
        <f t="shared" ca="1" si="3"/>
        <v>483</v>
      </c>
      <c r="I36" s="634">
        <f t="shared" ca="1" si="3"/>
        <v>0</v>
      </c>
      <c r="J36" s="634">
        <f t="shared" ca="1" si="2"/>
        <v>50</v>
      </c>
      <c r="K36" s="636">
        <f t="shared" ca="1" si="3"/>
        <v>80</v>
      </c>
      <c r="L36" s="634">
        <f t="shared" ca="1" si="3"/>
        <v>0</v>
      </c>
      <c r="M36" s="634">
        <f t="shared" ca="1" si="2"/>
        <v>32</v>
      </c>
      <c r="N36" s="637">
        <f t="shared" ca="1" si="3"/>
        <v>47</v>
      </c>
      <c r="O36" s="638">
        <f t="shared" ca="1" si="3"/>
        <v>0</v>
      </c>
      <c r="P36" s="638">
        <f t="shared" ca="1" si="2"/>
        <v>0.9</v>
      </c>
      <c r="Q36" s="639">
        <f t="shared" ca="1" si="3"/>
        <v>1.4</v>
      </c>
      <c r="R36" s="640" t="str">
        <f t="shared" ca="1" si="3"/>
        <v>店:嚯嚯洞(B模式)</v>
      </c>
      <c r="S36" s="48"/>
      <c r="T36" s="48"/>
      <c r="U36" s="48"/>
      <c r="V36" s="48"/>
      <c r="W36" s="48"/>
      <c r="X36" s="48"/>
      <c r="Y36" s="48"/>
      <c r="Z36" s="48"/>
      <c r="AA36" s="48"/>
      <c r="AB36" s="48"/>
      <c r="AC36" s="48"/>
      <c r="AD36" s="48"/>
    </row>
    <row r="37" spans="1:30" ht="12" thickBot="1">
      <c r="A37" s="633" t="str">
        <f t="shared" ca="1" si="3"/>
        <v>105mm爆射炮:0</v>
      </c>
      <c r="B37" s="652" t="str">
        <f t="shared" ca="1" si="3"/>
        <v>通常</v>
      </c>
      <c r="C37" s="653" t="str">
        <f t="shared" ca="1" si="3"/>
        <v>2连射</v>
      </c>
      <c r="D37" s="654" t="str">
        <f t="shared" ca="1" si="3"/>
        <v>主炮</v>
      </c>
      <c r="E37" s="652" t="str">
        <f t="shared" ca="1" si="3"/>
        <v>爆射炮</v>
      </c>
      <c r="F37" s="634">
        <f t="shared" ca="1" si="3"/>
        <v>0</v>
      </c>
      <c r="G37" s="634">
        <f t="shared" ca="1" si="2"/>
        <v>440</v>
      </c>
      <c r="H37" s="635">
        <f t="shared" ca="1" si="3"/>
        <v>770</v>
      </c>
      <c r="I37" s="634">
        <f t="shared" ca="1" si="3"/>
        <v>0</v>
      </c>
      <c r="J37" s="634">
        <f t="shared" ca="1" si="2"/>
        <v>70</v>
      </c>
      <c r="K37" s="636">
        <f t="shared" ca="1" si="3"/>
        <v>94</v>
      </c>
      <c r="L37" s="634">
        <f t="shared" ca="1" si="3"/>
        <v>0</v>
      </c>
      <c r="M37" s="634">
        <f t="shared" ca="1" si="2"/>
        <v>16</v>
      </c>
      <c r="N37" s="637">
        <f t="shared" ca="1" si="3"/>
        <v>31</v>
      </c>
      <c r="O37" s="638">
        <f t="shared" ca="1" si="3"/>
        <v>0</v>
      </c>
      <c r="P37" s="638">
        <f t="shared" ca="1" si="2"/>
        <v>6.5</v>
      </c>
      <c r="Q37" s="639">
        <f t="shared" ca="1" si="3"/>
        <v>11.37</v>
      </c>
      <c r="R37" s="640" t="str">
        <f t="shared" ca="1" si="3"/>
        <v>宝:许德拉山洞&gt;铺满火焰的道路</v>
      </c>
      <c r="S37" s="48"/>
      <c r="T37" s="48"/>
      <c r="U37" s="48"/>
      <c r="V37" s="48"/>
      <c r="W37" s="48"/>
      <c r="X37" s="48"/>
      <c r="Y37" s="48"/>
      <c r="Z37" s="48"/>
      <c r="AA37" s="48"/>
      <c r="AB37" s="48"/>
      <c r="AC37" s="48"/>
      <c r="AD37" s="48"/>
    </row>
    <row r="38" spans="1:30" ht="12" thickBot="1">
      <c r="A38" s="633" t="str">
        <f t="shared" ca="1" si="3"/>
        <v>105mm爆射炮:1</v>
      </c>
      <c r="B38" s="652" t="str">
        <f t="shared" ca="1" si="3"/>
        <v>通常</v>
      </c>
      <c r="C38" s="653" t="str">
        <f t="shared" ca="1" si="3"/>
        <v>2连射</v>
      </c>
      <c r="D38" s="654" t="str">
        <f t="shared" ca="1" si="3"/>
        <v>主炮</v>
      </c>
      <c r="E38" s="652" t="str">
        <f t="shared" ca="1" si="3"/>
        <v>爆射炮</v>
      </c>
      <c r="F38" s="634">
        <f t="shared" ca="1" si="3"/>
        <v>0</v>
      </c>
      <c r="G38" s="634">
        <f t="shared" ca="1" si="2"/>
        <v>462</v>
      </c>
      <c r="H38" s="635">
        <f t="shared" ca="1" si="3"/>
        <v>762</v>
      </c>
      <c r="I38" s="634">
        <f t="shared" ca="1" si="3"/>
        <v>0</v>
      </c>
      <c r="J38" s="634">
        <f t="shared" ca="1" si="2"/>
        <v>73</v>
      </c>
      <c r="K38" s="636">
        <f t="shared" ca="1" si="3"/>
        <v>98</v>
      </c>
      <c r="L38" s="634">
        <f t="shared" ca="1" si="3"/>
        <v>0</v>
      </c>
      <c r="M38" s="634">
        <f t="shared" ca="1" si="2"/>
        <v>16</v>
      </c>
      <c r="N38" s="637">
        <f t="shared" ca="1" si="3"/>
        <v>31</v>
      </c>
      <c r="O38" s="638">
        <f t="shared" ca="1" si="3"/>
        <v>0</v>
      </c>
      <c r="P38" s="638">
        <f t="shared" ca="1" si="2"/>
        <v>6.82</v>
      </c>
      <c r="Q38" s="639">
        <f t="shared" ca="1" si="3"/>
        <v>11.52</v>
      </c>
      <c r="R38" s="640" t="str">
        <f t="shared" ca="1" si="3"/>
        <v>宝:许德拉山洞&gt;铺满火焰的道路</v>
      </c>
      <c r="S38" s="48"/>
      <c r="T38" s="48"/>
      <c r="U38" s="48"/>
      <c r="V38" s="48"/>
      <c r="W38" s="48"/>
      <c r="X38" s="48"/>
      <c r="Y38" s="48"/>
      <c r="Z38" s="48"/>
      <c r="AA38" s="48"/>
      <c r="AB38" s="48"/>
      <c r="AC38" s="48"/>
      <c r="AD38" s="48"/>
    </row>
    <row r="39" spans="1:30" ht="12" thickBot="1">
      <c r="A39" s="633" t="str">
        <f t="shared" ca="1" si="3"/>
        <v>105mm爆射炮:2</v>
      </c>
      <c r="B39" s="652" t="str">
        <f t="shared" ca="1" si="3"/>
        <v>通常</v>
      </c>
      <c r="C39" s="653" t="str">
        <f t="shared" ca="1" si="3"/>
        <v>2连射</v>
      </c>
      <c r="D39" s="654" t="str">
        <f t="shared" ca="1" si="3"/>
        <v>主炮</v>
      </c>
      <c r="E39" s="652" t="str">
        <f t="shared" ca="1" si="3"/>
        <v>爆射炮</v>
      </c>
      <c r="F39" s="634">
        <f t="shared" ca="1" si="3"/>
        <v>0</v>
      </c>
      <c r="G39" s="634">
        <f t="shared" ca="1" si="2"/>
        <v>484</v>
      </c>
      <c r="H39" s="635">
        <f t="shared" ca="1" si="3"/>
        <v>774</v>
      </c>
      <c r="I39" s="634">
        <f t="shared" ca="1" si="3"/>
        <v>0</v>
      </c>
      <c r="J39" s="634">
        <f t="shared" ca="1" si="2"/>
        <v>77</v>
      </c>
      <c r="K39" s="636">
        <f t="shared" ca="1" si="3"/>
        <v>103</v>
      </c>
      <c r="L39" s="634">
        <f t="shared" ca="1" si="3"/>
        <v>0</v>
      </c>
      <c r="M39" s="634">
        <f t="shared" ca="1" si="2"/>
        <v>16</v>
      </c>
      <c r="N39" s="637">
        <f t="shared" ca="1" si="3"/>
        <v>31</v>
      </c>
      <c r="O39" s="638">
        <f t="shared" ca="1" si="3"/>
        <v>0</v>
      </c>
      <c r="P39" s="638">
        <f t="shared" ca="1" si="2"/>
        <v>7.15</v>
      </c>
      <c r="Q39" s="639">
        <f t="shared" ca="1" si="3"/>
        <v>11.86</v>
      </c>
      <c r="R39" s="640" t="str">
        <f t="shared" ca="1" si="3"/>
        <v>宝:许德拉山洞&gt;铺满火焰的道路</v>
      </c>
      <c r="S39" s="48"/>
      <c r="T39" s="48"/>
      <c r="U39" s="48"/>
      <c r="V39" s="48"/>
      <c r="W39" s="48"/>
      <c r="X39" s="48"/>
      <c r="Y39" s="48"/>
      <c r="Z39" s="48"/>
      <c r="AA39" s="48"/>
      <c r="AB39" s="48"/>
      <c r="AC39" s="48"/>
      <c r="AD39" s="48"/>
    </row>
    <row r="40" spans="1:30" ht="12" thickBot="1">
      <c r="A40" s="633" t="str">
        <f t="shared" ca="1" si="3"/>
        <v>105mm爆射炮:3</v>
      </c>
      <c r="B40" s="652" t="str">
        <f t="shared" ca="1" si="3"/>
        <v>通常</v>
      </c>
      <c r="C40" s="653" t="str">
        <f t="shared" ca="1" si="3"/>
        <v>2连射</v>
      </c>
      <c r="D40" s="654" t="str">
        <f t="shared" ca="1" si="3"/>
        <v>主炮</v>
      </c>
      <c r="E40" s="652" t="str">
        <f t="shared" ca="1" si="3"/>
        <v>爆射炮</v>
      </c>
      <c r="F40" s="634">
        <f t="shared" ca="1" si="3"/>
        <v>0</v>
      </c>
      <c r="G40" s="634">
        <f t="shared" ca="1" si="3"/>
        <v>528</v>
      </c>
      <c r="H40" s="635">
        <f t="shared" ca="1" si="3"/>
        <v>765</v>
      </c>
      <c r="I40" s="634">
        <f t="shared" ca="1" si="3"/>
        <v>0</v>
      </c>
      <c r="J40" s="634">
        <f t="shared" ca="1" si="3"/>
        <v>84</v>
      </c>
      <c r="K40" s="636">
        <f t="shared" ca="1" si="3"/>
        <v>113</v>
      </c>
      <c r="L40" s="634">
        <f t="shared" ca="1" si="3"/>
        <v>0</v>
      </c>
      <c r="M40" s="634">
        <f t="shared" ca="1" si="3"/>
        <v>16</v>
      </c>
      <c r="N40" s="637">
        <f t="shared" ca="1" si="3"/>
        <v>31</v>
      </c>
      <c r="O40" s="638">
        <f t="shared" ca="1" si="3"/>
        <v>0</v>
      </c>
      <c r="P40" s="638">
        <f t="shared" ca="1" si="3"/>
        <v>7.8</v>
      </c>
      <c r="Q40" s="639">
        <f t="shared" ca="1" si="3"/>
        <v>12.24</v>
      </c>
      <c r="R40" s="640" t="str">
        <f t="shared" ca="1" si="3"/>
        <v>宝:许德拉山洞&gt;铺满火焰的道路</v>
      </c>
      <c r="S40" s="48"/>
      <c r="T40" s="48"/>
      <c r="U40" s="48"/>
      <c r="V40" s="48"/>
      <c r="W40" s="48"/>
      <c r="X40" s="48"/>
      <c r="Y40" s="48"/>
      <c r="Z40" s="48"/>
      <c r="AA40" s="48"/>
      <c r="AB40" s="48"/>
      <c r="AC40" s="48"/>
      <c r="AD40" s="48"/>
    </row>
    <row r="41" spans="1:30" ht="12" thickBot="1">
      <c r="A41" s="633" t="str">
        <f t="shared" ca="1" si="3"/>
        <v>115mm远程T型炮:0</v>
      </c>
      <c r="B41" s="652" t="str">
        <f t="shared" ca="1" si="3"/>
        <v>通常</v>
      </c>
      <c r="C41" s="653" t="str">
        <f t="shared" ca="1" si="3"/>
        <v>1体</v>
      </c>
      <c r="D41" s="654" t="str">
        <f t="shared" ca="1" si="3"/>
        <v>主炮</v>
      </c>
      <c r="E41" s="652" t="str">
        <f t="shared" ca="1" si="3"/>
        <v>火箭炮</v>
      </c>
      <c r="F41" s="634">
        <f t="shared" ca="1" si="3"/>
        <v>0</v>
      </c>
      <c r="G41" s="634">
        <f t="shared" ca="1" si="3"/>
        <v>445</v>
      </c>
      <c r="H41" s="635">
        <f t="shared" ca="1" si="3"/>
        <v>489</v>
      </c>
      <c r="I41" s="634">
        <f t="shared" ca="1" si="3"/>
        <v>0</v>
      </c>
      <c r="J41" s="634">
        <f t="shared" ca="1" si="3"/>
        <v>50</v>
      </c>
      <c r="K41" s="636">
        <f t="shared" ca="1" si="3"/>
        <v>80</v>
      </c>
      <c r="L41" s="634">
        <f t="shared" ca="1" si="3"/>
        <v>0</v>
      </c>
      <c r="M41" s="634">
        <f t="shared" ca="1" si="3"/>
        <v>48</v>
      </c>
      <c r="N41" s="637">
        <f t="shared" ca="1" si="3"/>
        <v>63</v>
      </c>
      <c r="O41" s="638">
        <f t="shared" ca="1" si="3"/>
        <v>0</v>
      </c>
      <c r="P41" s="638">
        <f t="shared" ca="1" si="3"/>
        <v>3</v>
      </c>
      <c r="Q41" s="639">
        <f t="shared" ca="1" si="3"/>
        <v>4.53</v>
      </c>
      <c r="R41" s="640" t="str">
        <f t="shared" ca="1" si="3"/>
        <v>店:嚯嚯洞</v>
      </c>
    </row>
    <row r="42" spans="1:30" ht="12" thickBot="1">
      <c r="A42" s="633" t="str">
        <f t="shared" ca="1" si="3"/>
        <v>120mm加农炮:0</v>
      </c>
      <c r="B42" s="652" t="str">
        <f t="shared" ca="1" si="3"/>
        <v>通常</v>
      </c>
      <c r="C42" s="653" t="str">
        <f t="shared" ca="1" si="3"/>
        <v>1体</v>
      </c>
      <c r="D42" s="654" t="str">
        <f t="shared" ca="1" si="3"/>
        <v>主炮</v>
      </c>
      <c r="E42" s="652" t="str">
        <f t="shared" ca="1" si="3"/>
        <v>加农炮</v>
      </c>
      <c r="F42" s="634">
        <f t="shared" ca="1" si="3"/>
        <v>0</v>
      </c>
      <c r="G42" s="634">
        <f t="shared" ca="1" si="3"/>
        <v>450</v>
      </c>
      <c r="H42" s="635">
        <f t="shared" ca="1" si="3"/>
        <v>540</v>
      </c>
      <c r="I42" s="634">
        <f t="shared" ca="1" si="3"/>
        <v>0</v>
      </c>
      <c r="J42" s="634">
        <f t="shared" ca="1" si="3"/>
        <v>60</v>
      </c>
      <c r="K42" s="636">
        <f t="shared" ca="1" si="3"/>
        <v>90</v>
      </c>
      <c r="L42" s="634">
        <f t="shared" ca="1" si="3"/>
        <v>0</v>
      </c>
      <c r="M42" s="634">
        <f t="shared" ca="1" si="3"/>
        <v>32</v>
      </c>
      <c r="N42" s="637">
        <f t="shared" ca="1" si="3"/>
        <v>47</v>
      </c>
      <c r="O42" s="638">
        <f t="shared" ca="1" si="3"/>
        <v>0</v>
      </c>
      <c r="P42" s="638">
        <f t="shared" ca="1" si="3"/>
        <v>3.2</v>
      </c>
      <c r="Q42" s="639">
        <f t="shared" ca="1" si="3"/>
        <v>4.83</v>
      </c>
      <c r="R42" s="640" t="str">
        <f t="shared" ca="1" si="3"/>
        <v>店:莫里港</v>
      </c>
    </row>
    <row r="43" spans="1:30" ht="12" thickBot="1">
      <c r="A43" s="633" t="str">
        <f t="shared" ca="1" si="3"/>
        <v>120mm远程T型炮:0</v>
      </c>
      <c r="B43" s="652" t="str">
        <f t="shared" ca="1" si="3"/>
        <v>通常</v>
      </c>
      <c r="C43" s="653" t="str">
        <f t="shared" ca="1" si="3"/>
        <v>1体</v>
      </c>
      <c r="D43" s="654" t="str">
        <f t="shared" ca="1" si="3"/>
        <v>主炮</v>
      </c>
      <c r="E43" s="652" t="str">
        <f t="shared" ca="1" si="3"/>
        <v>火箭炮</v>
      </c>
      <c r="F43" s="634">
        <f t="shared" ca="1" si="3"/>
        <v>0</v>
      </c>
      <c r="G43" s="634">
        <f t="shared" ca="1" si="3"/>
        <v>460</v>
      </c>
      <c r="H43" s="635">
        <f t="shared" ca="1" si="3"/>
        <v>529</v>
      </c>
      <c r="I43" s="634">
        <f t="shared" ca="1" si="3"/>
        <v>0</v>
      </c>
      <c r="J43" s="634">
        <f t="shared" ca="1" si="3"/>
        <v>60</v>
      </c>
      <c r="K43" s="636">
        <f t="shared" ca="1" si="3"/>
        <v>90</v>
      </c>
      <c r="L43" s="634">
        <f t="shared" ca="1" si="3"/>
        <v>0</v>
      </c>
      <c r="M43" s="634">
        <f t="shared" ca="1" si="3"/>
        <v>48</v>
      </c>
      <c r="N43" s="637">
        <f t="shared" ca="1" si="3"/>
        <v>63</v>
      </c>
      <c r="O43" s="638">
        <f t="shared" ca="1" si="3"/>
        <v>0</v>
      </c>
      <c r="P43" s="638">
        <f t="shared" ca="1" si="3"/>
        <v>3.5</v>
      </c>
      <c r="Q43" s="639">
        <f t="shared" ca="1" si="3"/>
        <v>5.18</v>
      </c>
      <c r="R43" s="640" t="str">
        <f t="shared" ca="1" si="3"/>
        <v>店:莫里港</v>
      </c>
    </row>
    <row r="44" spans="1:30" ht="12" thickBot="1">
      <c r="A44" s="633" t="str">
        <f t="shared" ref="A44:R59" ca="1" si="4">IF(ROWS(主炮列表) &gt;= ROW() - 3,OFFSET(战车武器类型主炮,ROW() - 3,COLUMN()),"")</f>
        <v>激光加农炮:0</v>
      </c>
      <c r="B44" s="652" t="str">
        <f t="shared" ca="1" si="4"/>
        <v>激光</v>
      </c>
      <c r="C44" s="653" t="str">
        <f t="shared" ca="1" si="4"/>
        <v>1体</v>
      </c>
      <c r="D44" s="654" t="str">
        <f t="shared" ca="1" si="4"/>
        <v>主炮</v>
      </c>
      <c r="E44" s="652" t="str">
        <f t="shared" ca="1" si="4"/>
        <v>属性炮</v>
      </c>
      <c r="F44" s="634">
        <f t="shared" ca="1" si="4"/>
        <v>0</v>
      </c>
      <c r="G44" s="634">
        <f t="shared" ca="1" si="3"/>
        <v>460</v>
      </c>
      <c r="H44" s="635">
        <f t="shared" ca="1" si="4"/>
        <v>529</v>
      </c>
      <c r="I44" s="634">
        <f t="shared" ca="1" si="4"/>
        <v>0</v>
      </c>
      <c r="J44" s="634">
        <f t="shared" ca="1" si="3"/>
        <v>75</v>
      </c>
      <c r="K44" s="636">
        <f t="shared" ca="1" si="4"/>
        <v>97</v>
      </c>
      <c r="L44" s="634" t="str">
        <f t="shared" ca="1" si="4"/>
        <v>∞</v>
      </c>
      <c r="M44" s="634" t="str">
        <f t="shared" ca="1" si="3"/>
        <v>∞</v>
      </c>
      <c r="N44" s="637" t="str">
        <f t="shared" ca="1" si="4"/>
        <v>∞</v>
      </c>
      <c r="O44" s="638">
        <f t="shared" ca="1" si="4"/>
        <v>0</v>
      </c>
      <c r="P44" s="638">
        <f t="shared" ca="1" si="3"/>
        <v>5</v>
      </c>
      <c r="Q44" s="639">
        <f t="shared" ca="1" si="4"/>
        <v>6.35</v>
      </c>
      <c r="R44" s="640" t="str">
        <f t="shared" ca="1" si="4"/>
        <v>店:锈色少女(C模式)</v>
      </c>
    </row>
    <row r="45" spans="1:30" ht="12" thickBot="1">
      <c r="A45" s="633" t="str">
        <f t="shared" ca="1" si="4"/>
        <v>激光加农炮:1</v>
      </c>
      <c r="B45" s="652" t="str">
        <f t="shared" ca="1" si="4"/>
        <v>激光</v>
      </c>
      <c r="C45" s="653" t="str">
        <f t="shared" ca="1" si="4"/>
        <v>1体</v>
      </c>
      <c r="D45" s="654" t="str">
        <f t="shared" ca="1" si="4"/>
        <v>主炮</v>
      </c>
      <c r="E45" s="652" t="str">
        <f t="shared" ca="1" si="4"/>
        <v>属性炮</v>
      </c>
      <c r="F45" s="634">
        <f t="shared" ca="1" si="4"/>
        <v>0</v>
      </c>
      <c r="G45" s="634">
        <f t="shared" ca="1" si="3"/>
        <v>460</v>
      </c>
      <c r="H45" s="635">
        <f t="shared" ca="1" si="4"/>
        <v>529</v>
      </c>
      <c r="I45" s="634">
        <f t="shared" ca="1" si="4"/>
        <v>0</v>
      </c>
      <c r="J45" s="634">
        <f t="shared" ca="1" si="3"/>
        <v>75</v>
      </c>
      <c r="K45" s="636">
        <f t="shared" ca="1" si="4"/>
        <v>97</v>
      </c>
      <c r="L45" s="634" t="str">
        <f t="shared" ca="1" si="4"/>
        <v>∞</v>
      </c>
      <c r="M45" s="634" t="str">
        <f t="shared" ca="1" si="3"/>
        <v>∞</v>
      </c>
      <c r="N45" s="637" t="str">
        <f t="shared" ca="1" si="4"/>
        <v>∞</v>
      </c>
      <c r="O45" s="638">
        <f t="shared" ca="1" si="4"/>
        <v>0</v>
      </c>
      <c r="P45" s="638">
        <f t="shared" ca="1" si="3"/>
        <v>5</v>
      </c>
      <c r="Q45" s="639">
        <f t="shared" ca="1" si="4"/>
        <v>6.35</v>
      </c>
      <c r="R45" s="640" t="str">
        <f t="shared" ca="1" si="4"/>
        <v>店:锈色少女(C模式)</v>
      </c>
    </row>
    <row r="46" spans="1:30" ht="12" thickBot="1">
      <c r="A46" s="633" t="str">
        <f t="shared" ca="1" si="4"/>
        <v>125mm加农炮:0</v>
      </c>
      <c r="B46" s="652" t="str">
        <f t="shared" ca="1" si="4"/>
        <v>通常</v>
      </c>
      <c r="C46" s="653" t="str">
        <f t="shared" ca="1" si="4"/>
        <v>1体</v>
      </c>
      <c r="D46" s="654" t="str">
        <f t="shared" ca="1" si="4"/>
        <v>主炮</v>
      </c>
      <c r="E46" s="652" t="str">
        <f t="shared" ca="1" si="4"/>
        <v>加农炮</v>
      </c>
      <c r="F46" s="634">
        <f t="shared" ca="1" si="4"/>
        <v>235</v>
      </c>
      <c r="G46" s="634">
        <f t="shared" ca="1" si="3"/>
        <v>470</v>
      </c>
      <c r="H46" s="635">
        <f t="shared" ca="1" si="4"/>
        <v>799</v>
      </c>
      <c r="I46" s="634">
        <f t="shared" ca="1" si="4"/>
        <v>30</v>
      </c>
      <c r="J46" s="634">
        <f t="shared" ca="1" si="3"/>
        <v>60</v>
      </c>
      <c r="K46" s="636">
        <f t="shared" ca="1" si="4"/>
        <v>90</v>
      </c>
      <c r="L46" s="634">
        <f t="shared" ca="1" si="4"/>
        <v>2</v>
      </c>
      <c r="M46" s="634">
        <f t="shared" ca="1" si="3"/>
        <v>32</v>
      </c>
      <c r="N46" s="637">
        <f t="shared" ca="1" si="4"/>
        <v>47</v>
      </c>
      <c r="O46" s="638">
        <f t="shared" ca="1" si="4"/>
        <v>0.72</v>
      </c>
      <c r="P46" s="638">
        <f t="shared" ca="1" si="3"/>
        <v>3.3</v>
      </c>
      <c r="Q46" s="639">
        <f t="shared" ca="1" si="4"/>
        <v>5.97</v>
      </c>
      <c r="R46" s="640" t="str">
        <f t="shared" ca="1" si="4"/>
        <v>No.5初期装备/落:死神战车</v>
      </c>
    </row>
    <row r="47" spans="1:30" ht="12" thickBot="1">
      <c r="A47" s="633" t="str">
        <f t="shared" ca="1" si="4"/>
        <v>125mm加农炮:1</v>
      </c>
      <c r="B47" s="652" t="str">
        <f t="shared" ca="1" si="4"/>
        <v>通常</v>
      </c>
      <c r="C47" s="653" t="str">
        <f t="shared" ca="1" si="4"/>
        <v>1体</v>
      </c>
      <c r="D47" s="654" t="str">
        <f t="shared" ca="1" si="4"/>
        <v>主炮</v>
      </c>
      <c r="E47" s="652" t="str">
        <f t="shared" ca="1" si="4"/>
        <v>加农炮</v>
      </c>
      <c r="F47" s="634">
        <f t="shared" ca="1" si="4"/>
        <v>246</v>
      </c>
      <c r="G47" s="634">
        <f t="shared" ca="1" si="3"/>
        <v>493</v>
      </c>
      <c r="H47" s="635">
        <f t="shared" ca="1" si="4"/>
        <v>788</v>
      </c>
      <c r="I47" s="634">
        <f t="shared" ca="1" si="4"/>
        <v>31</v>
      </c>
      <c r="J47" s="634">
        <f t="shared" ca="1" si="3"/>
        <v>63</v>
      </c>
      <c r="K47" s="636">
        <f t="shared" ca="1" si="4"/>
        <v>94</v>
      </c>
      <c r="L47" s="634">
        <f t="shared" ca="1" si="4"/>
        <v>2</v>
      </c>
      <c r="M47" s="634">
        <f t="shared" ca="1" si="3"/>
        <v>32</v>
      </c>
      <c r="N47" s="637">
        <f t="shared" ca="1" si="4"/>
        <v>47</v>
      </c>
      <c r="O47" s="638">
        <f t="shared" ca="1" si="4"/>
        <v>0.76</v>
      </c>
      <c r="P47" s="638">
        <f t="shared" ca="1" si="3"/>
        <v>3.46</v>
      </c>
      <c r="Q47" s="639">
        <f t="shared" ca="1" si="4"/>
        <v>6.05</v>
      </c>
      <c r="R47" s="640" t="str">
        <f t="shared" ca="1" si="4"/>
        <v>No.5初期装备/落:死神战车</v>
      </c>
    </row>
    <row r="48" spans="1:30" ht="12" thickBot="1">
      <c r="A48" s="633" t="str">
        <f t="shared" ca="1" si="4"/>
        <v>125mm加农炮:2</v>
      </c>
      <c r="B48" s="652" t="str">
        <f t="shared" ca="1" si="4"/>
        <v>通常</v>
      </c>
      <c r="C48" s="653" t="str">
        <f t="shared" ca="1" si="4"/>
        <v>1体</v>
      </c>
      <c r="D48" s="654" t="str">
        <f t="shared" ca="1" si="4"/>
        <v>主炮</v>
      </c>
      <c r="E48" s="652" t="str">
        <f t="shared" ca="1" si="4"/>
        <v>加农炮</v>
      </c>
      <c r="F48" s="634">
        <f t="shared" ca="1" si="4"/>
        <v>258</v>
      </c>
      <c r="G48" s="634">
        <f t="shared" ca="1" si="3"/>
        <v>517</v>
      </c>
      <c r="H48" s="635">
        <f t="shared" ca="1" si="4"/>
        <v>775</v>
      </c>
      <c r="I48" s="634">
        <f t="shared" ca="1" si="4"/>
        <v>33</v>
      </c>
      <c r="J48" s="634">
        <f t="shared" ca="1" si="3"/>
        <v>66</v>
      </c>
      <c r="K48" s="636">
        <f t="shared" ca="1" si="4"/>
        <v>99</v>
      </c>
      <c r="L48" s="634">
        <f t="shared" ca="1" si="4"/>
        <v>2</v>
      </c>
      <c r="M48" s="634">
        <f t="shared" ca="1" si="3"/>
        <v>32</v>
      </c>
      <c r="N48" s="637">
        <f t="shared" ca="1" si="4"/>
        <v>47</v>
      </c>
      <c r="O48" s="638">
        <f t="shared" ca="1" si="4"/>
        <v>0.79</v>
      </c>
      <c r="P48" s="638">
        <f t="shared" ca="1" si="3"/>
        <v>3.63</v>
      </c>
      <c r="Q48" s="639">
        <f t="shared" ca="1" si="4"/>
        <v>6.13</v>
      </c>
      <c r="R48" s="640" t="str">
        <f t="shared" ca="1" si="4"/>
        <v>No.5初期装备/落:死神战车</v>
      </c>
    </row>
    <row r="49" spans="1:18" ht="12" thickBot="1">
      <c r="A49" s="633" t="str">
        <f t="shared" ca="1" si="4"/>
        <v>125mm加农炮:3</v>
      </c>
      <c r="B49" s="652" t="str">
        <f t="shared" ca="1" si="4"/>
        <v>通常</v>
      </c>
      <c r="C49" s="653" t="str">
        <f t="shared" ca="1" si="4"/>
        <v>1体</v>
      </c>
      <c r="D49" s="654" t="str">
        <f t="shared" ca="1" si="4"/>
        <v>主炮</v>
      </c>
      <c r="E49" s="652" t="str">
        <f t="shared" ca="1" si="4"/>
        <v>加农炮</v>
      </c>
      <c r="F49" s="634">
        <f t="shared" ca="1" si="4"/>
        <v>0</v>
      </c>
      <c r="G49" s="634">
        <f t="shared" ca="1" si="3"/>
        <v>564</v>
      </c>
      <c r="H49" s="635">
        <f t="shared" ca="1" si="4"/>
        <v>789</v>
      </c>
      <c r="I49" s="634">
        <f t="shared" ca="1" si="4"/>
        <v>0</v>
      </c>
      <c r="J49" s="634">
        <f t="shared" ca="1" si="3"/>
        <v>72</v>
      </c>
      <c r="K49" s="636">
        <f t="shared" ca="1" si="4"/>
        <v>108</v>
      </c>
      <c r="L49" s="634">
        <f t="shared" ca="1" si="4"/>
        <v>0</v>
      </c>
      <c r="M49" s="634">
        <f t="shared" ca="1" si="3"/>
        <v>32</v>
      </c>
      <c r="N49" s="637">
        <f t="shared" ca="1" si="4"/>
        <v>47</v>
      </c>
      <c r="O49" s="638">
        <f t="shared" ca="1" si="4"/>
        <v>0</v>
      </c>
      <c r="P49" s="638">
        <f t="shared" ca="1" si="3"/>
        <v>3.96</v>
      </c>
      <c r="Q49" s="639">
        <f t="shared" ca="1" si="4"/>
        <v>6.45</v>
      </c>
      <c r="R49" s="640" t="str">
        <f t="shared" ca="1" si="4"/>
        <v>No.5初期装备/落:死神战车</v>
      </c>
    </row>
    <row r="50" spans="1:18" ht="12" thickBot="1">
      <c r="A50" s="633" t="str">
        <f t="shared" ca="1" si="4"/>
        <v>U鲨潜艇炮:0</v>
      </c>
      <c r="B50" s="652" t="str">
        <f t="shared" ca="1" si="4"/>
        <v>通常</v>
      </c>
      <c r="C50" s="653" t="str">
        <f t="shared" ca="1" si="4"/>
        <v>1体</v>
      </c>
      <c r="D50" s="654" t="str">
        <f t="shared" ca="1" si="4"/>
        <v>主炮</v>
      </c>
      <c r="E50" s="652" t="str">
        <f t="shared" ca="1" si="4"/>
        <v>加农炮</v>
      </c>
      <c r="F50" s="634">
        <f t="shared" ca="1" si="4"/>
        <v>240</v>
      </c>
      <c r="G50" s="634">
        <f t="shared" ca="1" si="4"/>
        <v>480</v>
      </c>
      <c r="H50" s="635">
        <f t="shared" ca="1" si="4"/>
        <v>888</v>
      </c>
      <c r="I50" s="634">
        <f t="shared" ca="1" si="4"/>
        <v>45</v>
      </c>
      <c r="J50" s="634">
        <f t="shared" ca="1" si="4"/>
        <v>90</v>
      </c>
      <c r="K50" s="636">
        <f t="shared" ca="1" si="4"/>
        <v>117</v>
      </c>
      <c r="L50" s="634">
        <f t="shared" ca="1" si="4"/>
        <v>1</v>
      </c>
      <c r="M50" s="634">
        <f t="shared" ca="1" si="4"/>
        <v>16</v>
      </c>
      <c r="N50" s="637">
        <f t="shared" ca="1" si="4"/>
        <v>31</v>
      </c>
      <c r="O50" s="638">
        <f t="shared" ca="1" si="4"/>
        <v>3.25</v>
      </c>
      <c r="P50" s="638">
        <f t="shared" ca="1" si="4"/>
        <v>2.5</v>
      </c>
      <c r="Q50" s="639">
        <f t="shared" ca="1" si="4"/>
        <v>4.45</v>
      </c>
      <c r="R50" s="640" t="str">
        <f t="shared" ca="1" si="4"/>
        <v>埋:莫里港北方沼地</v>
      </c>
    </row>
    <row r="51" spans="1:18" ht="12" thickBot="1">
      <c r="A51" s="633" t="str">
        <f t="shared" ca="1" si="4"/>
        <v>U鲨潜艇炮:1</v>
      </c>
      <c r="B51" s="652" t="str">
        <f t="shared" ca="1" si="4"/>
        <v>通常</v>
      </c>
      <c r="C51" s="653" t="str">
        <f t="shared" ca="1" si="4"/>
        <v>1体</v>
      </c>
      <c r="D51" s="654" t="str">
        <f t="shared" ca="1" si="4"/>
        <v>主炮</v>
      </c>
      <c r="E51" s="652" t="str">
        <f t="shared" ca="1" si="4"/>
        <v>加农炮</v>
      </c>
      <c r="F51" s="634">
        <f t="shared" ca="1" si="4"/>
        <v>0</v>
      </c>
      <c r="G51" s="634">
        <f t="shared" ca="1" si="4"/>
        <v>504</v>
      </c>
      <c r="H51" s="635">
        <f t="shared" ca="1" si="4"/>
        <v>882</v>
      </c>
      <c r="I51" s="634">
        <f t="shared" ca="1" si="4"/>
        <v>0</v>
      </c>
      <c r="J51" s="634">
        <f t="shared" ca="1" si="4"/>
        <v>94</v>
      </c>
      <c r="K51" s="636">
        <f t="shared" ca="1" si="4"/>
        <v>122</v>
      </c>
      <c r="L51" s="634">
        <f t="shared" ca="1" si="4"/>
        <v>0</v>
      </c>
      <c r="M51" s="634">
        <f t="shared" ca="1" si="4"/>
        <v>16</v>
      </c>
      <c r="N51" s="637">
        <f t="shared" ca="1" si="4"/>
        <v>31</v>
      </c>
      <c r="O51" s="638">
        <f t="shared" ca="1" si="4"/>
        <v>0</v>
      </c>
      <c r="P51" s="638">
        <f t="shared" ca="1" si="4"/>
        <v>2.62</v>
      </c>
      <c r="Q51" s="639">
        <f t="shared" ca="1" si="4"/>
        <v>4.5</v>
      </c>
      <c r="R51" s="640" t="str">
        <f t="shared" ca="1" si="4"/>
        <v>埋:莫里港北方沼地</v>
      </c>
    </row>
    <row r="52" spans="1:18" ht="12" thickBot="1">
      <c r="A52" s="633" t="str">
        <f t="shared" ca="1" si="4"/>
        <v>U鲨潜艇炮:2</v>
      </c>
      <c r="B52" s="652" t="str">
        <f t="shared" ca="1" si="4"/>
        <v>通常</v>
      </c>
      <c r="C52" s="653" t="str">
        <f t="shared" ca="1" si="4"/>
        <v>1体</v>
      </c>
      <c r="D52" s="654" t="str">
        <f t="shared" ca="1" si="4"/>
        <v>主炮</v>
      </c>
      <c r="E52" s="652" t="str">
        <f t="shared" ca="1" si="4"/>
        <v>加农炮</v>
      </c>
      <c r="F52" s="634">
        <f t="shared" ca="1" si="4"/>
        <v>0</v>
      </c>
      <c r="G52" s="634">
        <f t="shared" ca="1" si="4"/>
        <v>528</v>
      </c>
      <c r="H52" s="635">
        <f t="shared" ca="1" si="4"/>
        <v>879</v>
      </c>
      <c r="I52" s="634">
        <f t="shared" ca="1" si="4"/>
        <v>0</v>
      </c>
      <c r="J52" s="634">
        <f t="shared" ca="1" si="4"/>
        <v>99</v>
      </c>
      <c r="K52" s="636">
        <f t="shared" ca="1" si="4"/>
        <v>128</v>
      </c>
      <c r="L52" s="634">
        <f t="shared" ca="1" si="4"/>
        <v>0</v>
      </c>
      <c r="M52" s="634">
        <f t="shared" ca="1" si="4"/>
        <v>16</v>
      </c>
      <c r="N52" s="637">
        <f t="shared" ca="1" si="4"/>
        <v>31</v>
      </c>
      <c r="O52" s="638">
        <f t="shared" ca="1" si="4"/>
        <v>0</v>
      </c>
      <c r="P52" s="638">
        <f t="shared" ca="1" si="4"/>
        <v>2.75</v>
      </c>
      <c r="Q52" s="639">
        <f t="shared" ca="1" si="4"/>
        <v>4.6399999999999997</v>
      </c>
      <c r="R52" s="640" t="str">
        <f t="shared" ca="1" si="4"/>
        <v>埋:莫里港北方沼地</v>
      </c>
    </row>
    <row r="53" spans="1:18" ht="12" thickBot="1">
      <c r="A53" s="633" t="str">
        <f t="shared" ca="1" si="4"/>
        <v>U鲨潜艇炮:3</v>
      </c>
      <c r="B53" s="652" t="str">
        <f t="shared" ca="1" si="4"/>
        <v>通常</v>
      </c>
      <c r="C53" s="653" t="str">
        <f t="shared" ca="1" si="4"/>
        <v>1体</v>
      </c>
      <c r="D53" s="654" t="str">
        <f t="shared" ca="1" si="4"/>
        <v>主炮</v>
      </c>
      <c r="E53" s="652" t="str">
        <f t="shared" ca="1" si="4"/>
        <v>加农炮</v>
      </c>
      <c r="F53" s="634">
        <f t="shared" ca="1" si="4"/>
        <v>0</v>
      </c>
      <c r="G53" s="634">
        <f t="shared" ca="1" si="4"/>
        <v>576</v>
      </c>
      <c r="H53" s="635">
        <f t="shared" ca="1" si="4"/>
        <v>892</v>
      </c>
      <c r="I53" s="634">
        <f t="shared" ca="1" si="4"/>
        <v>0</v>
      </c>
      <c r="J53" s="634">
        <f t="shared" ca="1" si="4"/>
        <v>108</v>
      </c>
      <c r="K53" s="636">
        <f t="shared" ca="1" si="4"/>
        <v>140</v>
      </c>
      <c r="L53" s="634">
        <f t="shared" ca="1" si="4"/>
        <v>0</v>
      </c>
      <c r="M53" s="634">
        <f t="shared" ca="1" si="4"/>
        <v>16</v>
      </c>
      <c r="N53" s="637">
        <f t="shared" ca="1" si="4"/>
        <v>31</v>
      </c>
      <c r="O53" s="638">
        <f t="shared" ca="1" si="4"/>
        <v>0</v>
      </c>
      <c r="P53" s="638">
        <f t="shared" ca="1" si="4"/>
        <v>3</v>
      </c>
      <c r="Q53" s="639">
        <f t="shared" ca="1" si="4"/>
        <v>4.8</v>
      </c>
      <c r="R53" s="640" t="str">
        <f t="shared" ca="1" si="4"/>
        <v>埋:莫里港北方沼地</v>
      </c>
    </row>
    <row r="54" spans="1:18" ht="12" thickBot="1">
      <c r="A54" s="633" t="str">
        <f t="shared" ref="A54:R69" ca="1" si="5">IF(ROWS(主炮列表) &gt;= ROW() - 3,OFFSET(战车武器类型主炮,ROW() - 3,COLUMN()),"")</f>
        <v>115mm火花炮:0</v>
      </c>
      <c r="B54" s="652" t="str">
        <f t="shared" ca="1" si="5"/>
        <v>通常</v>
      </c>
      <c r="C54" s="653" t="str">
        <f t="shared" ca="1" si="5"/>
        <v>1体</v>
      </c>
      <c r="D54" s="654" t="str">
        <f t="shared" ca="1" si="5"/>
        <v>主炮</v>
      </c>
      <c r="E54" s="652" t="str">
        <f t="shared" ca="1" si="5"/>
        <v>火花炮</v>
      </c>
      <c r="F54" s="634">
        <f t="shared" ca="1" si="5"/>
        <v>0</v>
      </c>
      <c r="G54" s="634">
        <f t="shared" ca="1" si="4"/>
        <v>480</v>
      </c>
      <c r="H54" s="635">
        <f t="shared" ca="1" si="5"/>
        <v>528</v>
      </c>
      <c r="I54" s="634">
        <f t="shared" ca="1" si="5"/>
        <v>0</v>
      </c>
      <c r="J54" s="634">
        <f t="shared" ca="1" si="4"/>
        <v>65</v>
      </c>
      <c r="K54" s="636">
        <f t="shared" ca="1" si="5"/>
        <v>94</v>
      </c>
      <c r="L54" s="634">
        <f t="shared" ca="1" si="5"/>
        <v>0</v>
      </c>
      <c r="M54" s="634">
        <f t="shared" ca="1" si="4"/>
        <v>64</v>
      </c>
      <c r="N54" s="637">
        <f t="shared" ca="1" si="5"/>
        <v>99</v>
      </c>
      <c r="O54" s="638">
        <f t="shared" ca="1" si="5"/>
        <v>0</v>
      </c>
      <c r="P54" s="638">
        <f t="shared" ca="1" si="4"/>
        <v>4.75</v>
      </c>
      <c r="Q54" s="639">
        <f t="shared" ca="1" si="5"/>
        <v>7.31</v>
      </c>
      <c r="R54" s="640" t="str">
        <f t="shared" ca="1" si="5"/>
        <v>店:莫里港/埋:莫里港地下铁</v>
      </c>
    </row>
    <row r="55" spans="1:18" ht="12" thickBot="1">
      <c r="A55" s="633" t="str">
        <f t="shared" ca="1" si="5"/>
        <v>115mm火花炮:1</v>
      </c>
      <c r="B55" s="652" t="str">
        <f t="shared" ca="1" si="5"/>
        <v>通常</v>
      </c>
      <c r="C55" s="653" t="str">
        <f t="shared" ca="1" si="5"/>
        <v>1体</v>
      </c>
      <c r="D55" s="654" t="str">
        <f t="shared" ca="1" si="5"/>
        <v>主炮</v>
      </c>
      <c r="E55" s="652" t="str">
        <f t="shared" ca="1" si="5"/>
        <v>火花炮</v>
      </c>
      <c r="F55" s="634">
        <f t="shared" ca="1" si="5"/>
        <v>0</v>
      </c>
      <c r="G55" s="634">
        <f t="shared" ca="1" si="4"/>
        <v>504</v>
      </c>
      <c r="H55" s="635">
        <f t="shared" ca="1" si="5"/>
        <v>529</v>
      </c>
      <c r="I55" s="634">
        <f t="shared" ca="1" si="5"/>
        <v>0</v>
      </c>
      <c r="J55" s="634">
        <f t="shared" ca="1" si="4"/>
        <v>68</v>
      </c>
      <c r="K55" s="636">
        <f t="shared" ca="1" si="5"/>
        <v>98</v>
      </c>
      <c r="L55" s="634">
        <f t="shared" ca="1" si="5"/>
        <v>0</v>
      </c>
      <c r="M55" s="634">
        <f t="shared" ca="1" si="4"/>
        <v>64</v>
      </c>
      <c r="N55" s="637">
        <f t="shared" ca="1" si="5"/>
        <v>99</v>
      </c>
      <c r="O55" s="638">
        <f t="shared" ca="1" si="5"/>
        <v>0</v>
      </c>
      <c r="P55" s="638">
        <f t="shared" ca="1" si="4"/>
        <v>4.9800000000000004</v>
      </c>
      <c r="Q55" s="639">
        <f t="shared" ca="1" si="5"/>
        <v>7.51</v>
      </c>
      <c r="R55" s="640" t="str">
        <f t="shared" ca="1" si="5"/>
        <v>店:莫里港/埋:莫里港地下铁</v>
      </c>
    </row>
    <row r="56" spans="1:18" ht="12" thickBot="1">
      <c r="A56" s="633" t="str">
        <f t="shared" ca="1" si="5"/>
        <v>115mm火花炮:2</v>
      </c>
      <c r="B56" s="652" t="str">
        <f t="shared" ca="1" si="5"/>
        <v>通常</v>
      </c>
      <c r="C56" s="653" t="str">
        <f t="shared" ca="1" si="5"/>
        <v>1体</v>
      </c>
      <c r="D56" s="654" t="str">
        <f t="shared" ca="1" si="5"/>
        <v>主炮</v>
      </c>
      <c r="E56" s="652" t="str">
        <f t="shared" ca="1" si="5"/>
        <v>火花炮</v>
      </c>
      <c r="F56" s="634">
        <f t="shared" ca="1" si="5"/>
        <v>0</v>
      </c>
      <c r="G56" s="634">
        <f t="shared" ca="1" si="4"/>
        <v>528</v>
      </c>
      <c r="H56" s="635">
        <f t="shared" ca="1" si="5"/>
        <v>528</v>
      </c>
      <c r="I56" s="634">
        <f t="shared" ca="1" si="5"/>
        <v>0</v>
      </c>
      <c r="J56" s="634">
        <f t="shared" ca="1" si="4"/>
        <v>71</v>
      </c>
      <c r="K56" s="636">
        <f t="shared" ca="1" si="5"/>
        <v>102</v>
      </c>
      <c r="L56" s="634">
        <f t="shared" ca="1" si="5"/>
        <v>0</v>
      </c>
      <c r="M56" s="634">
        <f t="shared" ca="1" si="4"/>
        <v>64</v>
      </c>
      <c r="N56" s="637">
        <f t="shared" ca="1" si="5"/>
        <v>99</v>
      </c>
      <c r="O56" s="638">
        <f t="shared" ca="1" si="5"/>
        <v>0</v>
      </c>
      <c r="P56" s="638">
        <f t="shared" ca="1" si="4"/>
        <v>5.22</v>
      </c>
      <c r="Q56" s="639">
        <f t="shared" ca="1" si="5"/>
        <v>7.52</v>
      </c>
      <c r="R56" s="640" t="str">
        <f t="shared" ca="1" si="5"/>
        <v>店:莫里港/埋:莫里港地下铁</v>
      </c>
    </row>
    <row r="57" spans="1:18" ht="12" thickBot="1">
      <c r="A57" s="633" t="str">
        <f t="shared" ca="1" si="5"/>
        <v>115mm火花炮:3</v>
      </c>
      <c r="B57" s="652" t="str">
        <f t="shared" ca="1" si="5"/>
        <v>通常</v>
      </c>
      <c r="C57" s="653" t="str">
        <f t="shared" ca="1" si="5"/>
        <v>1体</v>
      </c>
      <c r="D57" s="654" t="str">
        <f t="shared" ca="1" si="5"/>
        <v>主炮</v>
      </c>
      <c r="E57" s="652" t="str">
        <f t="shared" ca="1" si="5"/>
        <v>火花炮</v>
      </c>
      <c r="F57" s="634">
        <f t="shared" ca="1" si="5"/>
        <v>0</v>
      </c>
      <c r="G57" s="634">
        <f t="shared" ca="1" si="4"/>
        <v>528</v>
      </c>
      <c r="H57" s="635">
        <f t="shared" ca="1" si="5"/>
        <v>528</v>
      </c>
      <c r="I57" s="634">
        <f t="shared" ca="1" si="5"/>
        <v>0</v>
      </c>
      <c r="J57" s="634">
        <f t="shared" ca="1" si="4"/>
        <v>71</v>
      </c>
      <c r="K57" s="636">
        <f t="shared" ca="1" si="5"/>
        <v>102</v>
      </c>
      <c r="L57" s="634">
        <f t="shared" ca="1" si="5"/>
        <v>0</v>
      </c>
      <c r="M57" s="634">
        <f t="shared" ca="1" si="4"/>
        <v>64</v>
      </c>
      <c r="N57" s="637">
        <f t="shared" ca="1" si="5"/>
        <v>99</v>
      </c>
      <c r="O57" s="638">
        <f t="shared" ca="1" si="5"/>
        <v>0</v>
      </c>
      <c r="P57" s="638">
        <f t="shared" ca="1" si="4"/>
        <v>5.22</v>
      </c>
      <c r="Q57" s="639">
        <f t="shared" ca="1" si="5"/>
        <v>7.52</v>
      </c>
      <c r="R57" s="640" t="str">
        <f t="shared" ca="1" si="5"/>
        <v>店:莫里港/埋:莫里港地下铁</v>
      </c>
    </row>
    <row r="58" spans="1:18" ht="12" thickBot="1">
      <c r="A58" s="633" t="str">
        <f t="shared" ca="1" si="5"/>
        <v>115mm爆射炮:0</v>
      </c>
      <c r="B58" s="652" t="str">
        <f t="shared" ca="1" si="5"/>
        <v>通常</v>
      </c>
      <c r="C58" s="653" t="str">
        <f t="shared" ca="1" si="5"/>
        <v>2连射</v>
      </c>
      <c r="D58" s="654" t="str">
        <f t="shared" ca="1" si="5"/>
        <v>主炮</v>
      </c>
      <c r="E58" s="652" t="str">
        <f t="shared" ca="1" si="5"/>
        <v>爆射炮</v>
      </c>
      <c r="F58" s="634">
        <f t="shared" ca="1" si="5"/>
        <v>0</v>
      </c>
      <c r="G58" s="634">
        <f t="shared" ca="1" si="4"/>
        <v>485</v>
      </c>
      <c r="H58" s="635">
        <f t="shared" ca="1" si="5"/>
        <v>553</v>
      </c>
      <c r="I58" s="634">
        <f t="shared" ca="1" si="5"/>
        <v>0</v>
      </c>
      <c r="J58" s="634">
        <f t="shared" ca="1" si="4"/>
        <v>75</v>
      </c>
      <c r="K58" s="636">
        <f t="shared" ca="1" si="5"/>
        <v>105</v>
      </c>
      <c r="L58" s="634">
        <f t="shared" ca="1" si="5"/>
        <v>0</v>
      </c>
      <c r="M58" s="634">
        <f t="shared" ca="1" si="4"/>
        <v>16</v>
      </c>
      <c r="N58" s="637">
        <f t="shared" ca="1" si="5"/>
        <v>31</v>
      </c>
      <c r="O58" s="638">
        <f t="shared" ca="1" si="5"/>
        <v>0</v>
      </c>
      <c r="P58" s="638">
        <f t="shared" ca="1" si="4"/>
        <v>7</v>
      </c>
      <c r="Q58" s="639">
        <f t="shared" ca="1" si="5"/>
        <v>9.31</v>
      </c>
      <c r="R58" s="640" t="str">
        <f t="shared" ca="1" si="5"/>
        <v>宝:莫里港地下</v>
      </c>
    </row>
    <row r="59" spans="1:18" ht="12" thickBot="1">
      <c r="A59" s="633" t="str">
        <f t="shared" ca="1" si="5"/>
        <v>115mm爆射炮:1</v>
      </c>
      <c r="B59" s="652" t="str">
        <f t="shared" ca="1" si="5"/>
        <v>通常</v>
      </c>
      <c r="C59" s="653" t="str">
        <f t="shared" ca="1" si="5"/>
        <v>2连射</v>
      </c>
      <c r="D59" s="654" t="str">
        <f t="shared" ca="1" si="5"/>
        <v>主炮</v>
      </c>
      <c r="E59" s="652" t="str">
        <f t="shared" ca="1" si="5"/>
        <v>爆射炮</v>
      </c>
      <c r="F59" s="634">
        <f t="shared" ca="1" si="5"/>
        <v>0</v>
      </c>
      <c r="G59" s="634">
        <f t="shared" ca="1" si="4"/>
        <v>509</v>
      </c>
      <c r="H59" s="635">
        <f t="shared" ca="1" si="5"/>
        <v>534</v>
      </c>
      <c r="I59" s="634">
        <f t="shared" ca="1" si="5"/>
        <v>0</v>
      </c>
      <c r="J59" s="634">
        <f t="shared" ca="1" si="4"/>
        <v>78</v>
      </c>
      <c r="K59" s="636">
        <f t="shared" ca="1" si="5"/>
        <v>109</v>
      </c>
      <c r="L59" s="634">
        <f t="shared" ca="1" si="5"/>
        <v>0</v>
      </c>
      <c r="M59" s="634">
        <f t="shared" ca="1" si="4"/>
        <v>16</v>
      </c>
      <c r="N59" s="637">
        <f t="shared" ca="1" si="5"/>
        <v>31</v>
      </c>
      <c r="O59" s="638">
        <f t="shared" ca="1" si="5"/>
        <v>0</v>
      </c>
      <c r="P59" s="638">
        <f t="shared" ca="1" si="4"/>
        <v>7.35</v>
      </c>
      <c r="Q59" s="639">
        <f t="shared" ca="1" si="5"/>
        <v>9.5500000000000007</v>
      </c>
      <c r="R59" s="640" t="str">
        <f t="shared" ca="1" si="5"/>
        <v>宝:莫里港地下</v>
      </c>
    </row>
    <row r="60" spans="1:18" ht="12" thickBot="1">
      <c r="A60" s="633" t="str">
        <f t="shared" ca="1" si="5"/>
        <v>115mm爆射炮:2</v>
      </c>
      <c r="B60" s="652" t="str">
        <f t="shared" ca="1" si="5"/>
        <v>通常</v>
      </c>
      <c r="C60" s="653" t="str">
        <f t="shared" ca="1" si="5"/>
        <v>2连射</v>
      </c>
      <c r="D60" s="654" t="str">
        <f t="shared" ca="1" si="5"/>
        <v>主炮</v>
      </c>
      <c r="E60" s="652" t="str">
        <f t="shared" ca="1" si="5"/>
        <v>爆射炮</v>
      </c>
      <c r="F60" s="634">
        <f t="shared" ca="1" si="5"/>
        <v>0</v>
      </c>
      <c r="G60" s="634">
        <f t="shared" ca="1" si="5"/>
        <v>533</v>
      </c>
      <c r="H60" s="635">
        <f t="shared" ca="1" si="5"/>
        <v>533</v>
      </c>
      <c r="I60" s="634">
        <f t="shared" ca="1" si="5"/>
        <v>0</v>
      </c>
      <c r="J60" s="634">
        <f t="shared" ca="1" si="5"/>
        <v>82</v>
      </c>
      <c r="K60" s="636">
        <f t="shared" ca="1" si="5"/>
        <v>114</v>
      </c>
      <c r="L60" s="634">
        <f t="shared" ca="1" si="5"/>
        <v>0</v>
      </c>
      <c r="M60" s="634">
        <f t="shared" ca="1" si="5"/>
        <v>16</v>
      </c>
      <c r="N60" s="637">
        <f t="shared" ca="1" si="5"/>
        <v>31</v>
      </c>
      <c r="O60" s="638">
        <f t="shared" ca="1" si="5"/>
        <v>0</v>
      </c>
      <c r="P60" s="638">
        <f t="shared" ca="1" si="5"/>
        <v>7.7</v>
      </c>
      <c r="Q60" s="639">
        <f t="shared" ca="1" si="5"/>
        <v>9.77</v>
      </c>
      <c r="R60" s="640" t="str">
        <f t="shared" ca="1" si="5"/>
        <v>宝:莫里港地下</v>
      </c>
    </row>
    <row r="61" spans="1:18" ht="12" thickBot="1">
      <c r="A61" s="633" t="str">
        <f t="shared" ca="1" si="5"/>
        <v>115mm爆射炮:3</v>
      </c>
      <c r="B61" s="652" t="str">
        <f t="shared" ca="1" si="5"/>
        <v>通常</v>
      </c>
      <c r="C61" s="653" t="str">
        <f t="shared" ca="1" si="5"/>
        <v>2连射</v>
      </c>
      <c r="D61" s="654" t="str">
        <f t="shared" ca="1" si="5"/>
        <v>主炮</v>
      </c>
      <c r="E61" s="652" t="str">
        <f t="shared" ca="1" si="5"/>
        <v>爆射炮</v>
      </c>
      <c r="F61" s="634">
        <f t="shared" ca="1" si="5"/>
        <v>0</v>
      </c>
      <c r="G61" s="634">
        <f t="shared" ca="1" si="5"/>
        <v>582</v>
      </c>
      <c r="H61" s="635">
        <f t="shared" ca="1" si="5"/>
        <v>582</v>
      </c>
      <c r="I61" s="634">
        <f t="shared" ca="1" si="5"/>
        <v>0</v>
      </c>
      <c r="J61" s="634">
        <f t="shared" ca="1" si="5"/>
        <v>90</v>
      </c>
      <c r="K61" s="636">
        <f t="shared" ca="1" si="5"/>
        <v>126</v>
      </c>
      <c r="L61" s="634">
        <f t="shared" ca="1" si="5"/>
        <v>0</v>
      </c>
      <c r="M61" s="634">
        <f t="shared" ca="1" si="5"/>
        <v>16</v>
      </c>
      <c r="N61" s="637">
        <f t="shared" ca="1" si="5"/>
        <v>31</v>
      </c>
      <c r="O61" s="638">
        <f t="shared" ca="1" si="5"/>
        <v>0</v>
      </c>
      <c r="P61" s="638">
        <f t="shared" ca="1" si="5"/>
        <v>8.4</v>
      </c>
      <c r="Q61" s="639">
        <f t="shared" ca="1" si="5"/>
        <v>10.66</v>
      </c>
      <c r="R61" s="640" t="str">
        <f t="shared" ca="1" si="5"/>
        <v>宝:莫里港地下</v>
      </c>
    </row>
    <row r="62" spans="1:18" ht="12" thickBot="1">
      <c r="A62" s="633" t="str">
        <f t="shared" ca="1" si="5"/>
        <v>125mm远程T型炮:0</v>
      </c>
      <c r="B62" s="652" t="str">
        <f t="shared" ca="1" si="5"/>
        <v>通常</v>
      </c>
      <c r="C62" s="653" t="str">
        <f t="shared" ca="1" si="5"/>
        <v>1体</v>
      </c>
      <c r="D62" s="654" t="str">
        <f t="shared" ca="1" si="5"/>
        <v>主炮</v>
      </c>
      <c r="E62" s="652" t="str">
        <f t="shared" ca="1" si="5"/>
        <v>火箭炮</v>
      </c>
      <c r="F62" s="634">
        <f t="shared" ca="1" si="5"/>
        <v>0</v>
      </c>
      <c r="G62" s="634">
        <f t="shared" ca="1" si="5"/>
        <v>495</v>
      </c>
      <c r="H62" s="635">
        <f t="shared" ca="1" si="5"/>
        <v>594</v>
      </c>
      <c r="I62" s="634">
        <f t="shared" ca="1" si="5"/>
        <v>0</v>
      </c>
      <c r="J62" s="634">
        <f t="shared" ca="1" si="5"/>
        <v>70</v>
      </c>
      <c r="K62" s="636">
        <f t="shared" ca="1" si="5"/>
        <v>98</v>
      </c>
      <c r="L62" s="634">
        <f t="shared" ca="1" si="5"/>
        <v>0</v>
      </c>
      <c r="M62" s="634">
        <f t="shared" ca="1" si="5"/>
        <v>48</v>
      </c>
      <c r="N62" s="637">
        <f t="shared" ca="1" si="5"/>
        <v>63</v>
      </c>
      <c r="O62" s="638">
        <f t="shared" ca="1" si="5"/>
        <v>0</v>
      </c>
      <c r="P62" s="638">
        <f t="shared" ca="1" si="5"/>
        <v>3.6</v>
      </c>
      <c r="Q62" s="639">
        <f t="shared" ca="1" si="5"/>
        <v>5.22</v>
      </c>
      <c r="R62" s="640" t="str">
        <f t="shared" ca="1" si="5"/>
        <v>店:莫里港</v>
      </c>
    </row>
    <row r="63" spans="1:18" ht="12" thickBot="1">
      <c r="A63" s="633" t="str">
        <f t="shared" ca="1" si="5"/>
        <v>125mm远程T型炮:1</v>
      </c>
      <c r="B63" s="652" t="str">
        <f t="shared" ca="1" si="5"/>
        <v>通常</v>
      </c>
      <c r="C63" s="653" t="str">
        <f t="shared" ca="1" si="5"/>
        <v>1体</v>
      </c>
      <c r="D63" s="654" t="str">
        <f t="shared" ca="1" si="5"/>
        <v>主炮</v>
      </c>
      <c r="E63" s="652" t="str">
        <f t="shared" ca="1" si="5"/>
        <v>火箭炮</v>
      </c>
      <c r="F63" s="634">
        <f t="shared" ca="1" si="5"/>
        <v>0</v>
      </c>
      <c r="G63" s="634">
        <f t="shared" ca="1" si="5"/>
        <v>519</v>
      </c>
      <c r="H63" s="635">
        <f t="shared" ca="1" si="5"/>
        <v>519</v>
      </c>
      <c r="I63" s="634">
        <f t="shared" ca="1" si="5"/>
        <v>0</v>
      </c>
      <c r="J63" s="634">
        <f t="shared" ca="1" si="5"/>
        <v>73</v>
      </c>
      <c r="K63" s="636">
        <f t="shared" ca="1" si="5"/>
        <v>98</v>
      </c>
      <c r="L63" s="634">
        <f t="shared" ca="1" si="5"/>
        <v>0</v>
      </c>
      <c r="M63" s="634">
        <f t="shared" ca="1" si="5"/>
        <v>48</v>
      </c>
      <c r="N63" s="637">
        <f t="shared" ca="1" si="5"/>
        <v>63</v>
      </c>
      <c r="O63" s="638">
        <f t="shared" ca="1" si="5"/>
        <v>0</v>
      </c>
      <c r="P63" s="638">
        <f t="shared" ca="1" si="5"/>
        <v>3.78</v>
      </c>
      <c r="Q63" s="639">
        <f t="shared" ca="1" si="5"/>
        <v>5.22</v>
      </c>
      <c r="R63" s="640" t="str">
        <f t="shared" ca="1" si="5"/>
        <v>店:莫里港</v>
      </c>
    </row>
    <row r="64" spans="1:18" ht="12" thickBot="1">
      <c r="A64" s="633" t="str">
        <f t="shared" ref="A64:R79" ca="1" si="6">IF(ROWS(主炮列表) &gt;= ROW() - 3,OFFSET(战车武器类型主炮,ROW() - 3,COLUMN()),"")</f>
        <v>125mm远程T型炮:2</v>
      </c>
      <c r="B64" s="652" t="str">
        <f t="shared" ca="1" si="6"/>
        <v>通常</v>
      </c>
      <c r="C64" s="653" t="str">
        <f t="shared" ca="1" si="6"/>
        <v>1体</v>
      </c>
      <c r="D64" s="654" t="str">
        <f t="shared" ca="1" si="6"/>
        <v>主炮</v>
      </c>
      <c r="E64" s="652" t="str">
        <f t="shared" ca="1" si="6"/>
        <v>火箭炮</v>
      </c>
      <c r="F64" s="634">
        <f t="shared" ca="1" si="6"/>
        <v>0</v>
      </c>
      <c r="G64" s="634">
        <f t="shared" ca="1" si="5"/>
        <v>519</v>
      </c>
      <c r="H64" s="635">
        <f t="shared" ca="1" si="6"/>
        <v>519</v>
      </c>
      <c r="I64" s="634">
        <f t="shared" ca="1" si="6"/>
        <v>0</v>
      </c>
      <c r="J64" s="634">
        <f t="shared" ca="1" si="5"/>
        <v>73</v>
      </c>
      <c r="K64" s="636">
        <f t="shared" ca="1" si="6"/>
        <v>98</v>
      </c>
      <c r="L64" s="634">
        <f t="shared" ca="1" si="6"/>
        <v>0</v>
      </c>
      <c r="M64" s="634">
        <f t="shared" ca="1" si="5"/>
        <v>48</v>
      </c>
      <c r="N64" s="637">
        <f t="shared" ca="1" si="6"/>
        <v>63</v>
      </c>
      <c r="O64" s="638">
        <f t="shared" ca="1" si="6"/>
        <v>0</v>
      </c>
      <c r="P64" s="638">
        <f t="shared" ca="1" si="5"/>
        <v>3.78</v>
      </c>
      <c r="Q64" s="639">
        <f t="shared" ca="1" si="6"/>
        <v>5.22</v>
      </c>
      <c r="R64" s="640" t="str">
        <f t="shared" ca="1" si="6"/>
        <v>店:莫里港</v>
      </c>
    </row>
    <row r="65" spans="1:18" ht="12" thickBot="1">
      <c r="A65" s="633" t="str">
        <f t="shared" ca="1" si="6"/>
        <v>125mm远程T型炮:3</v>
      </c>
      <c r="B65" s="652" t="str">
        <f t="shared" ca="1" si="6"/>
        <v>通常</v>
      </c>
      <c r="C65" s="653" t="str">
        <f t="shared" ca="1" si="6"/>
        <v>1体</v>
      </c>
      <c r="D65" s="654" t="str">
        <f t="shared" ca="1" si="6"/>
        <v>主炮</v>
      </c>
      <c r="E65" s="652" t="str">
        <f t="shared" ca="1" si="6"/>
        <v>火箭炮</v>
      </c>
      <c r="F65" s="634">
        <f t="shared" ca="1" si="6"/>
        <v>0</v>
      </c>
      <c r="G65" s="634">
        <f t="shared" ca="1" si="5"/>
        <v>519</v>
      </c>
      <c r="H65" s="635">
        <f t="shared" ca="1" si="6"/>
        <v>519</v>
      </c>
      <c r="I65" s="634">
        <f t="shared" ca="1" si="6"/>
        <v>0</v>
      </c>
      <c r="J65" s="634">
        <f t="shared" ca="1" si="5"/>
        <v>73</v>
      </c>
      <c r="K65" s="636">
        <f t="shared" ca="1" si="6"/>
        <v>98</v>
      </c>
      <c r="L65" s="634">
        <f t="shared" ca="1" si="6"/>
        <v>0</v>
      </c>
      <c r="M65" s="634">
        <f t="shared" ca="1" si="5"/>
        <v>48</v>
      </c>
      <c r="N65" s="637">
        <f t="shared" ca="1" si="6"/>
        <v>63</v>
      </c>
      <c r="O65" s="638">
        <f t="shared" ca="1" si="6"/>
        <v>0</v>
      </c>
      <c r="P65" s="638">
        <f t="shared" ca="1" si="5"/>
        <v>3.78</v>
      </c>
      <c r="Q65" s="639">
        <f t="shared" ca="1" si="6"/>
        <v>5.22</v>
      </c>
      <c r="R65" s="640" t="str">
        <f t="shared" ca="1" si="6"/>
        <v>店:莫里港</v>
      </c>
    </row>
    <row r="66" spans="1:18" ht="12" thickBot="1">
      <c r="A66" s="633" t="str">
        <f t="shared" ca="1" si="6"/>
        <v>白金殿堂炮:0</v>
      </c>
      <c r="B66" s="652" t="str">
        <f t="shared" ca="1" si="6"/>
        <v>通常</v>
      </c>
      <c r="C66" s="653" t="str">
        <f t="shared" ca="1" si="6"/>
        <v>1体</v>
      </c>
      <c r="D66" s="654" t="str">
        <f t="shared" ca="1" si="6"/>
        <v>主炮</v>
      </c>
      <c r="E66" s="652" t="str">
        <f t="shared" ca="1" si="6"/>
        <v>加农炮</v>
      </c>
      <c r="F66" s="634">
        <f t="shared" ca="1" si="6"/>
        <v>0</v>
      </c>
      <c r="G66" s="634">
        <f t="shared" ca="1" si="5"/>
        <v>500</v>
      </c>
      <c r="H66" s="635">
        <f t="shared" ca="1" si="6"/>
        <v>750</v>
      </c>
      <c r="I66" s="634">
        <f t="shared" ca="1" si="6"/>
        <v>0</v>
      </c>
      <c r="J66" s="634">
        <f t="shared" ca="1" si="5"/>
        <v>65</v>
      </c>
      <c r="K66" s="636">
        <f t="shared" ca="1" si="6"/>
        <v>94</v>
      </c>
      <c r="L66" s="634">
        <f t="shared" ca="1" si="6"/>
        <v>0</v>
      </c>
      <c r="M66" s="634">
        <f t="shared" ca="1" si="5"/>
        <v>32</v>
      </c>
      <c r="N66" s="637">
        <f t="shared" ca="1" si="6"/>
        <v>47</v>
      </c>
      <c r="O66" s="638">
        <f t="shared" ca="1" si="6"/>
        <v>0</v>
      </c>
      <c r="P66" s="638">
        <f t="shared" ca="1" si="5"/>
        <v>7.5</v>
      </c>
      <c r="Q66" s="639">
        <f t="shared" ca="1" si="6"/>
        <v>12.45</v>
      </c>
      <c r="R66" s="640" t="str">
        <f t="shared" ca="1" si="6"/>
        <v>宝:莫里港停车场/需要密码</v>
      </c>
    </row>
    <row r="67" spans="1:18" ht="12" thickBot="1">
      <c r="A67" s="633" t="str">
        <f t="shared" ca="1" si="6"/>
        <v>白金殿堂炮:1</v>
      </c>
      <c r="B67" s="652" t="str">
        <f t="shared" ca="1" si="6"/>
        <v>通常</v>
      </c>
      <c r="C67" s="653" t="str">
        <f t="shared" ca="1" si="6"/>
        <v>1体</v>
      </c>
      <c r="D67" s="654" t="str">
        <f t="shared" ca="1" si="6"/>
        <v>主炮</v>
      </c>
      <c r="E67" s="652" t="str">
        <f t="shared" ca="1" si="6"/>
        <v>加农炮</v>
      </c>
      <c r="F67" s="634">
        <f t="shared" ca="1" si="6"/>
        <v>0</v>
      </c>
      <c r="G67" s="634">
        <f t="shared" ca="1" si="5"/>
        <v>525</v>
      </c>
      <c r="H67" s="635">
        <f t="shared" ca="1" si="6"/>
        <v>735</v>
      </c>
      <c r="I67" s="634">
        <f t="shared" ca="1" si="6"/>
        <v>0</v>
      </c>
      <c r="J67" s="634">
        <f t="shared" ca="1" si="5"/>
        <v>68</v>
      </c>
      <c r="K67" s="636">
        <f t="shared" ca="1" si="6"/>
        <v>98</v>
      </c>
      <c r="L67" s="634">
        <f t="shared" ca="1" si="6"/>
        <v>0</v>
      </c>
      <c r="M67" s="634">
        <f t="shared" ca="1" si="5"/>
        <v>32</v>
      </c>
      <c r="N67" s="637">
        <f t="shared" ca="1" si="6"/>
        <v>47</v>
      </c>
      <c r="O67" s="638">
        <f t="shared" ca="1" si="6"/>
        <v>0</v>
      </c>
      <c r="P67" s="638">
        <f t="shared" ca="1" si="5"/>
        <v>7.87</v>
      </c>
      <c r="Q67" s="639">
        <f t="shared" ca="1" si="6"/>
        <v>12.59</v>
      </c>
      <c r="R67" s="640" t="str">
        <f t="shared" ca="1" si="6"/>
        <v>宝:莫里港停车场/需要密码</v>
      </c>
    </row>
    <row r="68" spans="1:18" ht="12" thickBot="1">
      <c r="A68" s="633" t="str">
        <f t="shared" ca="1" si="6"/>
        <v>135mm加农炮:0</v>
      </c>
      <c r="B68" s="652" t="str">
        <f t="shared" ca="1" si="6"/>
        <v>通常</v>
      </c>
      <c r="C68" s="653" t="str">
        <f t="shared" ca="1" si="6"/>
        <v>1体</v>
      </c>
      <c r="D68" s="654" t="str">
        <f t="shared" ca="1" si="6"/>
        <v>主炮</v>
      </c>
      <c r="E68" s="652" t="str">
        <f t="shared" ca="1" si="6"/>
        <v>加农炮</v>
      </c>
      <c r="F68" s="634">
        <f t="shared" ca="1" si="6"/>
        <v>0</v>
      </c>
      <c r="G68" s="634">
        <f t="shared" ca="1" si="5"/>
        <v>510</v>
      </c>
      <c r="H68" s="635">
        <f t="shared" ca="1" si="6"/>
        <v>586</v>
      </c>
      <c r="I68" s="634">
        <f t="shared" ca="1" si="6"/>
        <v>0</v>
      </c>
      <c r="J68" s="634">
        <f t="shared" ca="1" si="5"/>
        <v>70</v>
      </c>
      <c r="K68" s="636">
        <f t="shared" ca="1" si="6"/>
        <v>98</v>
      </c>
      <c r="L68" s="634">
        <f t="shared" ca="1" si="6"/>
        <v>0</v>
      </c>
      <c r="M68" s="634">
        <f t="shared" ca="1" si="5"/>
        <v>32</v>
      </c>
      <c r="N68" s="637">
        <f t="shared" ca="1" si="6"/>
        <v>47</v>
      </c>
      <c r="O68" s="638">
        <f t="shared" ca="1" si="6"/>
        <v>0</v>
      </c>
      <c r="P68" s="638">
        <f t="shared" ca="1" si="5"/>
        <v>3.8</v>
      </c>
      <c r="Q68" s="639">
        <f t="shared" ca="1" si="6"/>
        <v>5.39</v>
      </c>
      <c r="R68" s="640" t="str">
        <f t="shared" ca="1" si="6"/>
        <v>店:岔路镇</v>
      </c>
    </row>
    <row r="69" spans="1:18" ht="12" thickBot="1">
      <c r="A69" s="633" t="str">
        <f t="shared" ca="1" si="6"/>
        <v>120mm火花炮:0</v>
      </c>
      <c r="B69" s="652" t="str">
        <f t="shared" ca="1" si="6"/>
        <v>通常</v>
      </c>
      <c r="C69" s="653" t="str">
        <f t="shared" ca="1" si="6"/>
        <v>1体</v>
      </c>
      <c r="D69" s="654" t="str">
        <f t="shared" ca="1" si="6"/>
        <v>主炮</v>
      </c>
      <c r="E69" s="652" t="str">
        <f t="shared" ca="1" si="6"/>
        <v>火花炮</v>
      </c>
      <c r="F69" s="634">
        <f t="shared" ca="1" si="6"/>
        <v>0</v>
      </c>
      <c r="G69" s="634">
        <f t="shared" ca="1" si="5"/>
        <v>515</v>
      </c>
      <c r="H69" s="635">
        <f t="shared" ca="1" si="6"/>
        <v>592</v>
      </c>
      <c r="I69" s="634">
        <f t="shared" ca="1" si="6"/>
        <v>0</v>
      </c>
      <c r="J69" s="634">
        <f t="shared" ca="1" si="5"/>
        <v>80</v>
      </c>
      <c r="K69" s="636">
        <f t="shared" ca="1" si="6"/>
        <v>108</v>
      </c>
      <c r="L69" s="634">
        <f t="shared" ca="1" si="6"/>
        <v>0</v>
      </c>
      <c r="M69" s="634">
        <f t="shared" ca="1" si="5"/>
        <v>64</v>
      </c>
      <c r="N69" s="637">
        <f t="shared" ca="1" si="6"/>
        <v>99</v>
      </c>
      <c r="O69" s="638">
        <f t="shared" ca="1" si="6"/>
        <v>0</v>
      </c>
      <c r="P69" s="638">
        <f t="shared" ca="1" si="5"/>
        <v>5</v>
      </c>
      <c r="Q69" s="639">
        <f t="shared" ca="1" si="6"/>
        <v>7.55</v>
      </c>
      <c r="R69" s="640" t="str">
        <f t="shared" ca="1" si="6"/>
        <v>店:岔路镇</v>
      </c>
    </row>
    <row r="70" spans="1:18" ht="12" thickBot="1">
      <c r="A70" s="633" t="str">
        <f t="shared" ca="1" si="6"/>
        <v>140mm火花炮:0</v>
      </c>
      <c r="B70" s="652" t="str">
        <f t="shared" ca="1" si="6"/>
        <v>通常</v>
      </c>
      <c r="C70" s="653" t="str">
        <f t="shared" ca="1" si="6"/>
        <v>1体</v>
      </c>
      <c r="D70" s="654" t="str">
        <f t="shared" ca="1" si="6"/>
        <v>主炮</v>
      </c>
      <c r="E70" s="652" t="str">
        <f t="shared" ca="1" si="6"/>
        <v>火花炮</v>
      </c>
      <c r="F70" s="634">
        <f t="shared" ca="1" si="6"/>
        <v>0</v>
      </c>
      <c r="G70" s="634">
        <f t="shared" ca="1" si="6"/>
        <v>550</v>
      </c>
      <c r="H70" s="635">
        <f t="shared" ca="1" si="6"/>
        <v>880</v>
      </c>
      <c r="I70" s="634">
        <f t="shared" ca="1" si="6"/>
        <v>0</v>
      </c>
      <c r="J70" s="634">
        <f t="shared" ca="1" si="6"/>
        <v>90</v>
      </c>
      <c r="K70" s="636">
        <f t="shared" ca="1" si="6"/>
        <v>117</v>
      </c>
      <c r="L70" s="634">
        <f t="shared" ca="1" si="6"/>
        <v>0</v>
      </c>
      <c r="M70" s="634">
        <f t="shared" ca="1" si="6"/>
        <v>64</v>
      </c>
      <c r="N70" s="637">
        <f t="shared" ca="1" si="6"/>
        <v>84</v>
      </c>
      <c r="O70" s="638">
        <f t="shared" ca="1" si="6"/>
        <v>0</v>
      </c>
      <c r="P70" s="638">
        <f t="shared" ca="1" si="6"/>
        <v>5.25</v>
      </c>
      <c r="Q70" s="639">
        <f t="shared" ca="1" si="6"/>
        <v>8.7100000000000009</v>
      </c>
      <c r="R70" s="640" t="str">
        <f t="shared" ca="1" si="6"/>
        <v>宝:莫里港地下铁</v>
      </c>
    </row>
    <row r="71" spans="1:18" ht="12" thickBot="1">
      <c r="A71" s="633" t="str">
        <f t="shared" ca="1" si="6"/>
        <v>140mm火花炮:1</v>
      </c>
      <c r="B71" s="652" t="str">
        <f t="shared" ca="1" si="6"/>
        <v>通常</v>
      </c>
      <c r="C71" s="653" t="str">
        <f t="shared" ca="1" si="6"/>
        <v>1体</v>
      </c>
      <c r="D71" s="654" t="str">
        <f t="shared" ca="1" si="6"/>
        <v>主炮</v>
      </c>
      <c r="E71" s="652" t="str">
        <f t="shared" ca="1" si="6"/>
        <v>火花炮</v>
      </c>
      <c r="F71" s="634">
        <f t="shared" ca="1" si="6"/>
        <v>0</v>
      </c>
      <c r="G71" s="634">
        <f t="shared" ca="1" si="6"/>
        <v>577</v>
      </c>
      <c r="H71" s="635">
        <f t="shared" ca="1" si="6"/>
        <v>865</v>
      </c>
      <c r="I71" s="634">
        <f t="shared" ca="1" si="6"/>
        <v>0</v>
      </c>
      <c r="J71" s="634">
        <f t="shared" ca="1" si="6"/>
        <v>94</v>
      </c>
      <c r="K71" s="636">
        <f t="shared" ca="1" si="6"/>
        <v>122</v>
      </c>
      <c r="L71" s="634">
        <f t="shared" ca="1" si="6"/>
        <v>0</v>
      </c>
      <c r="M71" s="634">
        <f t="shared" ca="1" si="6"/>
        <v>64</v>
      </c>
      <c r="N71" s="637">
        <f t="shared" ca="1" si="6"/>
        <v>84</v>
      </c>
      <c r="O71" s="638">
        <f t="shared" ca="1" si="6"/>
        <v>0</v>
      </c>
      <c r="P71" s="638">
        <f t="shared" ca="1" si="6"/>
        <v>5.51</v>
      </c>
      <c r="Q71" s="639">
        <f t="shared" ca="1" si="6"/>
        <v>8.81</v>
      </c>
      <c r="R71" s="640" t="str">
        <f t="shared" ca="1" si="6"/>
        <v>宝:莫里港地下铁</v>
      </c>
    </row>
    <row r="72" spans="1:18" ht="12" thickBot="1">
      <c r="A72" s="633" t="str">
        <f t="shared" ca="1" si="6"/>
        <v>140mm火花炮:2</v>
      </c>
      <c r="B72" s="652" t="str">
        <f t="shared" ca="1" si="6"/>
        <v>通常</v>
      </c>
      <c r="C72" s="653" t="str">
        <f t="shared" ca="1" si="6"/>
        <v>1体</v>
      </c>
      <c r="D72" s="654" t="str">
        <f t="shared" ca="1" si="6"/>
        <v>主炮</v>
      </c>
      <c r="E72" s="652" t="str">
        <f t="shared" ca="1" si="6"/>
        <v>火花炮</v>
      </c>
      <c r="F72" s="634">
        <f t="shared" ca="1" si="6"/>
        <v>0</v>
      </c>
      <c r="G72" s="634">
        <f t="shared" ca="1" si="6"/>
        <v>605</v>
      </c>
      <c r="H72" s="635">
        <f t="shared" ca="1" si="6"/>
        <v>877</v>
      </c>
      <c r="I72" s="634">
        <f t="shared" ca="1" si="6"/>
        <v>0</v>
      </c>
      <c r="J72" s="634">
        <f t="shared" ca="1" si="6"/>
        <v>99</v>
      </c>
      <c r="K72" s="636">
        <f t="shared" ca="1" si="6"/>
        <v>128</v>
      </c>
      <c r="L72" s="634">
        <f t="shared" ca="1" si="6"/>
        <v>0</v>
      </c>
      <c r="M72" s="634">
        <f t="shared" ca="1" si="6"/>
        <v>64</v>
      </c>
      <c r="N72" s="637">
        <f t="shared" ca="1" si="6"/>
        <v>84</v>
      </c>
      <c r="O72" s="638">
        <f t="shared" ca="1" si="6"/>
        <v>0</v>
      </c>
      <c r="P72" s="638">
        <f t="shared" ca="1" si="6"/>
        <v>5.77</v>
      </c>
      <c r="Q72" s="639">
        <f t="shared" ca="1" si="6"/>
        <v>9.0500000000000007</v>
      </c>
      <c r="R72" s="640" t="str">
        <f t="shared" ca="1" si="6"/>
        <v>宝:莫里港地下铁</v>
      </c>
    </row>
    <row r="73" spans="1:18" ht="12" thickBot="1">
      <c r="A73" s="633" t="str">
        <f t="shared" ca="1" si="6"/>
        <v>140mm火花炮:3</v>
      </c>
      <c r="B73" s="652" t="str">
        <f t="shared" ca="1" si="6"/>
        <v>通常</v>
      </c>
      <c r="C73" s="653" t="str">
        <f t="shared" ca="1" si="6"/>
        <v>1体</v>
      </c>
      <c r="D73" s="654" t="str">
        <f t="shared" ca="1" si="6"/>
        <v>主炮</v>
      </c>
      <c r="E73" s="652" t="str">
        <f t="shared" ca="1" si="6"/>
        <v>火花炮</v>
      </c>
      <c r="F73" s="634">
        <f t="shared" ca="1" si="6"/>
        <v>0</v>
      </c>
      <c r="G73" s="634">
        <f t="shared" ca="1" si="6"/>
        <v>660</v>
      </c>
      <c r="H73" s="635">
        <f t="shared" ca="1" si="6"/>
        <v>858</v>
      </c>
      <c r="I73" s="634">
        <f t="shared" ca="1" si="6"/>
        <v>0</v>
      </c>
      <c r="J73" s="634">
        <f t="shared" ca="1" si="6"/>
        <v>108</v>
      </c>
      <c r="K73" s="636">
        <f t="shared" ca="1" si="6"/>
        <v>140</v>
      </c>
      <c r="L73" s="634">
        <f t="shared" ca="1" si="6"/>
        <v>0</v>
      </c>
      <c r="M73" s="634">
        <f t="shared" ca="1" si="6"/>
        <v>64</v>
      </c>
      <c r="N73" s="637">
        <f t="shared" ca="1" si="6"/>
        <v>84</v>
      </c>
      <c r="O73" s="638">
        <f t="shared" ca="1" si="6"/>
        <v>0</v>
      </c>
      <c r="P73" s="638">
        <f t="shared" ca="1" si="6"/>
        <v>6.3</v>
      </c>
      <c r="Q73" s="639">
        <f t="shared" ca="1" si="6"/>
        <v>9.32</v>
      </c>
      <c r="R73" s="640" t="str">
        <f t="shared" ca="1" si="6"/>
        <v>宝:莫里港地下铁</v>
      </c>
    </row>
    <row r="74" spans="1:18" ht="12" thickBot="1">
      <c r="A74" s="633" t="str">
        <f t="shared" ref="A74:R89" ca="1" si="7">IF(ROWS(主炮列表) &gt;= ROW() - 3,OFFSET(战车武器类型主炮,ROW() - 3,COLUMN()),"")</f>
        <v>155mm加农炮:0</v>
      </c>
      <c r="B74" s="652" t="str">
        <f t="shared" ca="1" si="7"/>
        <v>通常</v>
      </c>
      <c r="C74" s="653" t="str">
        <f t="shared" ca="1" si="7"/>
        <v>1体</v>
      </c>
      <c r="D74" s="654" t="str">
        <f t="shared" ca="1" si="7"/>
        <v>主炮</v>
      </c>
      <c r="E74" s="652" t="str">
        <f t="shared" ca="1" si="7"/>
        <v>加农炮</v>
      </c>
      <c r="F74" s="634">
        <f t="shared" ca="1" si="7"/>
        <v>0</v>
      </c>
      <c r="G74" s="634">
        <f t="shared" ca="1" si="6"/>
        <v>550</v>
      </c>
      <c r="H74" s="635">
        <f t="shared" ca="1" si="7"/>
        <v>687</v>
      </c>
      <c r="I74" s="634">
        <f t="shared" ca="1" si="7"/>
        <v>0</v>
      </c>
      <c r="J74" s="634">
        <f t="shared" ca="1" si="6"/>
        <v>75</v>
      </c>
      <c r="K74" s="636">
        <f t="shared" ca="1" si="7"/>
        <v>97</v>
      </c>
      <c r="L74" s="634">
        <f t="shared" ca="1" si="7"/>
        <v>0</v>
      </c>
      <c r="M74" s="634">
        <f t="shared" ca="1" si="6"/>
        <v>32</v>
      </c>
      <c r="N74" s="637">
        <f t="shared" ca="1" si="7"/>
        <v>47</v>
      </c>
      <c r="O74" s="638">
        <f t="shared" ca="1" si="7"/>
        <v>0</v>
      </c>
      <c r="P74" s="638">
        <f t="shared" ca="1" si="6"/>
        <v>4</v>
      </c>
      <c r="Q74" s="639">
        <f t="shared" ca="1" si="7"/>
        <v>5.68</v>
      </c>
      <c r="R74" s="640" t="str">
        <f t="shared" ca="1" si="7"/>
        <v>店:莫里港/落:沙漠梦露</v>
      </c>
    </row>
    <row r="75" spans="1:18" ht="12" thickBot="1">
      <c r="A75" s="633" t="str">
        <f t="shared" ca="1" si="7"/>
        <v>155mm加农炮:1</v>
      </c>
      <c r="B75" s="652" t="str">
        <f t="shared" ca="1" si="7"/>
        <v>通常</v>
      </c>
      <c r="C75" s="653" t="str">
        <f t="shared" ca="1" si="7"/>
        <v>1体</v>
      </c>
      <c r="D75" s="654" t="str">
        <f t="shared" ca="1" si="7"/>
        <v>主炮</v>
      </c>
      <c r="E75" s="652" t="str">
        <f t="shared" ca="1" si="7"/>
        <v>加农炮</v>
      </c>
      <c r="F75" s="634">
        <f t="shared" ca="1" si="7"/>
        <v>0</v>
      </c>
      <c r="G75" s="634">
        <f t="shared" ca="1" si="6"/>
        <v>577</v>
      </c>
      <c r="H75" s="635">
        <f t="shared" ca="1" si="7"/>
        <v>692</v>
      </c>
      <c r="I75" s="634">
        <f t="shared" ca="1" si="7"/>
        <v>0</v>
      </c>
      <c r="J75" s="634">
        <f t="shared" ca="1" si="6"/>
        <v>78</v>
      </c>
      <c r="K75" s="636">
        <f t="shared" ca="1" si="7"/>
        <v>101</v>
      </c>
      <c r="L75" s="634">
        <f t="shared" ca="1" si="7"/>
        <v>0</v>
      </c>
      <c r="M75" s="634">
        <f t="shared" ca="1" si="6"/>
        <v>32</v>
      </c>
      <c r="N75" s="637">
        <f t="shared" ca="1" si="7"/>
        <v>47</v>
      </c>
      <c r="O75" s="638">
        <f t="shared" ca="1" si="7"/>
        <v>0</v>
      </c>
      <c r="P75" s="638">
        <f t="shared" ca="1" si="6"/>
        <v>4.2</v>
      </c>
      <c r="Q75" s="639">
        <f t="shared" ca="1" si="7"/>
        <v>5.83</v>
      </c>
      <c r="R75" s="640" t="str">
        <f t="shared" ca="1" si="7"/>
        <v>店:莫里港/落:沙漠梦露</v>
      </c>
    </row>
    <row r="76" spans="1:18" ht="12" thickBot="1">
      <c r="A76" s="633" t="str">
        <f t="shared" ca="1" si="7"/>
        <v>155mm加农炮:2</v>
      </c>
      <c r="B76" s="652" t="str">
        <f t="shared" ca="1" si="7"/>
        <v>通常</v>
      </c>
      <c r="C76" s="653" t="str">
        <f t="shared" ca="1" si="7"/>
        <v>1体</v>
      </c>
      <c r="D76" s="654" t="str">
        <f t="shared" ca="1" si="7"/>
        <v>主炮</v>
      </c>
      <c r="E76" s="652" t="str">
        <f t="shared" ca="1" si="7"/>
        <v>加农炮</v>
      </c>
      <c r="F76" s="634">
        <f t="shared" ca="1" si="7"/>
        <v>0</v>
      </c>
      <c r="G76" s="634">
        <f t="shared" ca="1" si="6"/>
        <v>605</v>
      </c>
      <c r="H76" s="635">
        <f t="shared" ca="1" si="7"/>
        <v>695</v>
      </c>
      <c r="I76" s="634">
        <f t="shared" ca="1" si="7"/>
        <v>0</v>
      </c>
      <c r="J76" s="634">
        <f t="shared" ca="1" si="6"/>
        <v>82</v>
      </c>
      <c r="K76" s="636">
        <f t="shared" ca="1" si="7"/>
        <v>106</v>
      </c>
      <c r="L76" s="634">
        <f t="shared" ca="1" si="7"/>
        <v>0</v>
      </c>
      <c r="M76" s="634">
        <f t="shared" ca="1" si="6"/>
        <v>32</v>
      </c>
      <c r="N76" s="637">
        <f t="shared" ca="1" si="7"/>
        <v>47</v>
      </c>
      <c r="O76" s="638">
        <f t="shared" ca="1" si="7"/>
        <v>0</v>
      </c>
      <c r="P76" s="638">
        <f t="shared" ca="1" si="6"/>
        <v>4.4000000000000004</v>
      </c>
      <c r="Q76" s="639">
        <f t="shared" ca="1" si="7"/>
        <v>5.98</v>
      </c>
      <c r="R76" s="640" t="str">
        <f t="shared" ca="1" si="7"/>
        <v>店:莫里港/落:沙漠梦露</v>
      </c>
    </row>
    <row r="77" spans="1:18" ht="12" thickBot="1">
      <c r="A77" s="633" t="str">
        <f t="shared" ca="1" si="7"/>
        <v>155mm加农炮:3</v>
      </c>
      <c r="B77" s="652" t="str">
        <f t="shared" ca="1" si="7"/>
        <v>通常</v>
      </c>
      <c r="C77" s="653" t="str">
        <f t="shared" ca="1" si="7"/>
        <v>1体</v>
      </c>
      <c r="D77" s="654" t="str">
        <f t="shared" ca="1" si="7"/>
        <v>主炮</v>
      </c>
      <c r="E77" s="652" t="str">
        <f t="shared" ca="1" si="7"/>
        <v>加农炮</v>
      </c>
      <c r="F77" s="634">
        <f t="shared" ca="1" si="7"/>
        <v>0</v>
      </c>
      <c r="G77" s="634">
        <f t="shared" ca="1" si="6"/>
        <v>660</v>
      </c>
      <c r="H77" s="635">
        <f t="shared" ca="1" si="7"/>
        <v>693</v>
      </c>
      <c r="I77" s="634">
        <f t="shared" ca="1" si="7"/>
        <v>0</v>
      </c>
      <c r="J77" s="634">
        <f t="shared" ca="1" si="6"/>
        <v>90</v>
      </c>
      <c r="K77" s="636">
        <f t="shared" ca="1" si="7"/>
        <v>117</v>
      </c>
      <c r="L77" s="634">
        <f t="shared" ca="1" si="7"/>
        <v>0</v>
      </c>
      <c r="M77" s="634">
        <f t="shared" ca="1" si="6"/>
        <v>32</v>
      </c>
      <c r="N77" s="637">
        <f t="shared" ca="1" si="7"/>
        <v>47</v>
      </c>
      <c r="O77" s="638">
        <f t="shared" ca="1" si="7"/>
        <v>0</v>
      </c>
      <c r="P77" s="638">
        <f t="shared" ca="1" si="6"/>
        <v>4.8</v>
      </c>
      <c r="Q77" s="639">
        <f t="shared" ca="1" si="7"/>
        <v>6.24</v>
      </c>
      <c r="R77" s="640" t="str">
        <f t="shared" ca="1" si="7"/>
        <v>店:莫里港/落:沙漠梦露</v>
      </c>
    </row>
    <row r="78" spans="1:18" ht="12" thickBot="1">
      <c r="A78" s="633" t="str">
        <f t="shared" ca="1" si="7"/>
        <v>火炉加农炮:0</v>
      </c>
      <c r="B78" s="652" t="str">
        <f t="shared" ca="1" si="7"/>
        <v>火炎</v>
      </c>
      <c r="C78" s="653" t="str">
        <f t="shared" ca="1" si="7"/>
        <v>扇范围小</v>
      </c>
      <c r="D78" s="654" t="str">
        <f t="shared" ca="1" si="7"/>
        <v>主炮</v>
      </c>
      <c r="E78" s="652" t="str">
        <f t="shared" ca="1" si="7"/>
        <v>属性炮</v>
      </c>
      <c r="F78" s="634">
        <f t="shared" ca="1" si="7"/>
        <v>0</v>
      </c>
      <c r="G78" s="634">
        <f t="shared" ca="1" si="6"/>
        <v>555</v>
      </c>
      <c r="H78" s="635">
        <f t="shared" ca="1" si="7"/>
        <v>693</v>
      </c>
      <c r="I78" s="634">
        <f t="shared" ca="1" si="7"/>
        <v>0</v>
      </c>
      <c r="J78" s="634">
        <f t="shared" ca="1" si="6"/>
        <v>55</v>
      </c>
      <c r="K78" s="636">
        <f t="shared" ca="1" si="7"/>
        <v>79</v>
      </c>
      <c r="L78" s="634">
        <f t="shared" ca="1" si="7"/>
        <v>0</v>
      </c>
      <c r="M78" s="634">
        <f t="shared" ca="1" si="6"/>
        <v>16</v>
      </c>
      <c r="N78" s="637">
        <f t="shared" ca="1" si="7"/>
        <v>61</v>
      </c>
      <c r="O78" s="638">
        <f t="shared" ca="1" si="7"/>
        <v>0</v>
      </c>
      <c r="P78" s="638">
        <f t="shared" ca="1" si="6"/>
        <v>4.8</v>
      </c>
      <c r="Q78" s="639">
        <f t="shared" ca="1" si="7"/>
        <v>8.11</v>
      </c>
      <c r="R78" s="640" t="str">
        <f t="shared" ca="1" si="7"/>
        <v>店:印章店 200点奖品</v>
      </c>
    </row>
    <row r="79" spans="1:18" ht="12" thickBot="1">
      <c r="A79" s="633" t="str">
        <f t="shared" ca="1" si="7"/>
        <v>猴子加农炮:0</v>
      </c>
      <c r="B79" s="652" t="str">
        <f t="shared" ca="1" si="7"/>
        <v>通常</v>
      </c>
      <c r="C79" s="653" t="str">
        <f t="shared" ca="1" si="7"/>
        <v>1体</v>
      </c>
      <c r="D79" s="654" t="str">
        <f t="shared" ca="1" si="7"/>
        <v>主炮</v>
      </c>
      <c r="E79" s="652" t="str">
        <f t="shared" ca="1" si="7"/>
        <v>火花炮</v>
      </c>
      <c r="F79" s="634">
        <f t="shared" ca="1" si="7"/>
        <v>0</v>
      </c>
      <c r="G79" s="634">
        <f t="shared" ca="1" si="6"/>
        <v>555</v>
      </c>
      <c r="H79" s="635">
        <f t="shared" ca="1" si="7"/>
        <v>777</v>
      </c>
      <c r="I79" s="634">
        <f t="shared" ca="1" si="7"/>
        <v>0</v>
      </c>
      <c r="J79" s="634">
        <f t="shared" ca="1" si="6"/>
        <v>95</v>
      </c>
      <c r="K79" s="636">
        <f t="shared" ca="1" si="7"/>
        <v>118</v>
      </c>
      <c r="L79" s="634">
        <f t="shared" ca="1" si="7"/>
        <v>0</v>
      </c>
      <c r="M79" s="634">
        <f t="shared" ca="1" si="6"/>
        <v>64</v>
      </c>
      <c r="N79" s="637">
        <f t="shared" ca="1" si="7"/>
        <v>79</v>
      </c>
      <c r="O79" s="638">
        <f t="shared" ca="1" si="7"/>
        <v>0</v>
      </c>
      <c r="P79" s="638">
        <f t="shared" ca="1" si="6"/>
        <v>6</v>
      </c>
      <c r="Q79" s="639">
        <f t="shared" ca="1" si="7"/>
        <v>8.8800000000000008</v>
      </c>
      <c r="R79" s="640" t="str">
        <f t="shared" ca="1" si="7"/>
        <v>落:猴门氏车</v>
      </c>
    </row>
    <row r="80" spans="1:18" ht="12" thickBot="1">
      <c r="A80" s="633" t="str">
        <f t="shared" ca="1" si="7"/>
        <v>猴子加农炮:1</v>
      </c>
      <c r="B80" s="652" t="str">
        <f t="shared" ca="1" si="7"/>
        <v>通常</v>
      </c>
      <c r="C80" s="653" t="str">
        <f t="shared" ca="1" si="7"/>
        <v>1体</v>
      </c>
      <c r="D80" s="654" t="str">
        <f t="shared" ca="1" si="7"/>
        <v>主炮</v>
      </c>
      <c r="E80" s="652" t="str">
        <f t="shared" ca="1" si="7"/>
        <v>火花炮</v>
      </c>
      <c r="F80" s="634">
        <f t="shared" ca="1" si="7"/>
        <v>0</v>
      </c>
      <c r="G80" s="634">
        <f t="shared" ca="1" si="7"/>
        <v>582</v>
      </c>
      <c r="H80" s="635">
        <f t="shared" ca="1" si="7"/>
        <v>785</v>
      </c>
      <c r="I80" s="634">
        <f t="shared" ca="1" si="7"/>
        <v>0</v>
      </c>
      <c r="J80" s="634">
        <f t="shared" ca="1" si="7"/>
        <v>99</v>
      </c>
      <c r="K80" s="636">
        <f t="shared" ca="1" si="7"/>
        <v>123</v>
      </c>
      <c r="L80" s="634">
        <f t="shared" ca="1" si="7"/>
        <v>0</v>
      </c>
      <c r="M80" s="634">
        <f t="shared" ca="1" si="7"/>
        <v>64</v>
      </c>
      <c r="N80" s="637">
        <f t="shared" ca="1" si="7"/>
        <v>79</v>
      </c>
      <c r="O80" s="638">
        <f t="shared" ca="1" si="7"/>
        <v>0</v>
      </c>
      <c r="P80" s="638">
        <f t="shared" ca="1" si="7"/>
        <v>6.3</v>
      </c>
      <c r="Q80" s="639">
        <f t="shared" ca="1" si="7"/>
        <v>9.1300000000000008</v>
      </c>
      <c r="R80" s="640" t="str">
        <f t="shared" ca="1" si="7"/>
        <v>落:猴门氏车</v>
      </c>
    </row>
    <row r="81" spans="1:18" ht="12" thickBot="1">
      <c r="A81" s="633" t="str">
        <f t="shared" ca="1" si="7"/>
        <v>钻头加农炮:0</v>
      </c>
      <c r="B81" s="652" t="str">
        <f t="shared" ca="1" si="7"/>
        <v>通常</v>
      </c>
      <c r="C81" s="653" t="str">
        <f t="shared" ca="1" si="7"/>
        <v>1体</v>
      </c>
      <c r="D81" s="654" t="str">
        <f t="shared" ca="1" si="7"/>
        <v>主炮</v>
      </c>
      <c r="E81" s="652" t="str">
        <f t="shared" ca="1" si="7"/>
        <v>钻头炮</v>
      </c>
      <c r="F81" s="634">
        <f t="shared" ca="1" si="7"/>
        <v>0</v>
      </c>
      <c r="G81" s="634">
        <f t="shared" ca="1" si="7"/>
        <v>600</v>
      </c>
      <c r="H81" s="635">
        <f t="shared" ca="1" si="7"/>
        <v>900</v>
      </c>
      <c r="I81" s="634">
        <f t="shared" ca="1" si="7"/>
        <v>0</v>
      </c>
      <c r="J81" s="634">
        <f t="shared" ca="1" si="7"/>
        <v>130</v>
      </c>
      <c r="K81" s="636">
        <f t="shared" ca="1" si="7"/>
        <v>149</v>
      </c>
      <c r="L81" s="634" t="str">
        <f t="shared" ca="1" si="7"/>
        <v>∞</v>
      </c>
      <c r="M81" s="634" t="str">
        <f t="shared" ca="1" si="7"/>
        <v>∞</v>
      </c>
      <c r="N81" s="637" t="str">
        <f t="shared" ca="1" si="7"/>
        <v>∞</v>
      </c>
      <c r="O81" s="638">
        <f t="shared" ca="1" si="7"/>
        <v>0</v>
      </c>
      <c r="P81" s="638">
        <f t="shared" ca="1" si="7"/>
        <v>22</v>
      </c>
      <c r="Q81" s="639">
        <f t="shared" ca="1" si="7"/>
        <v>30.58</v>
      </c>
      <c r="R81" s="640" t="str">
        <f t="shared" ca="1" si="7"/>
        <v>店:艾尔鲁斯</v>
      </c>
    </row>
    <row r="82" spans="1:18" ht="12" thickBot="1">
      <c r="A82" s="633" t="str">
        <f t="shared" ca="1" si="7"/>
        <v>155mm火花炮:0</v>
      </c>
      <c r="B82" s="652" t="str">
        <f t="shared" ca="1" si="7"/>
        <v>通常</v>
      </c>
      <c r="C82" s="653" t="str">
        <f t="shared" ca="1" si="7"/>
        <v>1体</v>
      </c>
      <c r="D82" s="654" t="str">
        <f t="shared" ca="1" si="7"/>
        <v>主炮</v>
      </c>
      <c r="E82" s="652" t="str">
        <f t="shared" ca="1" si="7"/>
        <v>火花炮</v>
      </c>
      <c r="F82" s="634">
        <f t="shared" ca="1" si="7"/>
        <v>0</v>
      </c>
      <c r="G82" s="634">
        <f t="shared" ca="1" si="7"/>
        <v>630</v>
      </c>
      <c r="H82" s="635">
        <f t="shared" ca="1" si="7"/>
        <v>693</v>
      </c>
      <c r="I82" s="634">
        <f t="shared" ca="1" si="7"/>
        <v>0</v>
      </c>
      <c r="J82" s="634">
        <f t="shared" ca="1" si="7"/>
        <v>85</v>
      </c>
      <c r="K82" s="636">
        <f t="shared" ca="1" si="7"/>
        <v>123</v>
      </c>
      <c r="L82" s="634">
        <f t="shared" ca="1" si="7"/>
        <v>0</v>
      </c>
      <c r="M82" s="634">
        <f t="shared" ca="1" si="7"/>
        <v>64</v>
      </c>
      <c r="N82" s="637">
        <f t="shared" ca="1" si="7"/>
        <v>99</v>
      </c>
      <c r="O82" s="638">
        <f t="shared" ca="1" si="7"/>
        <v>0</v>
      </c>
      <c r="P82" s="638">
        <f t="shared" ca="1" si="7"/>
        <v>5.75</v>
      </c>
      <c r="Q82" s="639">
        <f t="shared" ca="1" si="7"/>
        <v>8.85</v>
      </c>
      <c r="R82" s="640" t="str">
        <f t="shared" ca="1" si="7"/>
        <v>店:莫里港/落:巨型河马</v>
      </c>
    </row>
    <row r="83" spans="1:18" ht="12" thickBot="1">
      <c r="A83" s="633" t="str">
        <f t="shared" ca="1" si="7"/>
        <v>155mm火花炮:1</v>
      </c>
      <c r="B83" s="652" t="str">
        <f t="shared" ca="1" si="7"/>
        <v>通常</v>
      </c>
      <c r="C83" s="653" t="str">
        <f t="shared" ca="1" si="7"/>
        <v>1体</v>
      </c>
      <c r="D83" s="654" t="str">
        <f t="shared" ca="1" si="7"/>
        <v>主炮</v>
      </c>
      <c r="E83" s="652" t="str">
        <f t="shared" ca="1" si="7"/>
        <v>火花炮</v>
      </c>
      <c r="F83" s="634">
        <f t="shared" ca="1" si="7"/>
        <v>0</v>
      </c>
      <c r="G83" s="634">
        <f t="shared" ca="1" si="7"/>
        <v>661</v>
      </c>
      <c r="H83" s="635">
        <f t="shared" ca="1" si="7"/>
        <v>694</v>
      </c>
      <c r="I83" s="634">
        <f t="shared" ca="1" si="7"/>
        <v>0</v>
      </c>
      <c r="J83" s="634">
        <f t="shared" ca="1" si="7"/>
        <v>89</v>
      </c>
      <c r="K83" s="636">
        <f t="shared" ca="1" si="7"/>
        <v>129</v>
      </c>
      <c r="L83" s="634">
        <f t="shared" ca="1" si="7"/>
        <v>0</v>
      </c>
      <c r="M83" s="634">
        <f t="shared" ca="1" si="7"/>
        <v>64</v>
      </c>
      <c r="N83" s="637">
        <f t="shared" ca="1" si="7"/>
        <v>99</v>
      </c>
      <c r="O83" s="638">
        <f t="shared" ca="1" si="7"/>
        <v>0</v>
      </c>
      <c r="P83" s="638">
        <f t="shared" ca="1" si="7"/>
        <v>6.03</v>
      </c>
      <c r="Q83" s="639">
        <f t="shared" ca="1" si="7"/>
        <v>9.1</v>
      </c>
      <c r="R83" s="640" t="str">
        <f t="shared" ca="1" si="7"/>
        <v>落:巨型河马</v>
      </c>
    </row>
    <row r="84" spans="1:18" ht="12" thickBot="1">
      <c r="A84" s="633" t="str">
        <f t="shared" ref="A84:R99" ca="1" si="8">IF(ROWS(主炮列表) &gt;= ROW() - 3,OFFSET(战车武器类型主炮,ROW() - 3,COLUMN()),"")</f>
        <v>155mm火花炮:2</v>
      </c>
      <c r="B84" s="652" t="str">
        <f t="shared" ca="1" si="8"/>
        <v>通常</v>
      </c>
      <c r="C84" s="653" t="str">
        <f t="shared" ca="1" si="8"/>
        <v>1体</v>
      </c>
      <c r="D84" s="654" t="str">
        <f t="shared" ca="1" si="8"/>
        <v>主炮</v>
      </c>
      <c r="E84" s="652" t="str">
        <f t="shared" ca="1" si="8"/>
        <v>火花炮</v>
      </c>
      <c r="F84" s="634">
        <f t="shared" ca="1" si="8"/>
        <v>0</v>
      </c>
      <c r="G84" s="634">
        <f t="shared" ca="1" si="7"/>
        <v>693</v>
      </c>
      <c r="H84" s="635">
        <f t="shared" ca="1" si="8"/>
        <v>693</v>
      </c>
      <c r="I84" s="634">
        <f t="shared" ca="1" si="8"/>
        <v>0</v>
      </c>
      <c r="J84" s="634">
        <f t="shared" ca="1" si="7"/>
        <v>93</v>
      </c>
      <c r="K84" s="636">
        <f t="shared" ca="1" si="8"/>
        <v>134</v>
      </c>
      <c r="L84" s="634">
        <f t="shared" ca="1" si="8"/>
        <v>0</v>
      </c>
      <c r="M84" s="634">
        <f t="shared" ca="1" si="7"/>
        <v>64</v>
      </c>
      <c r="N84" s="637">
        <f t="shared" ca="1" si="8"/>
        <v>99</v>
      </c>
      <c r="O84" s="638">
        <f t="shared" ca="1" si="8"/>
        <v>0</v>
      </c>
      <c r="P84" s="638">
        <f t="shared" ca="1" si="7"/>
        <v>6.32</v>
      </c>
      <c r="Q84" s="639">
        <f t="shared" ca="1" si="8"/>
        <v>9.35</v>
      </c>
      <c r="R84" s="640" t="str">
        <f t="shared" ca="1" si="8"/>
        <v>落:巨型河马</v>
      </c>
    </row>
    <row r="85" spans="1:18" ht="12" thickBot="1">
      <c r="A85" s="633" t="str">
        <f t="shared" ca="1" si="8"/>
        <v>155mm火花炮:3</v>
      </c>
      <c r="B85" s="652" t="str">
        <f t="shared" ca="1" si="8"/>
        <v>通常</v>
      </c>
      <c r="C85" s="653" t="str">
        <f t="shared" ca="1" si="8"/>
        <v>1体</v>
      </c>
      <c r="D85" s="654" t="str">
        <f t="shared" ca="1" si="8"/>
        <v>主炮</v>
      </c>
      <c r="E85" s="652" t="str">
        <f t="shared" ca="1" si="8"/>
        <v>火花炮</v>
      </c>
      <c r="F85" s="634">
        <f t="shared" ca="1" si="8"/>
        <v>0</v>
      </c>
      <c r="G85" s="634">
        <f t="shared" ca="1" si="7"/>
        <v>756</v>
      </c>
      <c r="H85" s="635">
        <f t="shared" ca="1" si="8"/>
        <v>756</v>
      </c>
      <c r="I85" s="634">
        <f t="shared" ca="1" si="8"/>
        <v>0</v>
      </c>
      <c r="J85" s="634">
        <f t="shared" ca="1" si="7"/>
        <v>102</v>
      </c>
      <c r="K85" s="636">
        <f t="shared" ca="1" si="8"/>
        <v>147</v>
      </c>
      <c r="L85" s="634">
        <f t="shared" ca="1" si="8"/>
        <v>0</v>
      </c>
      <c r="M85" s="634">
        <f t="shared" ca="1" si="7"/>
        <v>64</v>
      </c>
      <c r="N85" s="637">
        <f t="shared" ca="1" si="8"/>
        <v>99</v>
      </c>
      <c r="O85" s="638">
        <f t="shared" ca="1" si="8"/>
        <v>0</v>
      </c>
      <c r="P85" s="638">
        <f t="shared" ca="1" si="7"/>
        <v>6.9</v>
      </c>
      <c r="Q85" s="639">
        <f t="shared" ca="1" si="8"/>
        <v>10.210000000000001</v>
      </c>
      <c r="R85" s="640" t="str">
        <f t="shared" ca="1" si="8"/>
        <v>落:巨型河马</v>
      </c>
    </row>
    <row r="86" spans="1:18" ht="12" thickBot="1">
      <c r="A86" s="633" t="str">
        <f t="shared" ca="1" si="8"/>
        <v>八岐大蛇:0</v>
      </c>
      <c r="B86" s="652" t="str">
        <f t="shared" ca="1" si="8"/>
        <v>火炎</v>
      </c>
      <c r="C86" s="653" t="str">
        <f t="shared" ca="1" si="8"/>
        <v>扇范围大</v>
      </c>
      <c r="D86" s="654" t="str">
        <f t="shared" ca="1" si="8"/>
        <v>主炮</v>
      </c>
      <c r="E86" s="652" t="str">
        <f t="shared" ca="1" si="8"/>
        <v>属性炮</v>
      </c>
      <c r="F86" s="634">
        <f t="shared" ca="1" si="8"/>
        <v>0</v>
      </c>
      <c r="G86" s="634">
        <f t="shared" ca="1" si="7"/>
        <v>650</v>
      </c>
      <c r="H86" s="635">
        <f t="shared" ca="1" si="8"/>
        <v>682</v>
      </c>
      <c r="I86" s="634">
        <f t="shared" ca="1" si="8"/>
        <v>0</v>
      </c>
      <c r="J86" s="634">
        <f t="shared" ca="1" si="7"/>
        <v>90</v>
      </c>
      <c r="K86" s="636">
        <f t="shared" ca="1" si="8"/>
        <v>117</v>
      </c>
      <c r="L86" s="634">
        <f t="shared" ca="1" si="8"/>
        <v>0</v>
      </c>
      <c r="M86" s="634">
        <f t="shared" ca="1" si="7"/>
        <v>24</v>
      </c>
      <c r="N86" s="637">
        <f t="shared" ca="1" si="8"/>
        <v>99</v>
      </c>
      <c r="O86" s="638">
        <f t="shared" ca="1" si="8"/>
        <v>0</v>
      </c>
      <c r="P86" s="638">
        <f t="shared" ca="1" si="7"/>
        <v>10</v>
      </c>
      <c r="Q86" s="639">
        <f t="shared" ca="1" si="8"/>
        <v>16.600000000000001</v>
      </c>
      <c r="R86" s="640" t="str">
        <f t="shared" ca="1" si="8"/>
        <v>店:铁片镇(A模式)</v>
      </c>
    </row>
    <row r="87" spans="1:18" ht="12" thickBot="1">
      <c r="A87" s="633" t="str">
        <f t="shared" ca="1" si="8"/>
        <v>超声波加农炮:0</v>
      </c>
      <c r="B87" s="652" t="str">
        <f t="shared" ca="1" si="8"/>
        <v>音波</v>
      </c>
      <c r="C87" s="653" t="str">
        <f t="shared" ca="1" si="8"/>
        <v>全体</v>
      </c>
      <c r="D87" s="654" t="str">
        <f t="shared" ca="1" si="8"/>
        <v>主炮</v>
      </c>
      <c r="E87" s="652" t="str">
        <f t="shared" ca="1" si="8"/>
        <v>属性炮</v>
      </c>
      <c r="F87" s="634">
        <f t="shared" ca="1" si="8"/>
        <v>0</v>
      </c>
      <c r="G87" s="634">
        <f t="shared" ca="1" si="7"/>
        <v>650</v>
      </c>
      <c r="H87" s="635">
        <f t="shared" ca="1" si="8"/>
        <v>715</v>
      </c>
      <c r="I87" s="634">
        <f t="shared" ca="1" si="8"/>
        <v>0</v>
      </c>
      <c r="J87" s="634">
        <f t="shared" ca="1" si="7"/>
        <v>75</v>
      </c>
      <c r="K87" s="636">
        <f t="shared" ca="1" si="8"/>
        <v>97</v>
      </c>
      <c r="L87" s="634">
        <f t="shared" ca="1" si="8"/>
        <v>0</v>
      </c>
      <c r="M87" s="634">
        <f t="shared" ca="1" si="7"/>
        <v>16</v>
      </c>
      <c r="N87" s="637">
        <f t="shared" ca="1" si="8"/>
        <v>21</v>
      </c>
      <c r="O87" s="638">
        <f t="shared" ca="1" si="8"/>
        <v>0</v>
      </c>
      <c r="P87" s="638">
        <f t="shared" ca="1" si="7"/>
        <v>8</v>
      </c>
      <c r="Q87" s="639">
        <f t="shared" ca="1" si="8"/>
        <v>10.16</v>
      </c>
      <c r="R87" s="640" t="str">
        <f t="shared" ca="1" si="8"/>
        <v>店:铁片镇(C模式)</v>
      </c>
    </row>
    <row r="88" spans="1:18" ht="12" thickBot="1">
      <c r="A88" s="633" t="str">
        <f t="shared" ca="1" si="8"/>
        <v>火星爆射炮:0</v>
      </c>
      <c r="B88" s="652" t="str">
        <f t="shared" ca="1" si="8"/>
        <v>通常</v>
      </c>
      <c r="C88" s="653" t="str">
        <f t="shared" ca="1" si="8"/>
        <v>2连射</v>
      </c>
      <c r="D88" s="654" t="str">
        <f t="shared" ca="1" si="8"/>
        <v>主炮</v>
      </c>
      <c r="E88" s="652" t="str">
        <f t="shared" ca="1" si="8"/>
        <v>爆射炮</v>
      </c>
      <c r="F88" s="634">
        <f t="shared" ca="1" si="8"/>
        <v>0</v>
      </c>
      <c r="G88" s="634">
        <f t="shared" ca="1" si="7"/>
        <v>650</v>
      </c>
      <c r="H88" s="635">
        <f t="shared" ca="1" si="8"/>
        <v>780</v>
      </c>
      <c r="I88" s="634">
        <f t="shared" ca="1" si="8"/>
        <v>0</v>
      </c>
      <c r="J88" s="634">
        <f t="shared" ca="1" si="7"/>
        <v>100</v>
      </c>
      <c r="K88" s="636">
        <f t="shared" ca="1" si="8"/>
        <v>120</v>
      </c>
      <c r="L88" s="634">
        <f t="shared" ca="1" si="8"/>
        <v>0</v>
      </c>
      <c r="M88" s="634">
        <f t="shared" ca="1" si="7"/>
        <v>32</v>
      </c>
      <c r="N88" s="637">
        <f t="shared" ca="1" si="8"/>
        <v>47</v>
      </c>
      <c r="O88" s="638">
        <f t="shared" ca="1" si="8"/>
        <v>0</v>
      </c>
      <c r="P88" s="638">
        <f t="shared" ca="1" si="7"/>
        <v>8</v>
      </c>
      <c r="Q88" s="639">
        <f t="shared" ca="1" si="8"/>
        <v>10.64</v>
      </c>
      <c r="R88" s="640" t="str">
        <f t="shared" ca="1" si="8"/>
        <v>落:火星水母</v>
      </c>
    </row>
    <row r="89" spans="1:18" ht="12" thickBot="1">
      <c r="A89" s="633" t="str">
        <f t="shared" ca="1" si="8"/>
        <v>火星爆射炮:2</v>
      </c>
      <c r="B89" s="652" t="str">
        <f t="shared" ca="1" si="8"/>
        <v>通常</v>
      </c>
      <c r="C89" s="653" t="str">
        <f t="shared" ca="1" si="8"/>
        <v>2连射</v>
      </c>
      <c r="D89" s="654" t="str">
        <f t="shared" ca="1" si="8"/>
        <v>主炮</v>
      </c>
      <c r="E89" s="652" t="str">
        <f t="shared" ca="1" si="8"/>
        <v>爆射炮</v>
      </c>
      <c r="F89" s="634">
        <f t="shared" ca="1" si="8"/>
        <v>357</v>
      </c>
      <c r="G89" s="634">
        <f t="shared" ca="1" si="7"/>
        <v>715</v>
      </c>
      <c r="H89" s="635">
        <f t="shared" ca="1" si="8"/>
        <v>786</v>
      </c>
      <c r="I89" s="634">
        <f t="shared" ca="1" si="8"/>
        <v>55</v>
      </c>
      <c r="J89" s="634">
        <f t="shared" ca="1" si="7"/>
        <v>110</v>
      </c>
      <c r="K89" s="636">
        <f t="shared" ca="1" si="8"/>
        <v>132</v>
      </c>
      <c r="L89" s="634">
        <f t="shared" ca="1" si="8"/>
        <v>2</v>
      </c>
      <c r="M89" s="634">
        <f t="shared" ca="1" si="7"/>
        <v>32</v>
      </c>
      <c r="N89" s="637">
        <f t="shared" ca="1" si="8"/>
        <v>47</v>
      </c>
      <c r="O89" s="638">
        <f t="shared" ca="1" si="8"/>
        <v>7.48</v>
      </c>
      <c r="P89" s="638">
        <f t="shared" ca="1" si="7"/>
        <v>8.8000000000000007</v>
      </c>
      <c r="Q89" s="639">
        <f t="shared" ca="1" si="8"/>
        <v>11.17</v>
      </c>
      <c r="R89" s="640" t="str">
        <f t="shared" ca="1" si="8"/>
        <v>落:火星水母</v>
      </c>
    </row>
    <row r="90" spans="1:18" ht="12" thickBot="1">
      <c r="A90" s="633" t="str">
        <f t="shared" ca="1" si="8"/>
        <v>土星爆射炮:0</v>
      </c>
      <c r="B90" s="652" t="str">
        <f t="shared" ca="1" si="8"/>
        <v>通常</v>
      </c>
      <c r="C90" s="653" t="str">
        <f t="shared" ca="1" si="8"/>
        <v>3连射</v>
      </c>
      <c r="D90" s="654" t="str">
        <f t="shared" ca="1" si="8"/>
        <v>主炮</v>
      </c>
      <c r="E90" s="652" t="str">
        <f t="shared" ca="1" si="8"/>
        <v>爆射炮</v>
      </c>
      <c r="F90" s="634">
        <f t="shared" ca="1" si="8"/>
        <v>0</v>
      </c>
      <c r="G90" s="634">
        <f t="shared" ca="1" si="8"/>
        <v>650</v>
      </c>
      <c r="H90" s="635">
        <f t="shared" ca="1" si="8"/>
        <v>780</v>
      </c>
      <c r="I90" s="634">
        <f t="shared" ca="1" si="8"/>
        <v>0</v>
      </c>
      <c r="J90" s="634">
        <f t="shared" ca="1" si="8"/>
        <v>100</v>
      </c>
      <c r="K90" s="636">
        <f t="shared" ca="1" si="8"/>
        <v>120</v>
      </c>
      <c r="L90" s="634">
        <f t="shared" ca="1" si="8"/>
        <v>0</v>
      </c>
      <c r="M90" s="634">
        <f t="shared" ca="1" si="8"/>
        <v>32</v>
      </c>
      <c r="N90" s="637">
        <f t="shared" ca="1" si="8"/>
        <v>47</v>
      </c>
      <c r="O90" s="638">
        <f t="shared" ca="1" si="8"/>
        <v>0</v>
      </c>
      <c r="P90" s="638">
        <f t="shared" ca="1" si="8"/>
        <v>15</v>
      </c>
      <c r="Q90" s="639">
        <f t="shared" ca="1" si="8"/>
        <v>19.95</v>
      </c>
      <c r="R90" s="640" t="str">
        <f t="shared" ca="1" si="8"/>
        <v>落:土星水母</v>
      </c>
    </row>
    <row r="91" spans="1:18" ht="12" thickBot="1">
      <c r="A91" s="633" t="str">
        <f t="shared" ca="1" si="8"/>
        <v>土星爆射炮:2</v>
      </c>
      <c r="B91" s="652" t="str">
        <f t="shared" ca="1" si="8"/>
        <v>通常</v>
      </c>
      <c r="C91" s="653" t="str">
        <f t="shared" ca="1" si="8"/>
        <v>3连射</v>
      </c>
      <c r="D91" s="654" t="str">
        <f t="shared" ca="1" si="8"/>
        <v>主炮</v>
      </c>
      <c r="E91" s="652" t="str">
        <f t="shared" ca="1" si="8"/>
        <v>爆射炮</v>
      </c>
      <c r="F91" s="634">
        <f t="shared" ca="1" si="8"/>
        <v>0</v>
      </c>
      <c r="G91" s="634">
        <f t="shared" ca="1" si="8"/>
        <v>715</v>
      </c>
      <c r="H91" s="635">
        <f t="shared" ca="1" si="8"/>
        <v>786</v>
      </c>
      <c r="I91" s="634">
        <f t="shared" ca="1" si="8"/>
        <v>0</v>
      </c>
      <c r="J91" s="634">
        <f t="shared" ca="1" si="8"/>
        <v>110</v>
      </c>
      <c r="K91" s="636">
        <f t="shared" ca="1" si="8"/>
        <v>132</v>
      </c>
      <c r="L91" s="634">
        <f t="shared" ca="1" si="8"/>
        <v>0</v>
      </c>
      <c r="M91" s="634">
        <f t="shared" ca="1" si="8"/>
        <v>32</v>
      </c>
      <c r="N91" s="637">
        <f t="shared" ca="1" si="8"/>
        <v>47</v>
      </c>
      <c r="O91" s="638">
        <f t="shared" ca="1" si="8"/>
        <v>0</v>
      </c>
      <c r="P91" s="638">
        <f t="shared" ca="1" si="8"/>
        <v>16.5</v>
      </c>
      <c r="Q91" s="639">
        <f t="shared" ca="1" si="8"/>
        <v>20.95</v>
      </c>
      <c r="R91" s="640" t="str">
        <f t="shared" ca="1" si="8"/>
        <v>落:土星水母</v>
      </c>
    </row>
    <row r="92" spans="1:18" ht="12" thickBot="1">
      <c r="A92" s="633" t="str">
        <f t="shared" ca="1" si="8"/>
        <v>165mm幽灵炮:0</v>
      </c>
      <c r="B92" s="652" t="str">
        <f t="shared" ca="1" si="8"/>
        <v>通常</v>
      </c>
      <c r="C92" s="653" t="str">
        <f t="shared" ca="1" si="8"/>
        <v>1体</v>
      </c>
      <c r="D92" s="654" t="str">
        <f t="shared" ca="1" si="8"/>
        <v>主炮</v>
      </c>
      <c r="E92" s="652" t="str">
        <f t="shared" ca="1" si="8"/>
        <v>普通炮</v>
      </c>
      <c r="F92" s="634">
        <f t="shared" ca="1" si="8"/>
        <v>0</v>
      </c>
      <c r="G92" s="634">
        <f t="shared" ca="1" si="8"/>
        <v>650</v>
      </c>
      <c r="H92" s="635">
        <f t="shared" ca="1" si="8"/>
        <v>682</v>
      </c>
      <c r="I92" s="634">
        <f t="shared" ca="1" si="8"/>
        <v>0</v>
      </c>
      <c r="J92" s="634">
        <f t="shared" ca="1" si="8"/>
        <v>55</v>
      </c>
      <c r="K92" s="636">
        <f t="shared" ca="1" si="8"/>
        <v>74</v>
      </c>
      <c r="L92" s="634">
        <f t="shared" ca="1" si="8"/>
        <v>0</v>
      </c>
      <c r="M92" s="634">
        <f t="shared" ca="1" si="8"/>
        <v>16</v>
      </c>
      <c r="N92" s="637">
        <f t="shared" ca="1" si="8"/>
        <v>21</v>
      </c>
      <c r="O92" s="638">
        <f t="shared" ca="1" si="8"/>
        <v>0</v>
      </c>
      <c r="P92" s="638">
        <f t="shared" ca="1" si="8"/>
        <v>1</v>
      </c>
      <c r="Q92" s="639">
        <f t="shared" ca="1" si="8"/>
        <v>1.27</v>
      </c>
      <c r="R92" s="640" t="str">
        <f t="shared" ca="1" si="8"/>
        <v>宝:艾尔鲁斯29F</v>
      </c>
    </row>
    <row r="93" spans="1:18" ht="12" thickBot="1">
      <c r="A93" s="633" t="str">
        <f t="shared" ca="1" si="8"/>
        <v>165mm幽灵炮:1</v>
      </c>
      <c r="B93" s="652" t="str">
        <f t="shared" ca="1" si="8"/>
        <v>通常</v>
      </c>
      <c r="C93" s="653" t="str">
        <f t="shared" ca="1" si="8"/>
        <v>1体</v>
      </c>
      <c r="D93" s="654" t="str">
        <f t="shared" ca="1" si="8"/>
        <v>主炮</v>
      </c>
      <c r="E93" s="652" t="str">
        <f t="shared" ca="1" si="8"/>
        <v>普通炮</v>
      </c>
      <c r="F93" s="634">
        <f t="shared" ca="1" si="8"/>
        <v>0</v>
      </c>
      <c r="G93" s="634">
        <f t="shared" ca="1" si="8"/>
        <v>682</v>
      </c>
      <c r="H93" s="635">
        <f t="shared" ca="1" si="8"/>
        <v>682</v>
      </c>
      <c r="I93" s="634">
        <f t="shared" ca="1" si="8"/>
        <v>0</v>
      </c>
      <c r="J93" s="634">
        <f t="shared" ca="1" si="8"/>
        <v>57</v>
      </c>
      <c r="K93" s="636">
        <f t="shared" ca="1" si="8"/>
        <v>76</v>
      </c>
      <c r="L93" s="634">
        <f t="shared" ca="1" si="8"/>
        <v>0</v>
      </c>
      <c r="M93" s="634">
        <f t="shared" ca="1" si="8"/>
        <v>16</v>
      </c>
      <c r="N93" s="637">
        <f t="shared" ca="1" si="8"/>
        <v>21</v>
      </c>
      <c r="O93" s="638">
        <f t="shared" ca="1" si="8"/>
        <v>0</v>
      </c>
      <c r="P93" s="638">
        <f t="shared" ca="1" si="8"/>
        <v>1.05</v>
      </c>
      <c r="Q93" s="639">
        <f t="shared" ca="1" si="8"/>
        <v>1.3</v>
      </c>
      <c r="R93" s="640" t="str">
        <f t="shared" ca="1" si="8"/>
        <v>宝:艾尔鲁斯29F</v>
      </c>
    </row>
    <row r="94" spans="1:18" ht="12" thickBot="1">
      <c r="A94" s="633" t="str">
        <f t="shared" ref="A94:R109" ca="1" si="9">IF(ROWS(主炮列表) &gt;= ROW() - 3,OFFSET(战车武器类型主炮,ROW() - 3,COLUMN()),"")</f>
        <v>165mm幽灵炮:2</v>
      </c>
      <c r="B94" s="652" t="str">
        <f t="shared" ca="1" si="9"/>
        <v>通常</v>
      </c>
      <c r="C94" s="653" t="str">
        <f t="shared" ca="1" si="9"/>
        <v>1体</v>
      </c>
      <c r="D94" s="654" t="str">
        <f t="shared" ca="1" si="9"/>
        <v>主炮</v>
      </c>
      <c r="E94" s="652" t="str">
        <f t="shared" ca="1" si="9"/>
        <v>普通炮</v>
      </c>
      <c r="F94" s="634">
        <f t="shared" ca="1" si="9"/>
        <v>0</v>
      </c>
      <c r="G94" s="634">
        <f t="shared" ca="1" si="8"/>
        <v>715</v>
      </c>
      <c r="H94" s="635">
        <f t="shared" ca="1" si="9"/>
        <v>715</v>
      </c>
      <c r="I94" s="634">
        <f t="shared" ca="1" si="9"/>
        <v>0</v>
      </c>
      <c r="J94" s="634">
        <f t="shared" ca="1" si="8"/>
        <v>60</v>
      </c>
      <c r="K94" s="636">
        <f t="shared" ca="1" si="9"/>
        <v>81</v>
      </c>
      <c r="L94" s="634">
        <f t="shared" ca="1" si="9"/>
        <v>0</v>
      </c>
      <c r="M94" s="634">
        <f t="shared" ca="1" si="8"/>
        <v>16</v>
      </c>
      <c r="N94" s="637">
        <f t="shared" ca="1" si="9"/>
        <v>21</v>
      </c>
      <c r="O94" s="638">
        <f t="shared" ca="1" si="9"/>
        <v>0</v>
      </c>
      <c r="P94" s="638">
        <f t="shared" ca="1" si="8"/>
        <v>1.1000000000000001</v>
      </c>
      <c r="Q94" s="639">
        <f t="shared" ca="1" si="9"/>
        <v>1.36</v>
      </c>
      <c r="R94" s="640" t="str">
        <f t="shared" ca="1" si="9"/>
        <v>宝:艾尔鲁斯29F</v>
      </c>
    </row>
    <row r="95" spans="1:18" ht="12" thickBot="1">
      <c r="A95" s="633" t="str">
        <f t="shared" ca="1" si="9"/>
        <v>165mm幽灵炮:3</v>
      </c>
      <c r="B95" s="652" t="str">
        <f t="shared" ca="1" si="9"/>
        <v>通常</v>
      </c>
      <c r="C95" s="653" t="str">
        <f t="shared" ca="1" si="9"/>
        <v>1体</v>
      </c>
      <c r="D95" s="654" t="str">
        <f t="shared" ca="1" si="9"/>
        <v>主炮</v>
      </c>
      <c r="E95" s="652" t="str">
        <f t="shared" ca="1" si="9"/>
        <v>普通炮</v>
      </c>
      <c r="F95" s="634">
        <f t="shared" ca="1" si="9"/>
        <v>0</v>
      </c>
      <c r="G95" s="634">
        <f t="shared" ca="1" si="8"/>
        <v>780</v>
      </c>
      <c r="H95" s="635">
        <f t="shared" ca="1" si="9"/>
        <v>780</v>
      </c>
      <c r="I95" s="634">
        <f t="shared" ca="1" si="9"/>
        <v>0</v>
      </c>
      <c r="J95" s="634">
        <f t="shared" ca="1" si="8"/>
        <v>66</v>
      </c>
      <c r="K95" s="636">
        <f t="shared" ca="1" si="9"/>
        <v>89</v>
      </c>
      <c r="L95" s="634">
        <f t="shared" ca="1" si="9"/>
        <v>0</v>
      </c>
      <c r="M95" s="634">
        <f t="shared" ca="1" si="8"/>
        <v>16</v>
      </c>
      <c r="N95" s="637">
        <f t="shared" ca="1" si="9"/>
        <v>21</v>
      </c>
      <c r="O95" s="638">
        <f t="shared" ca="1" si="9"/>
        <v>0</v>
      </c>
      <c r="P95" s="638">
        <f t="shared" ca="1" si="8"/>
        <v>1.2</v>
      </c>
      <c r="Q95" s="639">
        <f t="shared" ca="1" si="9"/>
        <v>1.48</v>
      </c>
      <c r="R95" s="640" t="str">
        <f t="shared" ca="1" si="9"/>
        <v>宝:艾尔鲁斯29F</v>
      </c>
    </row>
    <row r="96" spans="1:18" ht="12" thickBot="1">
      <c r="A96" s="633" t="str">
        <f t="shared" ca="1" si="9"/>
        <v>180mm爆射炮:0</v>
      </c>
      <c r="B96" s="652" t="str">
        <f t="shared" ca="1" si="9"/>
        <v>通常</v>
      </c>
      <c r="C96" s="653" t="str">
        <f t="shared" ca="1" si="9"/>
        <v>2连射</v>
      </c>
      <c r="D96" s="654" t="str">
        <f t="shared" ca="1" si="9"/>
        <v>主炮</v>
      </c>
      <c r="E96" s="652" t="str">
        <f t="shared" ca="1" si="9"/>
        <v>爆射炮</v>
      </c>
      <c r="F96" s="634">
        <f t="shared" ca="1" si="9"/>
        <v>0</v>
      </c>
      <c r="G96" s="634">
        <f t="shared" ca="1" si="8"/>
        <v>660</v>
      </c>
      <c r="H96" s="635">
        <f t="shared" ca="1" si="9"/>
        <v>693</v>
      </c>
      <c r="I96" s="634">
        <f t="shared" ca="1" si="9"/>
        <v>0</v>
      </c>
      <c r="J96" s="634">
        <f t="shared" ca="1" si="8"/>
        <v>70</v>
      </c>
      <c r="K96" s="636">
        <f t="shared" ca="1" si="9"/>
        <v>94</v>
      </c>
      <c r="L96" s="634">
        <f t="shared" ca="1" si="9"/>
        <v>0</v>
      </c>
      <c r="M96" s="634">
        <f t="shared" ca="1" si="8"/>
        <v>24</v>
      </c>
      <c r="N96" s="637">
        <f t="shared" ca="1" si="9"/>
        <v>29</v>
      </c>
      <c r="O96" s="638">
        <f t="shared" ca="1" si="9"/>
        <v>0</v>
      </c>
      <c r="P96" s="638">
        <f t="shared" ca="1" si="8"/>
        <v>8.5</v>
      </c>
      <c r="Q96" s="639">
        <f t="shared" ca="1" si="9"/>
        <v>10.79</v>
      </c>
      <c r="R96" s="640" t="str">
        <f t="shared" ca="1" si="9"/>
        <v>宝:艾尔鲁斯大楼16F</v>
      </c>
    </row>
    <row r="97" spans="1:18" ht="12" thickBot="1">
      <c r="A97" s="633" t="str">
        <f t="shared" ca="1" si="9"/>
        <v>180mm爆射炮:1</v>
      </c>
      <c r="B97" s="652" t="str">
        <f t="shared" ca="1" si="9"/>
        <v>通常</v>
      </c>
      <c r="C97" s="653" t="str">
        <f t="shared" ca="1" si="9"/>
        <v>2连射</v>
      </c>
      <c r="D97" s="654" t="str">
        <f t="shared" ca="1" si="9"/>
        <v>主炮</v>
      </c>
      <c r="E97" s="652" t="str">
        <f t="shared" ca="1" si="9"/>
        <v>爆射炮</v>
      </c>
      <c r="F97" s="634">
        <f t="shared" ca="1" si="9"/>
        <v>0</v>
      </c>
      <c r="G97" s="634">
        <f t="shared" ca="1" si="8"/>
        <v>693</v>
      </c>
      <c r="H97" s="635">
        <f t="shared" ca="1" si="9"/>
        <v>693</v>
      </c>
      <c r="I97" s="634">
        <f t="shared" ca="1" si="9"/>
        <v>0</v>
      </c>
      <c r="J97" s="634">
        <f t="shared" ca="1" si="8"/>
        <v>73</v>
      </c>
      <c r="K97" s="636">
        <f t="shared" ca="1" si="9"/>
        <v>98</v>
      </c>
      <c r="L97" s="634">
        <f t="shared" ca="1" si="9"/>
        <v>0</v>
      </c>
      <c r="M97" s="634">
        <f t="shared" ca="1" si="8"/>
        <v>24</v>
      </c>
      <c r="N97" s="637">
        <f t="shared" ca="1" si="9"/>
        <v>29</v>
      </c>
      <c r="O97" s="638">
        <f t="shared" ca="1" si="9"/>
        <v>0</v>
      </c>
      <c r="P97" s="638">
        <f t="shared" ca="1" si="8"/>
        <v>8.92</v>
      </c>
      <c r="Q97" s="639">
        <f t="shared" ca="1" si="9"/>
        <v>11.06</v>
      </c>
      <c r="R97" s="640" t="str">
        <f t="shared" ca="1" si="9"/>
        <v>宝:艾尔鲁斯大楼16F</v>
      </c>
    </row>
    <row r="98" spans="1:18" ht="12" thickBot="1">
      <c r="A98" s="633" t="str">
        <f t="shared" ca="1" si="9"/>
        <v>180mm爆射炮:2</v>
      </c>
      <c r="B98" s="652" t="str">
        <f t="shared" ca="1" si="9"/>
        <v>通常</v>
      </c>
      <c r="C98" s="653" t="str">
        <f t="shared" ca="1" si="9"/>
        <v>2连射</v>
      </c>
      <c r="D98" s="654" t="str">
        <f t="shared" ca="1" si="9"/>
        <v>主炮</v>
      </c>
      <c r="E98" s="652" t="str">
        <f t="shared" ca="1" si="9"/>
        <v>爆射炮</v>
      </c>
      <c r="F98" s="634">
        <f t="shared" ca="1" si="9"/>
        <v>363</v>
      </c>
      <c r="G98" s="634">
        <f t="shared" ca="1" si="8"/>
        <v>726</v>
      </c>
      <c r="H98" s="635">
        <f t="shared" ca="1" si="9"/>
        <v>726</v>
      </c>
      <c r="I98" s="634">
        <f t="shared" ca="1" si="9"/>
        <v>38</v>
      </c>
      <c r="J98" s="634">
        <f t="shared" ca="1" si="8"/>
        <v>77</v>
      </c>
      <c r="K98" s="636">
        <f t="shared" ca="1" si="9"/>
        <v>103</v>
      </c>
      <c r="L98" s="634">
        <f t="shared" ca="1" si="9"/>
        <v>4</v>
      </c>
      <c r="M98" s="634">
        <f t="shared" ca="1" si="8"/>
        <v>24</v>
      </c>
      <c r="N98" s="637">
        <f t="shared" ca="1" si="9"/>
        <v>29</v>
      </c>
      <c r="O98" s="638">
        <f t="shared" ca="1" si="9"/>
        <v>6.82</v>
      </c>
      <c r="P98" s="638">
        <f t="shared" ca="1" si="8"/>
        <v>9.35</v>
      </c>
      <c r="Q98" s="639">
        <f t="shared" ca="1" si="9"/>
        <v>11.59</v>
      </c>
      <c r="R98" s="640" t="str">
        <f t="shared" ca="1" si="9"/>
        <v>宝:艾尔鲁斯大楼16F</v>
      </c>
    </row>
    <row r="99" spans="1:18" ht="12" thickBot="1">
      <c r="A99" s="633" t="str">
        <f t="shared" ca="1" si="9"/>
        <v>180mm爆射炮:3</v>
      </c>
      <c r="B99" s="652" t="str">
        <f t="shared" ca="1" si="9"/>
        <v>通常</v>
      </c>
      <c r="C99" s="653" t="str">
        <f t="shared" ca="1" si="9"/>
        <v>2连射</v>
      </c>
      <c r="D99" s="654" t="str">
        <f t="shared" ca="1" si="9"/>
        <v>主炮</v>
      </c>
      <c r="E99" s="652" t="str">
        <f t="shared" ca="1" si="9"/>
        <v>爆射炮</v>
      </c>
      <c r="F99" s="634">
        <f t="shared" ca="1" si="9"/>
        <v>0</v>
      </c>
      <c r="G99" s="634">
        <f t="shared" ca="1" si="8"/>
        <v>792</v>
      </c>
      <c r="H99" s="635">
        <f t="shared" ca="1" si="9"/>
        <v>792</v>
      </c>
      <c r="I99" s="634">
        <f t="shared" ca="1" si="9"/>
        <v>0</v>
      </c>
      <c r="J99" s="634">
        <f t="shared" ca="1" si="8"/>
        <v>84</v>
      </c>
      <c r="K99" s="636">
        <f t="shared" ca="1" si="9"/>
        <v>113</v>
      </c>
      <c r="L99" s="634">
        <f t="shared" ca="1" si="9"/>
        <v>0</v>
      </c>
      <c r="M99" s="634">
        <f t="shared" ca="1" si="8"/>
        <v>24</v>
      </c>
      <c r="N99" s="637">
        <f t="shared" ca="1" si="9"/>
        <v>29</v>
      </c>
      <c r="O99" s="638">
        <f t="shared" ca="1" si="9"/>
        <v>0</v>
      </c>
      <c r="P99" s="638">
        <f t="shared" ca="1" si="8"/>
        <v>10.199999999999999</v>
      </c>
      <c r="Q99" s="639">
        <f t="shared" ca="1" si="9"/>
        <v>12.64</v>
      </c>
      <c r="R99" s="640" t="str">
        <f t="shared" ca="1" si="9"/>
        <v>宝:艾尔鲁斯大楼16F</v>
      </c>
    </row>
    <row r="100" spans="1:18" ht="12" thickBot="1">
      <c r="A100" s="633" t="str">
        <f t="shared" ca="1" si="9"/>
        <v>165mm远程T型炮:0</v>
      </c>
      <c r="B100" s="652" t="str">
        <f t="shared" ca="1" si="9"/>
        <v>通常</v>
      </c>
      <c r="C100" s="653" t="str">
        <f t="shared" ca="1" si="9"/>
        <v>1体</v>
      </c>
      <c r="D100" s="654" t="str">
        <f t="shared" ca="1" si="9"/>
        <v>主炮</v>
      </c>
      <c r="E100" s="652" t="str">
        <f t="shared" ca="1" si="9"/>
        <v>火箭炮</v>
      </c>
      <c r="F100" s="634">
        <f t="shared" ca="1" si="9"/>
        <v>0</v>
      </c>
      <c r="G100" s="634">
        <f t="shared" ca="1" si="9"/>
        <v>665</v>
      </c>
      <c r="H100" s="635">
        <f t="shared" ca="1" si="9"/>
        <v>698</v>
      </c>
      <c r="I100" s="634">
        <f t="shared" ca="1" si="9"/>
        <v>0</v>
      </c>
      <c r="J100" s="634">
        <f t="shared" ca="1" si="9"/>
        <v>80</v>
      </c>
      <c r="K100" s="636">
        <f t="shared" ca="1" si="9"/>
        <v>100</v>
      </c>
      <c r="L100" s="634">
        <f t="shared" ca="1" si="9"/>
        <v>0</v>
      </c>
      <c r="M100" s="634">
        <f t="shared" ca="1" si="9"/>
        <v>48</v>
      </c>
      <c r="N100" s="637">
        <f t="shared" ca="1" si="9"/>
        <v>63</v>
      </c>
      <c r="O100" s="638">
        <f t="shared" ca="1" si="9"/>
        <v>0</v>
      </c>
      <c r="P100" s="638">
        <f t="shared" ca="1" si="9"/>
        <v>5</v>
      </c>
      <c r="Q100" s="639">
        <f t="shared" ca="1" si="9"/>
        <v>6.35</v>
      </c>
      <c r="R100" s="640" t="str">
        <f t="shared" ca="1" si="9"/>
        <v>店:大檐楼镇/宝:艾尔鲁斯大楼26F/落:火焰章鱼</v>
      </c>
    </row>
    <row r="101" spans="1:18" ht="12" thickBot="1">
      <c r="A101" s="633" t="str">
        <f t="shared" ca="1" si="9"/>
        <v>165mm远程T型炮:1</v>
      </c>
      <c r="B101" s="652" t="str">
        <f t="shared" ca="1" si="9"/>
        <v>通常</v>
      </c>
      <c r="C101" s="653" t="str">
        <f t="shared" ca="1" si="9"/>
        <v>1体</v>
      </c>
      <c r="D101" s="654" t="str">
        <f t="shared" ca="1" si="9"/>
        <v>主炮</v>
      </c>
      <c r="E101" s="652" t="str">
        <f t="shared" ca="1" si="9"/>
        <v>火箭炮</v>
      </c>
      <c r="F101" s="634">
        <f t="shared" ca="1" si="9"/>
        <v>0</v>
      </c>
      <c r="G101" s="634">
        <f t="shared" ca="1" si="9"/>
        <v>698</v>
      </c>
      <c r="H101" s="635">
        <f t="shared" ca="1" si="9"/>
        <v>698</v>
      </c>
      <c r="I101" s="634">
        <f t="shared" ca="1" si="9"/>
        <v>0</v>
      </c>
      <c r="J101" s="634">
        <f t="shared" ca="1" si="9"/>
        <v>84</v>
      </c>
      <c r="K101" s="636">
        <f t="shared" ca="1" si="9"/>
        <v>105</v>
      </c>
      <c r="L101" s="634">
        <f t="shared" ca="1" si="9"/>
        <v>0</v>
      </c>
      <c r="M101" s="634">
        <f t="shared" ca="1" si="9"/>
        <v>48</v>
      </c>
      <c r="N101" s="637">
        <f t="shared" ca="1" si="9"/>
        <v>63</v>
      </c>
      <c r="O101" s="638">
        <f t="shared" ca="1" si="9"/>
        <v>0</v>
      </c>
      <c r="P101" s="638">
        <f t="shared" ca="1" si="9"/>
        <v>5.25</v>
      </c>
      <c r="Q101" s="639">
        <f t="shared" ca="1" si="9"/>
        <v>6.51</v>
      </c>
      <c r="R101" s="640" t="str">
        <f t="shared" ca="1" si="9"/>
        <v>落:火焰章鱼</v>
      </c>
    </row>
    <row r="102" spans="1:18" ht="12" thickBot="1">
      <c r="A102" s="633" t="str">
        <f t="shared" ca="1" si="9"/>
        <v>165mm远程T型炮:2</v>
      </c>
      <c r="B102" s="652" t="str">
        <f t="shared" ca="1" si="9"/>
        <v>通常</v>
      </c>
      <c r="C102" s="653" t="str">
        <f t="shared" ca="1" si="9"/>
        <v>1体</v>
      </c>
      <c r="D102" s="654" t="str">
        <f t="shared" ca="1" si="9"/>
        <v>主炮</v>
      </c>
      <c r="E102" s="652" t="str">
        <f t="shared" ca="1" si="9"/>
        <v>火箭炮</v>
      </c>
      <c r="F102" s="634">
        <f t="shared" ca="1" si="9"/>
        <v>0</v>
      </c>
      <c r="G102" s="634">
        <f t="shared" ca="1" si="9"/>
        <v>731</v>
      </c>
      <c r="H102" s="635">
        <f t="shared" ca="1" si="9"/>
        <v>731</v>
      </c>
      <c r="I102" s="634">
        <f t="shared" ca="1" si="9"/>
        <v>0</v>
      </c>
      <c r="J102" s="634">
        <f t="shared" ca="1" si="9"/>
        <v>88</v>
      </c>
      <c r="K102" s="636">
        <f t="shared" ca="1" si="9"/>
        <v>110</v>
      </c>
      <c r="L102" s="634">
        <f t="shared" ca="1" si="9"/>
        <v>0</v>
      </c>
      <c r="M102" s="634">
        <f t="shared" ca="1" si="9"/>
        <v>48</v>
      </c>
      <c r="N102" s="637">
        <f t="shared" ca="1" si="9"/>
        <v>63</v>
      </c>
      <c r="O102" s="638">
        <f t="shared" ca="1" si="9"/>
        <v>0</v>
      </c>
      <c r="P102" s="638">
        <f t="shared" ca="1" si="9"/>
        <v>5.5</v>
      </c>
      <c r="Q102" s="639">
        <f t="shared" ca="1" si="9"/>
        <v>6.81</v>
      </c>
      <c r="R102" s="640" t="str">
        <f t="shared" ca="1" si="9"/>
        <v>落:火焰章鱼</v>
      </c>
    </row>
    <row r="103" spans="1:18" ht="12" thickBot="1">
      <c r="A103" s="633" t="str">
        <f t="shared" ca="1" si="9"/>
        <v>165mm远程T型炮:3</v>
      </c>
      <c r="B103" s="652" t="str">
        <f t="shared" ca="1" si="9"/>
        <v>通常</v>
      </c>
      <c r="C103" s="653" t="str">
        <f t="shared" ca="1" si="9"/>
        <v>1体</v>
      </c>
      <c r="D103" s="654" t="str">
        <f t="shared" ca="1" si="9"/>
        <v>主炮</v>
      </c>
      <c r="E103" s="652" t="str">
        <f t="shared" ca="1" si="9"/>
        <v>火箭炮</v>
      </c>
      <c r="F103" s="634">
        <f t="shared" ca="1" si="9"/>
        <v>0</v>
      </c>
      <c r="G103" s="634">
        <f t="shared" ca="1" si="9"/>
        <v>798</v>
      </c>
      <c r="H103" s="635">
        <f t="shared" ca="1" si="9"/>
        <v>798</v>
      </c>
      <c r="I103" s="634">
        <f t="shared" ca="1" si="9"/>
        <v>0</v>
      </c>
      <c r="J103" s="634">
        <f t="shared" ca="1" si="9"/>
        <v>96</v>
      </c>
      <c r="K103" s="636">
        <f t="shared" ca="1" si="9"/>
        <v>120</v>
      </c>
      <c r="L103" s="634">
        <f t="shared" ca="1" si="9"/>
        <v>0</v>
      </c>
      <c r="M103" s="634">
        <f t="shared" ca="1" si="9"/>
        <v>48</v>
      </c>
      <c r="N103" s="637">
        <f t="shared" ca="1" si="9"/>
        <v>63</v>
      </c>
      <c r="O103" s="638">
        <f t="shared" ca="1" si="9"/>
        <v>0</v>
      </c>
      <c r="P103" s="638">
        <f t="shared" ca="1" si="9"/>
        <v>6</v>
      </c>
      <c r="Q103" s="639">
        <f t="shared" ca="1" si="9"/>
        <v>7.44</v>
      </c>
      <c r="R103" s="640" t="str">
        <f t="shared" ca="1" si="9"/>
        <v>落:火焰章鱼</v>
      </c>
    </row>
    <row r="104" spans="1:18" ht="12" thickBot="1">
      <c r="A104" s="633" t="str">
        <f t="shared" ref="A104:R119" ca="1" si="10">IF(ROWS(主炮列表) &gt;= ROW() - 3,OFFSET(战车武器类型主炮,ROW() - 3,COLUMN()),"")</f>
        <v>炸裂军刀炮:0</v>
      </c>
      <c r="B104" s="652" t="str">
        <f t="shared" ca="1" si="10"/>
        <v>通常</v>
      </c>
      <c r="C104" s="653" t="str">
        <f t="shared" ca="1" si="10"/>
        <v>3连射</v>
      </c>
      <c r="D104" s="654" t="str">
        <f t="shared" ca="1" si="10"/>
        <v>主炮</v>
      </c>
      <c r="E104" s="652" t="str">
        <f t="shared" ca="1" si="10"/>
        <v>爆射炮</v>
      </c>
      <c r="F104" s="634">
        <f t="shared" ca="1" si="10"/>
        <v>0</v>
      </c>
      <c r="G104" s="634">
        <f t="shared" ca="1" si="9"/>
        <v>666</v>
      </c>
      <c r="H104" s="635">
        <f t="shared" ca="1" si="10"/>
        <v>765</v>
      </c>
      <c r="I104" s="634">
        <f t="shared" ca="1" si="10"/>
        <v>0</v>
      </c>
      <c r="J104" s="634">
        <f t="shared" ca="1" si="9"/>
        <v>66</v>
      </c>
      <c r="K104" s="636">
        <f t="shared" ca="1" si="10"/>
        <v>165</v>
      </c>
      <c r="L104" s="634">
        <f t="shared" ca="1" si="10"/>
        <v>0</v>
      </c>
      <c r="M104" s="634">
        <f t="shared" ca="1" si="9"/>
        <v>16</v>
      </c>
      <c r="N104" s="637">
        <f t="shared" ca="1" si="10"/>
        <v>66</v>
      </c>
      <c r="O104" s="638">
        <f t="shared" ca="1" si="10"/>
        <v>0</v>
      </c>
      <c r="P104" s="638">
        <f t="shared" ca="1" si="9"/>
        <v>14</v>
      </c>
      <c r="Q104" s="639">
        <f t="shared" ca="1" si="10"/>
        <v>32.06</v>
      </c>
      <c r="R104" s="640" t="str">
        <f t="shared" ca="1" si="10"/>
        <v>落:变形怪/(军刀哈根)</v>
      </c>
    </row>
    <row r="105" spans="1:18" ht="12" thickBot="1">
      <c r="A105" s="633" t="str">
        <f t="shared" ca="1" si="10"/>
        <v>炸裂军刀炮:1</v>
      </c>
      <c r="B105" s="652" t="str">
        <f t="shared" ca="1" si="10"/>
        <v>通常</v>
      </c>
      <c r="C105" s="653" t="str">
        <f t="shared" ca="1" si="10"/>
        <v>3连射</v>
      </c>
      <c r="D105" s="654" t="str">
        <f t="shared" ca="1" si="10"/>
        <v>主炮</v>
      </c>
      <c r="E105" s="652" t="str">
        <f t="shared" ca="1" si="10"/>
        <v>爆射炮</v>
      </c>
      <c r="F105" s="634">
        <f t="shared" ca="1" si="10"/>
        <v>0</v>
      </c>
      <c r="G105" s="634">
        <f t="shared" ca="1" si="9"/>
        <v>699</v>
      </c>
      <c r="H105" s="635">
        <f t="shared" ca="1" si="10"/>
        <v>768</v>
      </c>
      <c r="I105" s="634">
        <f t="shared" ca="1" si="10"/>
        <v>0</v>
      </c>
      <c r="J105" s="634">
        <f t="shared" ca="1" si="9"/>
        <v>69</v>
      </c>
      <c r="K105" s="636">
        <f t="shared" ca="1" si="10"/>
        <v>172</v>
      </c>
      <c r="L105" s="634">
        <f t="shared" ca="1" si="10"/>
        <v>0</v>
      </c>
      <c r="M105" s="634">
        <f t="shared" ca="1" si="9"/>
        <v>16</v>
      </c>
      <c r="N105" s="637">
        <f t="shared" ca="1" si="10"/>
        <v>66</v>
      </c>
      <c r="O105" s="638">
        <f t="shared" ca="1" si="10"/>
        <v>0</v>
      </c>
      <c r="P105" s="638">
        <f t="shared" ca="1" si="9"/>
        <v>14.7</v>
      </c>
      <c r="Q105" s="639">
        <f t="shared" ca="1" si="10"/>
        <v>33.22</v>
      </c>
      <c r="R105" s="640" t="str">
        <f t="shared" ca="1" si="10"/>
        <v>落:变形怪/(军刀哈根)</v>
      </c>
    </row>
    <row r="106" spans="1:18" ht="12" thickBot="1">
      <c r="A106" s="633" t="str">
        <f t="shared" ca="1" si="10"/>
        <v>炸裂军刀炮:3</v>
      </c>
      <c r="B106" s="652" t="str">
        <f t="shared" ca="1" si="10"/>
        <v>通常</v>
      </c>
      <c r="C106" s="653" t="str">
        <f t="shared" ca="1" si="10"/>
        <v>3连射</v>
      </c>
      <c r="D106" s="654" t="str">
        <f t="shared" ca="1" si="10"/>
        <v>主炮</v>
      </c>
      <c r="E106" s="652" t="str">
        <f t="shared" ca="1" si="10"/>
        <v>爆射炮</v>
      </c>
      <c r="F106" s="634">
        <f t="shared" ca="1" si="10"/>
        <v>0</v>
      </c>
      <c r="G106" s="634">
        <f t="shared" ca="1" si="9"/>
        <v>799</v>
      </c>
      <c r="H106" s="635">
        <f t="shared" ca="1" si="10"/>
        <v>799</v>
      </c>
      <c r="I106" s="634">
        <f t="shared" ca="1" si="10"/>
        <v>0</v>
      </c>
      <c r="J106" s="634">
        <f t="shared" ca="1" si="9"/>
        <v>79</v>
      </c>
      <c r="K106" s="636">
        <f t="shared" ca="1" si="10"/>
        <v>197</v>
      </c>
      <c r="L106" s="634">
        <f t="shared" ca="1" si="10"/>
        <v>0</v>
      </c>
      <c r="M106" s="634">
        <f t="shared" ca="1" si="9"/>
        <v>16</v>
      </c>
      <c r="N106" s="637">
        <f t="shared" ca="1" si="10"/>
        <v>66</v>
      </c>
      <c r="O106" s="638">
        <f t="shared" ca="1" si="10"/>
        <v>0</v>
      </c>
      <c r="P106" s="638">
        <f t="shared" ca="1" si="9"/>
        <v>16.8</v>
      </c>
      <c r="Q106" s="639">
        <f t="shared" ca="1" si="10"/>
        <v>36.96</v>
      </c>
      <c r="R106" s="640" t="str">
        <f t="shared" ca="1" si="10"/>
        <v>落:变形怪/(军刀哈根)</v>
      </c>
    </row>
    <row r="107" spans="1:18" ht="12" thickBot="1">
      <c r="A107" s="633" t="str">
        <f t="shared" ca="1" si="10"/>
        <v>177mm非晶态炮:0</v>
      </c>
      <c r="B107" s="652" t="str">
        <f t="shared" ca="1" si="10"/>
        <v>通常</v>
      </c>
      <c r="C107" s="653" t="str">
        <f t="shared" ca="1" si="10"/>
        <v>1体</v>
      </c>
      <c r="D107" s="654" t="str">
        <f t="shared" ca="1" si="10"/>
        <v>主炮</v>
      </c>
      <c r="E107" s="652" t="str">
        <f t="shared" ca="1" si="10"/>
        <v>火花炮</v>
      </c>
      <c r="F107" s="634">
        <f t="shared" ca="1" si="10"/>
        <v>0</v>
      </c>
      <c r="G107" s="634">
        <f t="shared" ca="1" si="9"/>
        <v>677</v>
      </c>
      <c r="H107" s="635">
        <f t="shared" ca="1" si="10"/>
        <v>778</v>
      </c>
      <c r="I107" s="634">
        <f t="shared" ca="1" si="10"/>
        <v>0</v>
      </c>
      <c r="J107" s="634">
        <f t="shared" ca="1" si="9"/>
        <v>95</v>
      </c>
      <c r="K107" s="636">
        <f t="shared" ca="1" si="10"/>
        <v>147</v>
      </c>
      <c r="L107" s="634">
        <f t="shared" ca="1" si="10"/>
        <v>0</v>
      </c>
      <c r="M107" s="634">
        <f t="shared" ca="1" si="9"/>
        <v>72</v>
      </c>
      <c r="N107" s="637">
        <f t="shared" ca="1" si="10"/>
        <v>97</v>
      </c>
      <c r="O107" s="638">
        <f t="shared" ca="1" si="10"/>
        <v>0</v>
      </c>
      <c r="P107" s="638">
        <f t="shared" ca="1" si="9"/>
        <v>7.77</v>
      </c>
      <c r="Q107" s="639">
        <f t="shared" ca="1" si="10"/>
        <v>12.79</v>
      </c>
      <c r="R107" s="640" t="str">
        <f t="shared" ca="1" si="10"/>
        <v>宝:艾尔鲁斯大楼21F</v>
      </c>
    </row>
    <row r="108" spans="1:18" ht="12" thickBot="1">
      <c r="A108" s="633" t="str">
        <f t="shared" ca="1" si="10"/>
        <v>177mm非晶态炮:1</v>
      </c>
      <c r="B108" s="652" t="str">
        <f t="shared" ca="1" si="10"/>
        <v>通常</v>
      </c>
      <c r="C108" s="653" t="str">
        <f t="shared" ca="1" si="10"/>
        <v>1体</v>
      </c>
      <c r="D108" s="654" t="str">
        <f t="shared" ca="1" si="10"/>
        <v>主炮</v>
      </c>
      <c r="E108" s="652" t="str">
        <f t="shared" ca="1" si="10"/>
        <v>火花炮</v>
      </c>
      <c r="F108" s="634">
        <f t="shared" ca="1" si="10"/>
        <v>0</v>
      </c>
      <c r="G108" s="634">
        <f t="shared" ca="1" si="9"/>
        <v>710</v>
      </c>
      <c r="H108" s="635">
        <f t="shared" ca="1" si="10"/>
        <v>781</v>
      </c>
      <c r="I108" s="634">
        <f t="shared" ca="1" si="10"/>
        <v>0</v>
      </c>
      <c r="J108" s="634">
        <f t="shared" ca="1" si="9"/>
        <v>99</v>
      </c>
      <c r="K108" s="636">
        <f t="shared" ca="1" si="10"/>
        <v>153</v>
      </c>
      <c r="L108" s="634">
        <f t="shared" ca="1" si="10"/>
        <v>0</v>
      </c>
      <c r="M108" s="634">
        <f t="shared" ca="1" si="9"/>
        <v>72</v>
      </c>
      <c r="N108" s="637">
        <f t="shared" ca="1" si="10"/>
        <v>97</v>
      </c>
      <c r="O108" s="638">
        <f t="shared" ca="1" si="10"/>
        <v>0</v>
      </c>
      <c r="P108" s="638">
        <f t="shared" ca="1" si="9"/>
        <v>8.15</v>
      </c>
      <c r="Q108" s="639">
        <f t="shared" ca="1" si="10"/>
        <v>12.55</v>
      </c>
      <c r="R108" s="640" t="str">
        <f t="shared" ca="1" si="10"/>
        <v>宝:艾尔鲁斯大楼21F</v>
      </c>
    </row>
    <row r="109" spans="1:18" ht="12" thickBot="1">
      <c r="A109" s="633" t="str">
        <f t="shared" ca="1" si="10"/>
        <v>177mm非晶态炮:2</v>
      </c>
      <c r="B109" s="652" t="str">
        <f t="shared" ca="1" si="10"/>
        <v>通常</v>
      </c>
      <c r="C109" s="653" t="str">
        <f t="shared" ca="1" si="10"/>
        <v>1体</v>
      </c>
      <c r="D109" s="654" t="str">
        <f t="shared" ca="1" si="10"/>
        <v>主炮</v>
      </c>
      <c r="E109" s="652" t="str">
        <f t="shared" ca="1" si="10"/>
        <v>火花炮</v>
      </c>
      <c r="F109" s="634">
        <f t="shared" ca="1" si="10"/>
        <v>0</v>
      </c>
      <c r="G109" s="634">
        <f t="shared" ca="1" si="9"/>
        <v>744</v>
      </c>
      <c r="H109" s="635">
        <f t="shared" ca="1" si="10"/>
        <v>781</v>
      </c>
      <c r="I109" s="634">
        <f t="shared" ca="1" si="10"/>
        <v>0</v>
      </c>
      <c r="J109" s="634">
        <f t="shared" ca="1" si="9"/>
        <v>104</v>
      </c>
      <c r="K109" s="636">
        <f t="shared" ca="1" si="10"/>
        <v>161</v>
      </c>
      <c r="L109" s="634">
        <f t="shared" ca="1" si="10"/>
        <v>0</v>
      </c>
      <c r="M109" s="634">
        <f t="shared" ca="1" si="9"/>
        <v>72</v>
      </c>
      <c r="N109" s="637">
        <f t="shared" ca="1" si="10"/>
        <v>97</v>
      </c>
      <c r="O109" s="638">
        <f t="shared" ca="1" si="10"/>
        <v>0</v>
      </c>
      <c r="P109" s="638">
        <f t="shared" ca="1" si="9"/>
        <v>8.5399999999999991</v>
      </c>
      <c r="Q109" s="639">
        <f t="shared" ca="1" si="10"/>
        <v>12.89</v>
      </c>
      <c r="R109" s="640" t="str">
        <f t="shared" ca="1" si="10"/>
        <v>宝:艾尔鲁斯大楼21F</v>
      </c>
    </row>
    <row r="110" spans="1:18" ht="12" thickBot="1">
      <c r="A110" s="633" t="str">
        <f t="shared" ca="1" si="10"/>
        <v>177mm非晶态炮:3</v>
      </c>
      <c r="B110" s="652" t="str">
        <f t="shared" ca="1" si="10"/>
        <v>通常</v>
      </c>
      <c r="C110" s="653" t="str">
        <f t="shared" ca="1" si="10"/>
        <v>1体</v>
      </c>
      <c r="D110" s="654" t="str">
        <f t="shared" ca="1" si="10"/>
        <v>主炮</v>
      </c>
      <c r="E110" s="652" t="str">
        <f t="shared" ca="1" si="10"/>
        <v>火花炮</v>
      </c>
      <c r="F110" s="634">
        <f t="shared" ca="1" si="10"/>
        <v>0</v>
      </c>
      <c r="G110" s="634">
        <f t="shared" ca="1" si="10"/>
        <v>812</v>
      </c>
      <c r="H110" s="635">
        <f t="shared" ca="1" si="10"/>
        <v>812</v>
      </c>
      <c r="I110" s="634">
        <f t="shared" ca="1" si="10"/>
        <v>0</v>
      </c>
      <c r="J110" s="634">
        <f t="shared" ca="1" si="10"/>
        <v>114</v>
      </c>
      <c r="K110" s="636">
        <f t="shared" ca="1" si="10"/>
        <v>176</v>
      </c>
      <c r="L110" s="634">
        <f t="shared" ca="1" si="10"/>
        <v>0</v>
      </c>
      <c r="M110" s="634">
        <f t="shared" ca="1" si="10"/>
        <v>72</v>
      </c>
      <c r="N110" s="637">
        <f t="shared" ca="1" si="10"/>
        <v>97</v>
      </c>
      <c r="O110" s="638">
        <f t="shared" ca="1" si="10"/>
        <v>0</v>
      </c>
      <c r="P110" s="638">
        <f t="shared" ca="1" si="10"/>
        <v>9.32</v>
      </c>
      <c r="Q110" s="639">
        <f t="shared" ca="1" si="10"/>
        <v>13.79</v>
      </c>
      <c r="R110" s="640" t="str">
        <f t="shared" ca="1" si="10"/>
        <v>宝:艾尔鲁斯大楼21F</v>
      </c>
    </row>
    <row r="111" spans="1:18" ht="12" thickBot="1">
      <c r="A111" s="633" t="str">
        <f t="shared" ca="1" si="10"/>
        <v>195mm爆射炮:0</v>
      </c>
      <c r="B111" s="652" t="str">
        <f t="shared" ca="1" si="10"/>
        <v>通常</v>
      </c>
      <c r="C111" s="653" t="str">
        <f t="shared" ca="1" si="10"/>
        <v>2连射</v>
      </c>
      <c r="D111" s="654" t="str">
        <f t="shared" ca="1" si="10"/>
        <v>主炮</v>
      </c>
      <c r="E111" s="652" t="str">
        <f t="shared" ca="1" si="10"/>
        <v>爆射炮</v>
      </c>
      <c r="F111" s="634">
        <f t="shared" ca="1" si="10"/>
        <v>0</v>
      </c>
      <c r="G111" s="634">
        <f t="shared" ca="1" si="10"/>
        <v>680</v>
      </c>
      <c r="H111" s="635">
        <f t="shared" ca="1" si="10"/>
        <v>680</v>
      </c>
      <c r="I111" s="634">
        <f t="shared" ca="1" si="10"/>
        <v>0</v>
      </c>
      <c r="J111" s="634">
        <f t="shared" ca="1" si="10"/>
        <v>80</v>
      </c>
      <c r="K111" s="636">
        <f t="shared" ca="1" si="10"/>
        <v>100</v>
      </c>
      <c r="L111" s="634">
        <f t="shared" ca="1" si="10"/>
        <v>0</v>
      </c>
      <c r="M111" s="634">
        <f t="shared" ca="1" si="10"/>
        <v>24</v>
      </c>
      <c r="N111" s="637">
        <f t="shared" ca="1" si="10"/>
        <v>29</v>
      </c>
      <c r="O111" s="638">
        <f t="shared" ca="1" si="10"/>
        <v>0</v>
      </c>
      <c r="P111" s="638">
        <f t="shared" ca="1" si="10"/>
        <v>12</v>
      </c>
      <c r="Q111" s="639">
        <f t="shared" ca="1" si="10"/>
        <v>14.16</v>
      </c>
      <c r="R111" s="640" t="str">
        <f t="shared" ca="1" si="10"/>
        <v>埋:蒸汽支柱西南西/落:美神蛋</v>
      </c>
    </row>
    <row r="112" spans="1:18" ht="12" thickBot="1">
      <c r="A112" s="633" t="str">
        <f t="shared" ca="1" si="10"/>
        <v>195mm爆射炮:1</v>
      </c>
      <c r="B112" s="652" t="str">
        <f t="shared" ca="1" si="10"/>
        <v>通常</v>
      </c>
      <c r="C112" s="653" t="str">
        <f t="shared" ca="1" si="10"/>
        <v>2连射</v>
      </c>
      <c r="D112" s="654" t="str">
        <f t="shared" ca="1" si="10"/>
        <v>主炮</v>
      </c>
      <c r="E112" s="652" t="str">
        <f t="shared" ca="1" si="10"/>
        <v>爆射炮</v>
      </c>
      <c r="F112" s="634">
        <f t="shared" ca="1" si="10"/>
        <v>0</v>
      </c>
      <c r="G112" s="634">
        <f t="shared" ca="1" si="10"/>
        <v>714</v>
      </c>
      <c r="H112" s="635">
        <f t="shared" ca="1" si="10"/>
        <v>714</v>
      </c>
      <c r="I112" s="634">
        <f t="shared" ca="1" si="10"/>
        <v>0</v>
      </c>
      <c r="J112" s="634">
        <f t="shared" ca="1" si="10"/>
        <v>84</v>
      </c>
      <c r="K112" s="636">
        <f t="shared" ca="1" si="10"/>
        <v>105</v>
      </c>
      <c r="L112" s="634">
        <f t="shared" ca="1" si="10"/>
        <v>0</v>
      </c>
      <c r="M112" s="634">
        <f t="shared" ca="1" si="10"/>
        <v>24</v>
      </c>
      <c r="N112" s="637">
        <f t="shared" ca="1" si="10"/>
        <v>29</v>
      </c>
      <c r="O112" s="638">
        <f t="shared" ca="1" si="10"/>
        <v>0</v>
      </c>
      <c r="P112" s="638">
        <f t="shared" ca="1" si="10"/>
        <v>12.6</v>
      </c>
      <c r="Q112" s="639">
        <f t="shared" ca="1" si="10"/>
        <v>14.86</v>
      </c>
      <c r="R112" s="640" t="str">
        <f t="shared" ca="1" si="10"/>
        <v>埋:蒸汽支柱西南西/落:美神蛋</v>
      </c>
    </row>
    <row r="113" spans="1:18" ht="12" thickBot="1">
      <c r="A113" s="633" t="str">
        <f t="shared" ca="1" si="10"/>
        <v>195mm爆射炮:2</v>
      </c>
      <c r="B113" s="652" t="str">
        <f t="shared" ca="1" si="10"/>
        <v>通常</v>
      </c>
      <c r="C113" s="653" t="str">
        <f t="shared" ca="1" si="10"/>
        <v>2连射</v>
      </c>
      <c r="D113" s="654" t="str">
        <f t="shared" ca="1" si="10"/>
        <v>主炮</v>
      </c>
      <c r="E113" s="652" t="str">
        <f t="shared" ca="1" si="10"/>
        <v>爆射炮</v>
      </c>
      <c r="F113" s="634">
        <f t="shared" ca="1" si="10"/>
        <v>0</v>
      </c>
      <c r="G113" s="634">
        <f t="shared" ca="1" si="10"/>
        <v>748</v>
      </c>
      <c r="H113" s="635">
        <f t="shared" ca="1" si="10"/>
        <v>748</v>
      </c>
      <c r="I113" s="634">
        <f t="shared" ca="1" si="10"/>
        <v>0</v>
      </c>
      <c r="J113" s="634">
        <f t="shared" ca="1" si="10"/>
        <v>88</v>
      </c>
      <c r="K113" s="636">
        <f t="shared" ca="1" si="10"/>
        <v>110</v>
      </c>
      <c r="L113" s="634">
        <f t="shared" ca="1" si="10"/>
        <v>0</v>
      </c>
      <c r="M113" s="634">
        <f t="shared" ca="1" si="10"/>
        <v>24</v>
      </c>
      <c r="N113" s="637">
        <f t="shared" ca="1" si="10"/>
        <v>29</v>
      </c>
      <c r="O113" s="638">
        <f t="shared" ca="1" si="10"/>
        <v>0</v>
      </c>
      <c r="P113" s="638">
        <f t="shared" ca="1" si="10"/>
        <v>13.2</v>
      </c>
      <c r="Q113" s="639">
        <f t="shared" ca="1" si="10"/>
        <v>15.57</v>
      </c>
      <c r="R113" s="640" t="str">
        <f t="shared" ca="1" si="10"/>
        <v>埋:蒸汽支柱西南西/落:美神蛋</v>
      </c>
    </row>
    <row r="114" spans="1:18" ht="12" thickBot="1">
      <c r="A114" s="633" t="str">
        <f t="shared" ref="A114:R129" ca="1" si="11">IF(ROWS(主炮列表) &gt;= ROW() - 3,OFFSET(战车武器类型主炮,ROW() - 3,COLUMN()),"")</f>
        <v>195mm爆射炮:3</v>
      </c>
      <c r="B114" s="652" t="str">
        <f t="shared" ca="1" si="11"/>
        <v>通常</v>
      </c>
      <c r="C114" s="653" t="str">
        <f t="shared" ca="1" si="11"/>
        <v>2连射</v>
      </c>
      <c r="D114" s="654" t="str">
        <f t="shared" ca="1" si="11"/>
        <v>主炮</v>
      </c>
      <c r="E114" s="652" t="str">
        <f t="shared" ca="1" si="11"/>
        <v>爆射炮</v>
      </c>
      <c r="F114" s="634">
        <f t="shared" ca="1" si="11"/>
        <v>0</v>
      </c>
      <c r="G114" s="634">
        <f t="shared" ca="1" si="10"/>
        <v>816</v>
      </c>
      <c r="H114" s="635">
        <f t="shared" ca="1" si="11"/>
        <v>816</v>
      </c>
      <c r="I114" s="634">
        <f t="shared" ca="1" si="11"/>
        <v>0</v>
      </c>
      <c r="J114" s="634">
        <f t="shared" ca="1" si="10"/>
        <v>96</v>
      </c>
      <c r="K114" s="636">
        <f t="shared" ca="1" si="11"/>
        <v>120</v>
      </c>
      <c r="L114" s="634">
        <f t="shared" ca="1" si="11"/>
        <v>0</v>
      </c>
      <c r="M114" s="634">
        <f t="shared" ca="1" si="10"/>
        <v>24</v>
      </c>
      <c r="N114" s="637">
        <f t="shared" ca="1" si="11"/>
        <v>29</v>
      </c>
      <c r="O114" s="638">
        <f t="shared" ca="1" si="11"/>
        <v>0</v>
      </c>
      <c r="P114" s="638">
        <f t="shared" ca="1" si="10"/>
        <v>14.4</v>
      </c>
      <c r="Q114" s="639">
        <f t="shared" ca="1" si="11"/>
        <v>16.989999999999998</v>
      </c>
      <c r="R114" s="640" t="str">
        <f t="shared" ca="1" si="11"/>
        <v>埋:蒸汽支柱西南西/落:美神蛋</v>
      </c>
    </row>
    <row r="115" spans="1:18" ht="12" thickBot="1">
      <c r="A115" s="633" t="str">
        <f t="shared" ca="1" si="11"/>
        <v>195mm加农炮:0</v>
      </c>
      <c r="B115" s="652" t="str">
        <f t="shared" ca="1" si="11"/>
        <v>通常</v>
      </c>
      <c r="C115" s="653" t="str">
        <f t="shared" ca="1" si="11"/>
        <v>1体</v>
      </c>
      <c r="D115" s="654" t="str">
        <f t="shared" ca="1" si="11"/>
        <v>主炮</v>
      </c>
      <c r="E115" s="652" t="str">
        <f t="shared" ca="1" si="11"/>
        <v>加农炮</v>
      </c>
      <c r="F115" s="634">
        <f t="shared" ca="1" si="11"/>
        <v>0</v>
      </c>
      <c r="G115" s="634">
        <f t="shared" ca="1" si="10"/>
        <v>680</v>
      </c>
      <c r="H115" s="635">
        <f t="shared" ca="1" si="11"/>
        <v>714</v>
      </c>
      <c r="I115" s="634">
        <f ca="1">IF(ROWS(主炮列表) &gt;= ROW() - 3,OFFSET(战车武器类型主炮,ROW() - 3,COLUMN()),"")</f>
        <v>0</v>
      </c>
      <c r="J115" s="634">
        <f t="shared" ca="1" si="10"/>
        <v>85</v>
      </c>
      <c r="K115" s="636">
        <f t="shared" ca="1" si="11"/>
        <v>114</v>
      </c>
      <c r="L115" s="634">
        <f t="shared" ca="1" si="11"/>
        <v>0</v>
      </c>
      <c r="M115" s="634">
        <f t="shared" ca="1" si="10"/>
        <v>32</v>
      </c>
      <c r="N115" s="637">
        <f t="shared" ca="1" si="11"/>
        <v>47</v>
      </c>
      <c r="O115" s="638">
        <f t="shared" ca="1" si="11"/>
        <v>0</v>
      </c>
      <c r="P115" s="638">
        <f t="shared" ca="1" si="10"/>
        <v>6</v>
      </c>
      <c r="Q115" s="639">
        <f t="shared" ca="1" si="11"/>
        <v>7.98</v>
      </c>
      <c r="R115" s="640" t="str">
        <f t="shared" ca="1" si="11"/>
        <v>店:大檐楼镇</v>
      </c>
    </row>
    <row r="116" spans="1:18" ht="12" thickBot="1">
      <c r="A116" s="633" t="str">
        <f t="shared" ca="1" si="11"/>
        <v>电磁投射炮:0</v>
      </c>
      <c r="B116" s="652" t="str">
        <f t="shared" ca="1" si="11"/>
        <v>通常</v>
      </c>
      <c r="C116" s="653" t="str">
        <f t="shared" ca="1" si="11"/>
        <v>1体</v>
      </c>
      <c r="D116" s="654" t="str">
        <f t="shared" ca="1" si="11"/>
        <v>主炮</v>
      </c>
      <c r="E116" s="652" t="str">
        <f t="shared" ca="1" si="11"/>
        <v>火箭炮</v>
      </c>
      <c r="F116" s="634">
        <f t="shared" ca="1" si="11"/>
        <v>0</v>
      </c>
      <c r="G116" s="634">
        <f t="shared" ca="1" si="10"/>
        <v>695</v>
      </c>
      <c r="H116" s="635">
        <f t="shared" ca="1" si="11"/>
        <v>799</v>
      </c>
      <c r="I116" s="634">
        <f t="shared" ca="1" si="11"/>
        <v>0</v>
      </c>
      <c r="J116" s="634">
        <f t="shared" ca="1" si="10"/>
        <v>85</v>
      </c>
      <c r="K116" s="636">
        <f t="shared" ca="1" si="11"/>
        <v>114</v>
      </c>
      <c r="L116" s="634">
        <f t="shared" ca="1" si="11"/>
        <v>0</v>
      </c>
      <c r="M116" s="634">
        <f t="shared" ca="1" si="10"/>
        <v>32</v>
      </c>
      <c r="N116" s="637">
        <f t="shared" ca="1" si="11"/>
        <v>47</v>
      </c>
      <c r="O116" s="638">
        <f t="shared" ca="1" si="11"/>
        <v>0</v>
      </c>
      <c r="P116" s="638">
        <f t="shared" ca="1" si="10"/>
        <v>10</v>
      </c>
      <c r="Q116" s="639">
        <f t="shared" ca="1" si="11"/>
        <v>13.9</v>
      </c>
      <c r="R116" s="640" t="str">
        <f t="shared" ca="1" si="11"/>
        <v>宝:鳄香蕉研究所下方海边山洞</v>
      </c>
    </row>
    <row r="117" spans="1:18" ht="12" thickBot="1">
      <c r="A117" s="633" t="str">
        <f t="shared" ca="1" si="11"/>
        <v>电磁投射炮:1</v>
      </c>
      <c r="B117" s="652" t="str">
        <f t="shared" ca="1" si="11"/>
        <v>通常</v>
      </c>
      <c r="C117" s="653" t="str">
        <f t="shared" ca="1" si="11"/>
        <v>1体</v>
      </c>
      <c r="D117" s="654" t="str">
        <f t="shared" ca="1" si="11"/>
        <v>主炮</v>
      </c>
      <c r="E117" s="652" t="str">
        <f t="shared" ca="1" si="11"/>
        <v>火箭炮</v>
      </c>
      <c r="F117" s="634">
        <f t="shared" ca="1" si="11"/>
        <v>0</v>
      </c>
      <c r="G117" s="634">
        <f t="shared" ca="1" si="10"/>
        <v>729</v>
      </c>
      <c r="H117" s="635">
        <f t="shared" ca="1" si="11"/>
        <v>765</v>
      </c>
      <c r="I117" s="634">
        <f t="shared" ca="1" si="11"/>
        <v>0</v>
      </c>
      <c r="J117" s="634">
        <f t="shared" ca="1" si="10"/>
        <v>89</v>
      </c>
      <c r="K117" s="636">
        <f t="shared" ca="1" si="11"/>
        <v>120</v>
      </c>
      <c r="L117" s="634">
        <f t="shared" ca="1" si="11"/>
        <v>0</v>
      </c>
      <c r="M117" s="634">
        <f t="shared" ca="1" si="10"/>
        <v>32</v>
      </c>
      <c r="N117" s="637">
        <f t="shared" ca="1" si="11"/>
        <v>47</v>
      </c>
      <c r="O117" s="638">
        <f t="shared" ca="1" si="11"/>
        <v>0</v>
      </c>
      <c r="P117" s="638">
        <f t="shared" ca="1" si="10"/>
        <v>10.5</v>
      </c>
      <c r="Q117" s="639">
        <f t="shared" ca="1" si="11"/>
        <v>13.96</v>
      </c>
      <c r="R117" s="640" t="str">
        <f t="shared" ca="1" si="11"/>
        <v>宝:鳄香蕉研究所下方海边山洞</v>
      </c>
    </row>
    <row r="118" spans="1:18" ht="12" thickBot="1">
      <c r="A118" s="633" t="str">
        <f t="shared" ca="1" si="11"/>
        <v>电磁投射炮:2</v>
      </c>
      <c r="B118" s="652" t="str">
        <f t="shared" ca="1" si="11"/>
        <v>通常</v>
      </c>
      <c r="C118" s="653" t="str">
        <f t="shared" ca="1" si="11"/>
        <v>1体</v>
      </c>
      <c r="D118" s="654" t="str">
        <f t="shared" ca="1" si="11"/>
        <v>主炮</v>
      </c>
      <c r="E118" s="652" t="str">
        <f t="shared" ca="1" si="11"/>
        <v>火箭炮</v>
      </c>
      <c r="F118" s="634">
        <f t="shared" ca="1" si="11"/>
        <v>0</v>
      </c>
      <c r="G118" s="634">
        <f t="shared" ca="1" si="10"/>
        <v>764</v>
      </c>
      <c r="H118" s="635">
        <f t="shared" ca="1" si="11"/>
        <v>764</v>
      </c>
      <c r="I118" s="634">
        <f t="shared" ca="1" si="11"/>
        <v>0</v>
      </c>
      <c r="J118" s="634">
        <f t="shared" ca="1" si="10"/>
        <v>93</v>
      </c>
      <c r="K118" s="636">
        <f t="shared" ca="1" si="11"/>
        <v>125</v>
      </c>
      <c r="L118" s="634">
        <f t="shared" ca="1" si="11"/>
        <v>0</v>
      </c>
      <c r="M118" s="634">
        <f t="shared" ca="1" si="10"/>
        <v>32</v>
      </c>
      <c r="N118" s="637">
        <f t="shared" ca="1" si="11"/>
        <v>47</v>
      </c>
      <c r="O118" s="638">
        <f t="shared" ca="1" si="11"/>
        <v>0</v>
      </c>
      <c r="P118" s="638">
        <f t="shared" ca="1" si="10"/>
        <v>11</v>
      </c>
      <c r="Q118" s="639">
        <f t="shared" ca="1" si="11"/>
        <v>14.3</v>
      </c>
      <c r="R118" s="640" t="str">
        <f t="shared" ca="1" si="11"/>
        <v>宝:鳄香蕉研究所下方海边山洞</v>
      </c>
    </row>
    <row r="119" spans="1:18" ht="12" thickBot="1">
      <c r="A119" s="633" t="str">
        <f t="shared" ca="1" si="11"/>
        <v>电磁投射炮:3</v>
      </c>
      <c r="B119" s="652" t="str">
        <f t="shared" ca="1" si="11"/>
        <v>通常</v>
      </c>
      <c r="C119" s="653" t="str">
        <f t="shared" ca="1" si="11"/>
        <v>1体</v>
      </c>
      <c r="D119" s="654" t="str">
        <f t="shared" ca="1" si="11"/>
        <v>主炮</v>
      </c>
      <c r="E119" s="652" t="str">
        <f t="shared" ca="1" si="11"/>
        <v>火箭炮</v>
      </c>
      <c r="F119" s="634">
        <f t="shared" ca="1" si="11"/>
        <v>0</v>
      </c>
      <c r="G119" s="634">
        <f t="shared" ca="1" si="10"/>
        <v>834</v>
      </c>
      <c r="H119" s="635">
        <f t="shared" ca="1" si="11"/>
        <v>834</v>
      </c>
      <c r="I119" s="634">
        <f t="shared" ca="1" si="11"/>
        <v>0</v>
      </c>
      <c r="J119" s="634">
        <f t="shared" ca="1" si="10"/>
        <v>102</v>
      </c>
      <c r="K119" s="636">
        <f t="shared" ca="1" si="11"/>
        <v>137</v>
      </c>
      <c r="L119" s="634">
        <f t="shared" ca="1" si="11"/>
        <v>0</v>
      </c>
      <c r="M119" s="634">
        <f t="shared" ca="1" si="10"/>
        <v>32</v>
      </c>
      <c r="N119" s="637">
        <f t="shared" ca="1" si="11"/>
        <v>47</v>
      </c>
      <c r="O119" s="638">
        <f t="shared" ca="1" si="11"/>
        <v>0</v>
      </c>
      <c r="P119" s="638">
        <f t="shared" ca="1" si="10"/>
        <v>12</v>
      </c>
      <c r="Q119" s="639">
        <f t="shared" ca="1" si="11"/>
        <v>15.6</v>
      </c>
      <c r="R119" s="640" t="str">
        <f t="shared" ca="1" si="11"/>
        <v>宝:鳄香蕉研究所下方海边山洞</v>
      </c>
    </row>
    <row r="120" spans="1:18" ht="12" thickBot="1">
      <c r="A120" s="633" t="str">
        <f t="shared" ca="1" si="11"/>
        <v>205mm绯牡丹炮:0</v>
      </c>
      <c r="B120" s="652" t="str">
        <f t="shared" ca="1" si="11"/>
        <v>通常</v>
      </c>
      <c r="C120" s="653" t="str">
        <f t="shared" ca="1" si="11"/>
        <v>1体</v>
      </c>
      <c r="D120" s="654" t="str">
        <f t="shared" ca="1" si="11"/>
        <v>主炮</v>
      </c>
      <c r="E120" s="652" t="str">
        <f t="shared" ca="1" si="11"/>
        <v>普通炮</v>
      </c>
      <c r="F120" s="634">
        <f t="shared" ca="1" si="11"/>
        <v>0</v>
      </c>
      <c r="G120" s="634">
        <f t="shared" ca="1" si="11"/>
        <v>700</v>
      </c>
      <c r="H120" s="635">
        <f t="shared" ca="1" si="11"/>
        <v>735</v>
      </c>
      <c r="I120" s="634">
        <f t="shared" ca="1" si="11"/>
        <v>0</v>
      </c>
      <c r="J120" s="634">
        <f t="shared" ca="1" si="11"/>
        <v>110</v>
      </c>
      <c r="K120" s="636">
        <f t="shared" ca="1" si="11"/>
        <v>148</v>
      </c>
      <c r="L120" s="634">
        <f t="shared" ca="1" si="11"/>
        <v>0</v>
      </c>
      <c r="M120" s="634">
        <f t="shared" ca="1" si="11"/>
        <v>32</v>
      </c>
      <c r="N120" s="637">
        <f t="shared" ca="1" si="11"/>
        <v>47</v>
      </c>
      <c r="O120" s="638">
        <f t="shared" ca="1" si="11"/>
        <v>0</v>
      </c>
      <c r="P120" s="638">
        <f t="shared" ca="1" si="11"/>
        <v>1.5</v>
      </c>
      <c r="Q120" s="639">
        <f t="shared" ca="1" si="11"/>
        <v>1.99</v>
      </c>
      <c r="R120" s="640" t="str">
        <f t="shared" ca="1" si="11"/>
        <v>落:波動筒</v>
      </c>
    </row>
    <row r="121" spans="1:18" ht="12" thickBot="1">
      <c r="A121" s="633" t="str">
        <f t="shared" ca="1" si="11"/>
        <v>205mm绯牡丹炮:1</v>
      </c>
      <c r="B121" s="652" t="str">
        <f t="shared" ca="1" si="11"/>
        <v>通常</v>
      </c>
      <c r="C121" s="653" t="str">
        <f t="shared" ca="1" si="11"/>
        <v>1体</v>
      </c>
      <c r="D121" s="654" t="str">
        <f t="shared" ca="1" si="11"/>
        <v>主炮</v>
      </c>
      <c r="E121" s="652" t="str">
        <f t="shared" ca="1" si="11"/>
        <v>普通炮</v>
      </c>
      <c r="F121" s="634">
        <f t="shared" ca="1" si="11"/>
        <v>0</v>
      </c>
      <c r="G121" s="634">
        <f t="shared" ca="1" si="11"/>
        <v>735</v>
      </c>
      <c r="H121" s="635">
        <f t="shared" ca="1" si="11"/>
        <v>735</v>
      </c>
      <c r="I121" s="634">
        <f t="shared" ca="1" si="11"/>
        <v>0</v>
      </c>
      <c r="J121" s="634">
        <f t="shared" ca="1" si="11"/>
        <v>115</v>
      </c>
      <c r="K121" s="636">
        <f t="shared" ca="1" si="11"/>
        <v>155</v>
      </c>
      <c r="L121" s="634">
        <f t="shared" ca="1" si="11"/>
        <v>0</v>
      </c>
      <c r="M121" s="634">
        <f t="shared" ca="1" si="11"/>
        <v>32</v>
      </c>
      <c r="N121" s="637">
        <f t="shared" ca="1" si="11"/>
        <v>47</v>
      </c>
      <c r="O121" s="638">
        <f t="shared" ca="1" si="11"/>
        <v>0</v>
      </c>
      <c r="P121" s="638">
        <f t="shared" ca="1" si="11"/>
        <v>1.57</v>
      </c>
      <c r="Q121" s="639">
        <f t="shared" ca="1" si="11"/>
        <v>2.04</v>
      </c>
      <c r="R121" s="640" t="str">
        <f t="shared" ca="1" si="11"/>
        <v>落:波動筒</v>
      </c>
    </row>
    <row r="122" spans="1:18" ht="12" thickBot="1">
      <c r="A122" s="633" t="str">
        <f t="shared" ca="1" si="11"/>
        <v>205mm绯牡丹炮:2</v>
      </c>
      <c r="B122" s="652" t="str">
        <f t="shared" ca="1" si="11"/>
        <v>通常</v>
      </c>
      <c r="C122" s="653" t="str">
        <f t="shared" ca="1" si="11"/>
        <v>1体</v>
      </c>
      <c r="D122" s="654" t="str">
        <f t="shared" ca="1" si="11"/>
        <v>主炮</v>
      </c>
      <c r="E122" s="652" t="str">
        <f t="shared" ca="1" si="11"/>
        <v>普通炮</v>
      </c>
      <c r="F122" s="634">
        <f t="shared" ca="1" si="11"/>
        <v>0</v>
      </c>
      <c r="G122" s="634">
        <f t="shared" ca="1" si="11"/>
        <v>770</v>
      </c>
      <c r="H122" s="635">
        <f t="shared" ca="1" si="11"/>
        <v>770</v>
      </c>
      <c r="I122" s="634">
        <f t="shared" ca="1" si="11"/>
        <v>0</v>
      </c>
      <c r="J122" s="634">
        <f t="shared" ca="1" si="11"/>
        <v>121</v>
      </c>
      <c r="K122" s="636">
        <f t="shared" ca="1" si="11"/>
        <v>163</v>
      </c>
      <c r="L122" s="634">
        <f t="shared" ca="1" si="11"/>
        <v>0</v>
      </c>
      <c r="M122" s="634">
        <f t="shared" ca="1" si="11"/>
        <v>32</v>
      </c>
      <c r="N122" s="637">
        <f t="shared" ca="1" si="11"/>
        <v>47</v>
      </c>
      <c r="O122" s="638">
        <f t="shared" ca="1" si="11"/>
        <v>0</v>
      </c>
      <c r="P122" s="638">
        <f t="shared" ca="1" si="11"/>
        <v>1.65</v>
      </c>
      <c r="Q122" s="639">
        <f t="shared" ca="1" si="11"/>
        <v>2.14</v>
      </c>
      <c r="R122" s="640" t="str">
        <f t="shared" ca="1" si="11"/>
        <v>落:波動筒</v>
      </c>
    </row>
    <row r="123" spans="1:18" ht="12" thickBot="1">
      <c r="A123" s="633" t="str">
        <f t="shared" ca="1" si="11"/>
        <v>205mm绯牡丹炮:3</v>
      </c>
      <c r="B123" s="652" t="str">
        <f t="shared" ca="1" si="11"/>
        <v>通常</v>
      </c>
      <c r="C123" s="653" t="str">
        <f t="shared" ca="1" si="11"/>
        <v>1体</v>
      </c>
      <c r="D123" s="654" t="str">
        <f t="shared" ca="1" si="11"/>
        <v>主炮</v>
      </c>
      <c r="E123" s="652" t="str">
        <f t="shared" ca="1" si="11"/>
        <v>普通炮</v>
      </c>
      <c r="F123" s="634">
        <f t="shared" ca="1" si="11"/>
        <v>0</v>
      </c>
      <c r="G123" s="634">
        <f t="shared" ca="1" si="11"/>
        <v>840</v>
      </c>
      <c r="H123" s="635">
        <f t="shared" ca="1" si="11"/>
        <v>840</v>
      </c>
      <c r="I123" s="634">
        <f t="shared" ca="1" si="11"/>
        <v>0</v>
      </c>
      <c r="J123" s="634">
        <f t="shared" ca="1" si="11"/>
        <v>132</v>
      </c>
      <c r="K123" s="636">
        <f t="shared" ca="1" si="11"/>
        <v>178</v>
      </c>
      <c r="L123" s="634">
        <f t="shared" ca="1" si="11"/>
        <v>0</v>
      </c>
      <c r="M123" s="634">
        <f t="shared" ca="1" si="11"/>
        <v>32</v>
      </c>
      <c r="N123" s="637">
        <f t="shared" ca="1" si="11"/>
        <v>47</v>
      </c>
      <c r="O123" s="638">
        <f t="shared" ca="1" si="11"/>
        <v>0</v>
      </c>
      <c r="P123" s="638">
        <f t="shared" ca="1" si="11"/>
        <v>1.8</v>
      </c>
      <c r="Q123" s="639">
        <f t="shared" ca="1" si="11"/>
        <v>2.34</v>
      </c>
      <c r="R123" s="640" t="str">
        <f t="shared" ca="1" si="11"/>
        <v>落:波動筒</v>
      </c>
    </row>
    <row r="124" spans="1:18" ht="12" thickBot="1">
      <c r="A124" s="633" t="str">
        <f t="shared" ref="A124:R139" ca="1" si="12">IF(ROWS(主炮列表) &gt;= ROW() - 3,OFFSET(战车武器类型主炮,ROW() - 3,COLUMN()),"")</f>
        <v>特利昂炮:0</v>
      </c>
      <c r="B124" s="652" t="str">
        <f t="shared" ca="1" si="12"/>
        <v>通常</v>
      </c>
      <c r="C124" s="653" t="str">
        <f t="shared" ca="1" si="12"/>
        <v>1体</v>
      </c>
      <c r="D124" s="654" t="str">
        <f t="shared" ca="1" si="12"/>
        <v>主炮</v>
      </c>
      <c r="E124" s="652" t="str">
        <f t="shared" ca="1" si="12"/>
        <v>钻头炮</v>
      </c>
      <c r="F124" s="634">
        <f t="shared" ca="1" si="12"/>
        <v>0</v>
      </c>
      <c r="G124" s="634">
        <f t="shared" ca="1" si="11"/>
        <v>700</v>
      </c>
      <c r="H124" s="635">
        <f t="shared" ca="1" si="12"/>
        <v>980</v>
      </c>
      <c r="I124" s="634">
        <f t="shared" ca="1" si="12"/>
        <v>0</v>
      </c>
      <c r="J124" s="634">
        <f t="shared" ca="1" si="11"/>
        <v>130</v>
      </c>
      <c r="K124" s="636">
        <f t="shared" ca="1" si="12"/>
        <v>149</v>
      </c>
      <c r="L124" s="634" t="str">
        <f t="shared" ca="1" si="12"/>
        <v>∞</v>
      </c>
      <c r="M124" s="634" t="str">
        <f t="shared" ca="1" si="11"/>
        <v>∞</v>
      </c>
      <c r="N124" s="637" t="str">
        <f t="shared" ca="1" si="12"/>
        <v>∞</v>
      </c>
      <c r="O124" s="638">
        <f t="shared" ca="1" si="12"/>
        <v>0</v>
      </c>
      <c r="P124" s="638">
        <f t="shared" ca="1" si="11"/>
        <v>27</v>
      </c>
      <c r="Q124" s="639">
        <f t="shared" ca="1" si="12"/>
        <v>35.909999999999997</v>
      </c>
      <c r="R124" s="640" t="str">
        <f t="shared" ca="1" si="12"/>
        <v>落:激钢钻狮</v>
      </c>
    </row>
    <row r="125" spans="1:18" ht="12" thickBot="1">
      <c r="A125" s="633" t="str">
        <f t="shared" ca="1" si="12"/>
        <v>特利昂炮:1</v>
      </c>
      <c r="B125" s="652" t="str">
        <f t="shared" ca="1" si="12"/>
        <v>通常</v>
      </c>
      <c r="C125" s="653" t="str">
        <f t="shared" ca="1" si="12"/>
        <v>1体</v>
      </c>
      <c r="D125" s="654" t="str">
        <f t="shared" ca="1" si="12"/>
        <v>主炮</v>
      </c>
      <c r="E125" s="652" t="str">
        <f t="shared" ca="1" si="12"/>
        <v>钻头炮</v>
      </c>
      <c r="F125" s="634">
        <f t="shared" ca="1" si="12"/>
        <v>0</v>
      </c>
      <c r="G125" s="634">
        <f t="shared" ca="1" si="11"/>
        <v>735</v>
      </c>
      <c r="H125" s="635">
        <f t="shared" ca="1" si="12"/>
        <v>992</v>
      </c>
      <c r="I125" s="634">
        <f t="shared" ca="1" si="12"/>
        <v>0</v>
      </c>
      <c r="J125" s="634">
        <f t="shared" ca="1" si="11"/>
        <v>136</v>
      </c>
      <c r="K125" s="636">
        <f t="shared" ca="1" si="12"/>
        <v>156</v>
      </c>
      <c r="L125" s="634" t="str">
        <f t="shared" ca="1" si="12"/>
        <v>∞</v>
      </c>
      <c r="M125" s="634" t="str">
        <f t="shared" ca="1" si="11"/>
        <v>∞</v>
      </c>
      <c r="N125" s="637" t="str">
        <f t="shared" ca="1" si="12"/>
        <v>∞</v>
      </c>
      <c r="O125" s="638">
        <f t="shared" ca="1" si="12"/>
        <v>0</v>
      </c>
      <c r="P125" s="638">
        <f t="shared" ca="1" si="11"/>
        <v>28.35</v>
      </c>
      <c r="Q125" s="639">
        <f t="shared" ca="1" si="12"/>
        <v>36.85</v>
      </c>
      <c r="R125" s="640" t="str">
        <f t="shared" ca="1" si="12"/>
        <v>落:激钢钻狮</v>
      </c>
    </row>
    <row r="126" spans="1:18" ht="12" thickBot="1">
      <c r="A126" s="633" t="str">
        <f t="shared" ca="1" si="12"/>
        <v>特利昂炮:2</v>
      </c>
      <c r="B126" s="652" t="str">
        <f t="shared" ca="1" si="12"/>
        <v>通常</v>
      </c>
      <c r="C126" s="653" t="str">
        <f t="shared" ca="1" si="12"/>
        <v>1体</v>
      </c>
      <c r="D126" s="654" t="str">
        <f t="shared" ca="1" si="12"/>
        <v>主炮</v>
      </c>
      <c r="E126" s="652" t="str">
        <f t="shared" ca="1" si="12"/>
        <v>钻头炮</v>
      </c>
      <c r="F126" s="634">
        <f t="shared" ca="1" si="12"/>
        <v>0</v>
      </c>
      <c r="G126" s="634">
        <f t="shared" ca="1" si="11"/>
        <v>770</v>
      </c>
      <c r="H126" s="635">
        <f t="shared" ca="1" si="12"/>
        <v>962</v>
      </c>
      <c r="I126" s="634">
        <f t="shared" ca="1" si="12"/>
        <v>0</v>
      </c>
      <c r="J126" s="634">
        <f t="shared" ca="1" si="11"/>
        <v>143</v>
      </c>
      <c r="K126" s="636">
        <f t="shared" ca="1" si="12"/>
        <v>164</v>
      </c>
      <c r="L126" s="634" t="str">
        <f t="shared" ca="1" si="12"/>
        <v>∞</v>
      </c>
      <c r="M126" s="634" t="str">
        <f t="shared" ca="1" si="11"/>
        <v>∞</v>
      </c>
      <c r="N126" s="637" t="str">
        <f t="shared" ca="1" si="12"/>
        <v>∞</v>
      </c>
      <c r="O126" s="638">
        <f t="shared" ca="1" si="12"/>
        <v>0</v>
      </c>
      <c r="P126" s="638">
        <f t="shared" ca="1" si="11"/>
        <v>29.7</v>
      </c>
      <c r="Q126" s="639">
        <f t="shared" ca="1" si="12"/>
        <v>36.82</v>
      </c>
      <c r="R126" s="640" t="str">
        <f t="shared" ca="1" si="12"/>
        <v>落:激钢钻狮</v>
      </c>
    </row>
    <row r="127" spans="1:18" ht="12" thickBot="1">
      <c r="A127" s="633" t="str">
        <f t="shared" ca="1" si="12"/>
        <v>特利昂炮:3</v>
      </c>
      <c r="B127" s="652" t="str">
        <f t="shared" ca="1" si="12"/>
        <v>通常</v>
      </c>
      <c r="C127" s="653" t="str">
        <f t="shared" ca="1" si="12"/>
        <v>1体</v>
      </c>
      <c r="D127" s="654" t="str">
        <f t="shared" ca="1" si="12"/>
        <v>主炮</v>
      </c>
      <c r="E127" s="652" t="str">
        <f t="shared" ca="1" si="12"/>
        <v>钻头炮</v>
      </c>
      <c r="F127" s="634">
        <f t="shared" ca="1" si="12"/>
        <v>0</v>
      </c>
      <c r="G127" s="634">
        <f t="shared" ca="1" si="11"/>
        <v>840</v>
      </c>
      <c r="H127" s="635">
        <f t="shared" ca="1" si="12"/>
        <v>966</v>
      </c>
      <c r="I127" s="634">
        <f t="shared" ca="1" si="12"/>
        <v>0</v>
      </c>
      <c r="J127" s="634">
        <f t="shared" ca="1" si="11"/>
        <v>156</v>
      </c>
      <c r="K127" s="636">
        <f t="shared" ca="1" si="12"/>
        <v>179</v>
      </c>
      <c r="L127" s="634" t="str">
        <f t="shared" ca="1" si="12"/>
        <v>∞</v>
      </c>
      <c r="M127" s="634" t="str">
        <f t="shared" ca="1" si="11"/>
        <v>∞</v>
      </c>
      <c r="N127" s="637" t="str">
        <f t="shared" ca="1" si="12"/>
        <v>∞</v>
      </c>
      <c r="O127" s="638">
        <f t="shared" ca="1" si="12"/>
        <v>0</v>
      </c>
      <c r="P127" s="638">
        <f t="shared" ca="1" si="11"/>
        <v>32.4</v>
      </c>
      <c r="Q127" s="639">
        <f t="shared" ca="1" si="12"/>
        <v>38.229999999999997</v>
      </c>
      <c r="R127" s="640" t="str">
        <f t="shared" ca="1" si="12"/>
        <v>落:激钢钻狮</v>
      </c>
    </row>
    <row r="128" spans="1:18" ht="12" thickBot="1">
      <c r="A128" s="633" t="str">
        <f t="shared" ca="1" si="12"/>
        <v>205mm加农炮:0</v>
      </c>
      <c r="B128" s="652" t="str">
        <f t="shared" ca="1" si="12"/>
        <v>通常</v>
      </c>
      <c r="C128" s="653" t="str">
        <f t="shared" ca="1" si="12"/>
        <v>1体</v>
      </c>
      <c r="D128" s="654" t="str">
        <f t="shared" ca="1" si="12"/>
        <v>主炮</v>
      </c>
      <c r="E128" s="652" t="str">
        <f t="shared" ca="1" si="12"/>
        <v>加农炮</v>
      </c>
      <c r="F128" s="634">
        <f t="shared" ca="1" si="12"/>
        <v>0</v>
      </c>
      <c r="G128" s="634">
        <f t="shared" ca="1" si="11"/>
        <v>720</v>
      </c>
      <c r="H128" s="635">
        <f t="shared" ca="1" si="12"/>
        <v>792</v>
      </c>
      <c r="I128" s="634">
        <f t="shared" ca="1" si="12"/>
        <v>0</v>
      </c>
      <c r="J128" s="634">
        <f t="shared" ca="1" si="11"/>
        <v>85</v>
      </c>
      <c r="K128" s="636">
        <f t="shared" ca="1" si="12"/>
        <v>114</v>
      </c>
      <c r="L128" s="634">
        <f t="shared" ca="1" si="12"/>
        <v>0</v>
      </c>
      <c r="M128" s="634">
        <f t="shared" ca="1" si="11"/>
        <v>32</v>
      </c>
      <c r="N128" s="637">
        <f t="shared" ca="1" si="12"/>
        <v>47</v>
      </c>
      <c r="O128" s="638">
        <f t="shared" ca="1" si="12"/>
        <v>0</v>
      </c>
      <c r="P128" s="638">
        <f t="shared" ca="1" si="11"/>
        <v>7.5</v>
      </c>
      <c r="Q128" s="639">
        <f t="shared" ca="1" si="12"/>
        <v>10.69</v>
      </c>
      <c r="R128" s="640" t="str">
        <f t="shared" ca="1" si="12"/>
        <v>店:邪恶地产</v>
      </c>
    </row>
    <row r="129" spans="1:18" ht="12" thickBot="1">
      <c r="A129" s="633" t="str">
        <f t="shared" ca="1" si="12"/>
        <v>电击炮:0</v>
      </c>
      <c r="B129" s="652" t="str">
        <f t="shared" ca="1" si="12"/>
        <v>雷电</v>
      </c>
      <c r="C129" s="653" t="str">
        <f t="shared" ca="1" si="12"/>
        <v>扇范围大</v>
      </c>
      <c r="D129" s="654" t="str">
        <f t="shared" ca="1" si="12"/>
        <v>主炮</v>
      </c>
      <c r="E129" s="652" t="str">
        <f t="shared" ca="1" si="12"/>
        <v>属性炮</v>
      </c>
      <c r="F129" s="634">
        <f t="shared" ca="1" si="12"/>
        <v>0</v>
      </c>
      <c r="G129" s="634">
        <f t="shared" ca="1" si="11"/>
        <v>720</v>
      </c>
      <c r="H129" s="635">
        <f t="shared" ca="1" si="12"/>
        <v>792</v>
      </c>
      <c r="I129" s="634">
        <f t="shared" ca="1" si="12"/>
        <v>0</v>
      </c>
      <c r="J129" s="634">
        <f t="shared" ca="1" si="11"/>
        <v>85</v>
      </c>
      <c r="K129" s="636">
        <f t="shared" ca="1" si="12"/>
        <v>114</v>
      </c>
      <c r="L129" s="634">
        <f t="shared" ca="1" si="12"/>
        <v>0</v>
      </c>
      <c r="M129" s="634">
        <f t="shared" ca="1" si="11"/>
        <v>24</v>
      </c>
      <c r="N129" s="637">
        <f t="shared" ca="1" si="12"/>
        <v>44</v>
      </c>
      <c r="O129" s="638">
        <f t="shared" ca="1" si="12"/>
        <v>0</v>
      </c>
      <c r="P129" s="638">
        <f t="shared" ca="1" si="11"/>
        <v>7.5</v>
      </c>
      <c r="Q129" s="639">
        <f t="shared" ca="1" si="12"/>
        <v>10.42</v>
      </c>
      <c r="R129" s="640" t="str">
        <f t="shared" ca="1" si="12"/>
        <v>宝:质量加速研究所/需要密码</v>
      </c>
    </row>
    <row r="130" spans="1:18" ht="12" thickBot="1">
      <c r="A130" s="633" t="str">
        <f t="shared" ca="1" si="12"/>
        <v>电击炮:1</v>
      </c>
      <c r="B130" s="652" t="str">
        <f t="shared" ca="1" si="12"/>
        <v>雷电</v>
      </c>
      <c r="C130" s="653" t="str">
        <f t="shared" ca="1" si="12"/>
        <v>扇范围大</v>
      </c>
      <c r="D130" s="654" t="str">
        <f t="shared" ca="1" si="12"/>
        <v>主炮</v>
      </c>
      <c r="E130" s="652" t="str">
        <f t="shared" ca="1" si="12"/>
        <v>属性炮</v>
      </c>
      <c r="F130" s="634">
        <f t="shared" ca="1" si="12"/>
        <v>378</v>
      </c>
      <c r="G130" s="634">
        <f t="shared" ca="1" si="12"/>
        <v>756</v>
      </c>
      <c r="H130" s="635">
        <f t="shared" ca="1" si="12"/>
        <v>793</v>
      </c>
      <c r="I130" s="634">
        <f t="shared" ca="1" si="12"/>
        <v>44</v>
      </c>
      <c r="J130" s="634">
        <f t="shared" ca="1" si="12"/>
        <v>89</v>
      </c>
      <c r="K130" s="636">
        <f t="shared" ca="1" si="12"/>
        <v>120</v>
      </c>
      <c r="L130" s="634">
        <f t="shared" ca="1" si="12"/>
        <v>4</v>
      </c>
      <c r="M130" s="634">
        <f t="shared" ca="1" si="12"/>
        <v>24</v>
      </c>
      <c r="N130" s="637">
        <f t="shared" ca="1" si="12"/>
        <v>44</v>
      </c>
      <c r="O130" s="638">
        <f t="shared" ca="1" si="12"/>
        <v>6.68</v>
      </c>
      <c r="P130" s="638">
        <f t="shared" ca="1" si="12"/>
        <v>7.87</v>
      </c>
      <c r="Q130" s="639">
        <f t="shared" ca="1" si="12"/>
        <v>10.7</v>
      </c>
      <c r="R130" s="640" t="str">
        <f t="shared" ca="1" si="12"/>
        <v>宝:质量加速研究所/需要密码</v>
      </c>
    </row>
    <row r="131" spans="1:18" ht="12" thickBot="1">
      <c r="A131" s="633" t="str">
        <f t="shared" ca="1" si="12"/>
        <v>225mm许德拉炮:0</v>
      </c>
      <c r="B131" s="652" t="str">
        <f t="shared" ca="1" si="12"/>
        <v>火炎</v>
      </c>
      <c r="C131" s="653" t="str">
        <f t="shared" ca="1" si="12"/>
        <v>扇范围大</v>
      </c>
      <c r="D131" s="654" t="str">
        <f t="shared" ca="1" si="12"/>
        <v>主炮</v>
      </c>
      <c r="E131" s="652" t="str">
        <f t="shared" ca="1" si="12"/>
        <v>属性炮</v>
      </c>
      <c r="F131" s="634">
        <f t="shared" ca="1" si="12"/>
        <v>0</v>
      </c>
      <c r="G131" s="634">
        <f t="shared" ca="1" si="12"/>
        <v>765</v>
      </c>
      <c r="H131" s="635">
        <f t="shared" ca="1" si="12"/>
        <v>879</v>
      </c>
      <c r="I131" s="634">
        <f t="shared" ca="1" si="12"/>
        <v>0</v>
      </c>
      <c r="J131" s="634">
        <f t="shared" ca="1" si="12"/>
        <v>95</v>
      </c>
      <c r="K131" s="636">
        <f t="shared" ca="1" si="12"/>
        <v>133</v>
      </c>
      <c r="L131" s="634">
        <f t="shared" ca="1" si="12"/>
        <v>0</v>
      </c>
      <c r="M131" s="634">
        <f t="shared" ca="1" si="12"/>
        <v>32</v>
      </c>
      <c r="N131" s="637">
        <f t="shared" ca="1" si="12"/>
        <v>47</v>
      </c>
      <c r="O131" s="638">
        <f t="shared" ca="1" si="12"/>
        <v>0</v>
      </c>
      <c r="P131" s="638">
        <f t="shared" ca="1" si="12"/>
        <v>9.5</v>
      </c>
      <c r="Q131" s="639">
        <f t="shared" ca="1" si="12"/>
        <v>13.49</v>
      </c>
      <c r="R131" s="640" t="str">
        <f t="shared" ca="1" si="12"/>
        <v>宝:蒸汽支柱/落:AT伊夫利特</v>
      </c>
    </row>
    <row r="132" spans="1:18" ht="12" thickBot="1">
      <c r="A132" s="633" t="str">
        <f t="shared" ca="1" si="12"/>
        <v>225mm许德拉炮:1</v>
      </c>
      <c r="B132" s="652" t="str">
        <f t="shared" ca="1" si="12"/>
        <v>火炎</v>
      </c>
      <c r="C132" s="653" t="str">
        <f t="shared" ca="1" si="12"/>
        <v>扇范围大</v>
      </c>
      <c r="D132" s="654" t="str">
        <f t="shared" ca="1" si="12"/>
        <v>主炮</v>
      </c>
      <c r="E132" s="652" t="str">
        <f t="shared" ca="1" si="12"/>
        <v>属性炮</v>
      </c>
      <c r="F132" s="634">
        <f t="shared" ca="1" si="12"/>
        <v>0</v>
      </c>
      <c r="G132" s="634">
        <f t="shared" ca="1" si="12"/>
        <v>803</v>
      </c>
      <c r="H132" s="635">
        <f t="shared" ca="1" si="12"/>
        <v>883</v>
      </c>
      <c r="I132" s="634">
        <f t="shared" ca="1" si="12"/>
        <v>0</v>
      </c>
      <c r="J132" s="634">
        <f t="shared" ca="1" si="12"/>
        <v>99</v>
      </c>
      <c r="K132" s="636">
        <f t="shared" ca="1" si="12"/>
        <v>138</v>
      </c>
      <c r="L132" s="634">
        <f t="shared" ca="1" si="12"/>
        <v>0</v>
      </c>
      <c r="M132" s="634">
        <f t="shared" ca="1" si="12"/>
        <v>32</v>
      </c>
      <c r="N132" s="637">
        <f t="shared" ca="1" si="12"/>
        <v>47</v>
      </c>
      <c r="O132" s="638">
        <f t="shared" ca="1" si="12"/>
        <v>0</v>
      </c>
      <c r="P132" s="638">
        <f t="shared" ca="1" si="12"/>
        <v>9.9700000000000006</v>
      </c>
      <c r="Q132" s="639">
        <f t="shared" ca="1" si="12"/>
        <v>13.85</v>
      </c>
      <c r="R132" s="640" t="str">
        <f t="shared" ca="1" si="12"/>
        <v>宝:蒸汽支柱/落:AT伊夫利特</v>
      </c>
    </row>
    <row r="133" spans="1:18" ht="12" thickBot="1">
      <c r="A133" s="633" t="str">
        <f t="shared" ca="1" si="12"/>
        <v>225mm许德拉炮:2</v>
      </c>
      <c r="B133" s="652" t="str">
        <f t="shared" ca="1" si="12"/>
        <v>火炎</v>
      </c>
      <c r="C133" s="653" t="str">
        <f t="shared" ca="1" si="12"/>
        <v>扇范围大</v>
      </c>
      <c r="D133" s="654" t="str">
        <f t="shared" ca="1" si="12"/>
        <v>主炮</v>
      </c>
      <c r="E133" s="652" t="str">
        <f t="shared" ca="1" si="12"/>
        <v>属性炮</v>
      </c>
      <c r="F133" s="634">
        <f t="shared" ca="1" si="12"/>
        <v>0</v>
      </c>
      <c r="G133" s="634">
        <f t="shared" ca="1" si="12"/>
        <v>841</v>
      </c>
      <c r="H133" s="635">
        <f t="shared" ca="1" si="12"/>
        <v>883</v>
      </c>
      <c r="I133" s="634">
        <f t="shared" ca="1" si="12"/>
        <v>0</v>
      </c>
      <c r="J133" s="634">
        <f t="shared" ca="1" si="12"/>
        <v>104</v>
      </c>
      <c r="K133" s="636">
        <f t="shared" ca="1" si="12"/>
        <v>145</v>
      </c>
      <c r="L133" s="634">
        <f t="shared" ca="1" si="12"/>
        <v>0</v>
      </c>
      <c r="M133" s="634">
        <f t="shared" ca="1" si="12"/>
        <v>32</v>
      </c>
      <c r="N133" s="637">
        <f t="shared" ca="1" si="12"/>
        <v>47</v>
      </c>
      <c r="O133" s="638">
        <f t="shared" ca="1" si="12"/>
        <v>0</v>
      </c>
      <c r="P133" s="638">
        <f t="shared" ca="1" si="12"/>
        <v>10.45</v>
      </c>
      <c r="Q133" s="639">
        <f t="shared" ca="1" si="12"/>
        <v>14.21</v>
      </c>
      <c r="R133" s="640" t="str">
        <f t="shared" ca="1" si="12"/>
        <v>宝:蒸汽支柱/落:AT伊夫利特</v>
      </c>
    </row>
    <row r="134" spans="1:18" ht="12" thickBot="1">
      <c r="A134" s="633" t="str">
        <f t="shared" ref="A134:R149" ca="1" si="13">IF(ROWS(主炮列表) &gt;= ROW() - 3,OFFSET(战车武器类型主炮,ROW() - 3,COLUMN()),"")</f>
        <v>225mm许德拉炮:3</v>
      </c>
      <c r="B134" s="652" t="str">
        <f t="shared" ca="1" si="13"/>
        <v>火炎</v>
      </c>
      <c r="C134" s="653" t="str">
        <f t="shared" ca="1" si="13"/>
        <v>扇范围大</v>
      </c>
      <c r="D134" s="654" t="str">
        <f t="shared" ca="1" si="13"/>
        <v>主炮</v>
      </c>
      <c r="E134" s="652" t="str">
        <f t="shared" ca="1" si="13"/>
        <v>属性炮</v>
      </c>
      <c r="F134" s="634">
        <f t="shared" ca="1" si="13"/>
        <v>0</v>
      </c>
      <c r="G134" s="634">
        <f t="shared" ca="1" si="12"/>
        <v>918</v>
      </c>
      <c r="H134" s="635">
        <f t="shared" ca="1" si="13"/>
        <v>883</v>
      </c>
      <c r="I134" s="634">
        <f t="shared" ca="1" si="13"/>
        <v>0</v>
      </c>
      <c r="J134" s="634">
        <f t="shared" ca="1" si="12"/>
        <v>114</v>
      </c>
      <c r="K134" s="636">
        <f t="shared" ca="1" si="13"/>
        <v>159</v>
      </c>
      <c r="L134" s="634">
        <f t="shared" ca="1" si="13"/>
        <v>0</v>
      </c>
      <c r="M134" s="634">
        <f t="shared" ca="1" si="12"/>
        <v>32</v>
      </c>
      <c r="N134" s="637">
        <f t="shared" ca="1" si="13"/>
        <v>47</v>
      </c>
      <c r="O134" s="638">
        <f t="shared" ca="1" si="13"/>
        <v>0</v>
      </c>
      <c r="P134" s="638">
        <f t="shared" ca="1" si="12"/>
        <v>11.4</v>
      </c>
      <c r="Q134" s="639">
        <f t="shared" ca="1" si="13"/>
        <v>15.16</v>
      </c>
      <c r="R134" s="640" t="str">
        <f t="shared" ca="1" si="13"/>
        <v>宝:蒸汽支柱/落:AT伊夫利特</v>
      </c>
    </row>
    <row r="135" spans="1:18" ht="12" thickBot="1">
      <c r="A135" s="633" t="str">
        <f t="shared" ca="1" si="13"/>
        <v>噩运振动炮:0</v>
      </c>
      <c r="B135" s="652" t="str">
        <f t="shared" ca="1" si="13"/>
        <v>音波</v>
      </c>
      <c r="C135" s="653" t="str">
        <f t="shared" ca="1" si="13"/>
        <v>全体</v>
      </c>
      <c r="D135" s="654" t="str">
        <f t="shared" ca="1" si="13"/>
        <v>主炮</v>
      </c>
      <c r="E135" s="652" t="str">
        <f t="shared" ca="1" si="13"/>
        <v>属性炮</v>
      </c>
      <c r="F135" s="634">
        <f t="shared" ca="1" si="13"/>
        <v>0</v>
      </c>
      <c r="G135" s="634">
        <f t="shared" ca="1" si="12"/>
        <v>777</v>
      </c>
      <c r="H135" s="635">
        <f t="shared" ca="1" si="13"/>
        <v>893</v>
      </c>
      <c r="I135" s="634">
        <f t="shared" ca="1" si="13"/>
        <v>0</v>
      </c>
      <c r="J135" s="634">
        <f t="shared" ca="1" si="12"/>
        <v>100</v>
      </c>
      <c r="K135" s="636">
        <f t="shared" ca="1" si="13"/>
        <v>110</v>
      </c>
      <c r="L135" s="634">
        <f t="shared" ca="1" si="13"/>
        <v>0</v>
      </c>
      <c r="M135" s="634">
        <f t="shared" ca="1" si="12"/>
        <v>16</v>
      </c>
      <c r="N135" s="637">
        <f t="shared" ca="1" si="13"/>
        <v>21</v>
      </c>
      <c r="O135" s="638">
        <f t="shared" ca="1" si="13"/>
        <v>0</v>
      </c>
      <c r="P135" s="638">
        <f t="shared" ca="1" si="12"/>
        <v>12</v>
      </c>
      <c r="Q135" s="639">
        <f t="shared" ca="1" si="13"/>
        <v>14.16</v>
      </c>
      <c r="R135" s="640" t="str">
        <f t="shared" ca="1" si="13"/>
        <v>落:凶鸟.死亡黛蒙娜</v>
      </c>
    </row>
    <row r="136" spans="1:18" ht="12" thickBot="1">
      <c r="A136" s="633" t="str">
        <f t="shared" ca="1" si="13"/>
        <v>噩运振动炮:2</v>
      </c>
      <c r="B136" s="652" t="str">
        <f t="shared" ca="1" si="13"/>
        <v>音波</v>
      </c>
      <c r="C136" s="653" t="str">
        <f t="shared" ca="1" si="13"/>
        <v>全体</v>
      </c>
      <c r="D136" s="654" t="str">
        <f t="shared" ca="1" si="13"/>
        <v>主炮</v>
      </c>
      <c r="E136" s="652" t="str">
        <f t="shared" ca="1" si="13"/>
        <v>属性炮</v>
      </c>
      <c r="F136" s="634">
        <f t="shared" ca="1" si="13"/>
        <v>0</v>
      </c>
      <c r="G136" s="634">
        <f t="shared" ca="1" si="12"/>
        <v>854</v>
      </c>
      <c r="H136" s="635">
        <f t="shared" ca="1" si="13"/>
        <v>896</v>
      </c>
      <c r="I136" s="634">
        <f t="shared" ca="1" si="13"/>
        <v>0</v>
      </c>
      <c r="J136" s="634">
        <f t="shared" ca="1" si="12"/>
        <v>110</v>
      </c>
      <c r="K136" s="636">
        <f t="shared" ca="1" si="13"/>
        <v>121</v>
      </c>
      <c r="L136" s="634">
        <f t="shared" ca="1" si="13"/>
        <v>0</v>
      </c>
      <c r="M136" s="634">
        <f t="shared" ca="1" si="12"/>
        <v>16</v>
      </c>
      <c r="N136" s="637">
        <f t="shared" ca="1" si="13"/>
        <v>21</v>
      </c>
      <c r="O136" s="638">
        <f t="shared" ca="1" si="13"/>
        <v>0</v>
      </c>
      <c r="P136" s="638">
        <f t="shared" ca="1" si="12"/>
        <v>13.2</v>
      </c>
      <c r="Q136" s="639">
        <f t="shared" ca="1" si="13"/>
        <v>14.78</v>
      </c>
      <c r="R136" s="640" t="str">
        <f t="shared" ca="1" si="13"/>
        <v>落:凶鸟.死亡黛蒙娜</v>
      </c>
    </row>
    <row r="137" spans="1:18" ht="12" thickBot="1">
      <c r="A137" s="633" t="str">
        <f t="shared" ca="1" si="13"/>
        <v>导弹加农炮:0</v>
      </c>
      <c r="B137" s="652" t="str">
        <f t="shared" ca="1" si="13"/>
        <v>通常</v>
      </c>
      <c r="C137" s="653" t="str">
        <f t="shared" ca="1" si="13"/>
        <v>1体</v>
      </c>
      <c r="D137" s="654" t="str">
        <f t="shared" ca="1" si="13"/>
        <v>主炮</v>
      </c>
      <c r="E137" s="652" t="str">
        <f t="shared" ca="1" si="13"/>
        <v>普通炮</v>
      </c>
      <c r="F137" s="634">
        <f t="shared" ca="1" si="13"/>
        <v>0</v>
      </c>
      <c r="G137" s="634">
        <f t="shared" ca="1" si="12"/>
        <v>800</v>
      </c>
      <c r="H137" s="635">
        <f t="shared" ca="1" si="13"/>
        <v>896</v>
      </c>
      <c r="I137" s="634">
        <f t="shared" ca="1" si="13"/>
        <v>0</v>
      </c>
      <c r="J137" s="634">
        <f t="shared" ca="1" si="12"/>
        <v>100</v>
      </c>
      <c r="K137" s="636">
        <f t="shared" ca="1" si="13"/>
        <v>120</v>
      </c>
      <c r="L137" s="634">
        <f t="shared" ca="1" si="13"/>
        <v>0</v>
      </c>
      <c r="M137" s="634">
        <f t="shared" ca="1" si="12"/>
        <v>8</v>
      </c>
      <c r="N137" s="637">
        <f t="shared" ca="1" si="13"/>
        <v>13</v>
      </c>
      <c r="O137" s="638">
        <f t="shared" ca="1" si="13"/>
        <v>0</v>
      </c>
      <c r="P137" s="638">
        <f t="shared" ca="1" si="12"/>
        <v>6</v>
      </c>
      <c r="Q137" s="639">
        <f t="shared" ca="1" si="13"/>
        <v>6.9</v>
      </c>
      <c r="R137" s="640" t="str">
        <f t="shared" ca="1" si="13"/>
        <v>店:铁片镇(B模式)</v>
      </c>
    </row>
    <row r="138" spans="1:18" ht="12" thickBot="1">
      <c r="A138" s="633" t="str">
        <f t="shared" ca="1" si="13"/>
        <v>220mm地母神炮:0</v>
      </c>
      <c r="B138" s="652" t="str">
        <f t="shared" ca="1" si="13"/>
        <v>通常</v>
      </c>
      <c r="C138" s="653" t="str">
        <f t="shared" ca="1" si="13"/>
        <v>1体</v>
      </c>
      <c r="D138" s="654" t="str">
        <f t="shared" ca="1" si="13"/>
        <v>主炮</v>
      </c>
      <c r="E138" s="652" t="str">
        <f t="shared" ca="1" si="13"/>
        <v>加农炮</v>
      </c>
      <c r="F138" s="634">
        <f t="shared" ca="1" si="13"/>
        <v>0</v>
      </c>
      <c r="G138" s="634">
        <f t="shared" ca="1" si="12"/>
        <v>800</v>
      </c>
      <c r="H138" s="635">
        <f t="shared" ca="1" si="13"/>
        <v>920</v>
      </c>
      <c r="I138" s="634">
        <f t="shared" ca="1" si="13"/>
        <v>0</v>
      </c>
      <c r="J138" s="634">
        <f t="shared" ca="1" si="12"/>
        <v>70</v>
      </c>
      <c r="K138" s="636">
        <f t="shared" ca="1" si="13"/>
        <v>147</v>
      </c>
      <c r="L138" s="634">
        <f t="shared" ca="1" si="13"/>
        <v>0</v>
      </c>
      <c r="M138" s="634">
        <f t="shared" ca="1" si="12"/>
        <v>16</v>
      </c>
      <c r="N138" s="637">
        <f t="shared" ca="1" si="13"/>
        <v>21</v>
      </c>
      <c r="O138" s="638">
        <f t="shared" ca="1" si="13"/>
        <v>0</v>
      </c>
      <c r="P138" s="638">
        <f t="shared" ca="1" si="12"/>
        <v>10</v>
      </c>
      <c r="Q138" s="639">
        <f t="shared" ca="1" si="13"/>
        <v>17.48</v>
      </c>
      <c r="R138" s="640" t="str">
        <f t="shared" ca="1" si="13"/>
        <v>宝:扎格纳特</v>
      </c>
    </row>
    <row r="139" spans="1:18" ht="12" thickBot="1">
      <c r="A139" s="633" t="str">
        <f t="shared" ca="1" si="13"/>
        <v>220mm地母神炮:1</v>
      </c>
      <c r="B139" s="652" t="str">
        <f t="shared" ca="1" si="13"/>
        <v>通常</v>
      </c>
      <c r="C139" s="653" t="str">
        <f t="shared" ca="1" si="13"/>
        <v>1体</v>
      </c>
      <c r="D139" s="654" t="str">
        <f t="shared" ca="1" si="13"/>
        <v>主炮</v>
      </c>
      <c r="E139" s="652" t="str">
        <f t="shared" ca="1" si="13"/>
        <v>加农炮</v>
      </c>
      <c r="F139" s="634">
        <f t="shared" ca="1" si="13"/>
        <v>0</v>
      </c>
      <c r="G139" s="634">
        <f t="shared" ca="1" si="12"/>
        <v>840</v>
      </c>
      <c r="H139" s="635">
        <f t="shared" ca="1" si="13"/>
        <v>924</v>
      </c>
      <c r="I139" s="634">
        <f t="shared" ca="1" si="13"/>
        <v>0</v>
      </c>
      <c r="J139" s="634">
        <f t="shared" ca="1" si="12"/>
        <v>73</v>
      </c>
      <c r="K139" s="636">
        <f t="shared" ca="1" si="13"/>
        <v>153</v>
      </c>
      <c r="L139" s="634">
        <f t="shared" ca="1" si="13"/>
        <v>0</v>
      </c>
      <c r="M139" s="634">
        <f t="shared" ca="1" si="12"/>
        <v>16</v>
      </c>
      <c r="N139" s="637">
        <f t="shared" ca="1" si="13"/>
        <v>21</v>
      </c>
      <c r="O139" s="638">
        <f t="shared" ca="1" si="13"/>
        <v>0</v>
      </c>
      <c r="P139" s="638">
        <f t="shared" ca="1" si="12"/>
        <v>10.5</v>
      </c>
      <c r="Q139" s="639">
        <f t="shared" ca="1" si="13"/>
        <v>18.37</v>
      </c>
      <c r="R139" s="640" t="str">
        <f t="shared" ca="1" si="13"/>
        <v>宝:扎格纳特</v>
      </c>
    </row>
    <row r="140" spans="1:18" ht="12" thickBot="1">
      <c r="A140" s="633" t="str">
        <f t="shared" ca="1" si="13"/>
        <v>220mm地母神炮:2</v>
      </c>
      <c r="B140" s="652" t="str">
        <f t="shared" ca="1" si="13"/>
        <v>通常</v>
      </c>
      <c r="C140" s="653" t="str">
        <f t="shared" ca="1" si="13"/>
        <v>1体</v>
      </c>
      <c r="D140" s="654" t="str">
        <f t="shared" ca="1" si="13"/>
        <v>主炮</v>
      </c>
      <c r="E140" s="652" t="str">
        <f t="shared" ca="1" si="13"/>
        <v>加农炮</v>
      </c>
      <c r="F140" s="634">
        <f t="shared" ca="1" si="13"/>
        <v>0</v>
      </c>
      <c r="G140" s="634">
        <f t="shared" ca="1" si="13"/>
        <v>880</v>
      </c>
      <c r="H140" s="635">
        <f t="shared" ca="1" si="13"/>
        <v>924</v>
      </c>
      <c r="I140" s="634">
        <f t="shared" ca="1" si="13"/>
        <v>0</v>
      </c>
      <c r="J140" s="634">
        <f t="shared" ca="1" si="13"/>
        <v>77</v>
      </c>
      <c r="K140" s="636">
        <f t="shared" ca="1" si="13"/>
        <v>161</v>
      </c>
      <c r="L140" s="634">
        <f t="shared" ca="1" si="13"/>
        <v>0</v>
      </c>
      <c r="M140" s="634">
        <f t="shared" ca="1" si="13"/>
        <v>16</v>
      </c>
      <c r="N140" s="637">
        <f t="shared" ca="1" si="13"/>
        <v>21</v>
      </c>
      <c r="O140" s="638">
        <f t="shared" ca="1" si="13"/>
        <v>0</v>
      </c>
      <c r="P140" s="638">
        <f t="shared" ca="1" si="13"/>
        <v>11</v>
      </c>
      <c r="Q140" s="639">
        <f t="shared" ca="1" si="13"/>
        <v>18.920000000000002</v>
      </c>
      <c r="R140" s="640" t="str">
        <f t="shared" ca="1" si="13"/>
        <v>宝:扎格纳特</v>
      </c>
    </row>
    <row r="141" spans="1:18" ht="12" thickBot="1">
      <c r="A141" s="633" t="str">
        <f t="shared" ca="1" si="13"/>
        <v>220mm地母神炮:3</v>
      </c>
      <c r="B141" s="652" t="str">
        <f t="shared" ca="1" si="13"/>
        <v>通常</v>
      </c>
      <c r="C141" s="653" t="str">
        <f t="shared" ca="1" si="13"/>
        <v>1体</v>
      </c>
      <c r="D141" s="654" t="str">
        <f t="shared" ca="1" si="13"/>
        <v>主炮</v>
      </c>
      <c r="E141" s="652" t="str">
        <f t="shared" ca="1" si="13"/>
        <v>加农炮</v>
      </c>
      <c r="F141" s="634">
        <f t="shared" ca="1" si="13"/>
        <v>0</v>
      </c>
      <c r="G141" s="634">
        <f t="shared" ca="1" si="13"/>
        <v>960</v>
      </c>
      <c r="H141" s="635">
        <f t="shared" ca="1" si="13"/>
        <v>960</v>
      </c>
      <c r="I141" s="634">
        <f t="shared" ca="1" si="13"/>
        <v>0</v>
      </c>
      <c r="J141" s="634">
        <f t="shared" ca="1" si="13"/>
        <v>84</v>
      </c>
      <c r="K141" s="636">
        <f t="shared" ca="1" si="13"/>
        <v>176</v>
      </c>
      <c r="L141" s="634">
        <f t="shared" ca="1" si="13"/>
        <v>0</v>
      </c>
      <c r="M141" s="634">
        <f t="shared" ca="1" si="13"/>
        <v>16</v>
      </c>
      <c r="N141" s="637">
        <f t="shared" ca="1" si="13"/>
        <v>21</v>
      </c>
      <c r="O141" s="638">
        <f t="shared" ca="1" si="13"/>
        <v>0</v>
      </c>
      <c r="P141" s="638">
        <f t="shared" ca="1" si="13"/>
        <v>12</v>
      </c>
      <c r="Q141" s="639">
        <f t="shared" ca="1" si="13"/>
        <v>20.28</v>
      </c>
      <c r="R141" s="640" t="str">
        <f t="shared" ca="1" si="13"/>
        <v>宝:扎格纳特</v>
      </c>
    </row>
    <row r="142" spans="1:18" ht="12" thickBot="1">
      <c r="A142" s="633" t="str">
        <f t="shared" ca="1" si="13"/>
        <v>量子发电炮:0</v>
      </c>
      <c r="B142" s="652" t="str">
        <f t="shared" ca="1" si="13"/>
        <v>激光</v>
      </c>
      <c r="C142" s="653" t="str">
        <f t="shared" ca="1" si="13"/>
        <v>贯通大</v>
      </c>
      <c r="D142" s="654" t="str">
        <f t="shared" ca="1" si="13"/>
        <v>主炮</v>
      </c>
      <c r="E142" s="652" t="str">
        <f t="shared" ca="1" si="13"/>
        <v>属性炮</v>
      </c>
      <c r="F142" s="634">
        <f t="shared" ca="1" si="13"/>
        <v>400</v>
      </c>
      <c r="G142" s="634">
        <f t="shared" ca="1" si="13"/>
        <v>800</v>
      </c>
      <c r="H142" s="635">
        <f t="shared" ca="1" si="13"/>
        <v>960</v>
      </c>
      <c r="I142" s="634">
        <f t="shared" ca="1" si="13"/>
        <v>35</v>
      </c>
      <c r="J142" s="634">
        <f t="shared" ca="1" si="13"/>
        <v>70</v>
      </c>
      <c r="K142" s="636">
        <f t="shared" ca="1" si="13"/>
        <v>147</v>
      </c>
      <c r="L142" s="634">
        <f t="shared" ca="1" si="13"/>
        <v>1</v>
      </c>
      <c r="M142" s="634">
        <f t="shared" ca="1" si="13"/>
        <v>16</v>
      </c>
      <c r="N142" s="637">
        <f t="shared" ca="1" si="13"/>
        <v>21</v>
      </c>
      <c r="O142" s="638">
        <f t="shared" ca="1" si="13"/>
        <v>8.5</v>
      </c>
      <c r="P142" s="638">
        <f t="shared" ca="1" si="13"/>
        <v>10</v>
      </c>
      <c r="Q142" s="639">
        <f t="shared" ca="1" si="13"/>
        <v>18.100000000000001</v>
      </c>
      <c r="R142" s="640" t="str">
        <f t="shared" ca="1" si="13"/>
        <v>店:印章店 6000点奖品</v>
      </c>
    </row>
    <row r="143" spans="1:18" ht="12" thickBot="1">
      <c r="A143" s="633" t="str">
        <f t="shared" ca="1" si="13"/>
        <v>雷电钻头:0</v>
      </c>
      <c r="B143" s="652" t="str">
        <f t="shared" ca="1" si="13"/>
        <v>雷电</v>
      </c>
      <c r="C143" s="653" t="str">
        <f t="shared" ca="1" si="13"/>
        <v>全体</v>
      </c>
      <c r="D143" s="654" t="str">
        <f t="shared" ca="1" si="13"/>
        <v>主炮</v>
      </c>
      <c r="E143" s="652" t="str">
        <f t="shared" ca="1" si="13"/>
        <v>属性炮</v>
      </c>
      <c r="F143" s="634">
        <f t="shared" ca="1" si="13"/>
        <v>0</v>
      </c>
      <c r="G143" s="634">
        <f t="shared" ca="1" si="13"/>
        <v>800</v>
      </c>
      <c r="H143" s="635">
        <f t="shared" ca="1" si="13"/>
        <v>960</v>
      </c>
      <c r="I143" s="634">
        <f t="shared" ca="1" si="13"/>
        <v>0</v>
      </c>
      <c r="J143" s="634">
        <f t="shared" ca="1" si="13"/>
        <v>120</v>
      </c>
      <c r="K143" s="636">
        <f t="shared" ca="1" si="13"/>
        <v>246</v>
      </c>
      <c r="L143" s="634">
        <f t="shared" ca="1" si="13"/>
        <v>0</v>
      </c>
      <c r="M143" s="634">
        <f t="shared" ca="1" si="13"/>
        <v>16</v>
      </c>
      <c r="N143" s="637">
        <f t="shared" ca="1" si="13"/>
        <v>31</v>
      </c>
      <c r="O143" s="638">
        <f t="shared" ca="1" si="13"/>
        <v>0</v>
      </c>
      <c r="P143" s="638">
        <f t="shared" ca="1" si="13"/>
        <v>28</v>
      </c>
      <c r="Q143" s="639">
        <f t="shared" ca="1" si="13"/>
        <v>51.52</v>
      </c>
      <c r="R143" s="640" t="str">
        <f t="shared" ca="1" si="13"/>
        <v>店:印章店 9000点奖品</v>
      </c>
    </row>
    <row r="144" spans="1:18" ht="12" thickBot="1">
      <c r="A144" s="633" t="str">
        <f t="shared" ref="A144:R157" ca="1" si="14">IF(ROWS(主炮列表) &gt;= ROW() - 3,OFFSET(战车武器类型主炮,ROW() - 3,COLUMN()),"")</f>
        <v>灵子加农炮:0</v>
      </c>
      <c r="B144" s="652" t="str">
        <f t="shared" ca="1" si="14"/>
        <v>激光+通常</v>
      </c>
      <c r="C144" s="653" t="str">
        <f t="shared" ca="1" si="14"/>
        <v>1体</v>
      </c>
      <c r="D144" s="654" t="str">
        <f t="shared" ca="1" si="14"/>
        <v>主炮</v>
      </c>
      <c r="E144" s="652" t="str">
        <f t="shared" ca="1" si="14"/>
        <v>复合炮</v>
      </c>
      <c r="F144" s="634">
        <f t="shared" ca="1" si="14"/>
        <v>0</v>
      </c>
      <c r="G144" s="634">
        <f t="shared" ca="1" si="13"/>
        <v>800</v>
      </c>
      <c r="H144" s="635">
        <f t="shared" ca="1" si="14"/>
        <v>960</v>
      </c>
      <c r="I144" s="634">
        <f t="shared" ca="1" si="14"/>
        <v>0</v>
      </c>
      <c r="J144" s="634">
        <f t="shared" ca="1" si="13"/>
        <v>120</v>
      </c>
      <c r="K144" s="636">
        <f t="shared" ca="1" si="14"/>
        <v>150</v>
      </c>
      <c r="L144" s="634">
        <f t="shared" ca="1" si="14"/>
        <v>0</v>
      </c>
      <c r="M144" s="634">
        <f t="shared" ca="1" si="13"/>
        <v>32</v>
      </c>
      <c r="N144" s="637">
        <f t="shared" ca="1" si="14"/>
        <v>47</v>
      </c>
      <c r="O144" s="638">
        <f t="shared" ca="1" si="14"/>
        <v>0</v>
      </c>
      <c r="P144" s="638">
        <f t="shared" ca="1" si="13"/>
        <v>12</v>
      </c>
      <c r="Q144" s="639">
        <f t="shared" ca="1" si="14"/>
        <v>16.32</v>
      </c>
      <c r="R144" s="640" t="str">
        <f t="shared" ca="1" si="14"/>
        <v>落:冥界列车</v>
      </c>
    </row>
    <row r="145" spans="1:18" ht="12" thickBot="1">
      <c r="A145" s="633" t="str">
        <f t="shared" ca="1" si="14"/>
        <v>灵子加农炮:2</v>
      </c>
      <c r="B145" s="652" t="str">
        <f t="shared" ca="1" si="14"/>
        <v>激光+通常</v>
      </c>
      <c r="C145" s="653" t="str">
        <f t="shared" ca="1" si="14"/>
        <v>1体</v>
      </c>
      <c r="D145" s="654" t="str">
        <f t="shared" ca="1" si="14"/>
        <v>主炮</v>
      </c>
      <c r="E145" s="652" t="str">
        <f t="shared" ca="1" si="14"/>
        <v>复合炮</v>
      </c>
      <c r="F145" s="634">
        <f t="shared" ca="1" si="14"/>
        <v>0</v>
      </c>
      <c r="G145" s="634">
        <f t="shared" ca="1" si="13"/>
        <v>880</v>
      </c>
      <c r="H145" s="635">
        <f t="shared" ca="1" si="14"/>
        <v>968</v>
      </c>
      <c r="I145" s="634">
        <f t="shared" ca="1" si="14"/>
        <v>0</v>
      </c>
      <c r="J145" s="634">
        <f t="shared" ca="1" si="13"/>
        <v>132</v>
      </c>
      <c r="K145" s="636">
        <f t="shared" ca="1" si="14"/>
        <v>165</v>
      </c>
      <c r="L145" s="634">
        <f t="shared" ca="1" si="14"/>
        <v>0</v>
      </c>
      <c r="M145" s="634">
        <f t="shared" ca="1" si="13"/>
        <v>32</v>
      </c>
      <c r="N145" s="637">
        <f t="shared" ca="1" si="14"/>
        <v>47</v>
      </c>
      <c r="O145" s="638">
        <f t="shared" ca="1" si="14"/>
        <v>0</v>
      </c>
      <c r="P145" s="638">
        <f t="shared" ca="1" si="13"/>
        <v>13.2</v>
      </c>
      <c r="Q145" s="639">
        <f t="shared" ca="1" si="14"/>
        <v>17.16</v>
      </c>
      <c r="R145" s="640" t="str">
        <f t="shared" ca="1" si="14"/>
        <v>落:冥界列车</v>
      </c>
    </row>
    <row r="146" spans="1:18" ht="12" thickBot="1">
      <c r="A146" s="633" t="str">
        <f t="shared" ca="1" si="14"/>
        <v>杰克未完成炮:0</v>
      </c>
      <c r="B146" s="652" t="str">
        <f t="shared" ca="1" si="14"/>
        <v>通常</v>
      </c>
      <c r="C146" s="653" t="str">
        <f t="shared" ca="1" si="14"/>
        <v>1体</v>
      </c>
      <c r="D146" s="654" t="str">
        <f t="shared" ca="1" si="14"/>
        <v>主炮</v>
      </c>
      <c r="E146" s="652" t="s">
        <v>62</v>
      </c>
      <c r="F146" s="634">
        <f t="shared" ca="1" si="14"/>
        <v>0</v>
      </c>
      <c r="G146" s="634">
        <f t="shared" ca="1" si="13"/>
        <v>820</v>
      </c>
      <c r="H146" s="635">
        <f t="shared" ca="1" si="14"/>
        <v>984</v>
      </c>
      <c r="I146" s="634">
        <f t="shared" ca="1" si="14"/>
        <v>0</v>
      </c>
      <c r="J146" s="634">
        <f t="shared" ca="1" si="13"/>
        <v>100</v>
      </c>
      <c r="K146" s="636">
        <f t="shared" ca="1" si="14"/>
        <v>120</v>
      </c>
      <c r="L146" s="634">
        <f t="shared" ca="1" si="14"/>
        <v>0</v>
      </c>
      <c r="M146" s="634">
        <f t="shared" ca="1" si="13"/>
        <v>32</v>
      </c>
      <c r="N146" s="637">
        <f t="shared" ca="1" si="14"/>
        <v>47</v>
      </c>
      <c r="O146" s="638">
        <f t="shared" ca="1" si="14"/>
        <v>0</v>
      </c>
      <c r="P146" s="638">
        <f t="shared" ca="1" si="13"/>
        <v>15</v>
      </c>
      <c r="Q146" s="639">
        <f t="shared" ca="1" si="14"/>
        <v>19.95</v>
      </c>
      <c r="R146" s="640" t="str">
        <f t="shared" ca="1" si="14"/>
        <v>落:阿拉莫=杰克</v>
      </c>
    </row>
    <row r="147" spans="1:18" ht="12" thickBot="1">
      <c r="A147" s="633" t="str">
        <f t="shared" ca="1" si="14"/>
        <v>杰克未完成炮:2</v>
      </c>
      <c r="B147" s="652" t="str">
        <f t="shared" ca="1" si="14"/>
        <v>通常</v>
      </c>
      <c r="C147" s="653" t="str">
        <f t="shared" ca="1" si="14"/>
        <v>1体</v>
      </c>
      <c r="D147" s="654" t="str">
        <f t="shared" ca="1" si="14"/>
        <v>主炮</v>
      </c>
      <c r="E147" s="652" t="s">
        <v>3976</v>
      </c>
      <c r="F147" s="634">
        <f t="shared" ca="1" si="14"/>
        <v>0</v>
      </c>
      <c r="G147" s="634">
        <f t="shared" ca="1" si="13"/>
        <v>902</v>
      </c>
      <c r="H147" s="635">
        <f t="shared" ca="1" si="14"/>
        <v>992</v>
      </c>
      <c r="I147" s="634">
        <f t="shared" ca="1" si="14"/>
        <v>0</v>
      </c>
      <c r="J147" s="634">
        <f t="shared" ca="1" si="13"/>
        <v>110</v>
      </c>
      <c r="K147" s="636">
        <f t="shared" ca="1" si="14"/>
        <v>132</v>
      </c>
      <c r="L147" s="634">
        <f t="shared" ca="1" si="14"/>
        <v>0</v>
      </c>
      <c r="M147" s="634">
        <f t="shared" ca="1" si="13"/>
        <v>32</v>
      </c>
      <c r="N147" s="637">
        <f t="shared" ca="1" si="14"/>
        <v>47</v>
      </c>
      <c r="O147" s="638">
        <f t="shared" ca="1" si="14"/>
        <v>0</v>
      </c>
      <c r="P147" s="638">
        <f t="shared" ca="1" si="13"/>
        <v>16.25</v>
      </c>
      <c r="Q147" s="639">
        <f t="shared" ca="1" si="14"/>
        <v>20.95</v>
      </c>
      <c r="R147" s="640" t="str">
        <f t="shared" ca="1" si="14"/>
        <v>落:阿拉莫=杰克</v>
      </c>
    </row>
    <row r="148" spans="1:18" ht="12" thickBot="1">
      <c r="A148" s="633" t="str">
        <f t="shared" ca="1" si="14"/>
        <v>恐龙炮:0</v>
      </c>
      <c r="B148" s="652" t="str">
        <f t="shared" ca="1" si="14"/>
        <v>通常</v>
      </c>
      <c r="C148" s="653" t="str">
        <f t="shared" ca="1" si="14"/>
        <v>1体</v>
      </c>
      <c r="D148" s="654" t="str">
        <f t="shared" ca="1" si="14"/>
        <v>主炮</v>
      </c>
      <c r="E148" s="652" t="str">
        <f t="shared" ca="1" si="14"/>
        <v>加农炮</v>
      </c>
      <c r="F148" s="634">
        <f t="shared" ca="1" si="14"/>
        <v>417</v>
      </c>
      <c r="G148" s="634">
        <f t="shared" ca="1" si="13"/>
        <v>834</v>
      </c>
      <c r="H148" s="635">
        <f t="shared" ca="1" si="14"/>
        <v>959</v>
      </c>
      <c r="I148" s="634">
        <f t="shared" ca="1" si="14"/>
        <v>62</v>
      </c>
      <c r="J148" s="634">
        <f t="shared" ca="1" si="13"/>
        <v>125</v>
      </c>
      <c r="K148" s="636">
        <f t="shared" ca="1" si="14"/>
        <v>150</v>
      </c>
      <c r="L148" s="634">
        <f t="shared" ca="1" si="14"/>
        <v>4</v>
      </c>
      <c r="M148" s="634">
        <f t="shared" ca="1" si="13"/>
        <v>24</v>
      </c>
      <c r="N148" s="637">
        <f t="shared" ca="1" si="14"/>
        <v>99</v>
      </c>
      <c r="O148" s="638">
        <f t="shared" ca="1" si="14"/>
        <v>31</v>
      </c>
      <c r="P148" s="638">
        <f t="shared" ca="1" si="13"/>
        <v>25</v>
      </c>
      <c r="Q148" s="639">
        <f t="shared" ca="1" si="14"/>
        <v>41.5</v>
      </c>
      <c r="R148" s="640" t="str">
        <f t="shared" ca="1" si="14"/>
        <v>埋:西大陆地图北西端</v>
      </c>
    </row>
    <row r="149" spans="1:18" ht="12" thickBot="1">
      <c r="A149" s="633" t="str">
        <f t="shared" ca="1" si="14"/>
        <v>恐龙炮:1</v>
      </c>
      <c r="B149" s="652" t="str">
        <f t="shared" ca="1" si="14"/>
        <v>通常</v>
      </c>
      <c r="C149" s="653" t="str">
        <f t="shared" ca="1" si="14"/>
        <v>1体</v>
      </c>
      <c r="D149" s="654" t="str">
        <f t="shared" ca="1" si="14"/>
        <v>主炮</v>
      </c>
      <c r="E149" s="652" t="str">
        <f t="shared" ca="1" si="14"/>
        <v>加农炮</v>
      </c>
      <c r="F149" s="634">
        <f t="shared" ca="1" si="14"/>
        <v>0</v>
      </c>
      <c r="G149" s="634">
        <f t="shared" ca="1" si="13"/>
        <v>875</v>
      </c>
      <c r="H149" s="635">
        <f t="shared" ca="1" si="14"/>
        <v>962</v>
      </c>
      <c r="I149" s="634">
        <f t="shared" ca="1" si="14"/>
        <v>0</v>
      </c>
      <c r="J149" s="634">
        <f t="shared" ca="1" si="13"/>
        <v>131</v>
      </c>
      <c r="K149" s="636">
        <f t="shared" ca="1" si="14"/>
        <v>157</v>
      </c>
      <c r="L149" s="634">
        <f t="shared" ca="1" si="14"/>
        <v>0</v>
      </c>
      <c r="M149" s="634">
        <f t="shared" ca="1" si="13"/>
        <v>24</v>
      </c>
      <c r="N149" s="637">
        <f t="shared" ca="1" si="14"/>
        <v>99</v>
      </c>
      <c r="O149" s="638">
        <f t="shared" ca="1" si="14"/>
        <v>0</v>
      </c>
      <c r="P149" s="638">
        <f t="shared" ca="1" si="13"/>
        <v>26.26</v>
      </c>
      <c r="Q149" s="639">
        <f t="shared" ca="1" si="14"/>
        <v>42.78</v>
      </c>
      <c r="R149" s="640" t="str">
        <f t="shared" ca="1" si="14"/>
        <v>埋:西大陆地图北西端</v>
      </c>
    </row>
    <row r="150" spans="1:18" ht="12" thickBot="1">
      <c r="A150" s="633" t="str">
        <f t="shared" ca="1" si="14"/>
        <v>恐龙炮:2</v>
      </c>
      <c r="B150" s="652" t="str">
        <f t="shared" ca="1" si="14"/>
        <v>通常</v>
      </c>
      <c r="C150" s="653" t="str">
        <f t="shared" ca="1" si="14"/>
        <v>1体</v>
      </c>
      <c r="D150" s="654" t="str">
        <f t="shared" ca="1" si="14"/>
        <v>主炮</v>
      </c>
      <c r="E150" s="652" t="str">
        <f t="shared" ca="1" si="14"/>
        <v>加农炮</v>
      </c>
      <c r="F150" s="634">
        <f t="shared" ca="1" si="14"/>
        <v>0</v>
      </c>
      <c r="G150" s="634">
        <f t="shared" ca="1" si="14"/>
        <v>917</v>
      </c>
      <c r="H150" s="635">
        <f t="shared" ca="1" si="14"/>
        <v>962</v>
      </c>
      <c r="I150" s="634">
        <f t="shared" ca="1" si="14"/>
        <v>0</v>
      </c>
      <c r="J150" s="634">
        <f t="shared" ca="1" si="14"/>
        <v>137</v>
      </c>
      <c r="K150" s="636">
        <f t="shared" ca="1" si="14"/>
        <v>164</v>
      </c>
      <c r="L150" s="634">
        <f t="shared" ca="1" si="14"/>
        <v>0</v>
      </c>
      <c r="M150" s="634">
        <f t="shared" ca="1" si="14"/>
        <v>24</v>
      </c>
      <c r="N150" s="637">
        <f t="shared" ca="1" si="14"/>
        <v>99</v>
      </c>
      <c r="O150" s="638">
        <f t="shared" ca="1" si="14"/>
        <v>0</v>
      </c>
      <c r="P150" s="638">
        <f t="shared" ca="1" si="14"/>
        <v>27.5</v>
      </c>
      <c r="Q150" s="639">
        <f t="shared" ca="1" si="14"/>
        <v>44</v>
      </c>
      <c r="R150" s="640" t="str">
        <f t="shared" ca="1" si="14"/>
        <v>埋:西大陆地图北西端</v>
      </c>
    </row>
    <row r="151" spans="1:18" ht="12" thickBot="1">
      <c r="A151" s="633" t="str">
        <f t="shared" ca="1" si="14"/>
        <v>恐龙炮:3</v>
      </c>
      <c r="B151" s="652" t="str">
        <f t="shared" ca="1" si="14"/>
        <v>通常</v>
      </c>
      <c r="C151" s="653" t="str">
        <f t="shared" ca="1" si="14"/>
        <v>1体</v>
      </c>
      <c r="D151" s="654" t="str">
        <f t="shared" ca="1" si="14"/>
        <v>主炮</v>
      </c>
      <c r="E151" s="652" t="str">
        <f t="shared" ca="1" si="14"/>
        <v>加农炮</v>
      </c>
      <c r="F151" s="634">
        <f t="shared" ca="1" si="14"/>
        <v>0</v>
      </c>
      <c r="G151" s="634">
        <f t="shared" ca="1" si="14"/>
        <v>1000</v>
      </c>
      <c r="H151" s="635">
        <f t="shared" ca="1" si="14"/>
        <v>1000</v>
      </c>
      <c r="I151" s="634">
        <f t="shared" ca="1" si="14"/>
        <v>0</v>
      </c>
      <c r="J151" s="634">
        <f t="shared" ca="1" si="14"/>
        <v>150</v>
      </c>
      <c r="K151" s="636">
        <f t="shared" ca="1" si="14"/>
        <v>180</v>
      </c>
      <c r="L151" s="634">
        <f t="shared" ca="1" si="14"/>
        <v>0</v>
      </c>
      <c r="M151" s="634">
        <f t="shared" ca="1" si="14"/>
        <v>24</v>
      </c>
      <c r="N151" s="637">
        <f t="shared" ca="1" si="14"/>
        <v>99</v>
      </c>
      <c r="O151" s="638">
        <f t="shared" ca="1" si="14"/>
        <v>0</v>
      </c>
      <c r="P151" s="638">
        <f t="shared" ca="1" si="14"/>
        <v>30</v>
      </c>
      <c r="Q151" s="639">
        <f t="shared" ca="1" si="14"/>
        <v>47.1</v>
      </c>
      <c r="R151" s="640" t="str">
        <f t="shared" ca="1" si="14"/>
        <v>埋:西大陆地图北西端</v>
      </c>
    </row>
    <row r="152" spans="1:18" ht="12" thickBot="1">
      <c r="A152" s="633" t="str">
        <f t="shared" ca="1" si="14"/>
        <v>怪兽炮:0</v>
      </c>
      <c r="B152" s="652" t="str">
        <f t="shared" ca="1" si="14"/>
        <v>雷电</v>
      </c>
      <c r="C152" s="653" t="str">
        <f t="shared" ca="1" si="14"/>
        <v>扇范围大</v>
      </c>
      <c r="D152" s="654" t="str">
        <f t="shared" ca="1" si="14"/>
        <v>主炮</v>
      </c>
      <c r="E152" s="652" t="str">
        <f t="shared" ca="1" si="14"/>
        <v>属性炮</v>
      </c>
      <c r="F152" s="634">
        <f t="shared" ca="1" si="14"/>
        <v>0</v>
      </c>
      <c r="G152" s="634">
        <f t="shared" ca="1" si="14"/>
        <v>888</v>
      </c>
      <c r="H152" s="635">
        <f t="shared" ca="1" si="14"/>
        <v>888</v>
      </c>
      <c r="I152" s="634">
        <f t="shared" ca="1" si="14"/>
        <v>0</v>
      </c>
      <c r="J152" s="634">
        <f t="shared" ca="1" si="14"/>
        <v>95</v>
      </c>
      <c r="K152" s="636">
        <f t="shared" ca="1" si="14"/>
        <v>133</v>
      </c>
      <c r="L152" s="634">
        <f t="shared" ca="1" si="14"/>
        <v>0</v>
      </c>
      <c r="M152" s="634">
        <f t="shared" ca="1" si="14"/>
        <v>32</v>
      </c>
      <c r="N152" s="637">
        <f t="shared" ca="1" si="14"/>
        <v>47</v>
      </c>
      <c r="O152" s="638">
        <f t="shared" ca="1" si="14"/>
        <v>0</v>
      </c>
      <c r="P152" s="638">
        <f t="shared" ca="1" si="14"/>
        <v>12</v>
      </c>
      <c r="Q152" s="639">
        <f t="shared" ca="1" si="14"/>
        <v>15.96</v>
      </c>
      <c r="R152" s="640" t="str">
        <f t="shared" ca="1" si="14"/>
        <v>秘藏BOX</v>
      </c>
    </row>
    <row r="153" spans="1:18" ht="12" thickBot="1">
      <c r="A153" s="633" t="str">
        <f t="shared" ca="1" si="14"/>
        <v>怪兽炮:1</v>
      </c>
      <c r="B153" s="652" t="str">
        <f t="shared" ca="1" si="14"/>
        <v>雷电</v>
      </c>
      <c r="C153" s="653" t="str">
        <f t="shared" ca="1" si="14"/>
        <v>扇范围大</v>
      </c>
      <c r="D153" s="654" t="str">
        <f t="shared" ca="1" si="14"/>
        <v>主炮</v>
      </c>
      <c r="E153" s="652" t="str">
        <f t="shared" ca="1" si="14"/>
        <v>属性炮</v>
      </c>
      <c r="F153" s="634">
        <f t="shared" ca="1" si="14"/>
        <v>466</v>
      </c>
      <c r="G153" s="634">
        <f t="shared" ca="1" si="14"/>
        <v>932</v>
      </c>
      <c r="H153" s="635">
        <f t="shared" ca="1" si="14"/>
        <v>932</v>
      </c>
      <c r="I153" s="634">
        <f t="shared" ca="1" si="14"/>
        <v>49</v>
      </c>
      <c r="J153" s="634">
        <f t="shared" ca="1" si="14"/>
        <v>99</v>
      </c>
      <c r="K153" s="636">
        <f t="shared" ca="1" si="14"/>
        <v>138</v>
      </c>
      <c r="L153" s="634">
        <f t="shared" ca="1" si="14"/>
        <v>2</v>
      </c>
      <c r="M153" s="634">
        <f t="shared" ca="1" si="14"/>
        <v>32</v>
      </c>
      <c r="N153" s="637">
        <f t="shared" ca="1" si="14"/>
        <v>47</v>
      </c>
      <c r="O153" s="638">
        <f t="shared" ca="1" si="14"/>
        <v>9.9499999999999993</v>
      </c>
      <c r="P153" s="638">
        <f t="shared" ca="1" si="14"/>
        <v>12.6</v>
      </c>
      <c r="Q153" s="639">
        <f t="shared" ca="1" si="14"/>
        <v>16.75</v>
      </c>
      <c r="R153" s="640" t="str">
        <f t="shared" ca="1" si="14"/>
        <v>秘藏BOX</v>
      </c>
    </row>
    <row r="154" spans="1:18" ht="12" thickBot="1">
      <c r="A154" s="633" t="str">
        <f t="shared" ref="A154:R157" ca="1" si="15">IF(ROWS(主炮列表) &gt;= ROW() - 3,OFFSET(战车武器类型主炮,ROW() - 3,COLUMN()),"")</f>
        <v>怪兽炮:2</v>
      </c>
      <c r="B154" s="652" t="str">
        <f t="shared" ca="1" si="15"/>
        <v>雷电</v>
      </c>
      <c r="C154" s="653" t="str">
        <f t="shared" ca="1" si="15"/>
        <v>扇范围大</v>
      </c>
      <c r="D154" s="654" t="str">
        <f t="shared" ca="1" si="15"/>
        <v>主炮</v>
      </c>
      <c r="E154" s="652" t="str">
        <f t="shared" ca="1" si="15"/>
        <v>属性炮</v>
      </c>
      <c r="F154" s="634">
        <f t="shared" ca="1" si="15"/>
        <v>0</v>
      </c>
      <c r="G154" s="634">
        <f t="shared" ca="1" si="14"/>
        <v>976</v>
      </c>
      <c r="H154" s="635">
        <f t="shared" ca="1" si="15"/>
        <v>976</v>
      </c>
      <c r="I154" s="634">
        <f t="shared" ca="1" si="15"/>
        <v>0</v>
      </c>
      <c r="J154" s="634">
        <f t="shared" ca="1" si="14"/>
        <v>104</v>
      </c>
      <c r="K154" s="636">
        <f t="shared" ca="1" si="15"/>
        <v>145</v>
      </c>
      <c r="L154" s="634">
        <f t="shared" ca="1" si="15"/>
        <v>0</v>
      </c>
      <c r="M154" s="634">
        <f t="shared" ca="1" si="14"/>
        <v>32</v>
      </c>
      <c r="N154" s="637">
        <f t="shared" ca="1" si="15"/>
        <v>47</v>
      </c>
      <c r="O154" s="638">
        <f t="shared" ca="1" si="15"/>
        <v>0</v>
      </c>
      <c r="P154" s="638">
        <f t="shared" ca="1" si="14"/>
        <v>13.2</v>
      </c>
      <c r="Q154" s="639">
        <f t="shared" ca="1" si="15"/>
        <v>17.55</v>
      </c>
      <c r="R154" s="640" t="str">
        <f t="shared" ca="1" si="15"/>
        <v>秘藏BOX</v>
      </c>
    </row>
    <row r="155" spans="1:18" ht="12" thickBot="1">
      <c r="A155" s="633" t="str">
        <f t="shared" ca="1" si="15"/>
        <v>怪兽炮:3</v>
      </c>
      <c r="B155" s="652" t="str">
        <f t="shared" ca="1" si="15"/>
        <v>雷电</v>
      </c>
      <c r="C155" s="653" t="str">
        <f t="shared" ca="1" si="15"/>
        <v>扇范围大</v>
      </c>
      <c r="D155" s="654" t="str">
        <f t="shared" ca="1" si="15"/>
        <v>主炮</v>
      </c>
      <c r="E155" s="652" t="str">
        <f t="shared" ca="1" si="15"/>
        <v>属性炮</v>
      </c>
      <c r="F155" s="634">
        <f t="shared" ca="1" si="15"/>
        <v>0</v>
      </c>
      <c r="G155" s="634">
        <f t="shared" ca="1" si="14"/>
        <v>1065</v>
      </c>
      <c r="H155" s="635">
        <f t="shared" ca="1" si="15"/>
        <v>1065</v>
      </c>
      <c r="I155" s="634">
        <f t="shared" ca="1" si="15"/>
        <v>0</v>
      </c>
      <c r="J155" s="634">
        <f t="shared" ca="1" si="14"/>
        <v>114</v>
      </c>
      <c r="K155" s="636">
        <f t="shared" ca="1" si="15"/>
        <v>159</v>
      </c>
      <c r="L155" s="634">
        <f t="shared" ca="1" si="15"/>
        <v>0</v>
      </c>
      <c r="M155" s="634">
        <f t="shared" ca="1" si="14"/>
        <v>32</v>
      </c>
      <c r="N155" s="637">
        <f t="shared" ca="1" si="15"/>
        <v>47</v>
      </c>
      <c r="O155" s="638">
        <f t="shared" ca="1" si="15"/>
        <v>0</v>
      </c>
      <c r="P155" s="638">
        <f t="shared" ca="1" si="14"/>
        <v>14.4</v>
      </c>
      <c r="Q155" s="639">
        <f t="shared" ca="1" si="15"/>
        <v>19.149999999999999</v>
      </c>
      <c r="R155" s="640" t="str">
        <f t="shared" ca="1" si="15"/>
        <v>秘藏BOX</v>
      </c>
    </row>
    <row r="156" spans="1:18" ht="12" thickBot="1">
      <c r="A156" s="633" t="str">
        <f t="shared" ca="1" si="15"/>
        <v>虎王旋风:0</v>
      </c>
      <c r="B156" s="652" t="str">
        <f t="shared" ca="1" si="15"/>
        <v>激光</v>
      </c>
      <c r="C156" s="653" t="str">
        <f t="shared" ca="1" si="15"/>
        <v>1体</v>
      </c>
      <c r="D156" s="654" t="str">
        <f t="shared" ca="1" si="15"/>
        <v>主炮</v>
      </c>
      <c r="E156" s="652" t="str">
        <f t="shared" ca="1" si="15"/>
        <v>属性炮</v>
      </c>
      <c r="F156" s="634">
        <f t="shared" ca="1" si="15"/>
        <v>0</v>
      </c>
      <c r="G156" s="634">
        <f t="shared" ca="1" si="14"/>
        <v>900</v>
      </c>
      <c r="H156" s="635">
        <f t="shared" ca="1" si="15"/>
        <v>990</v>
      </c>
      <c r="I156" s="634">
        <f t="shared" ca="1" si="15"/>
        <v>0</v>
      </c>
      <c r="J156" s="634">
        <f t="shared" ca="1" si="14"/>
        <v>200</v>
      </c>
      <c r="K156" s="636">
        <f t="shared" ca="1" si="15"/>
        <v>250</v>
      </c>
      <c r="L156" s="634">
        <f t="shared" ca="1" si="15"/>
        <v>0</v>
      </c>
      <c r="M156" s="634">
        <f t="shared" ca="1" si="14"/>
        <v>32</v>
      </c>
      <c r="N156" s="637">
        <f t="shared" ca="1" si="15"/>
        <v>97</v>
      </c>
      <c r="O156" s="638">
        <f t="shared" ca="1" si="15"/>
        <v>0</v>
      </c>
      <c r="P156" s="638">
        <f t="shared" ca="1" si="14"/>
        <v>33</v>
      </c>
      <c r="Q156" s="639">
        <f t="shared" ca="1" si="15"/>
        <v>52.8</v>
      </c>
      <c r="R156" s="640" t="str">
        <f t="shared" ca="1" si="15"/>
        <v>落:激钢钻虎</v>
      </c>
    </row>
    <row r="157" spans="1:18" ht="12" thickBot="1">
      <c r="A157" s="633" t="str">
        <f t="shared" ca="1" si="15"/>
        <v>虎王旋风:3</v>
      </c>
      <c r="B157" s="652" t="str">
        <f t="shared" ca="1" si="15"/>
        <v>激光</v>
      </c>
      <c r="C157" s="653" t="str">
        <f t="shared" ca="1" si="15"/>
        <v>1体</v>
      </c>
      <c r="D157" s="654" t="str">
        <f t="shared" ca="1" si="15"/>
        <v>主炮</v>
      </c>
      <c r="E157" s="652" t="str">
        <f t="shared" ca="1" si="15"/>
        <v>属性炮</v>
      </c>
      <c r="F157" s="634">
        <f t="shared" ca="1" si="15"/>
        <v>0</v>
      </c>
      <c r="G157" s="634">
        <f t="shared" ca="1" si="14"/>
        <v>1080</v>
      </c>
      <c r="H157" s="635">
        <f t="shared" ca="1" si="15"/>
        <v>1080</v>
      </c>
      <c r="I157" s="634">
        <f t="shared" ca="1" si="15"/>
        <v>0</v>
      </c>
      <c r="J157" s="634">
        <f t="shared" ca="1" si="14"/>
        <v>200</v>
      </c>
      <c r="K157" s="636">
        <f t="shared" ca="1" si="15"/>
        <v>250</v>
      </c>
      <c r="L157" s="634">
        <f t="shared" ca="1" si="15"/>
        <v>0</v>
      </c>
      <c r="M157" s="634">
        <f t="shared" ca="1" si="14"/>
        <v>32</v>
      </c>
      <c r="N157" s="637">
        <f t="shared" ca="1" si="15"/>
        <v>97</v>
      </c>
      <c r="O157" s="638">
        <f t="shared" ca="1" si="15"/>
        <v>0</v>
      </c>
      <c r="P157" s="638">
        <f t="shared" ca="1" si="14"/>
        <v>39.6</v>
      </c>
      <c r="Q157" s="639">
        <f t="shared" ca="1" si="15"/>
        <v>60.98</v>
      </c>
      <c r="R157" s="640" t="str">
        <f t="shared" ca="1" si="15"/>
        <v>落:激钢钻虎</v>
      </c>
    </row>
    <row r="158" spans="1:18">
      <c r="B158" s="153"/>
      <c r="C158" s="154"/>
      <c r="D158" s="153"/>
      <c r="E158" s="153"/>
    </row>
    <row r="159" spans="1:18">
      <c r="B159" s="153"/>
      <c r="C159" s="154"/>
      <c r="D159" s="153"/>
      <c r="E159" s="153"/>
    </row>
    <row r="160" spans="1:18">
      <c r="B160" s="153"/>
      <c r="C160" s="154"/>
      <c r="D160" s="153"/>
      <c r="E160" s="153"/>
    </row>
    <row r="161" spans="2:5">
      <c r="B161" s="153"/>
      <c r="C161" s="154"/>
      <c r="D161" s="153"/>
      <c r="E161" s="153"/>
    </row>
    <row r="162" spans="2:5">
      <c r="B162" s="153"/>
      <c r="C162" s="154"/>
      <c r="D162" s="153"/>
      <c r="E162" s="153"/>
    </row>
    <row r="163" spans="2:5">
      <c r="B163" s="153"/>
      <c r="C163" s="154"/>
      <c r="D163" s="153"/>
      <c r="E163" s="153"/>
    </row>
    <row r="164" spans="2:5">
      <c r="B164" s="153"/>
      <c r="C164" s="154"/>
      <c r="D164" s="153"/>
      <c r="E164" s="153"/>
    </row>
    <row r="165" spans="2:5">
      <c r="B165" s="153"/>
      <c r="C165" s="154"/>
      <c r="D165" s="153"/>
      <c r="E165" s="153"/>
    </row>
    <row r="166" spans="2:5">
      <c r="B166" s="153"/>
      <c r="C166" s="154"/>
      <c r="D166" s="153"/>
      <c r="E166" s="153"/>
    </row>
    <row r="167" spans="2:5">
      <c r="B167" s="153"/>
      <c r="C167" s="154"/>
      <c r="D167" s="153"/>
      <c r="E167" s="153"/>
    </row>
    <row r="168" spans="2:5">
      <c r="B168" s="153"/>
      <c r="C168" s="154"/>
      <c r="D168" s="153"/>
      <c r="E168" s="153"/>
    </row>
    <row r="169" spans="2:5">
      <c r="B169" s="153"/>
      <c r="C169" s="154"/>
      <c r="D169" s="153"/>
      <c r="E169" s="153"/>
    </row>
    <row r="170" spans="2:5">
      <c r="B170" s="153"/>
      <c r="C170" s="154"/>
      <c r="D170" s="153"/>
      <c r="E170" s="153"/>
    </row>
    <row r="171" spans="2:5">
      <c r="B171" s="153"/>
      <c r="C171" s="154"/>
      <c r="D171" s="153"/>
      <c r="E171" s="153"/>
    </row>
    <row r="172" spans="2:5">
      <c r="B172" s="153"/>
      <c r="C172" s="154"/>
      <c r="D172" s="153"/>
      <c r="E172" s="153"/>
    </row>
    <row r="173" spans="2:5">
      <c r="B173" s="153"/>
      <c r="C173" s="154"/>
      <c r="D173" s="153"/>
      <c r="E173" s="153"/>
    </row>
    <row r="174" spans="2:5">
      <c r="B174" s="153"/>
      <c r="C174" s="154"/>
      <c r="D174" s="153"/>
      <c r="E174" s="153"/>
    </row>
    <row r="175" spans="2:5">
      <c r="B175" s="153"/>
      <c r="C175" s="154"/>
      <c r="D175" s="153"/>
      <c r="E175" s="153"/>
    </row>
    <row r="176" spans="2:5">
      <c r="B176" s="153"/>
      <c r="C176" s="154"/>
      <c r="D176" s="153"/>
      <c r="E176" s="153"/>
    </row>
    <row r="177" spans="2:5">
      <c r="B177" s="153"/>
      <c r="C177" s="154"/>
      <c r="D177" s="153"/>
      <c r="E177" s="153"/>
    </row>
    <row r="178" spans="2:5">
      <c r="B178" s="153"/>
      <c r="C178" s="154"/>
      <c r="D178" s="153"/>
      <c r="E178" s="153"/>
    </row>
    <row r="179" spans="2:5">
      <c r="B179" s="153"/>
      <c r="C179" s="154"/>
      <c r="D179" s="153"/>
      <c r="E179" s="153"/>
    </row>
    <row r="180" spans="2:5">
      <c r="B180" s="153"/>
      <c r="C180" s="154"/>
      <c r="D180" s="153"/>
      <c r="E180" s="153"/>
    </row>
    <row r="181" spans="2:5">
      <c r="B181" s="153"/>
      <c r="C181" s="154"/>
      <c r="D181" s="153"/>
      <c r="E181" s="153"/>
    </row>
    <row r="182" spans="2:5">
      <c r="B182" s="153"/>
      <c r="C182" s="154"/>
      <c r="D182" s="153"/>
      <c r="E182" s="153"/>
    </row>
    <row r="183" spans="2:5">
      <c r="B183" s="153"/>
      <c r="C183" s="154"/>
      <c r="D183" s="153"/>
      <c r="E183" s="153"/>
    </row>
    <row r="184" spans="2:5">
      <c r="B184" s="153"/>
      <c r="C184" s="154"/>
      <c r="D184" s="153"/>
      <c r="E184" s="153"/>
    </row>
    <row r="185" spans="2:5">
      <c r="B185" s="153"/>
      <c r="C185" s="154"/>
      <c r="D185" s="153"/>
      <c r="E185" s="153"/>
    </row>
    <row r="186" spans="2:5">
      <c r="B186" s="153"/>
      <c r="C186" s="154"/>
      <c r="D186" s="153"/>
      <c r="E186" s="153"/>
    </row>
    <row r="187" spans="2:5">
      <c r="B187" s="153"/>
      <c r="C187" s="154"/>
      <c r="D187" s="153"/>
      <c r="E187" s="153"/>
    </row>
    <row r="188" spans="2:5">
      <c r="B188" s="153"/>
      <c r="C188" s="154"/>
      <c r="D188" s="153"/>
      <c r="E188" s="153"/>
    </row>
    <row r="189" spans="2:5">
      <c r="B189" s="153"/>
      <c r="C189" s="154"/>
      <c r="D189" s="153"/>
      <c r="E189" s="153"/>
    </row>
    <row r="190" spans="2:5">
      <c r="B190" s="153"/>
      <c r="C190" s="154"/>
      <c r="D190" s="153"/>
      <c r="E190" s="153"/>
    </row>
    <row r="191" spans="2:5">
      <c r="B191" s="153"/>
      <c r="C191" s="154"/>
      <c r="D191" s="153"/>
      <c r="E191" s="153"/>
    </row>
    <row r="192" spans="2:5">
      <c r="B192" s="153"/>
      <c r="C192" s="154"/>
      <c r="D192" s="153"/>
      <c r="E192" s="153"/>
    </row>
    <row r="193" spans="2:5">
      <c r="B193" s="153"/>
      <c r="C193" s="154"/>
      <c r="D193" s="153"/>
      <c r="E193" s="153"/>
    </row>
    <row r="194" spans="2:5">
      <c r="B194" s="153"/>
      <c r="C194" s="154"/>
      <c r="D194" s="153"/>
      <c r="E194" s="153"/>
    </row>
    <row r="195" spans="2:5">
      <c r="B195" s="153"/>
      <c r="C195" s="154"/>
      <c r="D195" s="153"/>
      <c r="E195" s="153"/>
    </row>
    <row r="196" spans="2:5">
      <c r="B196" s="153"/>
      <c r="C196" s="154"/>
      <c r="D196" s="153"/>
      <c r="E196" s="153"/>
    </row>
    <row r="197" spans="2:5">
      <c r="B197" s="153"/>
      <c r="C197" s="154"/>
      <c r="D197" s="153"/>
      <c r="E197" s="153"/>
    </row>
    <row r="198" spans="2:5">
      <c r="B198" s="153"/>
      <c r="C198" s="154"/>
      <c r="D198" s="153"/>
      <c r="E198" s="153"/>
    </row>
    <row r="199" spans="2:5">
      <c r="B199" s="153"/>
      <c r="C199" s="154"/>
      <c r="D199" s="153"/>
      <c r="E199" s="153"/>
    </row>
    <row r="200" spans="2:5">
      <c r="B200" s="153"/>
      <c r="C200" s="154"/>
      <c r="D200" s="153"/>
      <c r="E200" s="153"/>
    </row>
    <row r="201" spans="2:5">
      <c r="B201" s="153"/>
      <c r="C201" s="154"/>
      <c r="D201" s="153"/>
      <c r="E201" s="153"/>
    </row>
    <row r="202" spans="2:5">
      <c r="B202" s="153"/>
      <c r="C202" s="154"/>
      <c r="D202" s="153"/>
      <c r="E202" s="153"/>
    </row>
    <row r="203" spans="2:5">
      <c r="B203" s="153"/>
      <c r="C203" s="154"/>
      <c r="D203" s="153"/>
      <c r="E203" s="153"/>
    </row>
    <row r="204" spans="2:5">
      <c r="B204" s="153"/>
      <c r="C204" s="154"/>
      <c r="D204" s="153"/>
      <c r="E204" s="153"/>
    </row>
    <row r="205" spans="2:5">
      <c r="B205" s="153"/>
      <c r="C205" s="154"/>
      <c r="D205" s="153"/>
      <c r="E205" s="153"/>
    </row>
    <row r="206" spans="2:5">
      <c r="B206" s="153"/>
      <c r="C206" s="154"/>
      <c r="D206" s="153"/>
      <c r="E206" s="153"/>
    </row>
    <row r="207" spans="2:5">
      <c r="B207" s="153"/>
      <c r="C207" s="154"/>
      <c r="D207" s="153"/>
      <c r="E207" s="153"/>
    </row>
    <row r="208" spans="2:5">
      <c r="B208" s="153"/>
      <c r="C208" s="154"/>
      <c r="D208" s="153"/>
      <c r="E208" s="153"/>
    </row>
    <row r="209" spans="2:5">
      <c r="B209" s="153"/>
      <c r="C209" s="154"/>
      <c r="D209" s="153"/>
      <c r="E209" s="153"/>
    </row>
    <row r="210" spans="2:5">
      <c r="B210" s="153"/>
      <c r="C210" s="154"/>
      <c r="D210" s="153"/>
      <c r="E210" s="153"/>
    </row>
    <row r="211" spans="2:5">
      <c r="B211" s="153"/>
      <c r="C211" s="154"/>
      <c r="D211" s="153"/>
      <c r="E211" s="153"/>
    </row>
    <row r="212" spans="2:5">
      <c r="B212" s="153"/>
      <c r="C212" s="154"/>
      <c r="D212" s="153"/>
      <c r="E212" s="153"/>
    </row>
    <row r="213" spans="2:5">
      <c r="B213" s="153"/>
      <c r="C213" s="154"/>
      <c r="D213" s="153"/>
      <c r="E213" s="153"/>
    </row>
    <row r="214" spans="2:5">
      <c r="B214" s="153"/>
      <c r="C214" s="154"/>
      <c r="D214" s="153"/>
      <c r="E214" s="153"/>
    </row>
    <row r="215" spans="2:5">
      <c r="B215" s="153"/>
      <c r="C215" s="154"/>
      <c r="D215" s="153"/>
      <c r="E215" s="153"/>
    </row>
    <row r="216" spans="2:5">
      <c r="B216" s="153"/>
      <c r="C216" s="154"/>
      <c r="D216" s="153"/>
      <c r="E216" s="153"/>
    </row>
    <row r="217" spans="2:5">
      <c r="B217" s="153"/>
      <c r="C217" s="154"/>
      <c r="D217" s="153"/>
      <c r="E217" s="153"/>
    </row>
    <row r="218" spans="2:5">
      <c r="B218" s="153"/>
      <c r="C218" s="154"/>
      <c r="D218" s="153"/>
      <c r="E218" s="153"/>
    </row>
    <row r="219" spans="2:5">
      <c r="B219" s="153"/>
      <c r="C219" s="154"/>
      <c r="D219" s="153"/>
      <c r="E219" s="153"/>
    </row>
    <row r="220" spans="2:5">
      <c r="B220" s="153"/>
      <c r="C220" s="154"/>
      <c r="D220" s="153"/>
      <c r="E220" s="153"/>
    </row>
    <row r="221" spans="2:5">
      <c r="B221" s="153"/>
      <c r="C221" s="154"/>
      <c r="D221" s="153"/>
      <c r="E221" s="153"/>
    </row>
    <row r="222" spans="2:5">
      <c r="B222" s="153"/>
      <c r="C222" s="154"/>
      <c r="D222" s="153"/>
      <c r="E222" s="153"/>
    </row>
    <row r="223" spans="2:5">
      <c r="B223" s="153"/>
      <c r="C223" s="154"/>
      <c r="D223" s="153"/>
      <c r="E223" s="153"/>
    </row>
    <row r="224" spans="2:5">
      <c r="B224" s="153"/>
      <c r="C224" s="154"/>
      <c r="D224" s="153"/>
      <c r="E224" s="153"/>
    </row>
    <row r="225" spans="2:5">
      <c r="B225" s="153"/>
      <c r="C225" s="154"/>
      <c r="D225" s="153"/>
      <c r="E225" s="153"/>
    </row>
    <row r="226" spans="2:5">
      <c r="B226" s="153"/>
      <c r="C226" s="154"/>
      <c r="D226" s="153"/>
      <c r="E226" s="153"/>
    </row>
    <row r="227" spans="2:5">
      <c r="B227" s="153"/>
      <c r="C227" s="154"/>
      <c r="D227" s="153"/>
      <c r="E227" s="153"/>
    </row>
    <row r="228" spans="2:5">
      <c r="B228" s="153"/>
      <c r="C228" s="154"/>
      <c r="D228" s="153"/>
      <c r="E228" s="153"/>
    </row>
    <row r="229" spans="2:5">
      <c r="B229" s="153"/>
      <c r="C229" s="154"/>
      <c r="D229" s="153"/>
      <c r="E229" s="153"/>
    </row>
    <row r="230" spans="2:5">
      <c r="B230" s="153"/>
      <c r="C230" s="154"/>
      <c r="D230" s="153"/>
      <c r="E230" s="153"/>
    </row>
    <row r="231" spans="2:5">
      <c r="B231" s="153"/>
      <c r="C231" s="154"/>
      <c r="D231" s="153"/>
      <c r="E231" s="153"/>
    </row>
    <row r="232" spans="2:5">
      <c r="B232" s="153"/>
      <c r="C232" s="154"/>
      <c r="D232" s="153"/>
      <c r="E232" s="153"/>
    </row>
    <row r="233" spans="2:5">
      <c r="B233" s="153"/>
      <c r="C233" s="154"/>
      <c r="D233" s="153"/>
      <c r="E233" s="153"/>
    </row>
    <row r="234" spans="2:5">
      <c r="B234" s="153"/>
      <c r="C234" s="154"/>
      <c r="D234" s="153"/>
      <c r="E234" s="153"/>
    </row>
    <row r="235" spans="2:5">
      <c r="B235" s="153"/>
      <c r="C235" s="154"/>
      <c r="D235" s="153"/>
      <c r="E235" s="153"/>
    </row>
    <row r="236" spans="2:5">
      <c r="B236" s="153"/>
      <c r="C236" s="154"/>
      <c r="D236" s="153"/>
      <c r="E236" s="153"/>
    </row>
    <row r="237" spans="2:5">
      <c r="B237" s="153"/>
      <c r="C237" s="154"/>
      <c r="D237" s="153"/>
      <c r="E237" s="153"/>
    </row>
    <row r="238" spans="2:5">
      <c r="B238" s="153"/>
      <c r="C238" s="154"/>
      <c r="D238" s="153"/>
      <c r="E238" s="153"/>
    </row>
    <row r="239" spans="2:5">
      <c r="B239" s="153"/>
      <c r="C239" s="154"/>
      <c r="D239" s="153"/>
      <c r="E239" s="153"/>
    </row>
    <row r="240" spans="2:5">
      <c r="B240" s="153"/>
      <c r="C240" s="154"/>
      <c r="D240" s="153"/>
      <c r="E240" s="153"/>
    </row>
    <row r="241" spans="2:5">
      <c r="B241" s="153"/>
      <c r="C241" s="154"/>
      <c r="D241" s="153"/>
      <c r="E241" s="153"/>
    </row>
    <row r="242" spans="2:5">
      <c r="B242" s="153"/>
      <c r="C242" s="154"/>
      <c r="D242" s="153"/>
      <c r="E242" s="153"/>
    </row>
    <row r="243" spans="2:5">
      <c r="B243" s="153"/>
      <c r="C243" s="154"/>
      <c r="D243" s="153"/>
      <c r="E243" s="153"/>
    </row>
    <row r="244" spans="2:5">
      <c r="B244" s="153"/>
      <c r="C244" s="154"/>
      <c r="D244" s="153"/>
      <c r="E244" s="153"/>
    </row>
    <row r="245" spans="2:5">
      <c r="B245" s="153"/>
      <c r="C245" s="154"/>
      <c r="D245" s="153"/>
      <c r="E245" s="153"/>
    </row>
    <row r="246" spans="2:5">
      <c r="B246" s="153"/>
      <c r="C246" s="154"/>
      <c r="D246" s="153"/>
      <c r="E246" s="153"/>
    </row>
    <row r="247" spans="2:5">
      <c r="B247" s="153"/>
      <c r="C247" s="154"/>
      <c r="D247" s="153"/>
      <c r="E247" s="153"/>
    </row>
    <row r="248" spans="2:5">
      <c r="B248" s="153"/>
      <c r="C248" s="154"/>
      <c r="D248" s="153"/>
      <c r="E248" s="153"/>
    </row>
    <row r="249" spans="2:5">
      <c r="B249" s="153"/>
      <c r="C249" s="154"/>
      <c r="D249" s="153"/>
      <c r="E249" s="153"/>
    </row>
    <row r="250" spans="2:5">
      <c r="B250" s="153"/>
      <c r="C250" s="154"/>
      <c r="D250" s="153"/>
      <c r="E250" s="153"/>
    </row>
    <row r="251" spans="2:5">
      <c r="B251" s="153"/>
      <c r="C251" s="154"/>
      <c r="D251" s="153"/>
      <c r="E251" s="153"/>
    </row>
    <row r="252" spans="2:5">
      <c r="B252" s="153"/>
      <c r="C252" s="154"/>
      <c r="D252" s="153"/>
      <c r="E252" s="153"/>
    </row>
    <row r="253" spans="2:5">
      <c r="B253" s="153"/>
      <c r="C253" s="154"/>
      <c r="D253" s="153"/>
      <c r="E253" s="153"/>
    </row>
    <row r="254" spans="2:5">
      <c r="B254" s="153"/>
      <c r="C254" s="154"/>
      <c r="D254" s="153"/>
      <c r="E254" s="153"/>
    </row>
    <row r="255" spans="2:5">
      <c r="B255" s="153"/>
      <c r="C255" s="154"/>
      <c r="D255" s="153"/>
      <c r="E255" s="153"/>
    </row>
    <row r="256" spans="2:5">
      <c r="B256" s="153"/>
      <c r="C256" s="154"/>
      <c r="D256" s="153"/>
      <c r="E256" s="153"/>
    </row>
    <row r="257" spans="2:5">
      <c r="B257" s="153"/>
      <c r="C257" s="154"/>
      <c r="D257" s="153"/>
      <c r="E257" s="153"/>
    </row>
    <row r="258" spans="2:5">
      <c r="B258" s="153"/>
      <c r="C258" s="154"/>
      <c r="D258" s="153"/>
      <c r="E258" s="153"/>
    </row>
    <row r="259" spans="2:5">
      <c r="B259" s="153"/>
      <c r="C259" s="154"/>
      <c r="D259" s="153"/>
      <c r="E259" s="153"/>
    </row>
    <row r="260" spans="2:5">
      <c r="B260" s="153"/>
      <c r="C260" s="154"/>
      <c r="D260" s="153"/>
      <c r="E260" s="153"/>
    </row>
    <row r="261" spans="2:5">
      <c r="B261" s="153"/>
      <c r="C261" s="154"/>
      <c r="D261" s="153"/>
      <c r="E261" s="153"/>
    </row>
    <row r="262" spans="2:5">
      <c r="B262" s="153"/>
      <c r="C262" s="154"/>
      <c r="D262" s="153"/>
      <c r="E262" s="153"/>
    </row>
    <row r="263" spans="2:5">
      <c r="B263" s="153"/>
      <c r="C263" s="154"/>
      <c r="D263" s="153"/>
      <c r="E263" s="153"/>
    </row>
    <row r="264" spans="2:5">
      <c r="B264" s="153"/>
      <c r="C264" s="154"/>
      <c r="D264" s="153"/>
      <c r="E264" s="153"/>
    </row>
    <row r="265" spans="2:5">
      <c r="B265" s="153"/>
      <c r="C265" s="154"/>
      <c r="D265" s="153"/>
      <c r="E265" s="153"/>
    </row>
    <row r="266" spans="2:5">
      <c r="B266" s="153"/>
      <c r="C266" s="154"/>
      <c r="D266" s="153"/>
      <c r="E266" s="153"/>
    </row>
    <row r="267" spans="2:5">
      <c r="B267" s="153"/>
      <c r="C267" s="154"/>
      <c r="D267" s="153"/>
      <c r="E267" s="153"/>
    </row>
    <row r="268" spans="2:5">
      <c r="B268" s="153"/>
      <c r="C268" s="154"/>
      <c r="D268" s="153"/>
      <c r="E268" s="153"/>
    </row>
    <row r="269" spans="2:5">
      <c r="B269" s="153"/>
      <c r="C269" s="154"/>
      <c r="D269" s="153"/>
      <c r="E269" s="153"/>
    </row>
    <row r="270" spans="2:5">
      <c r="B270" s="153"/>
      <c r="C270" s="154"/>
      <c r="D270" s="153"/>
      <c r="E270" s="153"/>
    </row>
    <row r="271" spans="2:5">
      <c r="B271" s="153"/>
      <c r="C271" s="154"/>
      <c r="D271" s="153"/>
      <c r="E271" s="153"/>
    </row>
    <row r="272" spans="2:5">
      <c r="B272" s="153"/>
      <c r="C272" s="154"/>
      <c r="D272" s="153"/>
      <c r="E272" s="153"/>
    </row>
    <row r="273" spans="2:5">
      <c r="B273" s="153"/>
      <c r="C273" s="154"/>
      <c r="D273" s="153"/>
      <c r="E273" s="153"/>
    </row>
    <row r="274" spans="2:5">
      <c r="B274" s="153"/>
      <c r="C274" s="154"/>
      <c r="D274" s="153"/>
      <c r="E274" s="153"/>
    </row>
    <row r="275" spans="2:5">
      <c r="B275" s="153"/>
      <c r="C275" s="154"/>
      <c r="D275" s="153"/>
      <c r="E275" s="153"/>
    </row>
    <row r="276" spans="2:5">
      <c r="B276" s="153"/>
      <c r="C276" s="154"/>
      <c r="D276" s="153"/>
      <c r="E276" s="153"/>
    </row>
    <row r="277" spans="2:5">
      <c r="B277" s="153"/>
      <c r="C277" s="154"/>
      <c r="D277" s="153"/>
      <c r="E277" s="153"/>
    </row>
    <row r="278" spans="2:5">
      <c r="B278" s="153"/>
      <c r="C278" s="154"/>
      <c r="D278" s="153"/>
      <c r="E278" s="153"/>
    </row>
    <row r="279" spans="2:5">
      <c r="B279" s="153"/>
      <c r="C279" s="154"/>
      <c r="D279" s="153"/>
      <c r="E279" s="153"/>
    </row>
    <row r="280" spans="2:5">
      <c r="B280" s="153"/>
      <c r="C280" s="154"/>
      <c r="D280" s="153"/>
      <c r="E280" s="153"/>
    </row>
    <row r="281" spans="2:5">
      <c r="B281" s="153"/>
      <c r="C281" s="154"/>
      <c r="D281" s="153"/>
      <c r="E281" s="153"/>
    </row>
    <row r="282" spans="2:5">
      <c r="B282" s="153"/>
      <c r="C282" s="154"/>
      <c r="D282" s="153"/>
      <c r="E282" s="153"/>
    </row>
    <row r="283" spans="2:5">
      <c r="B283" s="153"/>
      <c r="C283" s="154"/>
      <c r="D283" s="153"/>
      <c r="E283" s="153"/>
    </row>
    <row r="284" spans="2:5">
      <c r="B284" s="153"/>
      <c r="C284" s="154"/>
      <c r="D284" s="153"/>
      <c r="E284" s="153"/>
    </row>
    <row r="285" spans="2:5">
      <c r="B285" s="153"/>
      <c r="C285" s="154"/>
      <c r="D285" s="153"/>
      <c r="E285" s="153"/>
    </row>
    <row r="286" spans="2:5">
      <c r="B286" s="153"/>
      <c r="C286" s="154"/>
      <c r="D286" s="153"/>
      <c r="E286" s="153"/>
    </row>
    <row r="287" spans="2:5">
      <c r="B287" s="153"/>
      <c r="C287" s="154"/>
      <c r="D287" s="153"/>
      <c r="E287" s="153"/>
    </row>
    <row r="288" spans="2:5">
      <c r="B288" s="153"/>
      <c r="C288" s="154"/>
      <c r="D288" s="153"/>
      <c r="E288" s="153"/>
    </row>
    <row r="289" spans="2:5">
      <c r="B289" s="153"/>
      <c r="C289" s="154"/>
      <c r="D289" s="153"/>
      <c r="E289" s="153"/>
    </row>
    <row r="290" spans="2:5">
      <c r="B290" s="153"/>
      <c r="C290" s="154"/>
      <c r="D290" s="153"/>
      <c r="E290" s="153"/>
    </row>
    <row r="291" spans="2:5">
      <c r="B291" s="153"/>
      <c r="C291" s="154"/>
      <c r="D291" s="153"/>
      <c r="E291" s="153"/>
    </row>
    <row r="292" spans="2:5">
      <c r="B292" s="153"/>
      <c r="C292" s="154"/>
      <c r="D292" s="153"/>
      <c r="E292" s="153"/>
    </row>
    <row r="293" spans="2:5">
      <c r="B293" s="153"/>
      <c r="C293" s="154"/>
      <c r="D293" s="153"/>
      <c r="E293" s="153"/>
    </row>
    <row r="294" spans="2:5">
      <c r="B294" s="153"/>
      <c r="C294" s="154"/>
      <c r="D294" s="153"/>
      <c r="E294" s="153"/>
    </row>
    <row r="295" spans="2:5">
      <c r="B295" s="153"/>
      <c r="C295" s="154"/>
      <c r="D295" s="153"/>
      <c r="E295" s="153"/>
    </row>
    <row r="296" spans="2:5">
      <c r="B296" s="153"/>
      <c r="C296" s="154"/>
      <c r="D296" s="153"/>
      <c r="E296" s="153"/>
    </row>
    <row r="297" spans="2:5">
      <c r="B297" s="153"/>
      <c r="C297" s="154"/>
      <c r="D297" s="153"/>
      <c r="E297" s="153"/>
    </row>
    <row r="298" spans="2:5">
      <c r="B298" s="153"/>
      <c r="C298" s="154"/>
      <c r="D298" s="153"/>
      <c r="E298" s="153"/>
    </row>
    <row r="299" spans="2:5">
      <c r="B299" s="153"/>
      <c r="C299" s="154"/>
      <c r="D299" s="153"/>
      <c r="E299" s="153"/>
    </row>
    <row r="300" spans="2:5">
      <c r="B300" s="153"/>
      <c r="C300" s="154"/>
      <c r="D300" s="153"/>
      <c r="E300" s="153"/>
    </row>
    <row r="301" spans="2:5">
      <c r="B301" s="153"/>
      <c r="C301" s="154"/>
      <c r="D301" s="153"/>
      <c r="E301" s="153"/>
    </row>
    <row r="302" spans="2:5">
      <c r="B302" s="153"/>
      <c r="C302" s="154"/>
      <c r="D302" s="153"/>
      <c r="E302" s="153"/>
    </row>
    <row r="303" spans="2:5">
      <c r="B303" s="153"/>
      <c r="C303" s="154"/>
      <c r="D303" s="153"/>
      <c r="E303" s="153"/>
    </row>
    <row r="304" spans="2:5">
      <c r="B304" s="153"/>
      <c r="C304" s="154"/>
      <c r="D304" s="153"/>
      <c r="E304" s="153"/>
    </row>
    <row r="305" spans="2:5">
      <c r="B305" s="153"/>
      <c r="C305" s="154"/>
      <c r="D305" s="153"/>
      <c r="E305" s="153"/>
    </row>
    <row r="306" spans="2:5">
      <c r="B306" s="153"/>
      <c r="C306" s="154"/>
      <c r="D306" s="153"/>
      <c r="E306" s="153"/>
    </row>
    <row r="307" spans="2:5">
      <c r="B307" s="153"/>
      <c r="C307" s="154"/>
      <c r="D307" s="153"/>
      <c r="E307" s="153"/>
    </row>
    <row r="308" spans="2:5">
      <c r="B308" s="153"/>
      <c r="C308" s="154"/>
      <c r="D308" s="153"/>
      <c r="E308" s="153"/>
    </row>
    <row r="309" spans="2:5">
      <c r="B309" s="153"/>
      <c r="C309" s="154"/>
      <c r="D309" s="153"/>
      <c r="E309" s="153"/>
    </row>
    <row r="310" spans="2:5">
      <c r="B310" s="153"/>
      <c r="C310" s="154"/>
      <c r="D310" s="153"/>
      <c r="E310" s="153"/>
    </row>
    <row r="311" spans="2:5">
      <c r="B311" s="153"/>
      <c r="C311" s="154"/>
      <c r="D311" s="153"/>
      <c r="E311" s="153"/>
    </row>
    <row r="312" spans="2:5">
      <c r="B312" s="153"/>
      <c r="C312" s="154"/>
      <c r="D312" s="153"/>
      <c r="E312" s="153"/>
    </row>
    <row r="313" spans="2:5">
      <c r="B313" s="153"/>
      <c r="C313" s="154"/>
      <c r="D313" s="153"/>
      <c r="E313" s="153"/>
    </row>
    <row r="314" spans="2:5">
      <c r="B314" s="153"/>
      <c r="C314" s="154"/>
      <c r="D314" s="153"/>
      <c r="E314" s="153"/>
    </row>
    <row r="315" spans="2:5">
      <c r="B315" s="153"/>
      <c r="C315" s="154"/>
      <c r="D315" s="153"/>
      <c r="E315" s="153"/>
    </row>
    <row r="316" spans="2:5">
      <c r="B316" s="153"/>
      <c r="C316" s="154"/>
      <c r="D316" s="153"/>
      <c r="E316" s="153"/>
    </row>
    <row r="317" spans="2:5">
      <c r="B317" s="153"/>
      <c r="C317" s="154"/>
      <c r="D317" s="153"/>
      <c r="E317" s="153"/>
    </row>
    <row r="318" spans="2:5">
      <c r="B318" s="153"/>
      <c r="C318" s="154"/>
      <c r="D318" s="153"/>
      <c r="E318" s="153"/>
    </row>
    <row r="319" spans="2:5">
      <c r="B319" s="153"/>
      <c r="C319" s="154"/>
      <c r="D319" s="153"/>
      <c r="E319" s="153"/>
    </row>
    <row r="320" spans="2:5">
      <c r="B320" s="153"/>
      <c r="C320" s="154"/>
      <c r="D320" s="153"/>
      <c r="E320" s="153"/>
    </row>
    <row r="321" spans="2:5">
      <c r="B321" s="153"/>
      <c r="C321" s="154"/>
      <c r="D321" s="153"/>
      <c r="E321" s="153"/>
    </row>
    <row r="322" spans="2:5">
      <c r="B322" s="153"/>
      <c r="C322" s="154"/>
      <c r="D322" s="153"/>
      <c r="E322" s="153"/>
    </row>
    <row r="323" spans="2:5">
      <c r="B323" s="153"/>
      <c r="C323" s="154"/>
      <c r="D323" s="153"/>
      <c r="E323" s="153"/>
    </row>
    <row r="324" spans="2:5">
      <c r="B324" s="153"/>
      <c r="C324" s="154"/>
      <c r="D324" s="153"/>
      <c r="E324" s="153"/>
    </row>
    <row r="325" spans="2:5">
      <c r="B325" s="153"/>
      <c r="C325" s="154"/>
      <c r="D325" s="153"/>
      <c r="E325" s="153"/>
    </row>
    <row r="326" spans="2:5">
      <c r="B326" s="153"/>
      <c r="C326" s="154"/>
      <c r="D326" s="153"/>
      <c r="E326" s="153"/>
    </row>
    <row r="327" spans="2:5">
      <c r="B327" s="153"/>
      <c r="C327" s="154"/>
      <c r="D327" s="153"/>
      <c r="E327" s="153"/>
    </row>
    <row r="328" spans="2:5">
      <c r="B328" s="153"/>
      <c r="C328" s="154"/>
      <c r="D328" s="153"/>
      <c r="E328" s="153"/>
    </row>
    <row r="329" spans="2:5">
      <c r="B329" s="153"/>
      <c r="C329" s="154"/>
      <c r="D329" s="153"/>
      <c r="E329" s="153"/>
    </row>
    <row r="330" spans="2:5">
      <c r="B330" s="153"/>
      <c r="C330" s="154"/>
      <c r="D330" s="153"/>
      <c r="E330" s="153"/>
    </row>
    <row r="331" spans="2:5">
      <c r="B331" s="153"/>
      <c r="C331" s="154"/>
      <c r="D331" s="153"/>
      <c r="E331" s="153"/>
    </row>
    <row r="332" spans="2:5">
      <c r="B332" s="153"/>
      <c r="C332" s="154"/>
      <c r="D332" s="153"/>
      <c r="E332" s="153"/>
    </row>
    <row r="333" spans="2:5">
      <c r="B333" s="153"/>
      <c r="C333" s="154"/>
      <c r="D333" s="153"/>
      <c r="E333" s="153"/>
    </row>
    <row r="334" spans="2:5">
      <c r="B334"/>
      <c r="C334"/>
      <c r="D334"/>
      <c r="E334"/>
    </row>
    <row r="335" spans="2:5">
      <c r="B335"/>
      <c r="C335"/>
      <c r="D335"/>
      <c r="E335"/>
    </row>
    <row r="336" spans="2:5">
      <c r="B336"/>
      <c r="C336"/>
      <c r="D336"/>
      <c r="E336"/>
    </row>
    <row r="337" spans="2:5">
      <c r="B337"/>
      <c r="C337"/>
      <c r="D337"/>
      <c r="E337"/>
    </row>
    <row r="338" spans="2:5">
      <c r="B338"/>
      <c r="C338"/>
      <c r="D338"/>
      <c r="E338"/>
    </row>
    <row r="339" spans="2:5">
      <c r="B339"/>
      <c r="C339"/>
      <c r="D339"/>
      <c r="E339"/>
    </row>
    <row r="340" spans="2:5">
      <c r="B340"/>
      <c r="C340"/>
      <c r="D340"/>
      <c r="E340"/>
    </row>
    <row r="341" spans="2:5">
      <c r="B341"/>
      <c r="C341"/>
      <c r="D341"/>
      <c r="E341"/>
    </row>
    <row r="342" spans="2:5">
      <c r="B342"/>
      <c r="C342"/>
      <c r="D342"/>
      <c r="E342"/>
    </row>
    <row r="343" spans="2:5">
      <c r="B343"/>
      <c r="C343"/>
      <c r="D343"/>
      <c r="E343"/>
    </row>
    <row r="344" spans="2:5">
      <c r="B344"/>
      <c r="C344"/>
      <c r="D344"/>
      <c r="E344"/>
    </row>
    <row r="345" spans="2:5">
      <c r="B345"/>
      <c r="C345"/>
      <c r="D345"/>
      <c r="E345"/>
    </row>
    <row r="346" spans="2:5">
      <c r="B346"/>
      <c r="C346"/>
      <c r="D346"/>
      <c r="E346"/>
    </row>
    <row r="347" spans="2:5">
      <c r="B347"/>
      <c r="C347"/>
      <c r="D347"/>
      <c r="E347"/>
    </row>
    <row r="348" spans="2:5">
      <c r="B348"/>
      <c r="C348"/>
      <c r="D348"/>
      <c r="E348"/>
    </row>
    <row r="349" spans="2:5">
      <c r="B349"/>
      <c r="C349"/>
      <c r="D349"/>
      <c r="E349"/>
    </row>
    <row r="350" spans="2:5">
      <c r="B350"/>
      <c r="C350"/>
      <c r="D350"/>
      <c r="E350"/>
    </row>
    <row r="351" spans="2:5">
      <c r="B351"/>
      <c r="C351"/>
      <c r="D351"/>
      <c r="E351"/>
    </row>
    <row r="352" spans="2:5">
      <c r="B352"/>
      <c r="C352"/>
      <c r="D352"/>
      <c r="E352"/>
    </row>
    <row r="353" spans="2:5">
      <c r="B353"/>
      <c r="C353"/>
      <c r="D353"/>
      <c r="E353"/>
    </row>
    <row r="354" spans="2:5">
      <c r="B354"/>
      <c r="C354"/>
      <c r="D354"/>
      <c r="E354"/>
    </row>
    <row r="355" spans="2:5">
      <c r="B355"/>
      <c r="C355"/>
      <c r="D355"/>
      <c r="E355"/>
    </row>
    <row r="356" spans="2:5">
      <c r="B356"/>
      <c r="C356"/>
      <c r="D356"/>
      <c r="E356"/>
    </row>
    <row r="357" spans="2:5">
      <c r="B357"/>
      <c r="C357"/>
      <c r="D357"/>
      <c r="E357"/>
    </row>
    <row r="358" spans="2:5">
      <c r="B358"/>
      <c r="C358"/>
      <c r="D358"/>
      <c r="E358"/>
    </row>
    <row r="359" spans="2:5">
      <c r="B359"/>
      <c r="C359"/>
      <c r="D359"/>
      <c r="E359"/>
    </row>
    <row r="360" spans="2:5">
      <c r="B360"/>
      <c r="C360"/>
      <c r="D360"/>
      <c r="E360"/>
    </row>
    <row r="361" spans="2:5">
      <c r="B361"/>
      <c r="C361"/>
      <c r="D361"/>
      <c r="E361"/>
    </row>
    <row r="362" spans="2:5">
      <c r="B362"/>
      <c r="C362"/>
      <c r="D362"/>
      <c r="E362"/>
    </row>
    <row r="363" spans="2:5">
      <c r="B363"/>
      <c r="C363"/>
      <c r="D363"/>
      <c r="E363"/>
    </row>
    <row r="364" spans="2:5">
      <c r="B364"/>
      <c r="C364"/>
      <c r="D364"/>
      <c r="E364"/>
    </row>
    <row r="365" spans="2:5">
      <c r="B365"/>
      <c r="C365"/>
      <c r="D365"/>
      <c r="E365"/>
    </row>
    <row r="366" spans="2:5">
      <c r="B366"/>
      <c r="C366"/>
      <c r="D366"/>
      <c r="E366"/>
    </row>
    <row r="367" spans="2:5">
      <c r="B367"/>
      <c r="C367"/>
      <c r="D367"/>
      <c r="E367"/>
    </row>
    <row r="368" spans="2:5">
      <c r="B368"/>
      <c r="C368"/>
      <c r="D368"/>
      <c r="E368"/>
    </row>
    <row r="369" spans="2:5">
      <c r="B369"/>
      <c r="C369"/>
      <c r="D369"/>
      <c r="E369"/>
    </row>
    <row r="370" spans="2:5">
      <c r="B370"/>
      <c r="C370"/>
      <c r="D370"/>
      <c r="E370"/>
    </row>
    <row r="371" spans="2:5">
      <c r="B371"/>
      <c r="C371"/>
      <c r="D371"/>
      <c r="E371"/>
    </row>
    <row r="372" spans="2:5">
      <c r="B372"/>
      <c r="C372"/>
      <c r="D372"/>
      <c r="E372"/>
    </row>
    <row r="373" spans="2:5">
      <c r="B373"/>
      <c r="C373"/>
      <c r="D373"/>
      <c r="E373"/>
    </row>
    <row r="374" spans="2:5">
      <c r="B374"/>
      <c r="C374"/>
      <c r="D374"/>
      <c r="E374"/>
    </row>
    <row r="375" spans="2:5">
      <c r="B375"/>
      <c r="C375"/>
      <c r="D375"/>
      <c r="E375"/>
    </row>
    <row r="376" spans="2:5">
      <c r="B376"/>
      <c r="C376"/>
      <c r="D376"/>
      <c r="E376"/>
    </row>
    <row r="377" spans="2:5">
      <c r="B377"/>
      <c r="C377"/>
      <c r="D377"/>
      <c r="E377"/>
    </row>
    <row r="378" spans="2:5">
      <c r="B378"/>
      <c r="C378"/>
      <c r="D378"/>
      <c r="E378"/>
    </row>
    <row r="379" spans="2:5">
      <c r="B379"/>
      <c r="C379"/>
      <c r="D379"/>
      <c r="E379"/>
    </row>
    <row r="380" spans="2:5">
      <c r="B380"/>
      <c r="C380"/>
      <c r="D380"/>
      <c r="E380"/>
    </row>
    <row r="381" spans="2:5">
      <c r="B381"/>
      <c r="C381"/>
      <c r="D381"/>
      <c r="E381"/>
    </row>
    <row r="382" spans="2:5">
      <c r="B382"/>
      <c r="C382"/>
      <c r="D382"/>
      <c r="E382"/>
    </row>
    <row r="383" spans="2:5">
      <c r="B383"/>
      <c r="C383"/>
      <c r="D383"/>
      <c r="E383"/>
    </row>
    <row r="384" spans="2:5">
      <c r="B384"/>
      <c r="C384"/>
      <c r="D384"/>
      <c r="E384"/>
    </row>
    <row r="385" spans="2:5">
      <c r="B385"/>
      <c r="C385"/>
      <c r="D385"/>
      <c r="E385"/>
    </row>
    <row r="386" spans="2:5">
      <c r="B386"/>
      <c r="C386"/>
      <c r="D386"/>
      <c r="E386"/>
    </row>
    <row r="387" spans="2:5">
      <c r="B387"/>
      <c r="C387"/>
      <c r="D387"/>
      <c r="E387"/>
    </row>
    <row r="388" spans="2:5">
      <c r="B388"/>
      <c r="C388"/>
      <c r="D388"/>
      <c r="E388"/>
    </row>
    <row r="389" spans="2:5">
      <c r="B389"/>
      <c r="C389"/>
      <c r="D389"/>
      <c r="E389"/>
    </row>
    <row r="390" spans="2:5">
      <c r="B390"/>
      <c r="C390"/>
      <c r="D390"/>
      <c r="E390"/>
    </row>
    <row r="391" spans="2:5">
      <c r="B391"/>
      <c r="C391"/>
      <c r="D391"/>
      <c r="E391"/>
    </row>
    <row r="392" spans="2:5">
      <c r="B392"/>
      <c r="C392"/>
      <c r="D392"/>
      <c r="E392"/>
    </row>
    <row r="393" spans="2:5">
      <c r="B393"/>
      <c r="C393"/>
      <c r="D393"/>
      <c r="E393"/>
    </row>
    <row r="394" spans="2:5">
      <c r="B394"/>
      <c r="C394"/>
      <c r="D394"/>
      <c r="E394"/>
    </row>
    <row r="395" spans="2:5">
      <c r="B395"/>
      <c r="C395"/>
      <c r="D395"/>
      <c r="E395"/>
    </row>
    <row r="396" spans="2:5">
      <c r="B396"/>
      <c r="C396"/>
      <c r="D396"/>
      <c r="E396"/>
    </row>
    <row r="397" spans="2:5">
      <c r="B397"/>
      <c r="C397"/>
      <c r="D397"/>
      <c r="E397"/>
    </row>
    <row r="398" spans="2:5">
      <c r="B398"/>
      <c r="C398"/>
      <c r="D398"/>
      <c r="E398"/>
    </row>
    <row r="399" spans="2:5">
      <c r="B399"/>
      <c r="C399"/>
      <c r="D399"/>
      <c r="E399"/>
    </row>
    <row r="400" spans="2:5">
      <c r="B400"/>
      <c r="C400"/>
      <c r="D400"/>
      <c r="E400"/>
    </row>
    <row r="401" spans="2:5">
      <c r="B401"/>
      <c r="C401"/>
      <c r="D401"/>
      <c r="E401"/>
    </row>
    <row r="402" spans="2:5">
      <c r="B402"/>
      <c r="C402"/>
      <c r="D402"/>
      <c r="E402"/>
    </row>
    <row r="403" spans="2:5">
      <c r="B403"/>
      <c r="C403"/>
      <c r="D403"/>
      <c r="E403"/>
    </row>
    <row r="404" spans="2:5">
      <c r="B404"/>
      <c r="C404"/>
      <c r="D404"/>
      <c r="E404"/>
    </row>
    <row r="405" spans="2:5">
      <c r="B405"/>
      <c r="C405"/>
      <c r="D405"/>
      <c r="E405"/>
    </row>
    <row r="406" spans="2:5">
      <c r="B406"/>
      <c r="C406"/>
      <c r="D406"/>
      <c r="E406"/>
    </row>
    <row r="407" spans="2:5">
      <c r="B407"/>
      <c r="C407"/>
      <c r="D407"/>
      <c r="E407"/>
    </row>
    <row r="408" spans="2:5">
      <c r="B408"/>
      <c r="C408"/>
      <c r="D408"/>
      <c r="E408"/>
    </row>
    <row r="409" spans="2:5">
      <c r="B409"/>
      <c r="C409"/>
      <c r="D409"/>
      <c r="E409"/>
    </row>
    <row r="410" spans="2:5">
      <c r="B410"/>
      <c r="C410"/>
      <c r="D410"/>
      <c r="E410"/>
    </row>
    <row r="411" spans="2:5">
      <c r="B411"/>
      <c r="C411"/>
      <c r="D411"/>
      <c r="E411"/>
    </row>
    <row r="412" spans="2:5">
      <c r="B412"/>
      <c r="C412"/>
      <c r="D412"/>
      <c r="E412"/>
    </row>
    <row r="413" spans="2:5">
      <c r="B413"/>
      <c r="C413"/>
      <c r="D413"/>
      <c r="E413"/>
    </row>
    <row r="414" spans="2:5">
      <c r="B414"/>
      <c r="C414"/>
      <c r="D414"/>
      <c r="E414"/>
    </row>
    <row r="415" spans="2:5">
      <c r="B415"/>
      <c r="C415"/>
      <c r="D415"/>
      <c r="E415"/>
    </row>
    <row r="416" spans="2:5">
      <c r="B416"/>
      <c r="C416"/>
      <c r="D416"/>
      <c r="E416"/>
    </row>
    <row r="417" spans="2:5">
      <c r="B417"/>
      <c r="C417"/>
      <c r="D417"/>
      <c r="E417"/>
    </row>
    <row r="418" spans="2:5">
      <c r="B418"/>
      <c r="C418"/>
      <c r="D418"/>
      <c r="E418"/>
    </row>
    <row r="419" spans="2:5">
      <c r="B419"/>
      <c r="C419"/>
      <c r="D419"/>
      <c r="E419"/>
    </row>
    <row r="420" spans="2:5">
      <c r="B420"/>
      <c r="C420"/>
      <c r="D420"/>
      <c r="E420"/>
    </row>
    <row r="421" spans="2:5">
      <c r="B421"/>
      <c r="C421"/>
      <c r="D421"/>
      <c r="E421"/>
    </row>
    <row r="422" spans="2:5">
      <c r="B422"/>
      <c r="C422"/>
      <c r="D422"/>
      <c r="E422"/>
    </row>
    <row r="423" spans="2:5">
      <c r="B423"/>
      <c r="C423"/>
      <c r="D423"/>
      <c r="E423"/>
    </row>
    <row r="424" spans="2:5">
      <c r="B424"/>
      <c r="C424"/>
      <c r="D424"/>
      <c r="E424"/>
    </row>
    <row r="425" spans="2:5">
      <c r="B425"/>
      <c r="C425"/>
      <c r="D425"/>
      <c r="E425"/>
    </row>
    <row r="426" spans="2:5">
      <c r="B426"/>
      <c r="C426"/>
      <c r="D426"/>
      <c r="E426"/>
    </row>
    <row r="427" spans="2:5">
      <c r="B427"/>
      <c r="C427"/>
      <c r="D427"/>
      <c r="E427"/>
    </row>
    <row r="428" spans="2:5">
      <c r="B428"/>
      <c r="C428"/>
      <c r="D428"/>
      <c r="E428"/>
    </row>
    <row r="429" spans="2:5">
      <c r="B429"/>
      <c r="C429"/>
      <c r="D429"/>
      <c r="E429"/>
    </row>
    <row r="430" spans="2:5">
      <c r="B430"/>
      <c r="C430"/>
      <c r="D430"/>
      <c r="E430"/>
    </row>
    <row r="431" spans="2:5">
      <c r="B431"/>
      <c r="C431"/>
      <c r="D431"/>
      <c r="E431"/>
    </row>
    <row r="432" spans="2:5">
      <c r="B432"/>
      <c r="C432"/>
      <c r="D432"/>
      <c r="E432"/>
    </row>
    <row r="433" spans="2:5">
      <c r="B433"/>
      <c r="C433"/>
      <c r="D433"/>
      <c r="E433"/>
    </row>
    <row r="434" spans="2:5">
      <c r="B434"/>
      <c r="C434"/>
      <c r="D434"/>
      <c r="E434"/>
    </row>
    <row r="435" spans="2:5">
      <c r="B435"/>
      <c r="C435"/>
      <c r="D435"/>
      <c r="E435"/>
    </row>
    <row r="436" spans="2:5">
      <c r="B436"/>
      <c r="C436"/>
      <c r="D436"/>
      <c r="E436"/>
    </row>
    <row r="437" spans="2:5">
      <c r="B437"/>
      <c r="C437"/>
      <c r="D437"/>
      <c r="E437"/>
    </row>
    <row r="438" spans="2:5">
      <c r="B438"/>
      <c r="C438"/>
      <c r="D438"/>
      <c r="E438"/>
    </row>
    <row r="439" spans="2:5">
      <c r="B439"/>
      <c r="C439"/>
      <c r="D439"/>
      <c r="E439"/>
    </row>
    <row r="440" spans="2:5">
      <c r="B440"/>
      <c r="C440"/>
      <c r="D440"/>
      <c r="E440"/>
    </row>
    <row r="441" spans="2:5">
      <c r="B441"/>
      <c r="C441"/>
      <c r="D441"/>
      <c r="E441"/>
    </row>
    <row r="442" spans="2:5">
      <c r="B442"/>
      <c r="C442"/>
      <c r="D442"/>
      <c r="E442"/>
    </row>
    <row r="443" spans="2:5">
      <c r="B443"/>
      <c r="C443"/>
      <c r="D443"/>
      <c r="E443"/>
    </row>
    <row r="444" spans="2:5">
      <c r="B444"/>
      <c r="C444"/>
      <c r="D444"/>
      <c r="E444"/>
    </row>
    <row r="445" spans="2:5">
      <c r="B445"/>
      <c r="C445"/>
      <c r="D445"/>
      <c r="E445"/>
    </row>
    <row r="446" spans="2:5">
      <c r="B446"/>
      <c r="C446"/>
      <c r="D446"/>
      <c r="E446"/>
    </row>
    <row r="447" spans="2:5">
      <c r="B447"/>
      <c r="C447"/>
      <c r="D447"/>
      <c r="E447"/>
    </row>
    <row r="448" spans="2:5">
      <c r="B448"/>
      <c r="C448"/>
      <c r="D448"/>
      <c r="E448"/>
    </row>
    <row r="449" spans="2:5">
      <c r="B449"/>
      <c r="C449"/>
      <c r="D449"/>
      <c r="E449"/>
    </row>
    <row r="450" spans="2:5">
      <c r="B450"/>
      <c r="C450"/>
      <c r="D450"/>
      <c r="E450"/>
    </row>
    <row r="451" spans="2:5">
      <c r="B451"/>
      <c r="C451"/>
      <c r="D451"/>
      <c r="E451"/>
    </row>
    <row r="452" spans="2:5">
      <c r="B452"/>
      <c r="C452"/>
      <c r="D452"/>
      <c r="E452"/>
    </row>
    <row r="453" spans="2:5">
      <c r="B453"/>
      <c r="C453"/>
      <c r="D453"/>
      <c r="E453"/>
    </row>
    <row r="454" spans="2:5">
      <c r="B454"/>
      <c r="C454"/>
      <c r="D454"/>
      <c r="E454"/>
    </row>
    <row r="455" spans="2:5">
      <c r="B455"/>
      <c r="C455"/>
      <c r="D455"/>
      <c r="E455"/>
    </row>
    <row r="456" spans="2:5">
      <c r="B456"/>
      <c r="C456"/>
      <c r="D456"/>
      <c r="E456"/>
    </row>
    <row r="457" spans="2:5">
      <c r="B457"/>
      <c r="C457"/>
      <c r="D457"/>
      <c r="E457"/>
    </row>
    <row r="458" spans="2:5">
      <c r="B458"/>
      <c r="C458"/>
      <c r="D458"/>
      <c r="E458"/>
    </row>
    <row r="459" spans="2:5">
      <c r="B459"/>
      <c r="C459"/>
      <c r="D459"/>
      <c r="E459"/>
    </row>
    <row r="460" spans="2:5">
      <c r="B460"/>
      <c r="C460"/>
      <c r="D460"/>
      <c r="E460"/>
    </row>
    <row r="461" spans="2:5">
      <c r="B461"/>
      <c r="C461"/>
      <c r="D461"/>
      <c r="E461"/>
    </row>
    <row r="462" spans="2:5">
      <c r="B462"/>
      <c r="C462"/>
      <c r="D462"/>
      <c r="E462"/>
    </row>
    <row r="463" spans="2:5">
      <c r="B463"/>
      <c r="C463"/>
      <c r="D463"/>
      <c r="E463"/>
    </row>
    <row r="464" spans="2:5">
      <c r="B464"/>
      <c r="C464"/>
      <c r="D464"/>
      <c r="E464"/>
    </row>
    <row r="465" spans="2:5">
      <c r="B465"/>
      <c r="C465"/>
      <c r="D465"/>
      <c r="E465"/>
    </row>
    <row r="466" spans="2:5">
      <c r="B466"/>
      <c r="C466"/>
      <c r="D466"/>
      <c r="E466"/>
    </row>
    <row r="467" spans="2:5">
      <c r="B467"/>
      <c r="C467"/>
      <c r="D467"/>
      <c r="E467"/>
    </row>
    <row r="468" spans="2:5">
      <c r="B468"/>
      <c r="C468"/>
      <c r="D468"/>
      <c r="E468"/>
    </row>
    <row r="469" spans="2:5">
      <c r="B469"/>
      <c r="C469"/>
      <c r="D469"/>
      <c r="E469"/>
    </row>
    <row r="470" spans="2:5">
      <c r="B470"/>
      <c r="C470"/>
      <c r="D470"/>
      <c r="E470"/>
    </row>
    <row r="471" spans="2:5">
      <c r="B471"/>
      <c r="C471"/>
      <c r="D471"/>
      <c r="E471"/>
    </row>
    <row r="472" spans="2:5">
      <c r="B472"/>
      <c r="C472"/>
      <c r="D472"/>
      <c r="E472"/>
    </row>
    <row r="473" spans="2:5">
      <c r="B473"/>
      <c r="C473"/>
      <c r="D473"/>
      <c r="E473"/>
    </row>
    <row r="474" spans="2:5">
      <c r="B474"/>
      <c r="C474"/>
      <c r="D474"/>
      <c r="E474"/>
    </row>
    <row r="475" spans="2:5">
      <c r="B475"/>
      <c r="C475"/>
      <c r="D475"/>
      <c r="E475"/>
    </row>
    <row r="476" spans="2:5">
      <c r="B476"/>
      <c r="C476"/>
      <c r="D476"/>
      <c r="E476"/>
    </row>
    <row r="477" spans="2:5">
      <c r="B477"/>
      <c r="C477"/>
      <c r="D477"/>
      <c r="E477"/>
    </row>
    <row r="478" spans="2:5">
      <c r="B478"/>
      <c r="C478"/>
      <c r="D478"/>
      <c r="E478"/>
    </row>
    <row r="479" spans="2:5">
      <c r="B479"/>
      <c r="C479"/>
      <c r="D479"/>
      <c r="E479"/>
    </row>
    <row r="480" spans="2:5">
      <c r="B480"/>
      <c r="C480"/>
      <c r="D480"/>
      <c r="E480"/>
    </row>
    <row r="481" spans="2:5">
      <c r="B481"/>
      <c r="C481"/>
      <c r="D481"/>
      <c r="E481"/>
    </row>
    <row r="482" spans="2:5">
      <c r="B482"/>
      <c r="C482"/>
      <c r="D482"/>
      <c r="E482"/>
    </row>
    <row r="483" spans="2:5">
      <c r="B483"/>
      <c r="C483"/>
      <c r="D483"/>
      <c r="E483"/>
    </row>
    <row r="484" spans="2:5">
      <c r="B484"/>
      <c r="C484"/>
      <c r="D484"/>
      <c r="E484"/>
    </row>
    <row r="485" spans="2:5">
      <c r="B485"/>
      <c r="C485"/>
      <c r="D485"/>
      <c r="E485"/>
    </row>
    <row r="486" spans="2:5">
      <c r="B486"/>
      <c r="C486"/>
      <c r="D486"/>
      <c r="E486"/>
    </row>
    <row r="487" spans="2:5">
      <c r="B487"/>
      <c r="C487"/>
      <c r="D487"/>
      <c r="E487"/>
    </row>
    <row r="488" spans="2:5">
      <c r="B488"/>
      <c r="C488"/>
      <c r="D488"/>
      <c r="E488"/>
    </row>
    <row r="489" spans="2:5">
      <c r="B489"/>
      <c r="C489"/>
      <c r="D489"/>
      <c r="E489"/>
    </row>
    <row r="490" spans="2:5">
      <c r="B490"/>
      <c r="C490"/>
      <c r="D490"/>
      <c r="E490"/>
    </row>
    <row r="491" spans="2:5">
      <c r="B491"/>
      <c r="C491"/>
      <c r="D491"/>
      <c r="E491"/>
    </row>
    <row r="492" spans="2:5">
      <c r="B492"/>
      <c r="C492"/>
      <c r="D492"/>
      <c r="E492"/>
    </row>
    <row r="493" spans="2:5">
      <c r="B493"/>
      <c r="C493"/>
      <c r="D493"/>
      <c r="E493"/>
    </row>
    <row r="494" spans="2:5">
      <c r="B494"/>
      <c r="C494"/>
      <c r="D494"/>
      <c r="E494"/>
    </row>
    <row r="495" spans="2:5">
      <c r="B495"/>
      <c r="C495"/>
      <c r="D495"/>
      <c r="E495"/>
    </row>
    <row r="496" spans="2:5">
      <c r="B496"/>
      <c r="C496"/>
      <c r="D496"/>
      <c r="E496"/>
    </row>
    <row r="497" spans="2:5">
      <c r="B497"/>
      <c r="C497"/>
      <c r="D497"/>
      <c r="E497"/>
    </row>
    <row r="498" spans="2:5">
      <c r="B498"/>
      <c r="C498"/>
      <c r="D498"/>
      <c r="E498"/>
    </row>
    <row r="499" spans="2:5">
      <c r="B499"/>
      <c r="C499"/>
      <c r="D499"/>
      <c r="E499"/>
    </row>
    <row r="500" spans="2:5">
      <c r="B500"/>
      <c r="C500"/>
      <c r="D500"/>
      <c r="E500"/>
    </row>
    <row r="501" spans="2:5">
      <c r="B501"/>
      <c r="C501"/>
      <c r="D501"/>
      <c r="E501"/>
    </row>
    <row r="502" spans="2:5">
      <c r="B502"/>
      <c r="C502"/>
      <c r="D502"/>
      <c r="E502"/>
    </row>
    <row r="503" spans="2:5">
      <c r="B503"/>
      <c r="C503"/>
      <c r="D503"/>
      <c r="E503"/>
    </row>
    <row r="504" spans="2:5">
      <c r="B504"/>
      <c r="C504"/>
      <c r="D504"/>
      <c r="E504"/>
    </row>
    <row r="505" spans="2:5">
      <c r="B505"/>
      <c r="C505"/>
      <c r="D505"/>
      <c r="E505"/>
    </row>
    <row r="506" spans="2:5">
      <c r="B506"/>
      <c r="C506"/>
      <c r="D506"/>
      <c r="E506"/>
    </row>
    <row r="507" spans="2:5">
      <c r="B507"/>
      <c r="C507"/>
      <c r="D507"/>
      <c r="E507"/>
    </row>
    <row r="508" spans="2:5">
      <c r="B508"/>
      <c r="C508"/>
      <c r="D508"/>
      <c r="E508"/>
    </row>
  </sheetData>
  <sheetProtection sort="0" autoFilter="0"/>
  <protectedRanges>
    <protectedRange sqref="R1 R3:R157 O1:Q1048576 A1:N1048576" name="区域1"/>
  </protectedRanges>
  <autoFilter ref="A3:Q157"/>
  <mergeCells count="4">
    <mergeCell ref="L2:N2"/>
    <mergeCell ref="O2:Q2"/>
    <mergeCell ref="I2:K2"/>
    <mergeCell ref="F2:H2"/>
  </mergeCells>
  <phoneticPr fontId="4" type="noConversion"/>
  <conditionalFormatting sqref="Q4:Q157">
    <cfRule type="dataBar" priority="9">
      <dataBar>
        <cfvo type="min"/>
        <cfvo type="max"/>
        <color rgb="FF638EC6"/>
      </dataBar>
      <extLst>
        <ext xmlns:x14="http://schemas.microsoft.com/office/spreadsheetml/2009/9/main" uri="{B025F937-C7B1-47D3-B67F-A62EFF666E3E}">
          <x14:id>{5861FEBF-19BD-420F-9EA9-01C9D2D69873}</x14:id>
        </ext>
      </extLst>
    </cfRule>
  </conditionalFormatting>
  <conditionalFormatting sqref="I4:J157">
    <cfRule type="dataBar" priority="3">
      <dataBar>
        <cfvo type="min"/>
        <cfvo type="max"/>
        <color rgb="FFFFB628"/>
      </dataBar>
      <extLst>
        <ext xmlns:x14="http://schemas.microsoft.com/office/spreadsheetml/2009/9/main" uri="{B025F937-C7B1-47D3-B67F-A62EFF666E3E}">
          <x14:id>{18F5F488-5BDA-4389-BE03-BB8816562D7F}</x14:id>
        </ext>
      </extLst>
    </cfRule>
  </conditionalFormatting>
  <conditionalFormatting sqref="K4:K157">
    <cfRule type="dataBar" priority="4">
      <dataBar>
        <cfvo type="min"/>
        <cfvo type="max"/>
        <color rgb="FFFFB628"/>
      </dataBar>
      <extLst>
        <ext xmlns:x14="http://schemas.microsoft.com/office/spreadsheetml/2009/9/main" uri="{B025F937-C7B1-47D3-B67F-A62EFF666E3E}">
          <x14:id>{C0688902-DC62-4083-BC19-006297567848}</x14:id>
        </ext>
      </extLst>
    </cfRule>
  </conditionalFormatting>
  <conditionalFormatting sqref="L4:M157">
    <cfRule type="dataBar" priority="5">
      <dataBar>
        <cfvo type="min"/>
        <cfvo type="max"/>
        <color rgb="FF008AEF"/>
      </dataBar>
      <extLst>
        <ext xmlns:x14="http://schemas.microsoft.com/office/spreadsheetml/2009/9/main" uri="{B025F937-C7B1-47D3-B67F-A62EFF666E3E}">
          <x14:id>{F180CB34-A83A-406F-94AC-A04955857A79}</x14:id>
        </ext>
      </extLst>
    </cfRule>
  </conditionalFormatting>
  <conditionalFormatting sqref="O4:P157">
    <cfRule type="dataBar" priority="8">
      <dataBar>
        <cfvo type="min"/>
        <cfvo type="max"/>
        <color rgb="FF638EC6"/>
      </dataBar>
      <extLst>
        <ext xmlns:x14="http://schemas.microsoft.com/office/spreadsheetml/2009/9/main" uri="{B025F937-C7B1-47D3-B67F-A62EFF666E3E}">
          <x14:id>{5A3C1E10-2E34-4C33-B0C4-6D48A290E52E}</x14:id>
        </ext>
      </extLst>
    </cfRule>
  </conditionalFormatting>
  <conditionalFormatting sqref="F4:G157">
    <cfRule type="dataBar" priority="1">
      <dataBar>
        <cfvo type="min"/>
        <cfvo type="max"/>
        <color rgb="FFFF555A"/>
      </dataBar>
      <extLst>
        <ext xmlns:x14="http://schemas.microsoft.com/office/spreadsheetml/2009/9/main" uri="{B025F937-C7B1-47D3-B67F-A62EFF666E3E}">
          <x14:id>{5EA17C2D-3CC5-46C2-B844-CE3901458C20}</x14:id>
        </ext>
      </extLst>
    </cfRule>
  </conditionalFormatting>
  <conditionalFormatting sqref="H4:H157">
    <cfRule type="dataBar" priority="2">
      <dataBar>
        <cfvo type="min"/>
        <cfvo type="max"/>
        <color rgb="FFFF555A"/>
      </dataBar>
      <extLst>
        <ext xmlns:x14="http://schemas.microsoft.com/office/spreadsheetml/2009/9/main" uri="{B025F937-C7B1-47D3-B67F-A62EFF666E3E}">
          <x14:id>{575F397D-B1B1-44DB-8291-CF84AEA97DE0}</x14:id>
        </ext>
      </extLst>
    </cfRule>
  </conditionalFormatting>
  <conditionalFormatting sqref="B4:B157">
    <cfRule type="cellIs" dxfId="170" priority="132" operator="equal">
      <formula>"毒气"</formula>
    </cfRule>
    <cfRule type="cellIs" dxfId="169" priority="133" operator="equal">
      <formula>"冷气"</formula>
    </cfRule>
    <cfRule type="cellIs" dxfId="168" priority="134" operator="equal">
      <formula>"音波"</formula>
    </cfRule>
    <cfRule type="cellIs" dxfId="167" priority="135" operator="equal">
      <formula>"通常"</formula>
    </cfRule>
    <cfRule type="cellIs" dxfId="166" priority="136" operator="equal">
      <formula>"激光"</formula>
    </cfRule>
    <cfRule type="cellIs" dxfId="165" priority="137" operator="equal">
      <formula>"雷电"</formula>
    </cfRule>
    <cfRule type="cellIs" dxfId="164" priority="138" operator="equal">
      <formula>"火炎"</formula>
    </cfRule>
    <cfRule type="cellIs" dxfId="163" priority="139" operator="equal">
      <formula>"激光+通常"</formula>
    </cfRule>
  </conditionalFormatting>
  <conditionalFormatting sqref="D4:D157">
    <cfRule type="cellIs" dxfId="162" priority="10" operator="equal">
      <formula>"SE"</formula>
    </cfRule>
    <cfRule type="cellIs" dxfId="161" priority="11" operator="equal">
      <formula>"副炮"</formula>
    </cfRule>
    <cfRule type="cellIs" dxfId="160" priority="12" operator="equal">
      <formula>"主炮"</formula>
    </cfRule>
  </conditionalFormatting>
  <conditionalFormatting sqref="E4:E157">
    <cfRule type="cellIs" dxfId="159" priority="13" operator="equal">
      <formula>"钻头炮"</formula>
    </cfRule>
    <cfRule type="cellIs" dxfId="158" priority="14" operator="equal">
      <formula>"普通炮"</formula>
    </cfRule>
    <cfRule type="cellIs" dxfId="157" priority="15" operator="equal">
      <formula>"爆射炮"</formula>
    </cfRule>
    <cfRule type="cellIs" dxfId="156" priority="16" operator="equal">
      <formula>"复合炮"</formula>
    </cfRule>
    <cfRule type="cellIs" dxfId="155" priority="17" operator="equal">
      <formula>"属性炮"</formula>
    </cfRule>
    <cfRule type="cellIs" dxfId="154" priority="18" operator="equal">
      <formula>"火花炮"</formula>
    </cfRule>
    <cfRule type="cellIs" dxfId="153" priority="19" operator="equal">
      <formula>"火箭炮"</formula>
    </cfRule>
    <cfRule type="cellIs" dxfId="152" priority="20" operator="equal">
      <formula>"加农炮"</formula>
    </cfRule>
  </conditionalFormatting>
  <conditionalFormatting sqref="C4:C157">
    <cfRule type="cellIs" dxfId="151" priority="21" operator="equal">
      <formula>"全体&amp;迎击"</formula>
    </cfRule>
    <cfRule type="cellIs" dxfId="150" priority="69" operator="equal">
      <formula>"迎击"</formula>
    </cfRule>
    <cfRule type="cellIs" dxfId="149" priority="118" operator="equal">
      <formula>"圆范围小"</formula>
    </cfRule>
    <cfRule type="cellIs" dxfId="148" priority="119" operator="equal">
      <formula>"5回"</formula>
    </cfRule>
    <cfRule type="cellIs" dxfId="147" priority="120" operator="equal">
      <formula>"4回"</formula>
    </cfRule>
    <cfRule type="cellIs" dxfId="146" priority="121" operator="equal">
      <formula>"3回"</formula>
    </cfRule>
    <cfRule type="cellIs" dxfId="145" priority="122" operator="equal">
      <formula>"2回"</formula>
    </cfRule>
    <cfRule type="cellIs" dxfId="144" priority="123" operator="equal">
      <formula>"4连射"</formula>
    </cfRule>
    <cfRule type="cellIs" dxfId="143" priority="124" operator="equal">
      <formula>"3连射"</formula>
    </cfRule>
    <cfRule type="cellIs" dxfId="142" priority="125" operator="equal">
      <formula>"2连射"</formula>
    </cfRule>
    <cfRule type="cellIs" dxfId="141" priority="126" operator="equal">
      <formula>"1体"</formula>
    </cfRule>
    <cfRule type="cellIs" dxfId="140" priority="127" operator="equal">
      <formula>"全体"</formula>
    </cfRule>
    <cfRule type="cellIs" dxfId="139" priority="128" operator="equal">
      <formula>"贯通大"</formula>
    </cfRule>
    <cfRule type="cellIs" dxfId="138" priority="129" operator="equal">
      <formula>"贯通小"</formula>
    </cfRule>
    <cfRule type="cellIs" dxfId="137" priority="130" operator="equal">
      <formula>"扇范围大"</formula>
    </cfRule>
    <cfRule type="cellIs" dxfId="136" priority="131" operator="equal">
      <formula>"扇范围小"</formula>
    </cfRule>
  </conditionalFormatting>
  <conditionalFormatting sqref="C1:C157">
    <cfRule type="cellIs" dxfId="135" priority="70" operator="equal">
      <formula>"圆范围大"</formula>
    </cfRule>
  </conditionalFormatting>
  <conditionalFormatting sqref="N4:N157">
    <cfRule type="dataBar" priority="296">
      <dataBar>
        <cfvo type="min"/>
        <cfvo type="max"/>
        <color rgb="FF008AEF"/>
      </dataBar>
      <extLst>
        <ext xmlns:x14="http://schemas.microsoft.com/office/spreadsheetml/2009/9/main" uri="{B025F937-C7B1-47D3-B67F-A62EFF666E3E}">
          <x14:id>{4E1C6AFE-FCCA-4CF2-998B-D888BB70CA2A}</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861FEBF-19BD-420F-9EA9-01C9D2D69873}">
            <x14:dataBar gradient="0" negativeBarColorSameAsPositive="1" axisPosition="none">
              <x14:cfvo type="min"/>
              <x14:cfvo type="max"/>
            </x14:dataBar>
          </x14:cfRule>
          <xm:sqref>Q4:Q157</xm:sqref>
        </x14:conditionalFormatting>
        <x14:conditionalFormatting xmlns:xm="http://schemas.microsoft.com/office/excel/2006/main">
          <x14:cfRule type="dataBar" id="{18F5F488-5BDA-4389-BE03-BB8816562D7F}">
            <x14:dataBar gradient="0" negativeBarColorSameAsPositive="1" axisPosition="none">
              <x14:cfvo type="min"/>
              <x14:cfvo type="max"/>
            </x14:dataBar>
          </x14:cfRule>
          <xm:sqref>I4:J157</xm:sqref>
        </x14:conditionalFormatting>
        <x14:conditionalFormatting xmlns:xm="http://schemas.microsoft.com/office/excel/2006/main">
          <x14:cfRule type="dataBar" id="{C0688902-DC62-4083-BC19-006297567848}">
            <x14:dataBar gradient="0" negativeBarColorSameAsPositive="1" axisPosition="none">
              <x14:cfvo type="min"/>
              <x14:cfvo type="max"/>
            </x14:dataBar>
          </x14:cfRule>
          <xm:sqref>K4:K157</xm:sqref>
        </x14:conditionalFormatting>
        <x14:conditionalFormatting xmlns:xm="http://schemas.microsoft.com/office/excel/2006/main">
          <x14:cfRule type="dataBar" id="{F180CB34-A83A-406F-94AC-A04955857A79}">
            <x14:dataBar gradient="0" negativeBarColorSameAsPositive="1" axisPosition="none">
              <x14:cfvo type="min"/>
              <x14:cfvo type="max"/>
            </x14:dataBar>
          </x14:cfRule>
          <xm:sqref>L4:M157</xm:sqref>
        </x14:conditionalFormatting>
        <x14:conditionalFormatting xmlns:xm="http://schemas.microsoft.com/office/excel/2006/main">
          <x14:cfRule type="dataBar" id="{5A3C1E10-2E34-4C33-B0C4-6D48A290E52E}">
            <x14:dataBar gradient="0" negativeBarColorSameAsPositive="1" axisPosition="none">
              <x14:cfvo type="min"/>
              <x14:cfvo type="max"/>
            </x14:dataBar>
          </x14:cfRule>
          <xm:sqref>O4:P157</xm:sqref>
        </x14:conditionalFormatting>
        <x14:conditionalFormatting xmlns:xm="http://schemas.microsoft.com/office/excel/2006/main">
          <x14:cfRule type="dataBar" id="{5EA17C2D-3CC5-46C2-B844-CE3901458C20}">
            <x14:dataBar gradient="0" negativeBarColorSameAsPositive="1" axisPosition="none">
              <x14:cfvo type="min"/>
              <x14:cfvo type="max"/>
            </x14:dataBar>
          </x14:cfRule>
          <xm:sqref>F4:G157</xm:sqref>
        </x14:conditionalFormatting>
        <x14:conditionalFormatting xmlns:xm="http://schemas.microsoft.com/office/excel/2006/main">
          <x14:cfRule type="dataBar" id="{575F397D-B1B1-44DB-8291-CF84AEA97DE0}">
            <x14:dataBar gradient="0" negativeBarColorSameAsPositive="1" axisPosition="none">
              <x14:cfvo type="min"/>
              <x14:cfvo type="max"/>
            </x14:dataBar>
          </x14:cfRule>
          <xm:sqref>H4:H157</xm:sqref>
        </x14:conditionalFormatting>
        <x14:conditionalFormatting xmlns:xm="http://schemas.microsoft.com/office/excel/2006/main">
          <x14:cfRule type="dataBar" id="{4E1C6AFE-FCCA-4CF2-998B-D888BB70CA2A}">
            <x14:dataBar gradient="0" negativeBarColorSameAsPositive="1" axisPosition="none">
              <x14:cfvo type="min"/>
              <x14:cfvo type="max"/>
            </x14:dataBar>
          </x14:cfRule>
          <xm:sqref>N4:N157</xm:sqref>
        </x14:conditionalFormatting>
      </x14:conditionalFormatting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tem_Vice">
    <tabColor theme="2" tint="-0.749992370372631"/>
  </sheetPr>
  <dimension ref="A1:S55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83203125" defaultRowHeight="11.25"/>
  <cols>
    <col min="1" max="1" width="16.83203125" style="53" bestFit="1" customWidth="1"/>
    <col min="2" max="2" width="11" style="155" bestFit="1" customWidth="1"/>
    <col min="3" max="3" width="10" style="163" bestFit="1" customWidth="1"/>
    <col min="4" max="4" width="6.33203125" style="155" bestFit="1" customWidth="1"/>
    <col min="5" max="5" width="8" style="164" bestFit="1" customWidth="1"/>
    <col min="6" max="14" width="8.1640625" style="319" bestFit="1" customWidth="1"/>
    <col min="15" max="17" width="8.1640625" style="320" bestFit="1" customWidth="1"/>
    <col min="18" max="18" width="37.5" style="36" bestFit="1" customWidth="1"/>
    <col min="19" max="19" width="14.83203125" style="36" customWidth="1"/>
    <col min="20" max="23" width="7" style="36" customWidth="1"/>
    <col min="24" max="16384" width="9.83203125" style="36"/>
  </cols>
  <sheetData>
    <row r="1" spans="1:19" ht="12" thickBot="1">
      <c r="A1" s="641" t="s">
        <v>142</v>
      </c>
      <c r="B1" s="625"/>
      <c r="C1" s="625"/>
      <c r="D1" s="626"/>
      <c r="E1" s="626"/>
      <c r="F1" s="641"/>
      <c r="G1" s="641"/>
      <c r="H1" s="641"/>
      <c r="I1" s="641"/>
      <c r="J1" s="641"/>
      <c r="K1" s="641"/>
      <c r="L1" s="641"/>
      <c r="M1" s="641"/>
      <c r="N1" s="641"/>
      <c r="O1" s="641"/>
      <c r="P1" s="641"/>
      <c r="Q1" s="641"/>
      <c r="R1" s="642"/>
    </row>
    <row r="2" spans="1:19" ht="12" thickBot="1">
      <c r="A2" s="628" t="s">
        <v>2851</v>
      </c>
      <c r="B2" s="493" t="s">
        <v>1599</v>
      </c>
      <c r="C2" s="493" t="s">
        <v>1600</v>
      </c>
      <c r="D2" s="493" t="s">
        <v>1601</v>
      </c>
      <c r="E2" s="493" t="s">
        <v>3574</v>
      </c>
      <c r="F2" s="904" t="s">
        <v>1</v>
      </c>
      <c r="G2" s="904"/>
      <c r="H2" s="904"/>
      <c r="I2" s="904" t="s">
        <v>4</v>
      </c>
      <c r="J2" s="904"/>
      <c r="K2" s="904"/>
      <c r="L2" s="902" t="s">
        <v>122</v>
      </c>
      <c r="M2" s="902"/>
      <c r="N2" s="902"/>
      <c r="O2" s="903" t="s">
        <v>2852</v>
      </c>
      <c r="P2" s="903"/>
      <c r="Q2" s="903"/>
      <c r="R2" s="605" t="s">
        <v>1989</v>
      </c>
    </row>
    <row r="3" spans="1:19" ht="12" thickBot="1">
      <c r="A3" s="643" t="s">
        <v>123</v>
      </c>
      <c r="B3" s="647" t="s">
        <v>1602</v>
      </c>
      <c r="C3" s="647" t="s">
        <v>1596</v>
      </c>
      <c r="D3" s="647" t="s">
        <v>1602</v>
      </c>
      <c r="E3" s="647" t="s">
        <v>1602</v>
      </c>
      <c r="F3" s="644" t="s">
        <v>3722</v>
      </c>
      <c r="G3" s="644" t="s">
        <v>3723</v>
      </c>
      <c r="H3" s="644" t="s">
        <v>126</v>
      </c>
      <c r="I3" s="644" t="s">
        <v>3724</v>
      </c>
      <c r="J3" s="644" t="s">
        <v>3723</v>
      </c>
      <c r="K3" s="644" t="s">
        <v>127</v>
      </c>
      <c r="L3" s="644" t="s">
        <v>3725</v>
      </c>
      <c r="M3" s="644" t="s">
        <v>125</v>
      </c>
      <c r="N3" s="644" t="s">
        <v>17</v>
      </c>
      <c r="O3" s="645" t="s">
        <v>3726</v>
      </c>
      <c r="P3" s="645" t="s">
        <v>3723</v>
      </c>
      <c r="Q3" s="645" t="s">
        <v>17</v>
      </c>
      <c r="R3" s="608" t="s">
        <v>6</v>
      </c>
      <c r="S3" s="49"/>
    </row>
    <row r="4" spans="1:19" ht="12" thickBot="1">
      <c r="A4" s="646" t="str">
        <f t="shared" ref="A4:E23" ca="1" si="0">IF(ROWS(副炮列表) &gt;= ROW() - 3,OFFSET(战车武器类型副炮,ROW() - 3,COLUMN()),"")</f>
        <v>生锈机枪:0</v>
      </c>
      <c r="B4" s="652" t="str">
        <f t="shared" ca="1" si="0"/>
        <v>通常</v>
      </c>
      <c r="C4" s="653" t="str">
        <f t="shared" ca="1" si="0"/>
        <v>1体</v>
      </c>
      <c r="D4" s="654" t="str">
        <f t="shared" ca="1" si="0"/>
        <v>副炮</v>
      </c>
      <c r="E4" s="652">
        <f t="shared" ca="1" si="0"/>
        <v>0</v>
      </c>
      <c r="F4" s="634">
        <f ca="1">IF(ROWS(副炮列表) &gt;= ROW() - 3,OFFSET(战车武器类型副炮,ROW() - 3,COLUMN()),"")</f>
        <v>0</v>
      </c>
      <c r="G4" s="634">
        <f ca="1">IF(ROWS(副炮列表) &gt;= ROW() - 3,OFFSET(战车武器类型副炮,ROW() - 3,COLUMN()),"")</f>
        <v>80</v>
      </c>
      <c r="H4" s="635">
        <f t="shared" ref="F4:R19" ca="1" si="1">IF(ROWS(副炮列表) &gt;= ROW() - 3,OFFSET(战车武器类型副炮,ROW() - 3,COLUMN()),"")</f>
        <v>80</v>
      </c>
      <c r="I4" s="634">
        <f t="shared" ca="1" si="1"/>
        <v>0</v>
      </c>
      <c r="J4" s="634">
        <f ca="1">IF(ROWS(副炮列表) &gt;= ROW() - 3,OFFSET(战车武器类型副炮,ROW() - 3,COLUMN()),"")</f>
        <v>5</v>
      </c>
      <c r="K4" s="636">
        <f t="shared" ca="1" si="1"/>
        <v>5</v>
      </c>
      <c r="L4" s="634" t="str">
        <f t="shared" ca="1" si="1"/>
        <v>∞</v>
      </c>
      <c r="M4" s="634" t="str">
        <f ca="1">IF(ROWS(副炮列表) &gt;= ROW() - 3,OFFSET(战车武器类型副炮,ROW() - 3,COLUMN()),"")</f>
        <v>∞</v>
      </c>
      <c r="N4" s="637" t="str">
        <f t="shared" ca="1" si="1"/>
        <v>∞</v>
      </c>
      <c r="O4" s="638">
        <f t="shared" ca="1" si="1"/>
        <v>0</v>
      </c>
      <c r="P4" s="638">
        <f ca="1">IF(ROWS(副炮列表) &gt;= ROW() - 3,OFFSET(战车武器类型副炮,ROW() - 3,COLUMN()),"")</f>
        <v>0.3</v>
      </c>
      <c r="Q4" s="639">
        <f t="shared" ca="1" si="1"/>
        <v>0.3</v>
      </c>
      <c r="R4" s="640" t="str">
        <f t="shared" ca="1" si="1"/>
        <v>埋:圆顶球场周围沙漠</v>
      </c>
      <c r="S4" s="49"/>
    </row>
    <row r="5" spans="1:19" ht="12" thickBot="1">
      <c r="A5" s="646" t="str">
        <f t="shared" ca="1" si="0"/>
        <v>7mm机枪:0</v>
      </c>
      <c r="B5" s="652" t="str">
        <f t="shared" ca="1" si="0"/>
        <v>通常</v>
      </c>
      <c r="C5" s="653" t="str">
        <f t="shared" ca="1" si="0"/>
        <v>扇范围小</v>
      </c>
      <c r="D5" s="654" t="str">
        <f t="shared" ca="1" si="0"/>
        <v>副炮</v>
      </c>
      <c r="E5" s="652">
        <f t="shared" ca="1" si="0"/>
        <v>0</v>
      </c>
      <c r="F5" s="634">
        <f t="shared" ca="1" si="1"/>
        <v>0</v>
      </c>
      <c r="G5" s="634">
        <f t="shared" ca="1" si="1"/>
        <v>100</v>
      </c>
      <c r="H5" s="635">
        <f t="shared" ca="1" si="1"/>
        <v>150</v>
      </c>
      <c r="I5" s="634">
        <f t="shared" ca="1" si="1"/>
        <v>0</v>
      </c>
      <c r="J5" s="634">
        <f t="shared" ca="1" si="1"/>
        <v>20</v>
      </c>
      <c r="K5" s="636">
        <f t="shared" ca="1" si="1"/>
        <v>50</v>
      </c>
      <c r="L5" s="634" t="str">
        <f t="shared" ca="1" si="1"/>
        <v>∞</v>
      </c>
      <c r="M5" s="634" t="str">
        <f t="shared" ca="1" si="1"/>
        <v>∞</v>
      </c>
      <c r="N5" s="637" t="str">
        <f t="shared" ca="1" si="1"/>
        <v>∞</v>
      </c>
      <c r="O5" s="638">
        <f t="shared" ca="1" si="1"/>
        <v>0</v>
      </c>
      <c r="P5" s="638">
        <f t="shared" ca="1" si="1"/>
        <v>0.2</v>
      </c>
      <c r="Q5" s="639">
        <f t="shared" ca="1" si="1"/>
        <v>0.44</v>
      </c>
      <c r="R5" s="640" t="str">
        <f t="shared" ca="1" si="1"/>
        <v>No.1初期装备</v>
      </c>
      <c r="S5" s="49"/>
    </row>
    <row r="6" spans="1:19" ht="12" thickBot="1">
      <c r="A6" s="646" t="str">
        <f t="shared" ca="1" si="0"/>
        <v>7.7mm机枪:0</v>
      </c>
      <c r="B6" s="652" t="str">
        <f t="shared" ca="1" si="0"/>
        <v>通常</v>
      </c>
      <c r="C6" s="653" t="str">
        <f t="shared" ca="1" si="0"/>
        <v>2连射</v>
      </c>
      <c r="D6" s="654" t="str">
        <f t="shared" ca="1" si="0"/>
        <v>副炮</v>
      </c>
      <c r="E6" s="652">
        <f t="shared" ca="1" si="0"/>
        <v>0</v>
      </c>
      <c r="F6" s="634">
        <f t="shared" ca="1" si="1"/>
        <v>0</v>
      </c>
      <c r="G6" s="634">
        <f t="shared" ca="1" si="1"/>
        <v>125</v>
      </c>
      <c r="H6" s="635">
        <f t="shared" ca="1" si="1"/>
        <v>300</v>
      </c>
      <c r="I6" s="634">
        <f t="shared" ca="1" si="1"/>
        <v>0</v>
      </c>
      <c r="J6" s="634">
        <f t="shared" ca="1" si="1"/>
        <v>25</v>
      </c>
      <c r="K6" s="636">
        <f t="shared" ca="1" si="1"/>
        <v>50</v>
      </c>
      <c r="L6" s="634" t="str">
        <f t="shared" ca="1" si="1"/>
        <v>∞</v>
      </c>
      <c r="M6" s="634" t="str">
        <f t="shared" ca="1" si="1"/>
        <v>∞</v>
      </c>
      <c r="N6" s="637" t="str">
        <f t="shared" ca="1" si="1"/>
        <v>∞</v>
      </c>
      <c r="O6" s="638">
        <f t="shared" ca="1" si="1"/>
        <v>0</v>
      </c>
      <c r="P6" s="638">
        <f t="shared" ca="1" si="1"/>
        <v>0.6</v>
      </c>
      <c r="Q6" s="639">
        <f t="shared" ca="1" si="1"/>
        <v>1.46</v>
      </c>
      <c r="R6" s="640" t="str">
        <f t="shared" ca="1" si="1"/>
        <v>店:莫里港</v>
      </c>
      <c r="S6" s="49"/>
    </row>
    <row r="7" spans="1:19" ht="12" thickBot="1">
      <c r="A7" s="646" t="str">
        <f t="shared" ca="1" si="0"/>
        <v>7.7mm机枪:1</v>
      </c>
      <c r="B7" s="652" t="str">
        <f t="shared" ca="1" si="0"/>
        <v>通常</v>
      </c>
      <c r="C7" s="653" t="str">
        <f t="shared" ca="1" si="0"/>
        <v>2连射</v>
      </c>
      <c r="D7" s="654" t="str">
        <f t="shared" ca="1" si="0"/>
        <v>副炮</v>
      </c>
      <c r="E7" s="652">
        <f t="shared" ca="1" si="0"/>
        <v>0</v>
      </c>
      <c r="F7" s="634">
        <f t="shared" ca="1" si="1"/>
        <v>0</v>
      </c>
      <c r="G7" s="634">
        <f t="shared" ca="1" si="1"/>
        <v>131</v>
      </c>
      <c r="H7" s="635">
        <f t="shared" ca="1" si="1"/>
        <v>294</v>
      </c>
      <c r="I7" s="634">
        <f t="shared" ca="1" si="1"/>
        <v>0</v>
      </c>
      <c r="J7" s="634">
        <f t="shared" ca="1" si="1"/>
        <v>26</v>
      </c>
      <c r="K7" s="636">
        <f t="shared" ca="1" si="1"/>
        <v>52</v>
      </c>
      <c r="L7" s="634" t="str">
        <f t="shared" ca="1" si="1"/>
        <v>∞</v>
      </c>
      <c r="M7" s="634" t="str">
        <f t="shared" ca="1" si="1"/>
        <v>∞</v>
      </c>
      <c r="N7" s="637" t="str">
        <f t="shared" ca="1" si="1"/>
        <v>∞</v>
      </c>
      <c r="O7" s="638">
        <f t="shared" ca="1" si="1"/>
        <v>0</v>
      </c>
      <c r="P7" s="638">
        <f t="shared" ca="1" si="1"/>
        <v>0.63</v>
      </c>
      <c r="Q7" s="639">
        <f t="shared" ca="1" si="1"/>
        <v>1.48</v>
      </c>
      <c r="R7" s="640" t="str">
        <f t="shared" ca="1" si="1"/>
        <v>埋:电波杯周围</v>
      </c>
      <c r="S7" s="49"/>
    </row>
    <row r="8" spans="1:19" ht="12" thickBot="1">
      <c r="A8" s="646" t="str">
        <f t="shared" ca="1" si="0"/>
        <v>7.7mm机枪:2</v>
      </c>
      <c r="B8" s="652" t="str">
        <f t="shared" ca="1" si="0"/>
        <v>通常</v>
      </c>
      <c r="C8" s="653" t="str">
        <f t="shared" ca="1" si="0"/>
        <v>2连射</v>
      </c>
      <c r="D8" s="654" t="str">
        <f t="shared" ca="1" si="0"/>
        <v>副炮</v>
      </c>
      <c r="E8" s="652">
        <f t="shared" ca="1" si="0"/>
        <v>0</v>
      </c>
      <c r="F8" s="634">
        <f t="shared" ca="1" si="1"/>
        <v>0</v>
      </c>
      <c r="G8" s="634">
        <f t="shared" ca="1" si="1"/>
        <v>137</v>
      </c>
      <c r="H8" s="635">
        <f t="shared" ca="1" si="1"/>
        <v>294</v>
      </c>
      <c r="I8" s="634">
        <f t="shared" ca="1" si="1"/>
        <v>0</v>
      </c>
      <c r="J8" s="634">
        <f t="shared" ca="1" si="1"/>
        <v>27</v>
      </c>
      <c r="K8" s="636">
        <f t="shared" ca="1" si="1"/>
        <v>54</v>
      </c>
      <c r="L8" s="634" t="str">
        <f t="shared" ca="1" si="1"/>
        <v>∞</v>
      </c>
      <c r="M8" s="634" t="str">
        <f t="shared" ca="1" si="1"/>
        <v>∞</v>
      </c>
      <c r="N8" s="637" t="str">
        <f t="shared" ca="1" si="1"/>
        <v>∞</v>
      </c>
      <c r="O8" s="638">
        <f t="shared" ca="1" si="1"/>
        <v>0</v>
      </c>
      <c r="P8" s="638">
        <f t="shared" ca="1" si="1"/>
        <v>0.66</v>
      </c>
      <c r="Q8" s="639">
        <f t="shared" ca="1" si="1"/>
        <v>1.51</v>
      </c>
      <c r="R8" s="640" t="str">
        <f t="shared" ca="1" si="1"/>
        <v>埋:电波杯周围</v>
      </c>
      <c r="S8" s="49"/>
    </row>
    <row r="9" spans="1:19" ht="12" thickBot="1">
      <c r="A9" s="646" t="str">
        <f t="shared" ca="1" si="0"/>
        <v>7.7mm机枪:3</v>
      </c>
      <c r="B9" s="652" t="str">
        <f t="shared" ca="1" si="0"/>
        <v>通常</v>
      </c>
      <c r="C9" s="653" t="str">
        <f t="shared" ca="1" si="0"/>
        <v>2连射</v>
      </c>
      <c r="D9" s="654" t="str">
        <f t="shared" ca="1" si="0"/>
        <v>副炮</v>
      </c>
      <c r="E9" s="652">
        <f t="shared" ca="1" si="0"/>
        <v>0</v>
      </c>
      <c r="F9" s="634">
        <f t="shared" ca="1" si="1"/>
        <v>0</v>
      </c>
      <c r="G9" s="634">
        <f t="shared" ca="1" si="1"/>
        <v>150</v>
      </c>
      <c r="H9" s="635">
        <f t="shared" ca="1" si="1"/>
        <v>300</v>
      </c>
      <c r="I9" s="634">
        <f t="shared" ca="1" si="1"/>
        <v>0</v>
      </c>
      <c r="J9" s="634">
        <f t="shared" ca="1" si="1"/>
        <v>30</v>
      </c>
      <c r="K9" s="636">
        <f t="shared" ca="1" si="1"/>
        <v>60</v>
      </c>
      <c r="L9" s="634" t="str">
        <f t="shared" ca="1" si="1"/>
        <v>∞</v>
      </c>
      <c r="M9" s="634" t="str">
        <f t="shared" ca="1" si="1"/>
        <v>∞</v>
      </c>
      <c r="N9" s="637" t="str">
        <f t="shared" ca="1" si="1"/>
        <v>∞</v>
      </c>
      <c r="O9" s="638">
        <f t="shared" ca="1" si="1"/>
        <v>0</v>
      </c>
      <c r="P9" s="638">
        <f t="shared" ca="1" si="1"/>
        <v>0.72</v>
      </c>
      <c r="Q9" s="639">
        <f t="shared" ca="1" si="1"/>
        <v>1.58</v>
      </c>
      <c r="R9" s="640" t="str">
        <f t="shared" ca="1" si="1"/>
        <v>埋:电波杯周围</v>
      </c>
      <c r="S9" s="49"/>
    </row>
    <row r="10" spans="1:19" ht="12" thickBot="1">
      <c r="A10" s="646" t="str">
        <f t="shared" ca="1" si="0"/>
        <v>9mm机枪:0</v>
      </c>
      <c r="B10" s="652" t="str">
        <f t="shared" ca="1" si="0"/>
        <v>通常</v>
      </c>
      <c r="C10" s="653" t="str">
        <f t="shared" ca="1" si="0"/>
        <v>2连射</v>
      </c>
      <c r="D10" s="654" t="str">
        <f t="shared" ca="1" si="0"/>
        <v>副炮</v>
      </c>
      <c r="E10" s="652">
        <f t="shared" ca="1" si="0"/>
        <v>0</v>
      </c>
      <c r="F10" s="634">
        <f t="shared" ca="1" si="1"/>
        <v>0</v>
      </c>
      <c r="G10" s="634">
        <f t="shared" ca="1" si="1"/>
        <v>150</v>
      </c>
      <c r="H10" s="635">
        <f t="shared" ca="1" si="1"/>
        <v>195</v>
      </c>
      <c r="I10" s="634">
        <f t="shared" ca="1" si="1"/>
        <v>0</v>
      </c>
      <c r="J10" s="634">
        <f t="shared" ca="1" si="1"/>
        <v>30</v>
      </c>
      <c r="K10" s="636">
        <f t="shared" ca="1" si="1"/>
        <v>69</v>
      </c>
      <c r="L10" s="634" t="str">
        <f t="shared" ca="1" si="1"/>
        <v>∞</v>
      </c>
      <c r="M10" s="634" t="str">
        <f t="shared" ca="1" si="1"/>
        <v>∞</v>
      </c>
      <c r="N10" s="637" t="str">
        <f t="shared" ca="1" si="1"/>
        <v>∞</v>
      </c>
      <c r="O10" s="638">
        <f t="shared" ca="1" si="1"/>
        <v>0</v>
      </c>
      <c r="P10" s="638">
        <f t="shared" ca="1" si="1"/>
        <v>0.8</v>
      </c>
      <c r="Q10" s="639">
        <f t="shared" ca="1" si="1"/>
        <v>1.56</v>
      </c>
      <c r="R10" s="640" t="str">
        <f t="shared" ca="1" si="1"/>
        <v>店:电波杯</v>
      </c>
      <c r="S10" s="49"/>
    </row>
    <row r="11" spans="1:19" ht="12" thickBot="1">
      <c r="A11" s="646" t="str">
        <f t="shared" ca="1" si="0"/>
        <v>格林炮:0</v>
      </c>
      <c r="B11" s="652" t="str">
        <f t="shared" ca="1" si="0"/>
        <v>通常</v>
      </c>
      <c r="C11" s="653" t="str">
        <f t="shared" ca="1" si="0"/>
        <v>扇范围小</v>
      </c>
      <c r="D11" s="654" t="str">
        <f t="shared" ca="1" si="0"/>
        <v>副炮</v>
      </c>
      <c r="E11" s="652">
        <f t="shared" ca="1" si="0"/>
        <v>0</v>
      </c>
      <c r="F11" s="634">
        <f t="shared" ca="1" si="1"/>
        <v>0</v>
      </c>
      <c r="G11" s="634">
        <f t="shared" ca="1" si="1"/>
        <v>165</v>
      </c>
      <c r="H11" s="635">
        <f t="shared" ca="1" si="1"/>
        <v>198</v>
      </c>
      <c r="I11" s="634">
        <f t="shared" ca="1" si="1"/>
        <v>0</v>
      </c>
      <c r="J11" s="634">
        <f t="shared" ca="1" si="1"/>
        <v>40</v>
      </c>
      <c r="K11" s="636">
        <f t="shared" ca="1" si="1"/>
        <v>90</v>
      </c>
      <c r="L11" s="634" t="str">
        <f t="shared" ca="1" si="1"/>
        <v>∞</v>
      </c>
      <c r="M11" s="634" t="str">
        <f t="shared" ca="1" si="1"/>
        <v>∞</v>
      </c>
      <c r="N11" s="637" t="str">
        <f t="shared" ca="1" si="1"/>
        <v>∞</v>
      </c>
      <c r="O11" s="638">
        <f t="shared" ca="1" si="1"/>
        <v>0</v>
      </c>
      <c r="P11" s="638">
        <f t="shared" ca="1" si="1"/>
        <v>1</v>
      </c>
      <c r="Q11" s="639">
        <f t="shared" ca="1" si="1"/>
        <v>2.0499999999999998</v>
      </c>
      <c r="R11" s="640" t="str">
        <f t="shared" ca="1" si="1"/>
        <v>店:电波杯</v>
      </c>
      <c r="S11" s="49"/>
    </row>
    <row r="12" spans="1:19" ht="12" thickBot="1">
      <c r="A12" s="646" t="str">
        <f t="shared" ca="1" si="0"/>
        <v>13mm机枪:0</v>
      </c>
      <c r="B12" s="652" t="str">
        <f t="shared" ca="1" si="0"/>
        <v>通常</v>
      </c>
      <c r="C12" s="653" t="str">
        <f t="shared" ca="1" si="0"/>
        <v>2连射</v>
      </c>
      <c r="D12" s="654" t="str">
        <f t="shared" ca="1" si="0"/>
        <v>副炮</v>
      </c>
      <c r="E12" s="652">
        <f t="shared" ca="1" si="0"/>
        <v>0</v>
      </c>
      <c r="F12" s="634">
        <f t="shared" ca="1" si="1"/>
        <v>0</v>
      </c>
      <c r="G12" s="634">
        <f t="shared" ca="1" si="1"/>
        <v>170</v>
      </c>
      <c r="H12" s="635">
        <f t="shared" ca="1" si="1"/>
        <v>221</v>
      </c>
      <c r="I12" s="634">
        <f t="shared" ca="1" si="1"/>
        <v>0</v>
      </c>
      <c r="J12" s="634">
        <f t="shared" ca="1" si="1"/>
        <v>50</v>
      </c>
      <c r="K12" s="636">
        <f t="shared" ca="1" si="1"/>
        <v>80</v>
      </c>
      <c r="L12" s="634" t="str">
        <f t="shared" ca="1" si="1"/>
        <v>∞</v>
      </c>
      <c r="M12" s="634" t="str">
        <f t="shared" ca="1" si="1"/>
        <v>∞</v>
      </c>
      <c r="N12" s="637" t="str">
        <f t="shared" ca="1" si="1"/>
        <v>∞</v>
      </c>
      <c r="O12" s="638">
        <f t="shared" ca="1" si="1"/>
        <v>0</v>
      </c>
      <c r="P12" s="638">
        <f t="shared" ca="1" si="1"/>
        <v>1.1000000000000001</v>
      </c>
      <c r="Q12" s="639">
        <f t="shared" ca="1" si="1"/>
        <v>1.54</v>
      </c>
      <c r="R12" s="640" t="str">
        <f t="shared" ca="1" si="1"/>
        <v>店:莫里港</v>
      </c>
      <c r="S12" s="49"/>
    </row>
    <row r="13" spans="1:19" ht="12" thickBot="1">
      <c r="A13" s="646" t="str">
        <f t="shared" ca="1" si="0"/>
        <v>11mm火神炮:0</v>
      </c>
      <c r="B13" s="652" t="str">
        <f t="shared" ca="1" si="0"/>
        <v>通常</v>
      </c>
      <c r="C13" s="653" t="str">
        <f t="shared" ca="1" si="0"/>
        <v>扇范围大</v>
      </c>
      <c r="D13" s="654" t="str">
        <f t="shared" ca="1" si="0"/>
        <v>副炮</v>
      </c>
      <c r="E13" s="652">
        <f t="shared" ca="1" si="0"/>
        <v>0</v>
      </c>
      <c r="F13" s="634">
        <f t="shared" ca="1" si="1"/>
        <v>0</v>
      </c>
      <c r="G13" s="634">
        <f t="shared" ca="1" si="1"/>
        <v>173</v>
      </c>
      <c r="H13" s="635">
        <f t="shared" ca="1" si="1"/>
        <v>224</v>
      </c>
      <c r="I13" s="634">
        <f t="shared" ca="1" si="1"/>
        <v>0</v>
      </c>
      <c r="J13" s="634">
        <f t="shared" ca="1" si="1"/>
        <v>55</v>
      </c>
      <c r="K13" s="636">
        <f t="shared" ca="1" si="1"/>
        <v>63</v>
      </c>
      <c r="L13" s="634" t="str">
        <f t="shared" ca="1" si="1"/>
        <v>∞</v>
      </c>
      <c r="M13" s="634" t="str">
        <f t="shared" ca="1" si="1"/>
        <v>∞</v>
      </c>
      <c r="N13" s="637" t="str">
        <f t="shared" ca="1" si="1"/>
        <v>∞</v>
      </c>
      <c r="O13" s="638">
        <f t="shared" ca="1" si="1"/>
        <v>0</v>
      </c>
      <c r="P13" s="638">
        <f t="shared" ca="1" si="1"/>
        <v>1.5</v>
      </c>
      <c r="Q13" s="639">
        <f t="shared" ca="1" si="1"/>
        <v>1.9</v>
      </c>
      <c r="R13" s="640" t="str">
        <f t="shared" ca="1" si="1"/>
        <v>店:莫里港</v>
      </c>
      <c r="S13" s="49"/>
    </row>
    <row r="14" spans="1:19" ht="12" thickBot="1">
      <c r="A14" s="646" t="str">
        <f t="shared" ca="1" si="0"/>
        <v>冷气放射器:0</v>
      </c>
      <c r="B14" s="652" t="str">
        <f t="shared" ca="1" si="0"/>
        <v>冷气</v>
      </c>
      <c r="C14" s="653" t="str">
        <f t="shared" ca="1" si="0"/>
        <v>扇范围小</v>
      </c>
      <c r="D14" s="654" t="str">
        <f t="shared" ca="1" si="0"/>
        <v>副炮</v>
      </c>
      <c r="E14" s="652">
        <f t="shared" ca="1" si="0"/>
        <v>0</v>
      </c>
      <c r="F14" s="634">
        <f t="shared" ref="F14:R29" ca="1" si="2">IF(ROWS(副炮列表) &gt;= ROW() - 3,OFFSET(战车武器类型副炮,ROW() - 3,COLUMN()),"")</f>
        <v>0</v>
      </c>
      <c r="G14" s="634">
        <f t="shared" ca="1" si="1"/>
        <v>180</v>
      </c>
      <c r="H14" s="635">
        <f t="shared" ca="1" si="2"/>
        <v>225</v>
      </c>
      <c r="I14" s="634">
        <f t="shared" ca="1" si="2"/>
        <v>0</v>
      </c>
      <c r="J14" s="634">
        <f t="shared" ca="1" si="1"/>
        <v>75</v>
      </c>
      <c r="K14" s="636">
        <f t="shared" ca="1" si="2"/>
        <v>90</v>
      </c>
      <c r="L14" s="634" t="str">
        <f t="shared" ca="1" si="2"/>
        <v>∞</v>
      </c>
      <c r="M14" s="634" t="str">
        <f t="shared" ca="1" si="1"/>
        <v>∞</v>
      </c>
      <c r="N14" s="637" t="str">
        <f t="shared" ca="1" si="2"/>
        <v>∞</v>
      </c>
      <c r="O14" s="638">
        <f t="shared" ca="1" si="2"/>
        <v>0</v>
      </c>
      <c r="P14" s="638">
        <f t="shared" ca="1" si="1"/>
        <v>1.8</v>
      </c>
      <c r="Q14" s="639">
        <f t="shared" ca="1" si="2"/>
        <v>2.2799999999999998</v>
      </c>
      <c r="R14" s="640" t="str">
        <f t="shared" ca="1" si="1"/>
        <v>店:锈色少女</v>
      </c>
      <c r="S14" s="49"/>
    </row>
    <row r="15" spans="1:19" ht="12" thickBot="1">
      <c r="A15" s="646" t="str">
        <f t="shared" ca="1" si="0"/>
        <v>9mm重机枪:0</v>
      </c>
      <c r="B15" s="652" t="str">
        <f t="shared" ca="1" si="0"/>
        <v>通常</v>
      </c>
      <c r="C15" s="653" t="str">
        <f t="shared" ca="1" si="0"/>
        <v>1体</v>
      </c>
      <c r="D15" s="654" t="str">
        <f t="shared" ca="1" si="0"/>
        <v>副炮</v>
      </c>
      <c r="E15" s="652">
        <f t="shared" ca="1" si="0"/>
        <v>0</v>
      </c>
      <c r="F15" s="634">
        <f t="shared" ca="1" si="2"/>
        <v>0</v>
      </c>
      <c r="G15" s="634">
        <f t="shared" ca="1" si="1"/>
        <v>195</v>
      </c>
      <c r="H15" s="635">
        <f t="shared" ca="1" si="2"/>
        <v>243</v>
      </c>
      <c r="I15" s="634">
        <f t="shared" ca="1" si="2"/>
        <v>0</v>
      </c>
      <c r="J15" s="634">
        <f t="shared" ca="1" si="1"/>
        <v>60</v>
      </c>
      <c r="K15" s="636">
        <f t="shared" ca="1" si="2"/>
        <v>75</v>
      </c>
      <c r="L15" s="634" t="str">
        <f t="shared" ca="1" si="2"/>
        <v>∞</v>
      </c>
      <c r="M15" s="634" t="str">
        <f t="shared" ca="1" si="1"/>
        <v>∞</v>
      </c>
      <c r="N15" s="637" t="str">
        <f t="shared" ca="1" si="2"/>
        <v>∞</v>
      </c>
      <c r="O15" s="638">
        <f t="shared" ca="1" si="2"/>
        <v>0</v>
      </c>
      <c r="P15" s="638">
        <f t="shared" ca="1" si="1"/>
        <v>1.3</v>
      </c>
      <c r="Q15" s="639">
        <f t="shared" ca="1" si="2"/>
        <v>1.69</v>
      </c>
      <c r="R15" s="640" t="str">
        <f t="shared" ca="1" si="1"/>
        <v>店:电波杯南商人营地</v>
      </c>
      <c r="S15" s="49"/>
    </row>
    <row r="16" spans="1:19" ht="12" thickBot="1">
      <c r="A16" s="646" t="str">
        <f t="shared" ca="1" si="0"/>
        <v>9mm重机枪:1</v>
      </c>
      <c r="B16" s="652" t="str">
        <f t="shared" ca="1" si="0"/>
        <v>通常</v>
      </c>
      <c r="C16" s="653" t="str">
        <f t="shared" ca="1" si="0"/>
        <v>1体</v>
      </c>
      <c r="D16" s="654" t="str">
        <f t="shared" ca="1" si="0"/>
        <v>副炮</v>
      </c>
      <c r="E16" s="652">
        <f t="shared" ca="1" si="0"/>
        <v>0</v>
      </c>
      <c r="F16" s="634">
        <f t="shared" ca="1" si="2"/>
        <v>0</v>
      </c>
      <c r="G16" s="634">
        <f t="shared" ca="1" si="1"/>
        <v>195</v>
      </c>
      <c r="H16" s="635">
        <f t="shared" ca="1" si="2"/>
        <v>243</v>
      </c>
      <c r="I16" s="634">
        <f t="shared" ca="1" si="2"/>
        <v>0</v>
      </c>
      <c r="J16" s="634">
        <f t="shared" ca="1" si="1"/>
        <v>60</v>
      </c>
      <c r="K16" s="636">
        <f t="shared" ca="1" si="2"/>
        <v>75</v>
      </c>
      <c r="L16" s="634" t="str">
        <f t="shared" ca="1" si="2"/>
        <v>∞</v>
      </c>
      <c r="M16" s="634" t="str">
        <f t="shared" ca="1" si="1"/>
        <v>∞</v>
      </c>
      <c r="N16" s="637" t="str">
        <f t="shared" ca="1" si="2"/>
        <v>∞</v>
      </c>
      <c r="O16" s="638">
        <f t="shared" ca="1" si="2"/>
        <v>0</v>
      </c>
      <c r="P16" s="638">
        <f t="shared" ca="1" si="1"/>
        <v>1.3</v>
      </c>
      <c r="Q16" s="639">
        <f t="shared" ca="1" si="2"/>
        <v>1.69</v>
      </c>
      <c r="R16" s="640" t="str">
        <f t="shared" ca="1" si="1"/>
        <v>店:电波杯南商人营地</v>
      </c>
      <c r="S16" s="49"/>
    </row>
    <row r="17" spans="1:19" ht="12" thickBot="1">
      <c r="A17" s="646" t="str">
        <f t="shared" ca="1" si="0"/>
        <v>9mm重机枪:2</v>
      </c>
      <c r="B17" s="652" t="str">
        <f t="shared" ca="1" si="0"/>
        <v>通常</v>
      </c>
      <c r="C17" s="653" t="str">
        <f t="shared" ca="1" si="0"/>
        <v>1体</v>
      </c>
      <c r="D17" s="654" t="str">
        <f t="shared" ca="1" si="0"/>
        <v>副炮</v>
      </c>
      <c r="E17" s="652">
        <f t="shared" ca="1" si="0"/>
        <v>0</v>
      </c>
      <c r="F17" s="634">
        <f t="shared" ca="1" si="2"/>
        <v>0</v>
      </c>
      <c r="G17" s="634">
        <f t="shared" ca="1" si="1"/>
        <v>195</v>
      </c>
      <c r="H17" s="635">
        <f t="shared" ca="1" si="2"/>
        <v>243</v>
      </c>
      <c r="I17" s="634">
        <f t="shared" ca="1" si="2"/>
        <v>0</v>
      </c>
      <c r="J17" s="634">
        <f t="shared" ca="1" si="1"/>
        <v>60</v>
      </c>
      <c r="K17" s="636">
        <f t="shared" ca="1" si="2"/>
        <v>75</v>
      </c>
      <c r="L17" s="634" t="str">
        <f t="shared" ca="1" si="2"/>
        <v>∞</v>
      </c>
      <c r="M17" s="634" t="str">
        <f t="shared" ca="1" si="1"/>
        <v>∞</v>
      </c>
      <c r="N17" s="637" t="str">
        <f t="shared" ca="1" si="2"/>
        <v>∞</v>
      </c>
      <c r="O17" s="638">
        <f t="shared" ca="1" si="2"/>
        <v>0</v>
      </c>
      <c r="P17" s="638">
        <f t="shared" ca="1" si="1"/>
        <v>1.3</v>
      </c>
      <c r="Q17" s="639">
        <f t="shared" ca="1" si="2"/>
        <v>1.69</v>
      </c>
      <c r="R17" s="640" t="str">
        <f t="shared" ca="1" si="1"/>
        <v>店:电波杯南商人营地</v>
      </c>
      <c r="S17" s="49"/>
    </row>
    <row r="18" spans="1:19" ht="12" thickBot="1">
      <c r="A18" s="646" t="str">
        <f t="shared" ca="1" si="0"/>
        <v>9mm重机枪:3</v>
      </c>
      <c r="B18" s="652" t="str">
        <f t="shared" ca="1" si="0"/>
        <v>通常</v>
      </c>
      <c r="C18" s="653" t="str">
        <f t="shared" ca="1" si="0"/>
        <v>1体</v>
      </c>
      <c r="D18" s="654" t="str">
        <f t="shared" ca="1" si="0"/>
        <v>副炮</v>
      </c>
      <c r="E18" s="652">
        <f t="shared" ca="1" si="0"/>
        <v>0</v>
      </c>
      <c r="F18" s="634">
        <f t="shared" ca="1" si="2"/>
        <v>0</v>
      </c>
      <c r="G18" s="634">
        <f t="shared" ca="1" si="1"/>
        <v>234</v>
      </c>
      <c r="H18" s="635">
        <f t="shared" ca="1" si="2"/>
        <v>245</v>
      </c>
      <c r="I18" s="634">
        <f t="shared" ca="1" si="2"/>
        <v>0</v>
      </c>
      <c r="J18" s="634">
        <f t="shared" ca="1" si="1"/>
        <v>72</v>
      </c>
      <c r="K18" s="636">
        <f t="shared" ca="1" si="2"/>
        <v>90</v>
      </c>
      <c r="L18" s="634" t="str">
        <f t="shared" ca="1" si="2"/>
        <v>∞</v>
      </c>
      <c r="M18" s="634" t="str">
        <f t="shared" ca="1" si="1"/>
        <v>∞</v>
      </c>
      <c r="N18" s="637" t="str">
        <f t="shared" ca="1" si="2"/>
        <v>∞</v>
      </c>
      <c r="O18" s="638">
        <f t="shared" ca="1" si="2"/>
        <v>0</v>
      </c>
      <c r="P18" s="638">
        <f t="shared" ca="1" si="1"/>
        <v>1.56</v>
      </c>
      <c r="Q18" s="639">
        <f t="shared" ca="1" si="2"/>
        <v>1.84</v>
      </c>
      <c r="R18" s="640" t="str">
        <f t="shared" ca="1" si="1"/>
        <v>店:电波杯南商人营地</v>
      </c>
      <c r="S18" s="49"/>
    </row>
    <row r="19" spans="1:19" ht="12" thickBot="1">
      <c r="A19" s="646" t="str">
        <f t="shared" ca="1" si="0"/>
        <v>15mm火神炮:0</v>
      </c>
      <c r="B19" s="652" t="str">
        <f t="shared" ca="1" si="0"/>
        <v>通常</v>
      </c>
      <c r="C19" s="653" t="str">
        <f t="shared" ca="1" si="0"/>
        <v>扇范围大</v>
      </c>
      <c r="D19" s="654" t="str">
        <f t="shared" ca="1" si="0"/>
        <v>副炮</v>
      </c>
      <c r="E19" s="652">
        <f t="shared" ca="1" si="0"/>
        <v>0</v>
      </c>
      <c r="F19" s="634">
        <f t="shared" ca="1" si="2"/>
        <v>0</v>
      </c>
      <c r="G19" s="634">
        <f t="shared" ca="1" si="1"/>
        <v>200</v>
      </c>
      <c r="H19" s="635">
        <f t="shared" ca="1" si="2"/>
        <v>250</v>
      </c>
      <c r="I19" s="634">
        <f t="shared" ca="1" si="2"/>
        <v>0</v>
      </c>
      <c r="J19" s="634">
        <f t="shared" ca="1" si="1"/>
        <v>55</v>
      </c>
      <c r="K19" s="636">
        <f t="shared" ca="1" si="2"/>
        <v>82</v>
      </c>
      <c r="L19" s="634" t="str">
        <f t="shared" ca="1" si="2"/>
        <v>∞</v>
      </c>
      <c r="M19" s="634" t="str">
        <f t="shared" ca="1" si="1"/>
        <v>∞</v>
      </c>
      <c r="N19" s="637" t="str">
        <f t="shared" ca="1" si="2"/>
        <v>∞</v>
      </c>
      <c r="O19" s="638">
        <f t="shared" ca="1" si="2"/>
        <v>0</v>
      </c>
      <c r="P19" s="638">
        <f t="shared" ca="1" si="1"/>
        <v>1.75</v>
      </c>
      <c r="Q19" s="639">
        <f t="shared" ca="1" si="2"/>
        <v>2.5299999999999998</v>
      </c>
      <c r="R19" s="640" t="str">
        <f t="shared" ca="1" si="1"/>
        <v>店:电波杯南商人营地</v>
      </c>
      <c r="S19" s="49"/>
    </row>
    <row r="20" spans="1:19" ht="12" thickBot="1">
      <c r="A20" s="646" t="str">
        <f t="shared" ca="1" si="0"/>
        <v>15mm火神炮:1</v>
      </c>
      <c r="B20" s="652" t="str">
        <f t="shared" ca="1" si="0"/>
        <v>通常</v>
      </c>
      <c r="C20" s="653" t="str">
        <f t="shared" ca="1" si="0"/>
        <v>扇范围大</v>
      </c>
      <c r="D20" s="654" t="str">
        <f t="shared" ca="1" si="0"/>
        <v>副炮</v>
      </c>
      <c r="E20" s="652">
        <f t="shared" ca="1" si="0"/>
        <v>0</v>
      </c>
      <c r="F20" s="634">
        <f t="shared" ca="1" si="2"/>
        <v>0</v>
      </c>
      <c r="G20" s="634">
        <f t="shared" ca="1" si="2"/>
        <v>210</v>
      </c>
      <c r="H20" s="635">
        <f t="shared" ca="1" si="2"/>
        <v>241</v>
      </c>
      <c r="I20" s="634">
        <f t="shared" ca="1" si="2"/>
        <v>0</v>
      </c>
      <c r="J20" s="634">
        <f t="shared" ca="1" si="2"/>
        <v>57</v>
      </c>
      <c r="K20" s="636">
        <f t="shared" ca="1" si="2"/>
        <v>85</v>
      </c>
      <c r="L20" s="634" t="str">
        <f t="shared" ca="1" si="2"/>
        <v>∞</v>
      </c>
      <c r="M20" s="634" t="str">
        <f t="shared" ca="1" si="2"/>
        <v>∞</v>
      </c>
      <c r="N20" s="637" t="str">
        <f t="shared" ca="1" si="2"/>
        <v>∞</v>
      </c>
      <c r="O20" s="638">
        <f t="shared" ca="1" si="2"/>
        <v>0</v>
      </c>
      <c r="P20" s="638">
        <f t="shared" ca="1" si="2"/>
        <v>1.83</v>
      </c>
      <c r="Q20" s="639">
        <f t="shared" ca="1" si="2"/>
        <v>2.54</v>
      </c>
      <c r="R20" s="640" t="str">
        <f t="shared" ca="1" si="2"/>
        <v>店:电波杯南商人营地</v>
      </c>
      <c r="S20" s="49"/>
    </row>
    <row r="21" spans="1:19" ht="12" thickBot="1">
      <c r="A21" s="646" t="str">
        <f t="shared" ca="1" si="0"/>
        <v>15mm火神炮:2</v>
      </c>
      <c r="B21" s="652" t="str">
        <f t="shared" ca="1" si="0"/>
        <v>通常</v>
      </c>
      <c r="C21" s="653" t="str">
        <f t="shared" ca="1" si="0"/>
        <v>扇范围大</v>
      </c>
      <c r="D21" s="654" t="str">
        <f t="shared" ca="1" si="0"/>
        <v>副炮</v>
      </c>
      <c r="E21" s="652">
        <f t="shared" ca="1" si="0"/>
        <v>0</v>
      </c>
      <c r="F21" s="634">
        <f t="shared" ca="1" si="2"/>
        <v>0</v>
      </c>
      <c r="G21" s="634">
        <f t="shared" ca="1" si="2"/>
        <v>210</v>
      </c>
      <c r="H21" s="635">
        <f t="shared" ca="1" si="2"/>
        <v>241</v>
      </c>
      <c r="I21" s="634">
        <f t="shared" ca="1" si="2"/>
        <v>0</v>
      </c>
      <c r="J21" s="634">
        <f t="shared" ca="1" si="2"/>
        <v>57</v>
      </c>
      <c r="K21" s="636">
        <f t="shared" ca="1" si="2"/>
        <v>85</v>
      </c>
      <c r="L21" s="634" t="str">
        <f t="shared" ca="1" si="2"/>
        <v>∞</v>
      </c>
      <c r="M21" s="634" t="str">
        <f t="shared" ca="1" si="2"/>
        <v>∞</v>
      </c>
      <c r="N21" s="637" t="str">
        <f t="shared" ca="1" si="2"/>
        <v>∞</v>
      </c>
      <c r="O21" s="638">
        <f t="shared" ca="1" si="2"/>
        <v>0</v>
      </c>
      <c r="P21" s="638">
        <f t="shared" ca="1" si="2"/>
        <v>1.83</v>
      </c>
      <c r="Q21" s="639">
        <f t="shared" ca="1" si="2"/>
        <v>2.54</v>
      </c>
      <c r="R21" s="640" t="str">
        <f t="shared" ca="1" si="2"/>
        <v>店:电波杯南商人营地</v>
      </c>
      <c r="S21" s="49"/>
    </row>
    <row r="22" spans="1:19" ht="12" thickBot="1">
      <c r="A22" s="646" t="str">
        <f t="shared" ca="1" si="0"/>
        <v>15mm火神炮:3</v>
      </c>
      <c r="B22" s="652" t="str">
        <f t="shared" ca="1" si="0"/>
        <v>通常</v>
      </c>
      <c r="C22" s="653" t="str">
        <f t="shared" ca="1" si="0"/>
        <v>扇范围大</v>
      </c>
      <c r="D22" s="654" t="str">
        <f t="shared" ca="1" si="0"/>
        <v>副炮</v>
      </c>
      <c r="E22" s="652">
        <f t="shared" ca="1" si="0"/>
        <v>0</v>
      </c>
      <c r="F22" s="634">
        <f t="shared" ca="1" si="2"/>
        <v>0</v>
      </c>
      <c r="G22" s="634">
        <f t="shared" ca="1" si="2"/>
        <v>240</v>
      </c>
      <c r="H22" s="635">
        <f t="shared" ca="1" si="2"/>
        <v>241</v>
      </c>
      <c r="I22" s="634">
        <f t="shared" ca="1" si="2"/>
        <v>0</v>
      </c>
      <c r="J22" s="634">
        <f t="shared" ca="1" si="2"/>
        <v>66</v>
      </c>
      <c r="K22" s="636">
        <f t="shared" ca="1" si="2"/>
        <v>99</v>
      </c>
      <c r="L22" s="634" t="str">
        <f t="shared" ca="1" si="2"/>
        <v>∞</v>
      </c>
      <c r="M22" s="634" t="str">
        <f t="shared" ca="1" si="2"/>
        <v>∞</v>
      </c>
      <c r="N22" s="637" t="str">
        <f t="shared" ca="1" si="2"/>
        <v>∞</v>
      </c>
      <c r="O22" s="638">
        <f t="shared" ca="1" si="2"/>
        <v>0</v>
      </c>
      <c r="P22" s="638">
        <f t="shared" ca="1" si="2"/>
        <v>2.1</v>
      </c>
      <c r="Q22" s="639">
        <f t="shared" ca="1" si="2"/>
        <v>2.73</v>
      </c>
      <c r="R22" s="640" t="str">
        <f t="shared" ca="1" si="2"/>
        <v>店:电波杯南商人营地</v>
      </c>
      <c r="S22" s="49"/>
    </row>
    <row r="23" spans="1:19" ht="12" thickBot="1">
      <c r="A23" s="646" t="str">
        <f t="shared" ca="1" si="0"/>
        <v>芥子毒蛇:0</v>
      </c>
      <c r="B23" s="652" t="str">
        <f t="shared" ca="1" si="0"/>
        <v>毒气</v>
      </c>
      <c r="C23" s="653" t="str">
        <f t="shared" ca="1" si="0"/>
        <v>扇范围小</v>
      </c>
      <c r="D23" s="654" t="str">
        <f t="shared" ca="1" si="0"/>
        <v>副炮</v>
      </c>
      <c r="E23" s="652">
        <f t="shared" ca="1" si="0"/>
        <v>0</v>
      </c>
      <c r="F23" s="634">
        <f t="shared" ca="1" si="2"/>
        <v>0</v>
      </c>
      <c r="G23" s="634">
        <f t="shared" ca="1" si="2"/>
        <v>210</v>
      </c>
      <c r="H23" s="635">
        <f t="shared" ca="1" si="2"/>
        <v>241</v>
      </c>
      <c r="I23" s="634">
        <f t="shared" ca="1" si="2"/>
        <v>0</v>
      </c>
      <c r="J23" s="634">
        <f t="shared" ca="1" si="2"/>
        <v>75</v>
      </c>
      <c r="K23" s="636">
        <f t="shared" ca="1" si="2"/>
        <v>97</v>
      </c>
      <c r="L23" s="634" t="str">
        <f t="shared" ca="1" si="2"/>
        <v>∞</v>
      </c>
      <c r="M23" s="634" t="str">
        <f t="shared" ca="1" si="2"/>
        <v>∞</v>
      </c>
      <c r="N23" s="637" t="str">
        <f t="shared" ca="1" si="2"/>
        <v>∞</v>
      </c>
      <c r="O23" s="638">
        <f t="shared" ca="1" si="2"/>
        <v>0</v>
      </c>
      <c r="P23" s="638">
        <f t="shared" ca="1" si="2"/>
        <v>2.25</v>
      </c>
      <c r="Q23" s="639">
        <f t="shared" ca="1" si="2"/>
        <v>2.85</v>
      </c>
      <c r="R23" s="640" t="str">
        <f t="shared" ca="1" si="2"/>
        <v>店:莫里港</v>
      </c>
      <c r="S23" s="49"/>
    </row>
    <row r="24" spans="1:19" ht="12" thickBot="1">
      <c r="A24" s="646" t="str">
        <f t="shared" ref="A24:E43" ca="1" si="3">IF(ROWS(副炮列表) &gt;= ROW() - 3,OFFSET(战车武器类型副炮,ROW() - 3,COLUMN()),"")</f>
        <v>音痴扩音器:0</v>
      </c>
      <c r="B24" s="652" t="str">
        <f t="shared" ca="1" si="3"/>
        <v>音波</v>
      </c>
      <c r="C24" s="653" t="str">
        <f t="shared" ca="1" si="3"/>
        <v>全体</v>
      </c>
      <c r="D24" s="654" t="str">
        <f t="shared" ca="1" si="3"/>
        <v>副炮</v>
      </c>
      <c r="E24" s="652">
        <f t="shared" ca="1" si="3"/>
        <v>0</v>
      </c>
      <c r="F24" s="634">
        <f t="shared" ref="F24:R39" ca="1" si="4">IF(ROWS(副炮列表) &gt;= ROW() - 3,OFFSET(战车武器类型副炮,ROW() - 3,COLUMN()),"")</f>
        <v>0</v>
      </c>
      <c r="G24" s="634">
        <f t="shared" ca="1" si="2"/>
        <v>210</v>
      </c>
      <c r="H24" s="635">
        <f t="shared" ca="1" si="4"/>
        <v>294</v>
      </c>
      <c r="I24" s="634">
        <f t="shared" ca="1" si="4"/>
        <v>0</v>
      </c>
      <c r="J24" s="634">
        <f t="shared" ca="1" si="2"/>
        <v>50</v>
      </c>
      <c r="K24" s="636">
        <f t="shared" ca="1" si="4"/>
        <v>80</v>
      </c>
      <c r="L24" s="634" t="str">
        <f t="shared" ca="1" si="4"/>
        <v>∞</v>
      </c>
      <c r="M24" s="634" t="str">
        <f t="shared" ca="1" si="2"/>
        <v>∞</v>
      </c>
      <c r="N24" s="637" t="str">
        <f t="shared" ca="1" si="4"/>
        <v>∞</v>
      </c>
      <c r="O24" s="638">
        <f t="shared" ca="1" si="4"/>
        <v>0</v>
      </c>
      <c r="P24" s="638">
        <f t="shared" ca="1" si="2"/>
        <v>2</v>
      </c>
      <c r="Q24" s="639">
        <f t="shared" ca="1" si="4"/>
        <v>3.2</v>
      </c>
      <c r="R24" s="640" t="str">
        <f t="shared" ca="1" si="2"/>
        <v>落:噪音器</v>
      </c>
      <c r="S24" s="49"/>
    </row>
    <row r="25" spans="1:19" ht="12" thickBot="1">
      <c r="A25" s="646" t="str">
        <f t="shared" ca="1" si="3"/>
        <v>音痴扩音器:1</v>
      </c>
      <c r="B25" s="652" t="str">
        <f t="shared" ca="1" si="3"/>
        <v>音波</v>
      </c>
      <c r="C25" s="653" t="str">
        <f t="shared" ca="1" si="3"/>
        <v>全体</v>
      </c>
      <c r="D25" s="654" t="str">
        <f t="shared" ca="1" si="3"/>
        <v>副炮</v>
      </c>
      <c r="E25" s="652">
        <f t="shared" ca="1" si="3"/>
        <v>0</v>
      </c>
      <c r="F25" s="634">
        <f t="shared" ca="1" si="4"/>
        <v>0</v>
      </c>
      <c r="G25" s="634">
        <f t="shared" ca="1" si="2"/>
        <v>220</v>
      </c>
      <c r="H25" s="635">
        <f t="shared" ca="1" si="4"/>
        <v>297</v>
      </c>
      <c r="I25" s="634">
        <f t="shared" ca="1" si="4"/>
        <v>0</v>
      </c>
      <c r="J25" s="634">
        <f t="shared" ca="1" si="2"/>
        <v>52</v>
      </c>
      <c r="K25" s="636">
        <f t="shared" ca="1" si="4"/>
        <v>83</v>
      </c>
      <c r="L25" s="634" t="str">
        <f t="shared" ca="1" si="4"/>
        <v>∞</v>
      </c>
      <c r="M25" s="634" t="str">
        <f t="shared" ca="1" si="2"/>
        <v>∞</v>
      </c>
      <c r="N25" s="637" t="str">
        <f t="shared" ca="1" si="4"/>
        <v>∞</v>
      </c>
      <c r="O25" s="638">
        <f t="shared" ca="1" si="4"/>
        <v>0</v>
      </c>
      <c r="P25" s="638">
        <f t="shared" ca="1" si="2"/>
        <v>2.1</v>
      </c>
      <c r="Q25" s="639">
        <f t="shared" ca="1" si="4"/>
        <v>3.29</v>
      </c>
      <c r="R25" s="640" t="str">
        <f t="shared" ca="1" si="2"/>
        <v>落:噪音器</v>
      </c>
      <c r="S25" s="49"/>
    </row>
    <row r="26" spans="1:19" ht="12" thickBot="1">
      <c r="A26" s="646" t="str">
        <f t="shared" ca="1" si="3"/>
        <v>音痴扩音器:2</v>
      </c>
      <c r="B26" s="652" t="str">
        <f t="shared" ca="1" si="3"/>
        <v>音波</v>
      </c>
      <c r="C26" s="653" t="str">
        <f t="shared" ca="1" si="3"/>
        <v>全体</v>
      </c>
      <c r="D26" s="654" t="str">
        <f t="shared" ca="1" si="3"/>
        <v>副炮</v>
      </c>
      <c r="E26" s="652">
        <f t="shared" ca="1" si="3"/>
        <v>0</v>
      </c>
      <c r="F26" s="634">
        <f t="shared" ca="1" si="4"/>
        <v>0</v>
      </c>
      <c r="G26" s="634">
        <f t="shared" ca="1" si="2"/>
        <v>231</v>
      </c>
      <c r="H26" s="635">
        <f t="shared" ca="1" si="4"/>
        <v>300</v>
      </c>
      <c r="I26" s="634">
        <f t="shared" ca="1" si="4"/>
        <v>0</v>
      </c>
      <c r="J26" s="634">
        <f t="shared" ca="1" si="2"/>
        <v>55</v>
      </c>
      <c r="K26" s="636">
        <f t="shared" ca="1" si="4"/>
        <v>88</v>
      </c>
      <c r="L26" s="634" t="str">
        <f t="shared" ca="1" si="4"/>
        <v>∞</v>
      </c>
      <c r="M26" s="634" t="str">
        <f t="shared" ca="1" si="2"/>
        <v>∞</v>
      </c>
      <c r="N26" s="637" t="str">
        <f t="shared" ca="1" si="4"/>
        <v>∞</v>
      </c>
      <c r="O26" s="638">
        <f t="shared" ca="1" si="4"/>
        <v>0</v>
      </c>
      <c r="P26" s="638">
        <f t="shared" ca="1" si="2"/>
        <v>2.2000000000000002</v>
      </c>
      <c r="Q26" s="639">
        <f t="shared" ca="1" si="4"/>
        <v>3.38</v>
      </c>
      <c r="R26" s="640" t="str">
        <f t="shared" ca="1" si="2"/>
        <v>落:噪音器</v>
      </c>
      <c r="S26" s="49"/>
    </row>
    <row r="27" spans="1:19" ht="12" thickBot="1">
      <c r="A27" s="646" t="str">
        <f t="shared" ca="1" si="3"/>
        <v>音痴扩音器:3</v>
      </c>
      <c r="B27" s="652" t="str">
        <f t="shared" ca="1" si="3"/>
        <v>音波</v>
      </c>
      <c r="C27" s="653" t="str">
        <f t="shared" ca="1" si="3"/>
        <v>全体</v>
      </c>
      <c r="D27" s="654" t="str">
        <f t="shared" ca="1" si="3"/>
        <v>副炮</v>
      </c>
      <c r="E27" s="652">
        <f t="shared" ca="1" si="3"/>
        <v>0</v>
      </c>
      <c r="F27" s="634">
        <f t="shared" ca="1" si="4"/>
        <v>0</v>
      </c>
      <c r="G27" s="634">
        <f t="shared" ca="1" si="2"/>
        <v>252</v>
      </c>
      <c r="H27" s="635">
        <f t="shared" ca="1" si="4"/>
        <v>289</v>
      </c>
      <c r="I27" s="634">
        <f t="shared" ca="1" si="4"/>
        <v>0</v>
      </c>
      <c r="J27" s="634">
        <f t="shared" ca="1" si="2"/>
        <v>60</v>
      </c>
      <c r="K27" s="636">
        <f t="shared" ca="1" si="4"/>
        <v>96</v>
      </c>
      <c r="L27" s="634" t="str">
        <f t="shared" ca="1" si="4"/>
        <v>∞</v>
      </c>
      <c r="M27" s="634" t="str">
        <f t="shared" ca="1" si="2"/>
        <v>∞</v>
      </c>
      <c r="N27" s="637" t="str">
        <f t="shared" ca="1" si="4"/>
        <v>∞</v>
      </c>
      <c r="O27" s="638">
        <f t="shared" ca="1" si="4"/>
        <v>0</v>
      </c>
      <c r="P27" s="638">
        <f t="shared" ca="1" si="2"/>
        <v>2.4</v>
      </c>
      <c r="Q27" s="639">
        <f t="shared" ca="1" si="4"/>
        <v>3.48</v>
      </c>
      <c r="R27" s="640" t="str">
        <f t="shared" ca="1" si="2"/>
        <v>落:噪音器</v>
      </c>
      <c r="S27" s="49"/>
    </row>
    <row r="28" spans="1:19" ht="12" thickBot="1">
      <c r="A28" s="646" t="str">
        <f t="shared" ca="1" si="3"/>
        <v>16mm机枪:0</v>
      </c>
      <c r="B28" s="652" t="str">
        <f t="shared" ca="1" si="3"/>
        <v>通常</v>
      </c>
      <c r="C28" s="653" t="str">
        <f t="shared" ca="1" si="3"/>
        <v>2连射</v>
      </c>
      <c r="D28" s="654" t="str">
        <f t="shared" ca="1" si="3"/>
        <v>副炮</v>
      </c>
      <c r="E28" s="652">
        <f t="shared" ca="1" si="3"/>
        <v>0</v>
      </c>
      <c r="F28" s="634">
        <f t="shared" ca="1" si="4"/>
        <v>0</v>
      </c>
      <c r="G28" s="634">
        <f t="shared" ca="1" si="2"/>
        <v>220</v>
      </c>
      <c r="H28" s="635">
        <f t="shared" ca="1" si="4"/>
        <v>242</v>
      </c>
      <c r="I28" s="634">
        <f t="shared" ca="1" si="4"/>
        <v>0</v>
      </c>
      <c r="J28" s="634">
        <f t="shared" ca="1" si="2"/>
        <v>50</v>
      </c>
      <c r="K28" s="636">
        <f t="shared" ca="1" si="4"/>
        <v>80</v>
      </c>
      <c r="L28" s="634" t="str">
        <f t="shared" ca="1" si="4"/>
        <v>∞</v>
      </c>
      <c r="M28" s="634" t="str">
        <f t="shared" ca="1" si="2"/>
        <v>∞</v>
      </c>
      <c r="N28" s="637" t="str">
        <f t="shared" ca="1" si="4"/>
        <v>∞</v>
      </c>
      <c r="O28" s="638">
        <f t="shared" ca="1" si="4"/>
        <v>0</v>
      </c>
      <c r="P28" s="638">
        <f t="shared" ca="1" si="2"/>
        <v>1.2</v>
      </c>
      <c r="Q28" s="639">
        <f t="shared" ca="1" si="4"/>
        <v>1.7</v>
      </c>
      <c r="R28" s="640" t="str">
        <f t="shared" ca="1" si="2"/>
        <v>店:莫里港</v>
      </c>
      <c r="S28" s="49"/>
    </row>
    <row r="29" spans="1:19" ht="12" thickBot="1">
      <c r="A29" s="646" t="str">
        <f t="shared" ca="1" si="3"/>
        <v>激光骑枪:0</v>
      </c>
      <c r="B29" s="652" t="str">
        <f t="shared" ca="1" si="3"/>
        <v>激光</v>
      </c>
      <c r="C29" s="653" t="str">
        <f t="shared" ca="1" si="3"/>
        <v>贯通小</v>
      </c>
      <c r="D29" s="654" t="str">
        <f t="shared" ca="1" si="3"/>
        <v>副炮</v>
      </c>
      <c r="E29" s="652">
        <f t="shared" ca="1" si="3"/>
        <v>0</v>
      </c>
      <c r="F29" s="634">
        <f t="shared" ca="1" si="4"/>
        <v>0</v>
      </c>
      <c r="G29" s="634">
        <f t="shared" ca="1" si="2"/>
        <v>225</v>
      </c>
      <c r="H29" s="635">
        <f t="shared" ca="1" si="4"/>
        <v>247</v>
      </c>
      <c r="I29" s="634">
        <f t="shared" ca="1" si="4"/>
        <v>0</v>
      </c>
      <c r="J29" s="634">
        <f t="shared" ca="1" si="2"/>
        <v>55</v>
      </c>
      <c r="K29" s="636">
        <f t="shared" ca="1" si="4"/>
        <v>74</v>
      </c>
      <c r="L29" s="634" t="str">
        <f t="shared" ca="1" si="4"/>
        <v>∞</v>
      </c>
      <c r="M29" s="634" t="str">
        <f t="shared" ca="1" si="2"/>
        <v>∞</v>
      </c>
      <c r="N29" s="637" t="str">
        <f t="shared" ca="1" si="4"/>
        <v>∞</v>
      </c>
      <c r="O29" s="638">
        <f t="shared" ca="1" si="4"/>
        <v>0</v>
      </c>
      <c r="P29" s="638">
        <f t="shared" ca="1" si="2"/>
        <v>1.45</v>
      </c>
      <c r="Q29" s="639">
        <f t="shared" ca="1" si="4"/>
        <v>1.84</v>
      </c>
      <c r="R29" s="640" t="str">
        <f t="shared" ca="1" si="2"/>
        <v>店:莫里港</v>
      </c>
    </row>
    <row r="30" spans="1:19" ht="12" thickBot="1">
      <c r="A30" s="646" t="str">
        <f t="shared" ca="1" si="3"/>
        <v>雷电炸裂炮:0</v>
      </c>
      <c r="B30" s="652" t="str">
        <f t="shared" ca="1" si="3"/>
        <v>雷电</v>
      </c>
      <c r="C30" s="653" t="str">
        <f t="shared" ca="1" si="3"/>
        <v>1体</v>
      </c>
      <c r="D30" s="654" t="str">
        <f t="shared" ca="1" si="3"/>
        <v>副炮</v>
      </c>
      <c r="E30" s="652">
        <f t="shared" ca="1" si="3"/>
        <v>0</v>
      </c>
      <c r="F30" s="634">
        <f t="shared" ca="1" si="4"/>
        <v>0</v>
      </c>
      <c r="G30" s="634">
        <f t="shared" ca="1" si="4"/>
        <v>230</v>
      </c>
      <c r="H30" s="635">
        <f t="shared" ca="1" si="4"/>
        <v>299</v>
      </c>
      <c r="I30" s="634">
        <f t="shared" ca="1" si="4"/>
        <v>0</v>
      </c>
      <c r="J30" s="634">
        <f t="shared" ca="1" si="4"/>
        <v>75</v>
      </c>
      <c r="K30" s="636">
        <f t="shared" ca="1" si="4"/>
        <v>97</v>
      </c>
      <c r="L30" s="634" t="str">
        <f t="shared" ca="1" si="4"/>
        <v>∞</v>
      </c>
      <c r="M30" s="634" t="str">
        <f t="shared" ca="1" si="4"/>
        <v>∞</v>
      </c>
      <c r="N30" s="637" t="str">
        <f t="shared" ca="1" si="4"/>
        <v>∞</v>
      </c>
      <c r="O30" s="638">
        <f t="shared" ca="1" si="4"/>
        <v>0</v>
      </c>
      <c r="P30" s="638">
        <f t="shared" ca="1" si="4"/>
        <v>2.5</v>
      </c>
      <c r="Q30" s="639">
        <f t="shared" ca="1" si="4"/>
        <v>3.4</v>
      </c>
      <c r="R30" s="640" t="str">
        <f t="shared" ca="1" si="4"/>
        <v>店:莫里港/落:陆生蝠鲼</v>
      </c>
    </row>
    <row r="31" spans="1:19" ht="12" thickBot="1">
      <c r="A31" s="646" t="str">
        <f t="shared" ca="1" si="3"/>
        <v>雷电炸裂炮:1</v>
      </c>
      <c r="B31" s="652" t="str">
        <f t="shared" ca="1" si="3"/>
        <v>雷电</v>
      </c>
      <c r="C31" s="653" t="str">
        <f t="shared" ca="1" si="3"/>
        <v>1体</v>
      </c>
      <c r="D31" s="654" t="str">
        <f t="shared" ca="1" si="3"/>
        <v>副炮</v>
      </c>
      <c r="E31" s="652">
        <f t="shared" ca="1" si="3"/>
        <v>0</v>
      </c>
      <c r="F31" s="634">
        <f t="shared" ca="1" si="4"/>
        <v>0</v>
      </c>
      <c r="G31" s="634">
        <f t="shared" ca="1" si="4"/>
        <v>230</v>
      </c>
      <c r="H31" s="635">
        <f t="shared" ca="1" si="4"/>
        <v>299</v>
      </c>
      <c r="I31" s="634">
        <f t="shared" ca="1" si="4"/>
        <v>0</v>
      </c>
      <c r="J31" s="634">
        <f t="shared" ca="1" si="4"/>
        <v>75</v>
      </c>
      <c r="K31" s="636">
        <f t="shared" ca="1" si="4"/>
        <v>97</v>
      </c>
      <c r="L31" s="634" t="str">
        <f t="shared" ca="1" si="4"/>
        <v>∞</v>
      </c>
      <c r="M31" s="634" t="str">
        <f t="shared" ca="1" si="4"/>
        <v>∞</v>
      </c>
      <c r="N31" s="637" t="str">
        <f t="shared" ca="1" si="4"/>
        <v>∞</v>
      </c>
      <c r="O31" s="638">
        <f t="shared" ca="1" si="4"/>
        <v>0</v>
      </c>
      <c r="P31" s="638">
        <f t="shared" ca="1" si="4"/>
        <v>2.5</v>
      </c>
      <c r="Q31" s="639">
        <f t="shared" ca="1" si="4"/>
        <v>3.4</v>
      </c>
      <c r="R31" s="640" t="str">
        <f t="shared" ca="1" si="4"/>
        <v>落:陆生蝠鲼</v>
      </c>
    </row>
    <row r="32" spans="1:19" ht="12" thickBot="1">
      <c r="A32" s="646" t="str">
        <f t="shared" ca="1" si="3"/>
        <v>雷电炸裂炮:2</v>
      </c>
      <c r="B32" s="652" t="str">
        <f t="shared" ca="1" si="3"/>
        <v>雷电</v>
      </c>
      <c r="C32" s="653" t="str">
        <f t="shared" ca="1" si="3"/>
        <v>1体</v>
      </c>
      <c r="D32" s="654" t="str">
        <f t="shared" ca="1" si="3"/>
        <v>副炮</v>
      </c>
      <c r="E32" s="652">
        <f t="shared" ca="1" si="3"/>
        <v>0</v>
      </c>
      <c r="F32" s="634">
        <f t="shared" ca="1" si="4"/>
        <v>0</v>
      </c>
      <c r="G32" s="634">
        <f t="shared" ca="1" si="4"/>
        <v>253</v>
      </c>
      <c r="H32" s="635">
        <f t="shared" ca="1" si="4"/>
        <v>290</v>
      </c>
      <c r="I32" s="634">
        <f t="shared" ca="1" si="4"/>
        <v>0</v>
      </c>
      <c r="J32" s="634">
        <f t="shared" ca="1" si="4"/>
        <v>82</v>
      </c>
      <c r="K32" s="636">
        <f t="shared" ca="1" si="4"/>
        <v>106</v>
      </c>
      <c r="L32" s="634" t="str">
        <f t="shared" ca="1" si="4"/>
        <v>∞</v>
      </c>
      <c r="M32" s="634" t="str">
        <f t="shared" ca="1" si="4"/>
        <v>∞</v>
      </c>
      <c r="N32" s="637" t="str">
        <f t="shared" ca="1" si="4"/>
        <v>∞</v>
      </c>
      <c r="O32" s="638">
        <f t="shared" ca="1" si="4"/>
        <v>0</v>
      </c>
      <c r="P32" s="638">
        <f t="shared" ca="1" si="4"/>
        <v>2.75</v>
      </c>
      <c r="Q32" s="639">
        <f t="shared" ca="1" si="4"/>
        <v>3.49</v>
      </c>
      <c r="R32" s="640" t="str">
        <f t="shared" ca="1" si="4"/>
        <v>落:陆生蝠鲼</v>
      </c>
    </row>
    <row r="33" spans="1:18" ht="12" thickBot="1">
      <c r="A33" s="646" t="str">
        <f t="shared" ca="1" si="3"/>
        <v>雷电炸裂炮:3</v>
      </c>
      <c r="B33" s="652" t="str">
        <f t="shared" ca="1" si="3"/>
        <v>雷电</v>
      </c>
      <c r="C33" s="653" t="str">
        <f t="shared" ca="1" si="3"/>
        <v>1体</v>
      </c>
      <c r="D33" s="654" t="str">
        <f t="shared" ca="1" si="3"/>
        <v>副炮</v>
      </c>
      <c r="E33" s="652">
        <f t="shared" ca="1" si="3"/>
        <v>0</v>
      </c>
      <c r="F33" s="634">
        <f t="shared" ca="1" si="4"/>
        <v>0</v>
      </c>
      <c r="G33" s="634">
        <f t="shared" ca="1" si="4"/>
        <v>253</v>
      </c>
      <c r="H33" s="635">
        <f t="shared" ca="1" si="4"/>
        <v>290</v>
      </c>
      <c r="I33" s="634">
        <f t="shared" ca="1" si="4"/>
        <v>0</v>
      </c>
      <c r="J33" s="634">
        <f t="shared" ca="1" si="4"/>
        <v>82</v>
      </c>
      <c r="K33" s="636">
        <f t="shared" ca="1" si="4"/>
        <v>106</v>
      </c>
      <c r="L33" s="634" t="str">
        <f t="shared" ca="1" si="4"/>
        <v>∞</v>
      </c>
      <c r="M33" s="634" t="str">
        <f t="shared" ca="1" si="4"/>
        <v>∞</v>
      </c>
      <c r="N33" s="637" t="str">
        <f t="shared" ca="1" si="4"/>
        <v>∞</v>
      </c>
      <c r="O33" s="638">
        <f t="shared" ca="1" si="4"/>
        <v>0</v>
      </c>
      <c r="P33" s="638">
        <f t="shared" ca="1" si="4"/>
        <v>2.75</v>
      </c>
      <c r="Q33" s="639">
        <f t="shared" ca="1" si="4"/>
        <v>3.49</v>
      </c>
      <c r="R33" s="640" t="str">
        <f t="shared" ca="1" si="4"/>
        <v>落:陆生蝠鲼</v>
      </c>
    </row>
    <row r="34" spans="1:18" ht="12" thickBot="1">
      <c r="A34" s="646" t="str">
        <f t="shared" ca="1" si="3"/>
        <v>爆炎喷射器:0</v>
      </c>
      <c r="B34" s="652" t="str">
        <f t="shared" ca="1" si="3"/>
        <v>火炎</v>
      </c>
      <c r="C34" s="653" t="str">
        <f t="shared" ca="1" si="3"/>
        <v>1体</v>
      </c>
      <c r="D34" s="654" t="str">
        <f t="shared" ca="1" si="3"/>
        <v>副炮</v>
      </c>
      <c r="E34" s="652">
        <f t="shared" ca="1" si="3"/>
        <v>0</v>
      </c>
      <c r="F34" s="634">
        <f t="shared" ref="F34:R49" ca="1" si="5">IF(ROWS(副炮列表) &gt;= ROW() - 3,OFFSET(战车武器类型副炮,ROW() - 3,COLUMN()),"")</f>
        <v>0</v>
      </c>
      <c r="G34" s="634">
        <f t="shared" ca="1" si="4"/>
        <v>235</v>
      </c>
      <c r="H34" s="635">
        <f t="shared" ca="1" si="5"/>
        <v>293</v>
      </c>
      <c r="I34" s="634">
        <f t="shared" ca="1" si="5"/>
        <v>0</v>
      </c>
      <c r="J34" s="634">
        <f t="shared" ca="1" si="4"/>
        <v>65</v>
      </c>
      <c r="K34" s="636">
        <f t="shared" ca="1" si="5"/>
        <v>94</v>
      </c>
      <c r="L34" s="634" t="str">
        <f t="shared" ca="1" si="5"/>
        <v>∞</v>
      </c>
      <c r="M34" s="634" t="str">
        <f t="shared" ca="1" si="4"/>
        <v>∞</v>
      </c>
      <c r="N34" s="637" t="str">
        <f t="shared" ca="1" si="5"/>
        <v>∞</v>
      </c>
      <c r="O34" s="638">
        <f t="shared" ca="1" si="5"/>
        <v>0</v>
      </c>
      <c r="P34" s="638">
        <f t="shared" ca="1" si="4"/>
        <v>2.6</v>
      </c>
      <c r="Q34" s="639">
        <f t="shared" ca="1" si="5"/>
        <v>3.69</v>
      </c>
      <c r="R34" s="640" t="str">
        <f t="shared" ca="1" si="4"/>
        <v>店:莫里港 '追加燃烧</v>
      </c>
    </row>
    <row r="35" spans="1:18" ht="12" thickBot="1">
      <c r="A35" s="646" t="str">
        <f t="shared" ca="1" si="3"/>
        <v>13mm重机枪:0</v>
      </c>
      <c r="B35" s="652" t="str">
        <f t="shared" ca="1" si="3"/>
        <v>通常</v>
      </c>
      <c r="C35" s="653" t="str">
        <f t="shared" ca="1" si="3"/>
        <v>1体</v>
      </c>
      <c r="D35" s="654" t="str">
        <f t="shared" ca="1" si="3"/>
        <v>副炮</v>
      </c>
      <c r="E35" s="652">
        <f t="shared" ca="1" si="3"/>
        <v>0</v>
      </c>
      <c r="F35" s="634">
        <f t="shared" ca="1" si="5"/>
        <v>0</v>
      </c>
      <c r="G35" s="634">
        <f t="shared" ca="1" si="4"/>
        <v>250</v>
      </c>
      <c r="H35" s="635">
        <f t="shared" ca="1" si="5"/>
        <v>300</v>
      </c>
      <c r="I35" s="634">
        <f t="shared" ca="1" si="5"/>
        <v>0</v>
      </c>
      <c r="J35" s="634">
        <f t="shared" ca="1" si="4"/>
        <v>70</v>
      </c>
      <c r="K35" s="636">
        <f t="shared" ca="1" si="5"/>
        <v>94</v>
      </c>
      <c r="L35" s="634" t="str">
        <f t="shared" ca="1" si="5"/>
        <v>∞</v>
      </c>
      <c r="M35" s="634" t="str">
        <f t="shared" ca="1" si="4"/>
        <v>∞</v>
      </c>
      <c r="N35" s="637" t="str">
        <f t="shared" ca="1" si="5"/>
        <v>∞</v>
      </c>
      <c r="O35" s="638">
        <f t="shared" ca="1" si="5"/>
        <v>0</v>
      </c>
      <c r="P35" s="638">
        <f t="shared" ca="1" si="4"/>
        <v>2.1</v>
      </c>
      <c r="Q35" s="639">
        <f t="shared" ca="1" si="5"/>
        <v>2.79</v>
      </c>
      <c r="R35" s="640" t="str">
        <f t="shared" ca="1" si="4"/>
        <v>店:莫里港/落:夜影</v>
      </c>
    </row>
    <row r="36" spans="1:18" ht="12" thickBot="1">
      <c r="A36" s="646" t="str">
        <f t="shared" ca="1" si="3"/>
        <v>13mm重机枪:1</v>
      </c>
      <c r="B36" s="652" t="str">
        <f t="shared" ca="1" si="3"/>
        <v>通常</v>
      </c>
      <c r="C36" s="653" t="str">
        <f t="shared" ca="1" si="3"/>
        <v>1体</v>
      </c>
      <c r="D36" s="654" t="str">
        <f t="shared" ca="1" si="3"/>
        <v>副炮</v>
      </c>
      <c r="E36" s="652">
        <f t="shared" ca="1" si="3"/>
        <v>0</v>
      </c>
      <c r="F36" s="634">
        <f t="shared" ca="1" si="5"/>
        <v>0</v>
      </c>
      <c r="G36" s="634">
        <f t="shared" ca="1" si="4"/>
        <v>262</v>
      </c>
      <c r="H36" s="635">
        <f t="shared" ca="1" si="5"/>
        <v>300</v>
      </c>
      <c r="I36" s="634">
        <f t="shared" ca="1" si="5"/>
        <v>0</v>
      </c>
      <c r="J36" s="634">
        <f t="shared" ca="1" si="4"/>
        <v>73</v>
      </c>
      <c r="K36" s="636">
        <f t="shared" ca="1" si="5"/>
        <v>94</v>
      </c>
      <c r="L36" s="634" t="str">
        <f t="shared" ca="1" si="5"/>
        <v>∞</v>
      </c>
      <c r="M36" s="634" t="str">
        <f t="shared" ca="1" si="4"/>
        <v>∞</v>
      </c>
      <c r="N36" s="637" t="str">
        <f t="shared" ca="1" si="5"/>
        <v>∞</v>
      </c>
      <c r="O36" s="638">
        <f t="shared" ca="1" si="5"/>
        <v>0</v>
      </c>
      <c r="P36" s="638">
        <f t="shared" ca="1" si="4"/>
        <v>2.2000000000000002</v>
      </c>
      <c r="Q36" s="639">
        <f t="shared" ca="1" si="5"/>
        <v>2.79</v>
      </c>
      <c r="R36" s="640" t="str">
        <f t="shared" ca="1" si="4"/>
        <v>落:夜影</v>
      </c>
    </row>
    <row r="37" spans="1:18" ht="12" thickBot="1">
      <c r="A37" s="646" t="str">
        <f t="shared" ca="1" si="3"/>
        <v>13mm重机枪:2</v>
      </c>
      <c r="B37" s="652" t="str">
        <f t="shared" ca="1" si="3"/>
        <v>通常</v>
      </c>
      <c r="C37" s="653" t="str">
        <f t="shared" ca="1" si="3"/>
        <v>1体</v>
      </c>
      <c r="D37" s="654" t="str">
        <f t="shared" ca="1" si="3"/>
        <v>副炮</v>
      </c>
      <c r="E37" s="652">
        <f t="shared" ca="1" si="3"/>
        <v>0</v>
      </c>
      <c r="F37" s="634">
        <f t="shared" ca="1" si="5"/>
        <v>0</v>
      </c>
      <c r="G37" s="634">
        <f t="shared" ca="1" si="4"/>
        <v>262</v>
      </c>
      <c r="H37" s="635">
        <f t="shared" ca="1" si="5"/>
        <v>300</v>
      </c>
      <c r="I37" s="634">
        <f t="shared" ca="1" si="5"/>
        <v>0</v>
      </c>
      <c r="J37" s="634">
        <f t="shared" ca="1" si="4"/>
        <v>73</v>
      </c>
      <c r="K37" s="636">
        <f t="shared" ca="1" si="5"/>
        <v>94</v>
      </c>
      <c r="L37" s="634" t="str">
        <f t="shared" ca="1" si="5"/>
        <v>∞</v>
      </c>
      <c r="M37" s="634" t="str">
        <f t="shared" ca="1" si="4"/>
        <v>∞</v>
      </c>
      <c r="N37" s="637" t="str">
        <f t="shared" ca="1" si="5"/>
        <v>∞</v>
      </c>
      <c r="O37" s="638">
        <f t="shared" ca="1" si="5"/>
        <v>0</v>
      </c>
      <c r="P37" s="638">
        <f t="shared" ca="1" si="4"/>
        <v>2.2000000000000002</v>
      </c>
      <c r="Q37" s="639">
        <f t="shared" ca="1" si="5"/>
        <v>2.79</v>
      </c>
      <c r="R37" s="640" t="str">
        <f t="shared" ca="1" si="4"/>
        <v>落:夜影</v>
      </c>
    </row>
    <row r="38" spans="1:18" ht="12" thickBot="1">
      <c r="A38" s="646" t="str">
        <f t="shared" ca="1" si="3"/>
        <v>13mm重机枪:3</v>
      </c>
      <c r="B38" s="652" t="str">
        <f t="shared" ca="1" si="3"/>
        <v>通常</v>
      </c>
      <c r="C38" s="653" t="str">
        <f t="shared" ca="1" si="3"/>
        <v>1体</v>
      </c>
      <c r="D38" s="654" t="str">
        <f t="shared" ca="1" si="3"/>
        <v>副炮</v>
      </c>
      <c r="E38" s="652">
        <f t="shared" ca="1" si="3"/>
        <v>0</v>
      </c>
      <c r="F38" s="634">
        <f t="shared" ca="1" si="5"/>
        <v>0</v>
      </c>
      <c r="G38" s="634">
        <f t="shared" ca="1" si="4"/>
        <v>300</v>
      </c>
      <c r="H38" s="635">
        <f t="shared" ca="1" si="5"/>
        <v>300</v>
      </c>
      <c r="I38" s="634">
        <f t="shared" ca="1" si="5"/>
        <v>0</v>
      </c>
      <c r="J38" s="634">
        <f t="shared" ca="1" si="4"/>
        <v>84</v>
      </c>
      <c r="K38" s="636">
        <f t="shared" ca="1" si="5"/>
        <v>113</v>
      </c>
      <c r="L38" s="634" t="str">
        <f t="shared" ca="1" si="5"/>
        <v>∞</v>
      </c>
      <c r="M38" s="634" t="str">
        <f t="shared" ca="1" si="4"/>
        <v>∞</v>
      </c>
      <c r="N38" s="637" t="str">
        <f t="shared" ca="1" si="5"/>
        <v>∞</v>
      </c>
      <c r="O38" s="638">
        <f t="shared" ca="1" si="5"/>
        <v>0</v>
      </c>
      <c r="P38" s="638">
        <f t="shared" ca="1" si="4"/>
        <v>2.52</v>
      </c>
      <c r="Q38" s="639">
        <f t="shared" ca="1" si="5"/>
        <v>3</v>
      </c>
      <c r="R38" s="640" t="str">
        <f t="shared" ca="1" si="4"/>
        <v>落:夜影</v>
      </c>
    </row>
    <row r="39" spans="1:18" ht="12" thickBot="1">
      <c r="A39" s="646" t="str">
        <f t="shared" ca="1" si="3"/>
        <v>巨炮:0</v>
      </c>
      <c r="B39" s="652" t="str">
        <f t="shared" ca="1" si="3"/>
        <v>通常</v>
      </c>
      <c r="C39" s="653" t="str">
        <f t="shared" ca="1" si="3"/>
        <v>1体</v>
      </c>
      <c r="D39" s="654" t="str">
        <f t="shared" ca="1" si="3"/>
        <v>副炮</v>
      </c>
      <c r="E39" s="652">
        <f t="shared" ca="1" si="3"/>
        <v>0</v>
      </c>
      <c r="F39" s="634">
        <f t="shared" ca="1" si="5"/>
        <v>0</v>
      </c>
      <c r="G39" s="634">
        <f t="shared" ca="1" si="4"/>
        <v>260</v>
      </c>
      <c r="H39" s="635">
        <f t="shared" ca="1" si="5"/>
        <v>299</v>
      </c>
      <c r="I39" s="634">
        <f t="shared" ca="1" si="5"/>
        <v>0</v>
      </c>
      <c r="J39" s="634">
        <f t="shared" ca="1" si="4"/>
        <v>55</v>
      </c>
      <c r="K39" s="636">
        <f t="shared" ca="1" si="5"/>
        <v>99</v>
      </c>
      <c r="L39" s="634">
        <f t="shared" ca="1" si="5"/>
        <v>0</v>
      </c>
      <c r="M39" s="634">
        <f t="shared" ca="1" si="4"/>
        <v>16</v>
      </c>
      <c r="N39" s="637">
        <f t="shared" ca="1" si="5"/>
        <v>31</v>
      </c>
      <c r="O39" s="638">
        <f t="shared" ca="1" si="5"/>
        <v>0</v>
      </c>
      <c r="P39" s="638">
        <f t="shared" ca="1" si="4"/>
        <v>2.5</v>
      </c>
      <c r="Q39" s="639">
        <f t="shared" ca="1" si="5"/>
        <v>4.1500000000000004</v>
      </c>
      <c r="R39" s="640" t="str">
        <f t="shared" ca="1" si="4"/>
        <v>店:电波杯(B模式)</v>
      </c>
    </row>
    <row r="40" spans="1:18" ht="12" thickBot="1">
      <c r="A40" s="646" t="str">
        <f t="shared" ca="1" si="3"/>
        <v>重击角笛:0</v>
      </c>
      <c r="B40" s="652" t="str">
        <f t="shared" ca="1" si="3"/>
        <v>音波</v>
      </c>
      <c r="C40" s="653" t="str">
        <f t="shared" ca="1" si="3"/>
        <v>全体</v>
      </c>
      <c r="D40" s="654" t="str">
        <f t="shared" ca="1" si="3"/>
        <v>副炮</v>
      </c>
      <c r="E40" s="652">
        <f t="shared" ca="1" si="3"/>
        <v>0</v>
      </c>
      <c r="F40" s="634">
        <f t="shared" ca="1" si="5"/>
        <v>0</v>
      </c>
      <c r="G40" s="634">
        <f t="shared" ca="1" si="5"/>
        <v>265</v>
      </c>
      <c r="H40" s="635">
        <f t="shared" ca="1" si="5"/>
        <v>291</v>
      </c>
      <c r="I40" s="634">
        <f t="shared" ca="1" si="5"/>
        <v>0</v>
      </c>
      <c r="J40" s="634">
        <f t="shared" ca="1" si="5"/>
        <v>40</v>
      </c>
      <c r="K40" s="636">
        <f t="shared" ca="1" si="5"/>
        <v>60</v>
      </c>
      <c r="L40" s="634" t="str">
        <f t="shared" ca="1" si="5"/>
        <v>∞</v>
      </c>
      <c r="M40" s="634" t="str">
        <f t="shared" ca="1" si="5"/>
        <v>∞</v>
      </c>
      <c r="N40" s="637" t="str">
        <f t="shared" ca="1" si="5"/>
        <v>∞</v>
      </c>
      <c r="O40" s="638">
        <f t="shared" ca="1" si="5"/>
        <v>0</v>
      </c>
      <c r="P40" s="638">
        <f t="shared" ca="1" si="5"/>
        <v>0.8</v>
      </c>
      <c r="Q40" s="639">
        <f t="shared" ca="1" si="5"/>
        <v>1.08</v>
      </c>
      <c r="R40" s="640" t="str">
        <f t="shared" ca="1" si="5"/>
        <v>店:莫里港</v>
      </c>
    </row>
    <row r="41" spans="1:18" ht="12" thickBot="1">
      <c r="A41" s="646" t="str">
        <f t="shared" ca="1" si="3"/>
        <v>突击镭射枪:0</v>
      </c>
      <c r="B41" s="652" t="str">
        <f t="shared" ca="1" si="3"/>
        <v>通常</v>
      </c>
      <c r="C41" s="653" t="str">
        <f t="shared" ca="1" si="3"/>
        <v>全体</v>
      </c>
      <c r="D41" s="654" t="str">
        <f t="shared" ca="1" si="3"/>
        <v>副炮</v>
      </c>
      <c r="E41" s="652" t="str">
        <f t="shared" ca="1" si="3"/>
        <v>复合炮</v>
      </c>
      <c r="F41" s="634">
        <f t="shared" ca="1" si="5"/>
        <v>0</v>
      </c>
      <c r="G41" s="634">
        <f t="shared" ca="1" si="5"/>
        <v>275</v>
      </c>
      <c r="H41" s="635">
        <f t="shared" ca="1" si="5"/>
        <v>343</v>
      </c>
      <c r="I41" s="634">
        <f t="shared" ca="1" si="5"/>
        <v>0</v>
      </c>
      <c r="J41" s="634">
        <f t="shared" ca="1" si="5"/>
        <v>75</v>
      </c>
      <c r="K41" s="636">
        <f t="shared" ca="1" si="5"/>
        <v>97</v>
      </c>
      <c r="L41" s="634" t="str">
        <f t="shared" ca="1" si="5"/>
        <v>∞</v>
      </c>
      <c r="M41" s="634" t="str">
        <f t="shared" ca="1" si="5"/>
        <v>∞</v>
      </c>
      <c r="N41" s="637" t="str">
        <f t="shared" ca="1" si="5"/>
        <v>∞</v>
      </c>
      <c r="O41" s="638">
        <f t="shared" ca="1" si="5"/>
        <v>0</v>
      </c>
      <c r="P41" s="638">
        <f t="shared" ca="1" si="5"/>
        <v>2.8</v>
      </c>
      <c r="Q41" s="639">
        <f t="shared" ca="1" si="5"/>
        <v>3.72</v>
      </c>
      <c r="R41" s="640" t="str">
        <f t="shared" ca="1" si="5"/>
        <v>店:莫里港</v>
      </c>
    </row>
    <row r="42" spans="1:18" ht="12" thickBot="1">
      <c r="A42" s="646" t="str">
        <f t="shared" ca="1" si="3"/>
        <v>突击镭射枪:1</v>
      </c>
      <c r="B42" s="652" t="str">
        <f t="shared" ca="1" si="3"/>
        <v>通常</v>
      </c>
      <c r="C42" s="653" t="str">
        <f t="shared" ca="1" si="3"/>
        <v>全体</v>
      </c>
      <c r="D42" s="654" t="str">
        <f t="shared" ca="1" si="3"/>
        <v>副炮</v>
      </c>
      <c r="E42" s="652" t="str">
        <f t="shared" ca="1" si="3"/>
        <v>复合炮</v>
      </c>
      <c r="F42" s="634">
        <f t="shared" ca="1" si="5"/>
        <v>0</v>
      </c>
      <c r="G42" s="634">
        <f t="shared" ca="1" si="5"/>
        <v>288</v>
      </c>
      <c r="H42" s="635">
        <f t="shared" ca="1" si="5"/>
        <v>345</v>
      </c>
      <c r="I42" s="634">
        <f t="shared" ca="1" si="5"/>
        <v>0</v>
      </c>
      <c r="J42" s="634">
        <f t="shared" ca="1" si="5"/>
        <v>78</v>
      </c>
      <c r="K42" s="636">
        <f t="shared" ca="1" si="5"/>
        <v>101</v>
      </c>
      <c r="L42" s="634" t="str">
        <f t="shared" ca="1" si="5"/>
        <v>∞</v>
      </c>
      <c r="M42" s="634" t="str">
        <f t="shared" ca="1" si="5"/>
        <v>∞</v>
      </c>
      <c r="N42" s="637" t="str">
        <f t="shared" ca="1" si="5"/>
        <v>∞</v>
      </c>
      <c r="O42" s="638">
        <f t="shared" ca="1" si="5"/>
        <v>0</v>
      </c>
      <c r="P42" s="638">
        <f t="shared" ca="1" si="5"/>
        <v>2.94</v>
      </c>
      <c r="Q42" s="639">
        <f t="shared" ca="1" si="5"/>
        <v>3.82</v>
      </c>
      <c r="R42" s="640" t="str">
        <f t="shared" ca="1" si="5"/>
        <v>店:莫里港</v>
      </c>
    </row>
    <row r="43" spans="1:18" ht="12" thickBot="1">
      <c r="A43" s="646" t="str">
        <f t="shared" ca="1" si="3"/>
        <v>突击镭射枪:2</v>
      </c>
      <c r="B43" s="652" t="str">
        <f t="shared" ca="1" si="3"/>
        <v>通常</v>
      </c>
      <c r="C43" s="653" t="str">
        <f t="shared" ca="1" si="3"/>
        <v>全体</v>
      </c>
      <c r="D43" s="654" t="str">
        <f t="shared" ca="1" si="3"/>
        <v>副炮</v>
      </c>
      <c r="E43" s="652" t="str">
        <f t="shared" ca="1" si="3"/>
        <v>复合炮</v>
      </c>
      <c r="F43" s="634">
        <f t="shared" ca="1" si="5"/>
        <v>0</v>
      </c>
      <c r="G43" s="634">
        <f t="shared" ca="1" si="5"/>
        <v>302</v>
      </c>
      <c r="H43" s="635">
        <f t="shared" ca="1" si="5"/>
        <v>347</v>
      </c>
      <c r="I43" s="634">
        <f t="shared" ca="1" si="5"/>
        <v>0</v>
      </c>
      <c r="J43" s="634">
        <f t="shared" ca="1" si="5"/>
        <v>82</v>
      </c>
      <c r="K43" s="636">
        <f t="shared" ca="1" si="5"/>
        <v>106</v>
      </c>
      <c r="L43" s="634" t="str">
        <f t="shared" ca="1" si="5"/>
        <v>∞</v>
      </c>
      <c r="M43" s="634" t="str">
        <f t="shared" ca="1" si="5"/>
        <v>∞</v>
      </c>
      <c r="N43" s="637" t="str">
        <f t="shared" ca="1" si="5"/>
        <v>∞</v>
      </c>
      <c r="O43" s="638">
        <f t="shared" ca="1" si="5"/>
        <v>0</v>
      </c>
      <c r="P43" s="638">
        <f t="shared" ca="1" si="5"/>
        <v>3.08</v>
      </c>
      <c r="Q43" s="639">
        <f t="shared" ca="1" si="5"/>
        <v>3.9</v>
      </c>
      <c r="R43" s="640" t="str">
        <f t="shared" ca="1" si="5"/>
        <v>店:莫里港</v>
      </c>
    </row>
    <row r="44" spans="1:18" ht="12" thickBot="1">
      <c r="A44" s="646" t="str">
        <f t="shared" ref="A44:E63" ca="1" si="6">IF(ROWS(副炮列表) &gt;= ROW() - 3,OFFSET(战车武器类型副炮,ROW() - 3,COLUMN()),"")</f>
        <v>突击镭射枪:3</v>
      </c>
      <c r="B44" s="652" t="str">
        <f t="shared" ca="1" si="6"/>
        <v>通常</v>
      </c>
      <c r="C44" s="653" t="str">
        <f t="shared" ca="1" si="6"/>
        <v>全体</v>
      </c>
      <c r="D44" s="654" t="str">
        <f t="shared" ca="1" si="6"/>
        <v>副炮</v>
      </c>
      <c r="E44" s="652" t="str">
        <f t="shared" ca="1" si="6"/>
        <v>复合炮</v>
      </c>
      <c r="F44" s="634">
        <f t="shared" ref="F44:R59" ca="1" si="7">IF(ROWS(副炮列表) &gt;= ROW() - 3,OFFSET(战车武器类型副炮,ROW() - 3,COLUMN()),"")</f>
        <v>0</v>
      </c>
      <c r="G44" s="634">
        <f t="shared" ca="1" si="5"/>
        <v>330</v>
      </c>
      <c r="H44" s="635">
        <f t="shared" ca="1" si="7"/>
        <v>346</v>
      </c>
      <c r="I44" s="634">
        <f t="shared" ca="1" si="7"/>
        <v>0</v>
      </c>
      <c r="J44" s="634">
        <f t="shared" ca="1" si="5"/>
        <v>90</v>
      </c>
      <c r="K44" s="636">
        <f t="shared" ca="1" si="7"/>
        <v>117</v>
      </c>
      <c r="L44" s="634" t="str">
        <f t="shared" ca="1" si="7"/>
        <v>∞</v>
      </c>
      <c r="M44" s="634" t="str">
        <f t="shared" ca="1" si="5"/>
        <v>∞</v>
      </c>
      <c r="N44" s="637" t="str">
        <f t="shared" ca="1" si="7"/>
        <v>∞</v>
      </c>
      <c r="O44" s="638">
        <f t="shared" ca="1" si="7"/>
        <v>0</v>
      </c>
      <c r="P44" s="638">
        <f t="shared" ca="1" si="5"/>
        <v>3.36</v>
      </c>
      <c r="Q44" s="639">
        <f t="shared" ca="1" si="7"/>
        <v>4.0599999999999996</v>
      </c>
      <c r="R44" s="640" t="str">
        <f t="shared" ca="1" si="5"/>
        <v>店:莫里港</v>
      </c>
    </row>
    <row r="45" spans="1:18" ht="12" thickBot="1">
      <c r="A45" s="646" t="str">
        <f t="shared" ca="1" si="6"/>
        <v>18mm火神炮:0</v>
      </c>
      <c r="B45" s="652" t="str">
        <f t="shared" ca="1" si="6"/>
        <v>通常</v>
      </c>
      <c r="C45" s="653" t="str">
        <f t="shared" ca="1" si="6"/>
        <v>扇范围大</v>
      </c>
      <c r="D45" s="654" t="str">
        <f t="shared" ca="1" si="6"/>
        <v>副炮</v>
      </c>
      <c r="E45" s="652">
        <f t="shared" ca="1" si="6"/>
        <v>0</v>
      </c>
      <c r="F45" s="634">
        <f t="shared" ca="1" si="7"/>
        <v>0</v>
      </c>
      <c r="G45" s="634">
        <f t="shared" ca="1" si="5"/>
        <v>285</v>
      </c>
      <c r="H45" s="635">
        <f t="shared" ca="1" si="7"/>
        <v>370</v>
      </c>
      <c r="I45" s="634">
        <f t="shared" ca="1" si="7"/>
        <v>0</v>
      </c>
      <c r="J45" s="634">
        <f t="shared" ca="1" si="5"/>
        <v>70</v>
      </c>
      <c r="K45" s="636">
        <f t="shared" ca="1" si="7"/>
        <v>87</v>
      </c>
      <c r="L45" s="634" t="str">
        <f t="shared" ca="1" si="7"/>
        <v>∞</v>
      </c>
      <c r="M45" s="634" t="str">
        <f t="shared" ca="1" si="5"/>
        <v>∞</v>
      </c>
      <c r="N45" s="637" t="str">
        <f t="shared" ca="1" si="7"/>
        <v>∞</v>
      </c>
      <c r="O45" s="638">
        <f t="shared" ca="1" si="7"/>
        <v>0</v>
      </c>
      <c r="P45" s="638">
        <f t="shared" ca="1" si="5"/>
        <v>2.2000000000000002</v>
      </c>
      <c r="Q45" s="639">
        <f t="shared" ca="1" si="7"/>
        <v>2.92</v>
      </c>
      <c r="R45" s="640" t="str">
        <f t="shared" ca="1" si="5"/>
        <v>店:莫里港</v>
      </c>
    </row>
    <row r="46" spans="1:18" ht="12" thickBot="1">
      <c r="A46" s="646" t="str">
        <f t="shared" ca="1" si="6"/>
        <v>时光停止器:0</v>
      </c>
      <c r="B46" s="652" t="str">
        <f t="shared" ca="1" si="6"/>
        <v>激光</v>
      </c>
      <c r="C46" s="653" t="str">
        <f t="shared" ca="1" si="6"/>
        <v>贯通小</v>
      </c>
      <c r="D46" s="654" t="str">
        <f t="shared" ca="1" si="6"/>
        <v>副炮</v>
      </c>
      <c r="E46" s="652">
        <f t="shared" ca="1" si="6"/>
        <v>0</v>
      </c>
      <c r="F46" s="634">
        <f t="shared" ca="1" si="7"/>
        <v>0</v>
      </c>
      <c r="G46" s="634">
        <f t="shared" ca="1" si="5"/>
        <v>295</v>
      </c>
      <c r="H46" s="635">
        <f t="shared" ca="1" si="7"/>
        <v>339</v>
      </c>
      <c r="I46" s="634">
        <f t="shared" ca="1" si="7"/>
        <v>0</v>
      </c>
      <c r="J46" s="634">
        <f t="shared" ca="1" si="5"/>
        <v>75</v>
      </c>
      <c r="K46" s="636">
        <f t="shared" ca="1" si="7"/>
        <v>97</v>
      </c>
      <c r="L46" s="634" t="str">
        <f t="shared" ca="1" si="7"/>
        <v>∞</v>
      </c>
      <c r="M46" s="634" t="str">
        <f t="shared" ca="1" si="5"/>
        <v>∞</v>
      </c>
      <c r="N46" s="637" t="str">
        <f t="shared" ca="1" si="7"/>
        <v>∞</v>
      </c>
      <c r="O46" s="638">
        <f t="shared" ca="1" si="7"/>
        <v>0</v>
      </c>
      <c r="P46" s="638">
        <f t="shared" ca="1" si="5"/>
        <v>2.2999999999999998</v>
      </c>
      <c r="Q46" s="639">
        <f t="shared" ca="1" si="7"/>
        <v>2.92</v>
      </c>
      <c r="R46" s="640" t="str">
        <f t="shared" ca="1" si="5"/>
        <v>店:莫里港 '追加冷气</v>
      </c>
    </row>
    <row r="47" spans="1:18" ht="12" thickBot="1">
      <c r="A47" s="646" t="str">
        <f t="shared" ca="1" si="6"/>
        <v>破坏长笛:0</v>
      </c>
      <c r="B47" s="652" t="str">
        <f t="shared" ca="1" si="6"/>
        <v>音波</v>
      </c>
      <c r="C47" s="653" t="str">
        <f t="shared" ca="1" si="6"/>
        <v>全体</v>
      </c>
      <c r="D47" s="654" t="str">
        <f t="shared" ca="1" si="6"/>
        <v>副炮</v>
      </c>
      <c r="E47" s="652">
        <f t="shared" ca="1" si="6"/>
        <v>0</v>
      </c>
      <c r="F47" s="634">
        <f t="shared" ca="1" si="7"/>
        <v>0</v>
      </c>
      <c r="G47" s="634">
        <f t="shared" ca="1" si="5"/>
        <v>300</v>
      </c>
      <c r="H47" s="635">
        <f t="shared" ca="1" si="7"/>
        <v>345</v>
      </c>
      <c r="I47" s="634">
        <f t="shared" ca="1" si="7"/>
        <v>0</v>
      </c>
      <c r="J47" s="634">
        <f t="shared" ca="1" si="5"/>
        <v>50</v>
      </c>
      <c r="K47" s="636">
        <f t="shared" ca="1" si="7"/>
        <v>80</v>
      </c>
      <c r="L47" s="634" t="str">
        <f t="shared" ca="1" si="7"/>
        <v>∞</v>
      </c>
      <c r="M47" s="634" t="str">
        <f t="shared" ca="1" si="5"/>
        <v>∞</v>
      </c>
      <c r="N47" s="637" t="str">
        <f t="shared" ca="1" si="7"/>
        <v>∞</v>
      </c>
      <c r="O47" s="638">
        <f t="shared" ca="1" si="7"/>
        <v>0</v>
      </c>
      <c r="P47" s="638">
        <f t="shared" ca="1" si="5"/>
        <v>3.2</v>
      </c>
      <c r="Q47" s="639">
        <f t="shared" ca="1" si="7"/>
        <v>4.6399999999999997</v>
      </c>
      <c r="R47" s="640" t="str">
        <f t="shared" ca="1" si="5"/>
        <v>店:莫里港</v>
      </c>
    </row>
    <row r="48" spans="1:18" ht="12" thickBot="1">
      <c r="A48" s="646" t="str">
        <f t="shared" ca="1" si="6"/>
        <v>火炎枪:0</v>
      </c>
      <c r="B48" s="652" t="str">
        <f t="shared" ca="1" si="6"/>
        <v>火炎</v>
      </c>
      <c r="C48" s="653" t="str">
        <f t="shared" ca="1" si="6"/>
        <v>扇范围小</v>
      </c>
      <c r="D48" s="654" t="str">
        <f t="shared" ca="1" si="6"/>
        <v>副炮</v>
      </c>
      <c r="E48" s="652">
        <f t="shared" ca="1" si="6"/>
        <v>0</v>
      </c>
      <c r="F48" s="634">
        <f t="shared" ca="1" si="7"/>
        <v>0</v>
      </c>
      <c r="G48" s="634">
        <f t="shared" ca="1" si="5"/>
        <v>310</v>
      </c>
      <c r="H48" s="635">
        <f t="shared" ca="1" si="7"/>
        <v>387</v>
      </c>
      <c r="I48" s="634">
        <f t="shared" ca="1" si="7"/>
        <v>0</v>
      </c>
      <c r="J48" s="634">
        <f t="shared" ca="1" si="5"/>
        <v>85</v>
      </c>
      <c r="K48" s="636">
        <f t="shared" ca="1" si="7"/>
        <v>97</v>
      </c>
      <c r="L48" s="634" t="str">
        <f t="shared" ca="1" si="7"/>
        <v>∞</v>
      </c>
      <c r="M48" s="634" t="str">
        <f t="shared" ca="1" si="5"/>
        <v>∞</v>
      </c>
      <c r="N48" s="637" t="str">
        <f t="shared" ca="1" si="7"/>
        <v>∞</v>
      </c>
      <c r="O48" s="638">
        <f t="shared" ca="1" si="7"/>
        <v>0</v>
      </c>
      <c r="P48" s="638">
        <f t="shared" ca="1" si="5"/>
        <v>2.6</v>
      </c>
      <c r="Q48" s="639">
        <f t="shared" ca="1" si="7"/>
        <v>3.22</v>
      </c>
      <c r="R48" s="640" t="str">
        <f t="shared" ca="1" si="5"/>
        <v>店:莫里港</v>
      </c>
    </row>
    <row r="49" spans="1:18" ht="12" thickBot="1">
      <c r="A49" s="646" t="str">
        <f t="shared" ca="1" si="6"/>
        <v>冻结枪:0</v>
      </c>
      <c r="B49" s="652" t="str">
        <f t="shared" ca="1" si="6"/>
        <v>冷气</v>
      </c>
      <c r="C49" s="653" t="str">
        <f t="shared" ca="1" si="6"/>
        <v>扇范围小</v>
      </c>
      <c r="D49" s="654" t="str">
        <f t="shared" ca="1" si="6"/>
        <v>副炮</v>
      </c>
      <c r="E49" s="652">
        <f t="shared" ca="1" si="6"/>
        <v>0</v>
      </c>
      <c r="F49" s="634">
        <f t="shared" ca="1" si="7"/>
        <v>157</v>
      </c>
      <c r="G49" s="634">
        <f t="shared" ca="1" si="5"/>
        <v>315</v>
      </c>
      <c r="H49" s="635">
        <f t="shared" ca="1" si="7"/>
        <v>393</v>
      </c>
      <c r="I49" s="634">
        <f t="shared" ca="1" si="7"/>
        <v>42</v>
      </c>
      <c r="J49" s="634">
        <f t="shared" ca="1" si="5"/>
        <v>85</v>
      </c>
      <c r="K49" s="636">
        <f t="shared" ca="1" si="7"/>
        <v>97</v>
      </c>
      <c r="L49" s="634" t="str">
        <f t="shared" ca="1" si="7"/>
        <v>∞</v>
      </c>
      <c r="M49" s="634" t="str">
        <f t="shared" ca="1" si="5"/>
        <v>∞</v>
      </c>
      <c r="N49" s="637" t="str">
        <f t="shared" ca="1" si="7"/>
        <v>∞</v>
      </c>
      <c r="O49" s="638">
        <f t="shared" ca="1" si="7"/>
        <v>2.38</v>
      </c>
      <c r="P49" s="638">
        <f t="shared" ca="1" si="5"/>
        <v>2.8</v>
      </c>
      <c r="Q49" s="639">
        <f t="shared" ca="1" si="7"/>
        <v>3.47</v>
      </c>
      <c r="R49" s="640" t="str">
        <f t="shared" ca="1" si="5"/>
        <v>店:莫里港</v>
      </c>
    </row>
    <row r="50" spans="1:18" ht="12" thickBot="1">
      <c r="A50" s="646" t="str">
        <f t="shared" ca="1" si="6"/>
        <v>重型枪:0</v>
      </c>
      <c r="B50" s="652" t="str">
        <f t="shared" ca="1" si="6"/>
        <v>通常</v>
      </c>
      <c r="C50" s="653" t="str">
        <f t="shared" ca="1" si="6"/>
        <v>1体</v>
      </c>
      <c r="D50" s="654" t="str">
        <f t="shared" ca="1" si="6"/>
        <v>副炮</v>
      </c>
      <c r="E50" s="652">
        <f t="shared" ca="1" si="6"/>
        <v>0</v>
      </c>
      <c r="F50" s="634">
        <f t="shared" ca="1" si="7"/>
        <v>0</v>
      </c>
      <c r="G50" s="634">
        <f t="shared" ca="1" si="7"/>
        <v>320</v>
      </c>
      <c r="H50" s="635">
        <f t="shared" ca="1" si="7"/>
        <v>368</v>
      </c>
      <c r="I50" s="634">
        <f t="shared" ca="1" si="7"/>
        <v>0</v>
      </c>
      <c r="J50" s="634">
        <f t="shared" ca="1" si="7"/>
        <v>60</v>
      </c>
      <c r="K50" s="636">
        <f t="shared" ca="1" si="7"/>
        <v>84</v>
      </c>
      <c r="L50" s="634" t="str">
        <f t="shared" ca="1" si="7"/>
        <v>∞</v>
      </c>
      <c r="M50" s="634" t="str">
        <f t="shared" ca="1" si="7"/>
        <v>∞</v>
      </c>
      <c r="N50" s="637" t="str">
        <f t="shared" ca="1" si="7"/>
        <v>∞</v>
      </c>
      <c r="O50" s="638">
        <f t="shared" ca="1" si="7"/>
        <v>0</v>
      </c>
      <c r="P50" s="638">
        <f t="shared" ca="1" si="7"/>
        <v>4</v>
      </c>
      <c r="Q50" s="639">
        <f t="shared" ca="1" si="7"/>
        <v>5.32</v>
      </c>
      <c r="R50" s="640" t="str">
        <f t="shared" ca="1" si="7"/>
        <v>店:锈色少女(C模式)</v>
      </c>
    </row>
    <row r="51" spans="1:18" ht="12" thickBot="1">
      <c r="A51" s="646" t="str">
        <f t="shared" ca="1" si="6"/>
        <v>Mr.烟囱:0</v>
      </c>
      <c r="B51" s="652" t="str">
        <f t="shared" ca="1" si="6"/>
        <v>通常</v>
      </c>
      <c r="C51" s="653" t="str">
        <f t="shared" ca="1" si="6"/>
        <v>1体</v>
      </c>
      <c r="D51" s="654" t="str">
        <f t="shared" ca="1" si="6"/>
        <v>副炮</v>
      </c>
      <c r="E51" s="652">
        <f t="shared" ca="1" si="6"/>
        <v>0</v>
      </c>
      <c r="F51" s="634">
        <f t="shared" ca="1" si="7"/>
        <v>0</v>
      </c>
      <c r="G51" s="634">
        <f t="shared" ca="1" si="7"/>
        <v>320</v>
      </c>
      <c r="H51" s="635">
        <f t="shared" ca="1" si="7"/>
        <v>400</v>
      </c>
      <c r="I51" s="634">
        <f t="shared" ca="1" si="7"/>
        <v>0</v>
      </c>
      <c r="J51" s="634">
        <f t="shared" ca="1" si="7"/>
        <v>50</v>
      </c>
      <c r="K51" s="636">
        <f t="shared" ca="1" si="7"/>
        <v>80</v>
      </c>
      <c r="L51" s="634" t="str">
        <f t="shared" ca="1" si="7"/>
        <v>∞</v>
      </c>
      <c r="M51" s="634" t="str">
        <f t="shared" ca="1" si="7"/>
        <v>∞</v>
      </c>
      <c r="N51" s="637" t="str">
        <f t="shared" ca="1" si="7"/>
        <v>∞</v>
      </c>
      <c r="O51" s="638">
        <f t="shared" ca="1" si="7"/>
        <v>0</v>
      </c>
      <c r="P51" s="638">
        <f t="shared" ca="1" si="7"/>
        <v>1.2</v>
      </c>
      <c r="Q51" s="639">
        <f t="shared" ca="1" si="7"/>
        <v>1.81</v>
      </c>
      <c r="R51" s="640" t="str">
        <f t="shared" ca="1" si="7"/>
        <v>宝:艾尔鲁斯大楼27F/店:艾尔鲁斯</v>
      </c>
    </row>
    <row r="52" spans="1:18" ht="12" thickBot="1">
      <c r="A52" s="646" t="str">
        <f t="shared" ca="1" si="6"/>
        <v>Mr.烟囱:1</v>
      </c>
      <c r="B52" s="652" t="str">
        <f t="shared" ca="1" si="6"/>
        <v>通常</v>
      </c>
      <c r="C52" s="653" t="str">
        <f t="shared" ca="1" si="6"/>
        <v>1体</v>
      </c>
      <c r="D52" s="654" t="str">
        <f t="shared" ca="1" si="6"/>
        <v>副炮</v>
      </c>
      <c r="E52" s="652">
        <f t="shared" ca="1" si="6"/>
        <v>0</v>
      </c>
      <c r="F52" s="634">
        <f t="shared" ca="1" si="7"/>
        <v>0</v>
      </c>
      <c r="G52" s="634">
        <f t="shared" ca="1" si="7"/>
        <v>336</v>
      </c>
      <c r="H52" s="635">
        <f t="shared" ca="1" si="7"/>
        <v>386</v>
      </c>
      <c r="I52" s="634">
        <f t="shared" ca="1" si="7"/>
        <v>0</v>
      </c>
      <c r="J52" s="634">
        <f t="shared" ca="1" si="7"/>
        <v>52</v>
      </c>
      <c r="K52" s="636">
        <f t="shared" ca="1" si="7"/>
        <v>83</v>
      </c>
      <c r="L52" s="634" t="str">
        <f t="shared" ca="1" si="7"/>
        <v>∞</v>
      </c>
      <c r="M52" s="634" t="str">
        <f t="shared" ca="1" si="7"/>
        <v>∞</v>
      </c>
      <c r="N52" s="637" t="str">
        <f t="shared" ca="1" si="7"/>
        <v>∞</v>
      </c>
      <c r="O52" s="638">
        <f t="shared" ca="1" si="7"/>
        <v>0</v>
      </c>
      <c r="P52" s="638">
        <f t="shared" ca="1" si="7"/>
        <v>1.26</v>
      </c>
      <c r="Q52" s="639">
        <f t="shared" ca="1" si="7"/>
        <v>1.82</v>
      </c>
      <c r="R52" s="640" t="str">
        <f t="shared" ca="1" si="7"/>
        <v>宝:艾尔鲁斯大楼27F</v>
      </c>
    </row>
    <row r="53" spans="1:18" ht="12" thickBot="1">
      <c r="A53" s="646" t="str">
        <f t="shared" ca="1" si="6"/>
        <v>Mr.烟囱:2</v>
      </c>
      <c r="B53" s="652" t="str">
        <f t="shared" ca="1" si="6"/>
        <v>通常</v>
      </c>
      <c r="C53" s="653" t="str">
        <f t="shared" ca="1" si="6"/>
        <v>1体</v>
      </c>
      <c r="D53" s="654" t="str">
        <f t="shared" ca="1" si="6"/>
        <v>副炮</v>
      </c>
      <c r="E53" s="652">
        <f t="shared" ca="1" si="6"/>
        <v>0</v>
      </c>
      <c r="F53" s="634">
        <f t="shared" ca="1" si="7"/>
        <v>0</v>
      </c>
      <c r="G53" s="634">
        <f t="shared" ca="1" si="7"/>
        <v>352</v>
      </c>
      <c r="H53" s="635">
        <f t="shared" ca="1" si="7"/>
        <v>387</v>
      </c>
      <c r="I53" s="634">
        <f t="shared" ca="1" si="7"/>
        <v>0</v>
      </c>
      <c r="J53" s="634">
        <f t="shared" ca="1" si="7"/>
        <v>55</v>
      </c>
      <c r="K53" s="636">
        <f t="shared" ca="1" si="7"/>
        <v>88</v>
      </c>
      <c r="L53" s="634" t="str">
        <f t="shared" ca="1" si="7"/>
        <v>∞</v>
      </c>
      <c r="M53" s="634" t="str">
        <f t="shared" ca="1" si="7"/>
        <v>∞</v>
      </c>
      <c r="N53" s="637" t="str">
        <f t="shared" ca="1" si="7"/>
        <v>∞</v>
      </c>
      <c r="O53" s="638">
        <f t="shared" ca="1" si="7"/>
        <v>0</v>
      </c>
      <c r="P53" s="638">
        <f t="shared" ca="1" si="7"/>
        <v>1.32</v>
      </c>
      <c r="Q53" s="639">
        <f t="shared" ca="1" si="7"/>
        <v>1.87</v>
      </c>
      <c r="R53" s="640" t="str">
        <f t="shared" ca="1" si="7"/>
        <v>宝:艾尔鲁斯大楼27F</v>
      </c>
    </row>
    <row r="54" spans="1:18" ht="12" thickBot="1">
      <c r="A54" s="646" t="str">
        <f t="shared" ca="1" si="6"/>
        <v>Mr.烟囱:3</v>
      </c>
      <c r="B54" s="652" t="str">
        <f t="shared" ca="1" si="6"/>
        <v>通常</v>
      </c>
      <c r="C54" s="653" t="str">
        <f t="shared" ca="1" si="6"/>
        <v>1体</v>
      </c>
      <c r="D54" s="654" t="str">
        <f t="shared" ca="1" si="6"/>
        <v>副炮</v>
      </c>
      <c r="E54" s="652">
        <f t="shared" ca="1" si="6"/>
        <v>0</v>
      </c>
      <c r="F54" s="634">
        <f t="shared" ref="F54:R69" ca="1" si="8">IF(ROWS(副炮列表) &gt;= ROW() - 3,OFFSET(战车武器类型副炮,ROW() - 3,COLUMN()),"")</f>
        <v>0</v>
      </c>
      <c r="G54" s="634">
        <f t="shared" ca="1" si="7"/>
        <v>384</v>
      </c>
      <c r="H54" s="635">
        <f t="shared" ca="1" si="8"/>
        <v>387</v>
      </c>
      <c r="I54" s="634">
        <f t="shared" ca="1" si="8"/>
        <v>0</v>
      </c>
      <c r="J54" s="634">
        <f t="shared" ca="1" si="7"/>
        <v>60</v>
      </c>
      <c r="K54" s="636">
        <f t="shared" ca="1" si="8"/>
        <v>96</v>
      </c>
      <c r="L54" s="634" t="str">
        <f t="shared" ca="1" si="8"/>
        <v>∞</v>
      </c>
      <c r="M54" s="634" t="str">
        <f t="shared" ca="1" si="7"/>
        <v>∞</v>
      </c>
      <c r="N54" s="637" t="str">
        <f t="shared" ca="1" si="8"/>
        <v>∞</v>
      </c>
      <c r="O54" s="638">
        <f t="shared" ca="1" si="8"/>
        <v>0</v>
      </c>
      <c r="P54" s="638">
        <f t="shared" ca="1" si="7"/>
        <v>1.44</v>
      </c>
      <c r="Q54" s="639">
        <f t="shared" ca="1" si="8"/>
        <v>1.95</v>
      </c>
      <c r="R54" s="640" t="str">
        <f t="shared" ca="1" si="7"/>
        <v>宝:艾尔鲁斯大楼27F</v>
      </c>
    </row>
    <row r="55" spans="1:18" ht="12" thickBot="1">
      <c r="A55" s="646" t="str">
        <f t="shared" ca="1" si="6"/>
        <v>烈焰龙:0</v>
      </c>
      <c r="B55" s="652" t="str">
        <f t="shared" ca="1" si="6"/>
        <v>火炎</v>
      </c>
      <c r="C55" s="653" t="str">
        <f t="shared" ca="1" si="6"/>
        <v>扇范围大</v>
      </c>
      <c r="D55" s="654" t="str">
        <f t="shared" ca="1" si="6"/>
        <v>副炮</v>
      </c>
      <c r="E55" s="652">
        <f t="shared" ca="1" si="6"/>
        <v>0</v>
      </c>
      <c r="F55" s="634">
        <f t="shared" ca="1" si="8"/>
        <v>0</v>
      </c>
      <c r="G55" s="634">
        <f t="shared" ca="1" si="7"/>
        <v>345</v>
      </c>
      <c r="H55" s="635">
        <f t="shared" ca="1" si="8"/>
        <v>396</v>
      </c>
      <c r="I55" s="634">
        <f t="shared" ca="1" si="8"/>
        <v>0</v>
      </c>
      <c r="J55" s="634">
        <f t="shared" ca="1" si="7"/>
        <v>90</v>
      </c>
      <c r="K55" s="636">
        <f t="shared" ca="1" si="8"/>
        <v>121</v>
      </c>
      <c r="L55" s="634" t="str">
        <f t="shared" ca="1" si="8"/>
        <v>∞</v>
      </c>
      <c r="M55" s="634" t="str">
        <f t="shared" ca="1" si="7"/>
        <v>∞</v>
      </c>
      <c r="N55" s="637" t="str">
        <f t="shared" ca="1" si="8"/>
        <v>∞</v>
      </c>
      <c r="O55" s="638">
        <f t="shared" ca="1" si="8"/>
        <v>0</v>
      </c>
      <c r="P55" s="638">
        <f t="shared" ca="1" si="7"/>
        <v>3.5</v>
      </c>
      <c r="Q55" s="639">
        <f t="shared" ca="1" si="8"/>
        <v>4.55</v>
      </c>
      <c r="R55" s="640" t="str">
        <f t="shared" ca="1" si="7"/>
        <v>店:艾尔鲁斯(C模式)/落:AT伊夫利特</v>
      </c>
    </row>
    <row r="56" spans="1:18" ht="12" thickBot="1">
      <c r="A56" s="646" t="str">
        <f t="shared" ca="1" si="6"/>
        <v>烈焰龙:1</v>
      </c>
      <c r="B56" s="652" t="str">
        <f t="shared" ca="1" si="6"/>
        <v>火炎</v>
      </c>
      <c r="C56" s="653" t="str">
        <f t="shared" ca="1" si="6"/>
        <v>扇范围大</v>
      </c>
      <c r="D56" s="654" t="str">
        <f t="shared" ca="1" si="6"/>
        <v>副炮</v>
      </c>
      <c r="E56" s="652">
        <f t="shared" ca="1" si="6"/>
        <v>0</v>
      </c>
      <c r="F56" s="634">
        <f t="shared" ca="1" si="8"/>
        <v>0</v>
      </c>
      <c r="G56" s="634">
        <f t="shared" ca="1" si="7"/>
        <v>362</v>
      </c>
      <c r="H56" s="635">
        <f t="shared" ca="1" si="8"/>
        <v>397</v>
      </c>
      <c r="I56" s="634">
        <f t="shared" ca="1" si="8"/>
        <v>0</v>
      </c>
      <c r="J56" s="634">
        <f t="shared" ca="1" si="7"/>
        <v>94</v>
      </c>
      <c r="K56" s="636">
        <f t="shared" ca="1" si="8"/>
        <v>126</v>
      </c>
      <c r="L56" s="634" t="str">
        <f t="shared" ca="1" si="8"/>
        <v>∞</v>
      </c>
      <c r="M56" s="634" t="str">
        <f t="shared" ca="1" si="7"/>
        <v>∞</v>
      </c>
      <c r="N56" s="637" t="str">
        <f t="shared" ca="1" si="8"/>
        <v>∞</v>
      </c>
      <c r="O56" s="638">
        <f t="shared" ca="1" si="8"/>
        <v>0</v>
      </c>
      <c r="P56" s="638">
        <f t="shared" ca="1" si="7"/>
        <v>3.67</v>
      </c>
      <c r="Q56" s="639">
        <f t="shared" ca="1" si="8"/>
        <v>4.66</v>
      </c>
      <c r="R56" s="640" t="str">
        <f t="shared" ca="1" si="7"/>
        <v>落:AT伊夫利特</v>
      </c>
    </row>
    <row r="57" spans="1:18" ht="12" thickBot="1">
      <c r="A57" s="646" t="str">
        <f t="shared" ca="1" si="6"/>
        <v>烈焰龙:2</v>
      </c>
      <c r="B57" s="652" t="str">
        <f t="shared" ca="1" si="6"/>
        <v>火炎</v>
      </c>
      <c r="C57" s="653" t="str">
        <f t="shared" ca="1" si="6"/>
        <v>扇范围大</v>
      </c>
      <c r="D57" s="654" t="str">
        <f t="shared" ca="1" si="6"/>
        <v>副炮</v>
      </c>
      <c r="E57" s="652">
        <f t="shared" ca="1" si="6"/>
        <v>0</v>
      </c>
      <c r="F57" s="634">
        <f t="shared" ca="1" si="8"/>
        <v>0</v>
      </c>
      <c r="G57" s="634">
        <f t="shared" ca="1" si="7"/>
        <v>379</v>
      </c>
      <c r="H57" s="635">
        <f t="shared" ca="1" si="8"/>
        <v>398</v>
      </c>
      <c r="I57" s="634">
        <f t="shared" ca="1" si="8"/>
        <v>0</v>
      </c>
      <c r="J57" s="634">
        <f t="shared" ca="1" si="7"/>
        <v>99</v>
      </c>
      <c r="K57" s="636">
        <f t="shared" ca="1" si="8"/>
        <v>133</v>
      </c>
      <c r="L57" s="634" t="str">
        <f t="shared" ca="1" si="8"/>
        <v>∞</v>
      </c>
      <c r="M57" s="634" t="str">
        <f t="shared" ca="1" si="7"/>
        <v>∞</v>
      </c>
      <c r="N57" s="637" t="str">
        <f t="shared" ca="1" si="8"/>
        <v>∞</v>
      </c>
      <c r="O57" s="638">
        <f t="shared" ca="1" si="8"/>
        <v>0</v>
      </c>
      <c r="P57" s="638">
        <f t="shared" ca="1" si="7"/>
        <v>3.85</v>
      </c>
      <c r="Q57" s="639">
        <f t="shared" ca="1" si="8"/>
        <v>4.7699999999999996</v>
      </c>
      <c r="R57" s="640" t="str">
        <f t="shared" ca="1" si="7"/>
        <v>落:AT伊夫利特</v>
      </c>
    </row>
    <row r="58" spans="1:18" ht="12" thickBot="1">
      <c r="A58" s="646" t="str">
        <f t="shared" ca="1" si="6"/>
        <v>烈焰龙:3</v>
      </c>
      <c r="B58" s="652" t="str">
        <f t="shared" ca="1" si="6"/>
        <v>火炎</v>
      </c>
      <c r="C58" s="653" t="str">
        <f t="shared" ca="1" si="6"/>
        <v>扇范围大</v>
      </c>
      <c r="D58" s="654" t="str">
        <f t="shared" ca="1" si="6"/>
        <v>副炮</v>
      </c>
      <c r="E58" s="652">
        <f t="shared" ca="1" si="6"/>
        <v>0</v>
      </c>
      <c r="F58" s="634">
        <f t="shared" ca="1" si="8"/>
        <v>0</v>
      </c>
      <c r="G58" s="634">
        <f t="shared" ca="1" si="7"/>
        <v>414</v>
      </c>
      <c r="H58" s="635">
        <f t="shared" ca="1" si="8"/>
        <v>414</v>
      </c>
      <c r="I58" s="634">
        <f t="shared" ca="1" si="8"/>
        <v>0</v>
      </c>
      <c r="J58" s="634">
        <f t="shared" ca="1" si="7"/>
        <v>108</v>
      </c>
      <c r="K58" s="636">
        <f t="shared" ca="1" si="8"/>
        <v>145</v>
      </c>
      <c r="L58" s="634" t="str">
        <f t="shared" ca="1" si="8"/>
        <v>∞</v>
      </c>
      <c r="M58" s="634" t="str">
        <f t="shared" ca="1" si="7"/>
        <v>∞</v>
      </c>
      <c r="N58" s="637" t="str">
        <f t="shared" ca="1" si="8"/>
        <v>∞</v>
      </c>
      <c r="O58" s="638">
        <f t="shared" ca="1" si="8"/>
        <v>0</v>
      </c>
      <c r="P58" s="638">
        <f t="shared" ca="1" si="7"/>
        <v>4.2</v>
      </c>
      <c r="Q58" s="639">
        <f t="shared" ca="1" si="8"/>
        <v>5.08</v>
      </c>
      <c r="R58" s="640" t="str">
        <f t="shared" ca="1" si="7"/>
        <v>落:AT伊夫利特</v>
      </c>
    </row>
    <row r="59" spans="1:18" ht="12" thickBot="1">
      <c r="A59" s="646" t="str">
        <f t="shared" ca="1" si="6"/>
        <v>22mm火神炮:0</v>
      </c>
      <c r="B59" s="652" t="str">
        <f t="shared" ca="1" si="6"/>
        <v>通常</v>
      </c>
      <c r="C59" s="653" t="str">
        <f t="shared" ca="1" si="6"/>
        <v>扇范围大</v>
      </c>
      <c r="D59" s="654" t="str">
        <f t="shared" ca="1" si="6"/>
        <v>副炮</v>
      </c>
      <c r="E59" s="652">
        <f t="shared" ca="1" si="6"/>
        <v>0</v>
      </c>
      <c r="F59" s="634">
        <f t="shared" ca="1" si="8"/>
        <v>0</v>
      </c>
      <c r="G59" s="634">
        <f t="shared" ca="1" si="7"/>
        <v>350</v>
      </c>
      <c r="H59" s="635">
        <f t="shared" ca="1" si="8"/>
        <v>385</v>
      </c>
      <c r="I59" s="634">
        <f t="shared" ca="1" si="8"/>
        <v>0</v>
      </c>
      <c r="J59" s="634">
        <f t="shared" ca="1" si="7"/>
        <v>85</v>
      </c>
      <c r="K59" s="636">
        <f t="shared" ca="1" si="8"/>
        <v>97</v>
      </c>
      <c r="L59" s="634" t="str">
        <f t="shared" ca="1" si="8"/>
        <v>∞</v>
      </c>
      <c r="M59" s="634" t="str">
        <f t="shared" ca="1" si="7"/>
        <v>∞</v>
      </c>
      <c r="N59" s="637" t="str">
        <f t="shared" ca="1" si="8"/>
        <v>∞</v>
      </c>
      <c r="O59" s="638">
        <f t="shared" ca="1" si="8"/>
        <v>0</v>
      </c>
      <c r="P59" s="638">
        <f t="shared" ca="1" si="7"/>
        <v>2.8</v>
      </c>
      <c r="Q59" s="639">
        <f t="shared" ca="1" si="8"/>
        <v>3.22</v>
      </c>
      <c r="R59" s="640" t="str">
        <f t="shared" ca="1" si="7"/>
        <v>店:艾尔鲁斯/落:杀人巡逻车</v>
      </c>
    </row>
    <row r="60" spans="1:18" ht="12" thickBot="1">
      <c r="A60" s="646" t="str">
        <f t="shared" ca="1" si="6"/>
        <v>22mm火神炮:1</v>
      </c>
      <c r="B60" s="652" t="str">
        <f t="shared" ca="1" si="6"/>
        <v>通常</v>
      </c>
      <c r="C60" s="653" t="str">
        <f t="shared" ca="1" si="6"/>
        <v>扇范围大</v>
      </c>
      <c r="D60" s="654" t="str">
        <f t="shared" ca="1" si="6"/>
        <v>副炮</v>
      </c>
      <c r="E60" s="652">
        <f t="shared" ca="1" si="6"/>
        <v>0</v>
      </c>
      <c r="F60" s="634">
        <f t="shared" ca="1" si="8"/>
        <v>0</v>
      </c>
      <c r="G60" s="634">
        <f t="shared" ca="1" si="8"/>
        <v>367</v>
      </c>
      <c r="H60" s="635">
        <f t="shared" ca="1" si="8"/>
        <v>385</v>
      </c>
      <c r="I60" s="634">
        <f t="shared" ca="1" si="8"/>
        <v>0</v>
      </c>
      <c r="J60" s="634">
        <f t="shared" ca="1" si="8"/>
        <v>89</v>
      </c>
      <c r="K60" s="636">
        <f t="shared" ca="1" si="8"/>
        <v>102</v>
      </c>
      <c r="L60" s="634" t="str">
        <f t="shared" ca="1" si="8"/>
        <v>∞</v>
      </c>
      <c r="M60" s="634" t="str">
        <f t="shared" ca="1" si="8"/>
        <v>∞</v>
      </c>
      <c r="N60" s="637" t="str">
        <f t="shared" ca="1" si="8"/>
        <v>∞</v>
      </c>
      <c r="O60" s="638">
        <f t="shared" ca="1" si="8"/>
        <v>0</v>
      </c>
      <c r="P60" s="638">
        <f t="shared" ca="1" si="8"/>
        <v>2.94</v>
      </c>
      <c r="Q60" s="639">
        <f t="shared" ca="1" si="8"/>
        <v>3.29</v>
      </c>
      <c r="R60" s="640" t="str">
        <f t="shared" ca="1" si="8"/>
        <v>落:杀人巡逻车</v>
      </c>
    </row>
    <row r="61" spans="1:18" ht="12" thickBot="1">
      <c r="A61" s="646" t="str">
        <f t="shared" ca="1" si="6"/>
        <v>22mm火神炮:2</v>
      </c>
      <c r="B61" s="652" t="str">
        <f t="shared" ca="1" si="6"/>
        <v>通常</v>
      </c>
      <c r="C61" s="653" t="str">
        <f t="shared" ca="1" si="6"/>
        <v>扇范围大</v>
      </c>
      <c r="D61" s="654" t="str">
        <f t="shared" ca="1" si="6"/>
        <v>副炮</v>
      </c>
      <c r="E61" s="652">
        <f t="shared" ca="1" si="6"/>
        <v>0</v>
      </c>
      <c r="F61" s="634">
        <f t="shared" ca="1" si="8"/>
        <v>0</v>
      </c>
      <c r="G61" s="634">
        <f t="shared" ca="1" si="8"/>
        <v>385</v>
      </c>
      <c r="H61" s="635">
        <f t="shared" ca="1" si="8"/>
        <v>385</v>
      </c>
      <c r="I61" s="634">
        <f t="shared" ca="1" si="8"/>
        <v>0</v>
      </c>
      <c r="J61" s="634">
        <f t="shared" ca="1" si="8"/>
        <v>93</v>
      </c>
      <c r="K61" s="636">
        <f t="shared" ca="1" si="8"/>
        <v>106</v>
      </c>
      <c r="L61" s="634" t="str">
        <f t="shared" ca="1" si="8"/>
        <v>∞</v>
      </c>
      <c r="M61" s="634" t="str">
        <f t="shared" ca="1" si="8"/>
        <v>∞</v>
      </c>
      <c r="N61" s="637" t="str">
        <f t="shared" ca="1" si="8"/>
        <v>∞</v>
      </c>
      <c r="O61" s="638">
        <f t="shared" ca="1" si="8"/>
        <v>0</v>
      </c>
      <c r="P61" s="638">
        <f t="shared" ca="1" si="8"/>
        <v>3.08</v>
      </c>
      <c r="Q61" s="639">
        <f t="shared" ca="1" si="8"/>
        <v>3.35</v>
      </c>
      <c r="R61" s="640" t="str">
        <f t="shared" ca="1" si="8"/>
        <v>落:杀人巡逻车</v>
      </c>
    </row>
    <row r="62" spans="1:18" ht="12" thickBot="1">
      <c r="A62" s="646" t="str">
        <f t="shared" ca="1" si="6"/>
        <v>22mm火神炮:3</v>
      </c>
      <c r="B62" s="652" t="str">
        <f t="shared" ca="1" si="6"/>
        <v>通常</v>
      </c>
      <c r="C62" s="653" t="str">
        <f t="shared" ca="1" si="6"/>
        <v>扇范围大</v>
      </c>
      <c r="D62" s="654" t="str">
        <f t="shared" ca="1" si="6"/>
        <v>副炮</v>
      </c>
      <c r="E62" s="652">
        <f t="shared" ca="1" si="6"/>
        <v>0</v>
      </c>
      <c r="F62" s="634">
        <f t="shared" ca="1" si="8"/>
        <v>0</v>
      </c>
      <c r="G62" s="634">
        <f t="shared" ca="1" si="8"/>
        <v>420</v>
      </c>
      <c r="H62" s="635">
        <f t="shared" ca="1" si="8"/>
        <v>420</v>
      </c>
      <c r="I62" s="634">
        <f t="shared" ca="1" si="8"/>
        <v>0</v>
      </c>
      <c r="J62" s="634">
        <f t="shared" ca="1" si="8"/>
        <v>102</v>
      </c>
      <c r="K62" s="636">
        <f t="shared" ca="1" si="8"/>
        <v>117</v>
      </c>
      <c r="L62" s="634" t="str">
        <f t="shared" ca="1" si="8"/>
        <v>∞</v>
      </c>
      <c r="M62" s="634" t="str">
        <f t="shared" ca="1" si="8"/>
        <v>∞</v>
      </c>
      <c r="N62" s="637" t="str">
        <f t="shared" ca="1" si="8"/>
        <v>∞</v>
      </c>
      <c r="O62" s="638">
        <f t="shared" ca="1" si="8"/>
        <v>0</v>
      </c>
      <c r="P62" s="638">
        <f t="shared" ca="1" si="8"/>
        <v>3.36</v>
      </c>
      <c r="Q62" s="639">
        <f t="shared" ca="1" si="8"/>
        <v>3.66</v>
      </c>
      <c r="R62" s="640" t="str">
        <f t="shared" ca="1" si="8"/>
        <v>落:杀人巡逻车</v>
      </c>
    </row>
    <row r="63" spans="1:18" ht="12" thickBot="1">
      <c r="A63" s="646" t="str">
        <f t="shared" ca="1" si="6"/>
        <v>猛牛火神炮:0</v>
      </c>
      <c r="B63" s="652" t="str">
        <f t="shared" ca="1" si="6"/>
        <v>通常</v>
      </c>
      <c r="C63" s="653" t="str">
        <f t="shared" ca="1" si="6"/>
        <v>扇范围大</v>
      </c>
      <c r="D63" s="654" t="str">
        <f t="shared" ca="1" si="6"/>
        <v>副炮</v>
      </c>
      <c r="E63" s="652">
        <f t="shared" ca="1" si="6"/>
        <v>0</v>
      </c>
      <c r="F63" s="634">
        <f t="shared" ca="1" si="8"/>
        <v>0</v>
      </c>
      <c r="G63" s="634">
        <f t="shared" ca="1" si="8"/>
        <v>360</v>
      </c>
      <c r="H63" s="635">
        <f t="shared" ca="1" si="8"/>
        <v>396</v>
      </c>
      <c r="I63" s="634">
        <f t="shared" ca="1" si="8"/>
        <v>0</v>
      </c>
      <c r="J63" s="634">
        <f t="shared" ca="1" si="8"/>
        <v>85</v>
      </c>
      <c r="K63" s="636">
        <f t="shared" ca="1" si="8"/>
        <v>97</v>
      </c>
      <c r="L63" s="634" t="str">
        <f t="shared" ca="1" si="8"/>
        <v>∞</v>
      </c>
      <c r="M63" s="634" t="str">
        <f t="shared" ca="1" si="8"/>
        <v>∞</v>
      </c>
      <c r="N63" s="637" t="str">
        <f t="shared" ca="1" si="8"/>
        <v>∞</v>
      </c>
      <c r="O63" s="638">
        <f t="shared" ca="1" si="8"/>
        <v>0</v>
      </c>
      <c r="P63" s="638">
        <f t="shared" ca="1" si="8"/>
        <v>0.11</v>
      </c>
      <c r="Q63" s="639">
        <f t="shared" ca="1" si="8"/>
        <v>0.12</v>
      </c>
      <c r="R63" s="640" t="str">
        <f t="shared" ca="1" si="8"/>
        <v>落:奥罗克/僵尸奥罗克</v>
      </c>
    </row>
    <row r="64" spans="1:18" ht="12" thickBot="1">
      <c r="A64" s="646" t="str">
        <f t="shared" ref="A64:E84" ca="1" si="9">IF(ROWS(副炮列表) &gt;= ROW() - 3,OFFSET(战车武器类型副炮,ROW() - 3,COLUMN()),"")</f>
        <v>猛牛火神炮:2</v>
      </c>
      <c r="B64" s="652" t="str">
        <f t="shared" ca="1" si="9"/>
        <v>通常</v>
      </c>
      <c r="C64" s="653" t="str">
        <f t="shared" ca="1" si="9"/>
        <v>扇范围大</v>
      </c>
      <c r="D64" s="654" t="str">
        <f t="shared" ca="1" si="9"/>
        <v>副炮</v>
      </c>
      <c r="E64" s="652">
        <f t="shared" ref="E64:E81" ca="1" si="10">IF(ROWS(副炮列表) &gt;= ROW() - 3,OFFSET(战车武器类型副炮,ROW() - 3,COLUMN()),"")</f>
        <v>0</v>
      </c>
      <c r="F64" s="634">
        <f t="shared" ref="F64:R79" ca="1" si="11">IF(ROWS(副炮列表) &gt;= ROW() - 3,OFFSET(战车武器类型副炮,ROW() - 3,COLUMN()),"")</f>
        <v>198</v>
      </c>
      <c r="G64" s="634">
        <f t="shared" ca="1" si="8"/>
        <v>396</v>
      </c>
      <c r="H64" s="635">
        <f t="shared" ca="1" si="11"/>
        <v>396</v>
      </c>
      <c r="I64" s="634">
        <f t="shared" ca="1" si="11"/>
        <v>46</v>
      </c>
      <c r="J64" s="634">
        <f t="shared" ca="1" si="8"/>
        <v>93</v>
      </c>
      <c r="K64" s="636">
        <f t="shared" ca="1" si="11"/>
        <v>106</v>
      </c>
      <c r="L64" s="634" t="str">
        <f t="shared" ca="1" si="11"/>
        <v>∞</v>
      </c>
      <c r="M64" s="634" t="str">
        <f t="shared" ca="1" si="8"/>
        <v>∞</v>
      </c>
      <c r="N64" s="637" t="str">
        <f t="shared" ca="1" si="11"/>
        <v>∞</v>
      </c>
      <c r="O64" s="638">
        <f t="shared" ca="1" si="11"/>
        <v>0.08</v>
      </c>
      <c r="P64" s="638">
        <f t="shared" ca="1" si="8"/>
        <v>0.12</v>
      </c>
      <c r="Q64" s="639">
        <f t="shared" ca="1" si="11"/>
        <v>0.13</v>
      </c>
      <c r="R64" s="640" t="str">
        <f t="shared" ca="1" si="8"/>
        <v>落:奥罗克/僵尸奥罗克</v>
      </c>
    </row>
    <row r="65" spans="1:18" ht="12" thickBot="1">
      <c r="A65" s="646" t="str">
        <f t="shared" ca="1" si="9"/>
        <v>绯牡丹火神炮:0</v>
      </c>
      <c r="B65" s="652" t="str">
        <f t="shared" ca="1" si="9"/>
        <v>通常</v>
      </c>
      <c r="C65" s="653" t="str">
        <f t="shared" ca="1" si="9"/>
        <v>扇范围大</v>
      </c>
      <c r="D65" s="654" t="str">
        <f t="shared" ca="1" si="9"/>
        <v>副炮</v>
      </c>
      <c r="E65" s="652">
        <f t="shared" ca="1" si="10"/>
        <v>0</v>
      </c>
      <c r="F65" s="634">
        <f t="shared" ca="1" si="11"/>
        <v>0</v>
      </c>
      <c r="G65" s="634">
        <f t="shared" ca="1" si="8"/>
        <v>365</v>
      </c>
      <c r="H65" s="635">
        <f t="shared" ca="1" si="11"/>
        <v>383</v>
      </c>
      <c r="I65" s="634">
        <f t="shared" ca="1" si="11"/>
        <v>0</v>
      </c>
      <c r="J65" s="634">
        <f t="shared" ca="1" si="8"/>
        <v>110</v>
      </c>
      <c r="K65" s="636">
        <f t="shared" ca="1" si="11"/>
        <v>148</v>
      </c>
      <c r="L65" s="634" t="str">
        <f t="shared" ca="1" si="11"/>
        <v>∞</v>
      </c>
      <c r="M65" s="634" t="str">
        <f t="shared" ca="1" si="8"/>
        <v>∞</v>
      </c>
      <c r="N65" s="637" t="str">
        <f t="shared" ca="1" si="11"/>
        <v>∞</v>
      </c>
      <c r="O65" s="638">
        <f t="shared" ca="1" si="11"/>
        <v>0</v>
      </c>
      <c r="P65" s="638">
        <f t="shared" ca="1" si="8"/>
        <v>0.1</v>
      </c>
      <c r="Q65" s="639">
        <f t="shared" ca="1" si="11"/>
        <v>0.12</v>
      </c>
      <c r="R65" s="640" t="str">
        <f t="shared" ca="1" si="8"/>
        <v>落:独角兽首/完美防御</v>
      </c>
    </row>
    <row r="66" spans="1:18" ht="12" thickBot="1">
      <c r="A66" s="646" t="str">
        <f t="shared" ca="1" si="9"/>
        <v>绯牡丹火神炮:1</v>
      </c>
      <c r="B66" s="652" t="str">
        <f t="shared" ca="1" si="9"/>
        <v>通常</v>
      </c>
      <c r="C66" s="653" t="str">
        <f t="shared" ca="1" si="9"/>
        <v>扇范围大</v>
      </c>
      <c r="D66" s="654" t="str">
        <f t="shared" ca="1" si="9"/>
        <v>副炮</v>
      </c>
      <c r="E66" s="652">
        <f t="shared" ca="1" si="10"/>
        <v>0</v>
      </c>
      <c r="F66" s="634">
        <f t="shared" ca="1" si="11"/>
        <v>0</v>
      </c>
      <c r="G66" s="634">
        <f t="shared" ca="1" si="8"/>
        <v>383</v>
      </c>
      <c r="H66" s="635">
        <f t="shared" ca="1" si="11"/>
        <v>383</v>
      </c>
      <c r="I66" s="634">
        <f t="shared" ca="1" si="11"/>
        <v>0</v>
      </c>
      <c r="J66" s="634">
        <f t="shared" ca="1" si="8"/>
        <v>115</v>
      </c>
      <c r="K66" s="636">
        <f t="shared" ca="1" si="11"/>
        <v>155</v>
      </c>
      <c r="L66" s="634" t="str">
        <f t="shared" ca="1" si="11"/>
        <v>∞</v>
      </c>
      <c r="M66" s="634" t="str">
        <f t="shared" ca="1" si="8"/>
        <v>∞</v>
      </c>
      <c r="N66" s="637" t="str">
        <f t="shared" ca="1" si="11"/>
        <v>∞</v>
      </c>
      <c r="O66" s="638">
        <f t="shared" ca="1" si="11"/>
        <v>0</v>
      </c>
      <c r="P66" s="638">
        <f t="shared" ca="1" si="8"/>
        <v>0.1</v>
      </c>
      <c r="Q66" s="639">
        <f t="shared" ca="1" si="11"/>
        <v>0.12</v>
      </c>
      <c r="R66" s="640" t="str">
        <f t="shared" ca="1" si="8"/>
        <v>落:独角兽首/完美防御</v>
      </c>
    </row>
    <row r="67" spans="1:18" ht="12" thickBot="1">
      <c r="A67" s="646" t="str">
        <f t="shared" ca="1" si="9"/>
        <v>绯牡丹火神炮:2</v>
      </c>
      <c r="B67" s="652" t="str">
        <f t="shared" ca="1" si="9"/>
        <v>通常</v>
      </c>
      <c r="C67" s="653" t="str">
        <f t="shared" ca="1" si="9"/>
        <v>扇范围大</v>
      </c>
      <c r="D67" s="654" t="str">
        <f t="shared" ca="1" si="9"/>
        <v>副炮</v>
      </c>
      <c r="E67" s="652">
        <f t="shared" ca="1" si="10"/>
        <v>0</v>
      </c>
      <c r="F67" s="634">
        <f t="shared" ca="1" si="11"/>
        <v>0</v>
      </c>
      <c r="G67" s="634">
        <f t="shared" ca="1" si="8"/>
        <v>401</v>
      </c>
      <c r="H67" s="635">
        <f t="shared" ca="1" si="11"/>
        <v>401</v>
      </c>
      <c r="I67" s="634">
        <f t="shared" ca="1" si="11"/>
        <v>0</v>
      </c>
      <c r="J67" s="634">
        <f t="shared" ca="1" si="8"/>
        <v>121</v>
      </c>
      <c r="K67" s="636">
        <f t="shared" ca="1" si="11"/>
        <v>163</v>
      </c>
      <c r="L67" s="634" t="str">
        <f t="shared" ca="1" si="11"/>
        <v>∞</v>
      </c>
      <c r="M67" s="634" t="str">
        <f t="shared" ca="1" si="8"/>
        <v>∞</v>
      </c>
      <c r="N67" s="637" t="str">
        <f t="shared" ca="1" si="11"/>
        <v>∞</v>
      </c>
      <c r="O67" s="638">
        <f t="shared" ca="1" si="11"/>
        <v>0</v>
      </c>
      <c r="P67" s="638">
        <f t="shared" ca="1" si="8"/>
        <v>0.11</v>
      </c>
      <c r="Q67" s="639">
        <f t="shared" ca="1" si="11"/>
        <v>0.13</v>
      </c>
      <c r="R67" s="640" t="str">
        <f t="shared" ca="1" si="8"/>
        <v>落:独角兽首/完美防御</v>
      </c>
    </row>
    <row r="68" spans="1:18" ht="12" thickBot="1">
      <c r="A68" s="646" t="str">
        <f t="shared" ca="1" si="9"/>
        <v>绯牡丹火神炮:3</v>
      </c>
      <c r="B68" s="652" t="str">
        <f t="shared" ca="1" si="9"/>
        <v>通常</v>
      </c>
      <c r="C68" s="653" t="str">
        <f t="shared" ca="1" si="9"/>
        <v>扇范围大</v>
      </c>
      <c r="D68" s="654" t="str">
        <f t="shared" ca="1" si="9"/>
        <v>副炮</v>
      </c>
      <c r="E68" s="652">
        <f t="shared" ca="1" si="10"/>
        <v>0</v>
      </c>
      <c r="F68" s="634">
        <f t="shared" ca="1" si="11"/>
        <v>0</v>
      </c>
      <c r="G68" s="634">
        <f t="shared" ca="1" si="8"/>
        <v>438</v>
      </c>
      <c r="H68" s="635">
        <f t="shared" ca="1" si="11"/>
        <v>438</v>
      </c>
      <c r="I68" s="634">
        <f t="shared" ca="1" si="11"/>
        <v>0</v>
      </c>
      <c r="J68" s="634">
        <f t="shared" ca="1" si="8"/>
        <v>132</v>
      </c>
      <c r="K68" s="636">
        <f t="shared" ca="1" si="11"/>
        <v>178</v>
      </c>
      <c r="L68" s="634" t="str">
        <f t="shared" ca="1" si="11"/>
        <v>∞</v>
      </c>
      <c r="M68" s="634" t="str">
        <f t="shared" ca="1" si="8"/>
        <v>∞</v>
      </c>
      <c r="N68" s="637" t="str">
        <f t="shared" ca="1" si="11"/>
        <v>∞</v>
      </c>
      <c r="O68" s="638">
        <f t="shared" ca="1" si="11"/>
        <v>0</v>
      </c>
      <c r="P68" s="638">
        <f t="shared" ca="1" si="8"/>
        <v>0.12</v>
      </c>
      <c r="Q68" s="639">
        <f t="shared" ca="1" si="11"/>
        <v>0.14000000000000001</v>
      </c>
      <c r="R68" s="640" t="str">
        <f t="shared" ca="1" si="8"/>
        <v>落:独角兽首/完美防御</v>
      </c>
    </row>
    <row r="69" spans="1:18" ht="12" thickBot="1">
      <c r="A69" s="646" t="str">
        <f t="shared" ca="1" si="9"/>
        <v>玫瑰火神炮:0</v>
      </c>
      <c r="B69" s="652" t="str">
        <f t="shared" ca="1" si="9"/>
        <v>通常</v>
      </c>
      <c r="C69" s="653" t="str">
        <f t="shared" ca="1" si="9"/>
        <v>扇范围大</v>
      </c>
      <c r="D69" s="654" t="str">
        <f t="shared" ca="1" si="9"/>
        <v>副炮</v>
      </c>
      <c r="E69" s="652">
        <f t="shared" ca="1" si="10"/>
        <v>0</v>
      </c>
      <c r="F69" s="634">
        <f t="shared" ca="1" si="11"/>
        <v>0</v>
      </c>
      <c r="G69" s="634">
        <f t="shared" ca="1" si="8"/>
        <v>365</v>
      </c>
      <c r="H69" s="635">
        <f t="shared" ca="1" si="11"/>
        <v>383</v>
      </c>
      <c r="I69" s="634">
        <f t="shared" ca="1" si="11"/>
        <v>0</v>
      </c>
      <c r="J69" s="634">
        <f t="shared" ca="1" si="8"/>
        <v>110</v>
      </c>
      <c r="K69" s="636">
        <f t="shared" ca="1" si="11"/>
        <v>148</v>
      </c>
      <c r="L69" s="634" t="str">
        <f t="shared" ca="1" si="11"/>
        <v>∞</v>
      </c>
      <c r="M69" s="634" t="str">
        <f t="shared" ca="1" si="8"/>
        <v>∞</v>
      </c>
      <c r="N69" s="637" t="str">
        <f t="shared" ca="1" si="11"/>
        <v>∞</v>
      </c>
      <c r="O69" s="638">
        <f t="shared" ca="1" si="11"/>
        <v>0</v>
      </c>
      <c r="P69" s="638">
        <f t="shared" ca="1" si="8"/>
        <v>0.5</v>
      </c>
      <c r="Q69" s="639">
        <f t="shared" ca="1" si="11"/>
        <v>0.62</v>
      </c>
      <c r="R69" s="640" t="str">
        <f t="shared" ca="1" si="8"/>
        <v>秘藏BOX</v>
      </c>
    </row>
    <row r="70" spans="1:18" ht="12" thickBot="1">
      <c r="A70" s="646" t="str">
        <f t="shared" ca="1" si="9"/>
        <v>玫瑰火神炮:1</v>
      </c>
      <c r="B70" s="652" t="str">
        <f t="shared" ca="1" si="9"/>
        <v>通常</v>
      </c>
      <c r="C70" s="653" t="str">
        <f t="shared" ca="1" si="9"/>
        <v>扇范围大</v>
      </c>
      <c r="D70" s="654" t="str">
        <f t="shared" ca="1" si="9"/>
        <v>副炮</v>
      </c>
      <c r="E70" s="652">
        <f t="shared" ca="1" si="10"/>
        <v>0</v>
      </c>
      <c r="F70" s="634">
        <f t="shared" ca="1" si="11"/>
        <v>0</v>
      </c>
      <c r="G70" s="634">
        <f t="shared" ca="1" si="11"/>
        <v>383</v>
      </c>
      <c r="H70" s="635">
        <f t="shared" ca="1" si="11"/>
        <v>383</v>
      </c>
      <c r="I70" s="634">
        <f t="shared" ca="1" si="11"/>
        <v>0</v>
      </c>
      <c r="J70" s="634">
        <f t="shared" ca="1" si="11"/>
        <v>115</v>
      </c>
      <c r="K70" s="636">
        <f t="shared" ca="1" si="11"/>
        <v>155</v>
      </c>
      <c r="L70" s="634" t="str">
        <f t="shared" ca="1" si="11"/>
        <v>∞</v>
      </c>
      <c r="M70" s="634" t="str">
        <f t="shared" ca="1" si="11"/>
        <v>∞</v>
      </c>
      <c r="N70" s="637" t="str">
        <f t="shared" ca="1" si="11"/>
        <v>∞</v>
      </c>
      <c r="O70" s="638">
        <f t="shared" ca="1" si="11"/>
        <v>0</v>
      </c>
      <c r="P70" s="638">
        <f t="shared" ca="1" si="11"/>
        <v>0.52</v>
      </c>
      <c r="Q70" s="639">
        <f t="shared" ca="1" si="11"/>
        <v>0.62</v>
      </c>
      <c r="R70" s="640" t="str">
        <f t="shared" ca="1" si="11"/>
        <v>秘藏BOX</v>
      </c>
    </row>
    <row r="71" spans="1:18" ht="12" thickBot="1">
      <c r="A71" s="646" t="str">
        <f t="shared" ca="1" si="9"/>
        <v>玫瑰火神炮:2</v>
      </c>
      <c r="B71" s="652" t="str">
        <f t="shared" ca="1" si="9"/>
        <v>通常</v>
      </c>
      <c r="C71" s="653" t="str">
        <f t="shared" ca="1" si="9"/>
        <v>扇范围大</v>
      </c>
      <c r="D71" s="654" t="str">
        <f t="shared" ca="1" si="9"/>
        <v>副炮</v>
      </c>
      <c r="E71" s="652">
        <f t="shared" ca="1" si="10"/>
        <v>0</v>
      </c>
      <c r="F71" s="634">
        <f t="shared" ca="1" si="11"/>
        <v>0</v>
      </c>
      <c r="G71" s="634">
        <f t="shared" ca="1" si="11"/>
        <v>401</v>
      </c>
      <c r="H71" s="635">
        <f t="shared" ca="1" si="11"/>
        <v>401</v>
      </c>
      <c r="I71" s="634">
        <f t="shared" ca="1" si="11"/>
        <v>0</v>
      </c>
      <c r="J71" s="634">
        <f t="shared" ca="1" si="11"/>
        <v>121</v>
      </c>
      <c r="K71" s="636">
        <f t="shared" ca="1" si="11"/>
        <v>163</v>
      </c>
      <c r="L71" s="634" t="str">
        <f t="shared" ca="1" si="11"/>
        <v>∞</v>
      </c>
      <c r="M71" s="634" t="str">
        <f t="shared" ca="1" si="11"/>
        <v>∞</v>
      </c>
      <c r="N71" s="637" t="str">
        <f t="shared" ca="1" si="11"/>
        <v>∞</v>
      </c>
      <c r="O71" s="638">
        <f t="shared" ca="1" si="11"/>
        <v>0</v>
      </c>
      <c r="P71" s="638">
        <f t="shared" ca="1" si="11"/>
        <v>0.55000000000000004</v>
      </c>
      <c r="Q71" s="639">
        <f t="shared" ca="1" si="11"/>
        <v>0.66</v>
      </c>
      <c r="R71" s="640" t="str">
        <f t="shared" ca="1" si="11"/>
        <v>秘藏BOX</v>
      </c>
    </row>
    <row r="72" spans="1:18" ht="12" thickBot="1">
      <c r="A72" s="646" t="str">
        <f t="shared" ca="1" si="9"/>
        <v>玫瑰火神炮:3</v>
      </c>
      <c r="B72" s="652" t="str">
        <f t="shared" ca="1" si="9"/>
        <v>通常</v>
      </c>
      <c r="C72" s="653" t="str">
        <f t="shared" ca="1" si="9"/>
        <v>扇范围大</v>
      </c>
      <c r="D72" s="654" t="str">
        <f t="shared" ca="1" si="9"/>
        <v>副炮</v>
      </c>
      <c r="E72" s="652">
        <f t="shared" ca="1" si="10"/>
        <v>0</v>
      </c>
      <c r="F72" s="634">
        <f t="shared" ca="1" si="11"/>
        <v>0</v>
      </c>
      <c r="G72" s="634">
        <f t="shared" ca="1" si="11"/>
        <v>438</v>
      </c>
      <c r="H72" s="635">
        <f t="shared" ca="1" si="11"/>
        <v>438</v>
      </c>
      <c r="I72" s="634">
        <f t="shared" ca="1" si="11"/>
        <v>0</v>
      </c>
      <c r="J72" s="634">
        <f t="shared" ca="1" si="11"/>
        <v>132</v>
      </c>
      <c r="K72" s="636">
        <f t="shared" ca="1" si="11"/>
        <v>178</v>
      </c>
      <c r="L72" s="634" t="str">
        <f t="shared" ca="1" si="11"/>
        <v>∞</v>
      </c>
      <c r="M72" s="634" t="str">
        <f t="shared" ca="1" si="11"/>
        <v>∞</v>
      </c>
      <c r="N72" s="637" t="str">
        <f t="shared" ca="1" si="11"/>
        <v>∞</v>
      </c>
      <c r="O72" s="638">
        <f t="shared" ca="1" si="11"/>
        <v>0</v>
      </c>
      <c r="P72" s="638">
        <f t="shared" ca="1" si="11"/>
        <v>0.6</v>
      </c>
      <c r="Q72" s="639">
        <f t="shared" ca="1" si="11"/>
        <v>0.72</v>
      </c>
      <c r="R72" s="640" t="str">
        <f t="shared" ca="1" si="11"/>
        <v>秘藏BOX</v>
      </c>
    </row>
    <row r="73" spans="1:18" ht="12" thickBot="1">
      <c r="A73" s="646" t="str">
        <f t="shared" ca="1" si="9"/>
        <v>雷电风暴:0</v>
      </c>
      <c r="B73" s="652" t="str">
        <f t="shared" ca="1" si="9"/>
        <v>雷电</v>
      </c>
      <c r="C73" s="653" t="str">
        <f t="shared" ca="1" si="9"/>
        <v>贯通大</v>
      </c>
      <c r="D73" s="654" t="str">
        <f t="shared" ca="1" si="9"/>
        <v>副炮</v>
      </c>
      <c r="E73" s="652">
        <f t="shared" ca="1" si="10"/>
        <v>0</v>
      </c>
      <c r="F73" s="634">
        <f t="shared" ca="1" si="11"/>
        <v>0</v>
      </c>
      <c r="G73" s="634">
        <f t="shared" ca="1" si="11"/>
        <v>380</v>
      </c>
      <c r="H73" s="635">
        <f t="shared" ca="1" si="11"/>
        <v>399</v>
      </c>
      <c r="I73" s="634">
        <f t="shared" ca="1" si="11"/>
        <v>0</v>
      </c>
      <c r="J73" s="634">
        <f t="shared" ca="1" si="11"/>
        <v>85</v>
      </c>
      <c r="K73" s="636">
        <f t="shared" ca="1" si="11"/>
        <v>119</v>
      </c>
      <c r="L73" s="634" t="str">
        <f t="shared" ca="1" si="11"/>
        <v>∞</v>
      </c>
      <c r="M73" s="634" t="str">
        <f t="shared" ca="1" si="11"/>
        <v>∞</v>
      </c>
      <c r="N73" s="637" t="str">
        <f t="shared" ca="1" si="11"/>
        <v>∞</v>
      </c>
      <c r="O73" s="638">
        <f t="shared" ca="1" si="11"/>
        <v>0</v>
      </c>
      <c r="P73" s="638">
        <f t="shared" ca="1" si="11"/>
        <v>3</v>
      </c>
      <c r="Q73" s="639">
        <f t="shared" ca="1" si="11"/>
        <v>3.81</v>
      </c>
      <c r="R73" s="640" t="str">
        <f t="shared" ca="1" si="11"/>
        <v>落:雷电凿岩机/等离子坦克</v>
      </c>
    </row>
    <row r="74" spans="1:18" ht="12" thickBot="1">
      <c r="A74" s="646" t="str">
        <f t="shared" ca="1" si="9"/>
        <v>雷电风暴:1</v>
      </c>
      <c r="B74" s="652" t="str">
        <f t="shared" ca="1" si="9"/>
        <v>雷电</v>
      </c>
      <c r="C74" s="653" t="str">
        <f t="shared" ca="1" si="9"/>
        <v>贯通大</v>
      </c>
      <c r="D74" s="654" t="str">
        <f t="shared" ca="1" si="9"/>
        <v>副炮</v>
      </c>
      <c r="E74" s="652">
        <f t="shared" ca="1" si="10"/>
        <v>0</v>
      </c>
      <c r="F74" s="634">
        <f t="shared" ref="F74:R84" ca="1" si="12">IF(ROWS(副炮列表) &gt;= ROW() - 3,OFFSET(战车武器类型副炮,ROW() - 3,COLUMN()),"")</f>
        <v>0</v>
      </c>
      <c r="G74" s="634">
        <f t="shared" ca="1" si="11"/>
        <v>399</v>
      </c>
      <c r="H74" s="635">
        <f t="shared" ca="1" si="12"/>
        <v>399</v>
      </c>
      <c r="I74" s="634">
        <f t="shared" ca="1" si="12"/>
        <v>0</v>
      </c>
      <c r="J74" s="634">
        <f t="shared" ca="1" si="11"/>
        <v>89</v>
      </c>
      <c r="K74" s="636">
        <f t="shared" ca="1" si="12"/>
        <v>124</v>
      </c>
      <c r="L74" s="634" t="str">
        <f t="shared" ca="1" si="12"/>
        <v>∞</v>
      </c>
      <c r="M74" s="634" t="str">
        <f t="shared" ca="1" si="11"/>
        <v>∞</v>
      </c>
      <c r="N74" s="637" t="str">
        <f t="shared" ca="1" si="12"/>
        <v>∞</v>
      </c>
      <c r="O74" s="638">
        <f t="shared" ca="1" si="12"/>
        <v>0</v>
      </c>
      <c r="P74" s="638">
        <f t="shared" ca="1" si="11"/>
        <v>3.15</v>
      </c>
      <c r="Q74" s="639">
        <f t="shared" ca="1" si="12"/>
        <v>3.9</v>
      </c>
      <c r="R74" s="640" t="str">
        <f t="shared" ca="1" si="11"/>
        <v>落:雷电凿岩机/等离子坦克</v>
      </c>
    </row>
    <row r="75" spans="1:18" ht="12" thickBot="1">
      <c r="A75" s="646" t="str">
        <f t="shared" ca="1" si="9"/>
        <v>雷电风暴:2</v>
      </c>
      <c r="B75" s="652" t="str">
        <f t="shared" ca="1" si="9"/>
        <v>雷电</v>
      </c>
      <c r="C75" s="653" t="str">
        <f t="shared" ca="1" si="9"/>
        <v>贯通大</v>
      </c>
      <c r="D75" s="654" t="str">
        <f t="shared" ca="1" si="9"/>
        <v>副炮</v>
      </c>
      <c r="E75" s="652">
        <f t="shared" ca="1" si="10"/>
        <v>0</v>
      </c>
      <c r="F75" s="634">
        <f t="shared" ca="1" si="12"/>
        <v>0</v>
      </c>
      <c r="G75" s="634">
        <f t="shared" ca="1" si="11"/>
        <v>418</v>
      </c>
      <c r="H75" s="635">
        <f t="shared" ca="1" si="12"/>
        <v>418</v>
      </c>
      <c r="I75" s="634">
        <f t="shared" ca="1" si="12"/>
        <v>0</v>
      </c>
      <c r="J75" s="634">
        <f t="shared" ca="1" si="11"/>
        <v>93</v>
      </c>
      <c r="K75" s="636">
        <f t="shared" ca="1" si="12"/>
        <v>130</v>
      </c>
      <c r="L75" s="634" t="str">
        <f t="shared" ca="1" si="12"/>
        <v>∞</v>
      </c>
      <c r="M75" s="634" t="str">
        <f t="shared" ca="1" si="11"/>
        <v>∞</v>
      </c>
      <c r="N75" s="637" t="str">
        <f t="shared" ca="1" si="12"/>
        <v>∞</v>
      </c>
      <c r="O75" s="638">
        <f t="shared" ca="1" si="12"/>
        <v>0</v>
      </c>
      <c r="P75" s="638">
        <f t="shared" ca="1" si="11"/>
        <v>3.3</v>
      </c>
      <c r="Q75" s="639">
        <f t="shared" ca="1" si="12"/>
        <v>4.09</v>
      </c>
      <c r="R75" s="640" t="str">
        <f t="shared" ca="1" si="11"/>
        <v>落:雷电凿岩机/等离子坦克</v>
      </c>
    </row>
    <row r="76" spans="1:18" ht="12" thickBot="1">
      <c r="A76" s="646" t="str">
        <f t="shared" ca="1" si="9"/>
        <v>雷电风暴:3</v>
      </c>
      <c r="B76" s="652" t="str">
        <f t="shared" ca="1" si="9"/>
        <v>雷电</v>
      </c>
      <c r="C76" s="653" t="str">
        <f t="shared" ca="1" si="9"/>
        <v>贯通大</v>
      </c>
      <c r="D76" s="654" t="str">
        <f t="shared" ca="1" si="9"/>
        <v>副炮</v>
      </c>
      <c r="E76" s="652">
        <f t="shared" ca="1" si="10"/>
        <v>0</v>
      </c>
      <c r="F76" s="634">
        <f t="shared" ca="1" si="12"/>
        <v>0</v>
      </c>
      <c r="G76" s="634">
        <f t="shared" ca="1" si="11"/>
        <v>456</v>
      </c>
      <c r="H76" s="635">
        <f t="shared" ca="1" si="12"/>
        <v>456</v>
      </c>
      <c r="I76" s="634">
        <f t="shared" ca="1" si="12"/>
        <v>0</v>
      </c>
      <c r="J76" s="634">
        <f t="shared" ca="1" si="11"/>
        <v>102</v>
      </c>
      <c r="K76" s="636">
        <f t="shared" ca="1" si="12"/>
        <v>142</v>
      </c>
      <c r="L76" s="634" t="str">
        <f t="shared" ca="1" si="12"/>
        <v>∞</v>
      </c>
      <c r="M76" s="634" t="str">
        <f t="shared" ca="1" si="11"/>
        <v>∞</v>
      </c>
      <c r="N76" s="637" t="str">
        <f t="shared" ca="1" si="12"/>
        <v>∞</v>
      </c>
      <c r="O76" s="638">
        <f t="shared" ca="1" si="12"/>
        <v>0</v>
      </c>
      <c r="P76" s="638">
        <f t="shared" ca="1" si="11"/>
        <v>3.6</v>
      </c>
      <c r="Q76" s="639">
        <f t="shared" ca="1" si="12"/>
        <v>4.46</v>
      </c>
      <c r="R76" s="640" t="str">
        <f t="shared" ca="1" si="11"/>
        <v>落:雷电凿岩机/等离子坦克</v>
      </c>
    </row>
    <row r="77" spans="1:18" ht="12" thickBot="1">
      <c r="A77" s="646" t="str">
        <f t="shared" ca="1" si="9"/>
        <v>杨贵妃火神炮:0</v>
      </c>
      <c r="B77" s="652" t="str">
        <f t="shared" ca="1" si="9"/>
        <v>通常</v>
      </c>
      <c r="C77" s="653" t="str">
        <f t="shared" ca="1" si="9"/>
        <v>扇范围大</v>
      </c>
      <c r="D77" s="654" t="str">
        <f t="shared" ca="1" si="9"/>
        <v>副炮</v>
      </c>
      <c r="E77" s="652">
        <f t="shared" ca="1" si="10"/>
        <v>0</v>
      </c>
      <c r="F77" s="634">
        <f t="shared" ca="1" si="12"/>
        <v>0</v>
      </c>
      <c r="G77" s="634">
        <f t="shared" ca="1" si="11"/>
        <v>380</v>
      </c>
      <c r="H77" s="635">
        <f t="shared" ca="1" si="12"/>
        <v>399</v>
      </c>
      <c r="I77" s="634">
        <f t="shared" ca="1" si="12"/>
        <v>0</v>
      </c>
      <c r="J77" s="634">
        <f t="shared" ca="1" si="11"/>
        <v>100</v>
      </c>
      <c r="K77" s="636">
        <f t="shared" ca="1" si="12"/>
        <v>125</v>
      </c>
      <c r="L77" s="634" t="str">
        <f t="shared" ca="1" si="12"/>
        <v>∞</v>
      </c>
      <c r="M77" s="634" t="str">
        <f t="shared" ca="1" si="11"/>
        <v>∞</v>
      </c>
      <c r="N77" s="637" t="str">
        <f t="shared" ca="1" si="12"/>
        <v>∞</v>
      </c>
      <c r="O77" s="638">
        <f t="shared" ca="1" si="12"/>
        <v>0</v>
      </c>
      <c r="P77" s="638">
        <f t="shared" ca="1" si="11"/>
        <v>2.5</v>
      </c>
      <c r="Q77" s="639">
        <f t="shared" ca="1" si="12"/>
        <v>2.95</v>
      </c>
      <c r="R77" s="640" t="str">
        <f t="shared" ca="1" si="11"/>
        <v>店:艾尔鲁斯(B模式)</v>
      </c>
    </row>
    <row r="78" spans="1:18" ht="12" thickBot="1">
      <c r="A78" s="646" t="str">
        <f t="shared" ca="1" si="9"/>
        <v>土星冻结炮:0</v>
      </c>
      <c r="B78" s="652" t="str">
        <f t="shared" ca="1" si="9"/>
        <v>冷气</v>
      </c>
      <c r="C78" s="653" t="str">
        <f t="shared" ca="1" si="9"/>
        <v>扇范围大</v>
      </c>
      <c r="D78" s="654" t="str">
        <f t="shared" ca="1" si="9"/>
        <v>副炮</v>
      </c>
      <c r="E78" s="652">
        <f t="shared" ca="1" si="10"/>
        <v>0</v>
      </c>
      <c r="F78" s="634">
        <f t="shared" ca="1" si="12"/>
        <v>0</v>
      </c>
      <c r="G78" s="634">
        <f t="shared" ca="1" si="11"/>
        <v>380</v>
      </c>
      <c r="H78" s="635">
        <f t="shared" ca="1" si="12"/>
        <v>494</v>
      </c>
      <c r="I78" s="634">
        <f t="shared" ca="1" si="12"/>
        <v>0</v>
      </c>
      <c r="J78" s="634">
        <f t="shared" ca="1" si="11"/>
        <v>100</v>
      </c>
      <c r="K78" s="636">
        <f t="shared" ca="1" si="12"/>
        <v>150</v>
      </c>
      <c r="L78" s="634" t="str">
        <f t="shared" ca="1" si="12"/>
        <v>∞</v>
      </c>
      <c r="M78" s="634" t="str">
        <f t="shared" ca="1" si="11"/>
        <v>∞</v>
      </c>
      <c r="N78" s="637" t="str">
        <f t="shared" ca="1" si="12"/>
        <v>∞</v>
      </c>
      <c r="O78" s="638">
        <f t="shared" ca="1" si="12"/>
        <v>0</v>
      </c>
      <c r="P78" s="638">
        <f t="shared" ca="1" si="11"/>
        <v>7</v>
      </c>
      <c r="Q78" s="639">
        <f t="shared" ca="1" si="12"/>
        <v>10.36</v>
      </c>
      <c r="R78" s="640" t="str">
        <f t="shared" ca="1" si="11"/>
        <v>落:土星水母</v>
      </c>
    </row>
    <row r="79" spans="1:18" ht="12" thickBot="1">
      <c r="A79" s="646" t="str">
        <f t="shared" ca="1" si="9"/>
        <v>土星冻结炮:1</v>
      </c>
      <c r="B79" s="652" t="str">
        <f t="shared" ca="1" si="9"/>
        <v>冷气</v>
      </c>
      <c r="C79" s="653" t="str">
        <f t="shared" ca="1" si="9"/>
        <v>扇范围大</v>
      </c>
      <c r="D79" s="654" t="str">
        <f t="shared" ca="1" si="9"/>
        <v>副炮</v>
      </c>
      <c r="E79" s="652">
        <f t="shared" ca="1" si="10"/>
        <v>0</v>
      </c>
      <c r="F79" s="634">
        <f t="shared" ca="1" si="12"/>
        <v>0</v>
      </c>
      <c r="G79" s="634">
        <f t="shared" ca="1" si="11"/>
        <v>399</v>
      </c>
      <c r="H79" s="635">
        <f t="shared" ca="1" si="12"/>
        <v>498</v>
      </c>
      <c r="I79" s="634">
        <f t="shared" ca="1" si="12"/>
        <v>0</v>
      </c>
      <c r="J79" s="634">
        <f t="shared" ca="1" si="11"/>
        <v>105</v>
      </c>
      <c r="K79" s="636">
        <f t="shared" ca="1" si="12"/>
        <v>157</v>
      </c>
      <c r="L79" s="634" t="str">
        <f t="shared" ca="1" si="12"/>
        <v>∞</v>
      </c>
      <c r="M79" s="634" t="str">
        <f t="shared" ca="1" si="11"/>
        <v>∞</v>
      </c>
      <c r="N79" s="637" t="str">
        <f t="shared" ca="1" si="12"/>
        <v>∞</v>
      </c>
      <c r="O79" s="638">
        <f t="shared" ca="1" si="12"/>
        <v>0</v>
      </c>
      <c r="P79" s="638">
        <f t="shared" ca="1" si="11"/>
        <v>7.35</v>
      </c>
      <c r="Q79" s="639">
        <f t="shared" ca="1" si="12"/>
        <v>10.65</v>
      </c>
      <c r="R79" s="640" t="str">
        <f t="shared" ca="1" si="11"/>
        <v>落:土星水母</v>
      </c>
    </row>
    <row r="80" spans="1:18" ht="12" thickBot="1">
      <c r="A80" s="646" t="str">
        <f t="shared" ca="1" si="9"/>
        <v>巨人炮:0</v>
      </c>
      <c r="B80" s="652" t="str">
        <f t="shared" ca="1" si="9"/>
        <v>通常</v>
      </c>
      <c r="C80" s="653" t="str">
        <f t="shared" ca="1" si="9"/>
        <v>扇范围大</v>
      </c>
      <c r="D80" s="654" t="str">
        <f t="shared" ca="1" si="9"/>
        <v>副炮</v>
      </c>
      <c r="E80" s="652">
        <f t="shared" ca="1" si="10"/>
        <v>0</v>
      </c>
      <c r="F80" s="634">
        <f t="shared" ca="1" si="12"/>
        <v>0</v>
      </c>
      <c r="G80" s="634">
        <f t="shared" ca="1" si="12"/>
        <v>400</v>
      </c>
      <c r="H80" s="635">
        <f t="shared" ca="1" si="12"/>
        <v>500</v>
      </c>
      <c r="I80" s="634">
        <f t="shared" ca="1" si="12"/>
        <v>0</v>
      </c>
      <c r="J80" s="634">
        <f t="shared" ca="1" si="12"/>
        <v>120</v>
      </c>
      <c r="K80" s="636">
        <f t="shared" ca="1" si="12"/>
        <v>198</v>
      </c>
      <c r="L80" s="634" t="str">
        <f t="shared" ca="1" si="12"/>
        <v>∞</v>
      </c>
      <c r="M80" s="634" t="str">
        <f t="shared" ca="1" si="12"/>
        <v>∞</v>
      </c>
      <c r="N80" s="637" t="str">
        <f t="shared" ca="1" si="12"/>
        <v>∞</v>
      </c>
      <c r="O80" s="638">
        <f t="shared" ca="1" si="12"/>
        <v>0</v>
      </c>
      <c r="P80" s="638">
        <f t="shared" ca="1" si="12"/>
        <v>7</v>
      </c>
      <c r="Q80" s="639">
        <f t="shared" ca="1" si="12"/>
        <v>10.78</v>
      </c>
      <c r="R80" s="640" t="str">
        <f t="shared" ca="1" si="12"/>
        <v>落:激钢钻狮</v>
      </c>
    </row>
    <row r="81" spans="1:18" ht="12" thickBot="1">
      <c r="A81" s="646" t="str">
        <f t="shared" ca="1" si="9"/>
        <v>巨人炮:2</v>
      </c>
      <c r="B81" s="652" t="str">
        <f t="shared" ca="1" si="9"/>
        <v>通常</v>
      </c>
      <c r="C81" s="653" t="str">
        <f t="shared" ca="1" si="9"/>
        <v>扇范围大</v>
      </c>
      <c r="D81" s="654" t="str">
        <f t="shared" ca="1" si="9"/>
        <v>副炮</v>
      </c>
      <c r="E81" s="652">
        <f t="shared" ca="1" si="10"/>
        <v>0</v>
      </c>
      <c r="F81" s="634">
        <f t="shared" ca="1" si="12"/>
        <v>0</v>
      </c>
      <c r="G81" s="634">
        <f t="shared" ca="1" si="12"/>
        <v>440</v>
      </c>
      <c r="H81" s="635">
        <f t="shared" ca="1" si="12"/>
        <v>484</v>
      </c>
      <c r="I81" s="634">
        <f t="shared" ca="1" si="12"/>
        <v>0</v>
      </c>
      <c r="J81" s="634">
        <f t="shared" ca="1" si="12"/>
        <v>132</v>
      </c>
      <c r="K81" s="636">
        <f t="shared" ca="1" si="12"/>
        <v>217</v>
      </c>
      <c r="L81" s="634" t="str">
        <f t="shared" ca="1" si="12"/>
        <v>∞</v>
      </c>
      <c r="M81" s="634" t="str">
        <f t="shared" ca="1" si="12"/>
        <v>∞</v>
      </c>
      <c r="N81" s="637" t="str">
        <f t="shared" ca="1" si="12"/>
        <v>∞</v>
      </c>
      <c r="O81" s="638">
        <f t="shared" ca="1" si="12"/>
        <v>0</v>
      </c>
      <c r="P81" s="638">
        <f t="shared" ca="1" si="12"/>
        <v>7.7</v>
      </c>
      <c r="Q81" s="639">
        <f t="shared" ca="1" si="12"/>
        <v>11.16</v>
      </c>
      <c r="R81" s="640" t="str">
        <f t="shared" ca="1" si="12"/>
        <v>落:激钢钻狮</v>
      </c>
    </row>
    <row r="82" spans="1:18" ht="12" thickBot="1">
      <c r="A82" s="646" t="str">
        <f t="shared" ca="1" si="9"/>
        <v>杰克清道夫:0</v>
      </c>
      <c r="B82" s="652" t="str">
        <f t="shared" ca="1" si="9"/>
        <v>激光+通常</v>
      </c>
      <c r="C82" s="653" t="str">
        <f t="shared" ca="1" si="9"/>
        <v>全体</v>
      </c>
      <c r="D82" s="654" t="str">
        <f t="shared" ca="1" si="9"/>
        <v>副炮</v>
      </c>
      <c r="E82" s="652" t="str">
        <f ca="1">IF(ROWS(副炮列表) &gt;= ROW() - 3,OFFSET(战车武器类型副炮,ROW() - 3,COLUMN()),"")</f>
        <v>复合炮</v>
      </c>
      <c r="F82" s="634">
        <f t="shared" ca="1" si="12"/>
        <v>0</v>
      </c>
      <c r="G82" s="634">
        <f t="shared" ca="1" si="12"/>
        <v>400</v>
      </c>
      <c r="H82" s="635">
        <f t="shared" ca="1" si="12"/>
        <v>600</v>
      </c>
      <c r="I82" s="634">
        <f t="shared" ca="1" si="12"/>
        <v>0</v>
      </c>
      <c r="J82" s="634">
        <f t="shared" ca="1" si="12"/>
        <v>100</v>
      </c>
      <c r="K82" s="636">
        <f t="shared" ca="1" si="12"/>
        <v>210</v>
      </c>
      <c r="L82" s="634" t="str">
        <f t="shared" ca="1" si="12"/>
        <v>∞</v>
      </c>
      <c r="M82" s="634" t="str">
        <f t="shared" ca="1" si="12"/>
        <v>∞</v>
      </c>
      <c r="N82" s="637" t="str">
        <f t="shared" ca="1" si="12"/>
        <v>∞</v>
      </c>
      <c r="O82" s="638">
        <f t="shared" ca="1" si="12"/>
        <v>0</v>
      </c>
      <c r="P82" s="638">
        <f t="shared" ca="1" si="12"/>
        <v>6.5</v>
      </c>
      <c r="Q82" s="639">
        <f t="shared" ca="1" si="12"/>
        <v>12.74</v>
      </c>
      <c r="R82" s="640" t="str">
        <f t="shared" ca="1" si="12"/>
        <v>落:阿拉莫=杰克</v>
      </c>
    </row>
    <row r="83" spans="1:18" ht="12" thickBot="1">
      <c r="A83" s="646" t="str">
        <f t="shared" ca="1" si="9"/>
        <v>杰克清道夫:2</v>
      </c>
      <c r="B83" s="652" t="str">
        <f t="shared" ca="1" si="9"/>
        <v>激光+通常</v>
      </c>
      <c r="C83" s="653" t="str">
        <f t="shared" ca="1" si="9"/>
        <v>全体</v>
      </c>
      <c r="D83" s="654" t="str">
        <f t="shared" ca="1" si="9"/>
        <v>副炮</v>
      </c>
      <c r="E83" s="652" t="str">
        <f t="shared" ca="1" si="9"/>
        <v>复合炮</v>
      </c>
      <c r="F83" s="634">
        <f t="shared" ca="1" si="12"/>
        <v>0</v>
      </c>
      <c r="G83" s="634">
        <f t="shared" ca="1" si="12"/>
        <v>440</v>
      </c>
      <c r="H83" s="635">
        <f t="shared" ca="1" si="12"/>
        <v>594</v>
      </c>
      <c r="I83" s="634">
        <f t="shared" ca="1" si="12"/>
        <v>0</v>
      </c>
      <c r="J83" s="634">
        <f t="shared" ca="1" si="12"/>
        <v>110</v>
      </c>
      <c r="K83" s="636">
        <f t="shared" ca="1" si="12"/>
        <v>225</v>
      </c>
      <c r="L83" s="634" t="str">
        <f t="shared" ca="1" si="12"/>
        <v>∞</v>
      </c>
      <c r="M83" s="634" t="str">
        <f t="shared" ca="1" si="12"/>
        <v>∞</v>
      </c>
      <c r="N83" s="637" t="str">
        <f t="shared" ca="1" si="12"/>
        <v>∞</v>
      </c>
      <c r="O83" s="638">
        <f t="shared" ca="1" si="12"/>
        <v>0</v>
      </c>
      <c r="P83" s="638">
        <f t="shared" ca="1" si="12"/>
        <v>7.15</v>
      </c>
      <c r="Q83" s="639">
        <f t="shared" ca="1" si="12"/>
        <v>13.37</v>
      </c>
      <c r="R83" s="640" t="str">
        <f t="shared" ca="1" si="12"/>
        <v>落:阿拉莫=杰克</v>
      </c>
    </row>
    <row r="84" spans="1:18" ht="12" thickBot="1">
      <c r="A84" s="646" t="str">
        <f t="shared" ref="A84:D84" ca="1" si="13">IF(ROWS(副炮列表) &gt;= ROW() - 3,OFFSET(战车武器类型副炮,ROW() - 3,COLUMN()),"")</f>
        <v>炫日光束:0</v>
      </c>
      <c r="B84" s="652" t="str">
        <f t="shared" ca="1" si="9"/>
        <v>激光+通常</v>
      </c>
      <c r="C84" s="653" t="str">
        <f t="shared" ca="1" si="13"/>
        <v>全体</v>
      </c>
      <c r="D84" s="654" t="str">
        <f t="shared" ca="1" si="13"/>
        <v>副炮</v>
      </c>
      <c r="E84" s="652" t="str">
        <f t="shared" ca="1" si="9"/>
        <v>复合炮</v>
      </c>
      <c r="F84" s="634">
        <f t="shared" ref="F84:Q84" ca="1" si="14">IF(ROWS(副炮列表) &gt;= ROW() - 3,OFFSET(战车武器类型副炮,ROW() - 3,COLUMN()),"")</f>
        <v>250</v>
      </c>
      <c r="G84" s="634">
        <f t="shared" ca="1" si="12"/>
        <v>500</v>
      </c>
      <c r="H84" s="635">
        <f t="shared" ca="1" si="14"/>
        <v>600</v>
      </c>
      <c r="I84" s="634">
        <f t="shared" ca="1" si="14"/>
        <v>32</v>
      </c>
      <c r="J84" s="634">
        <f t="shared" ca="1" si="12"/>
        <v>65</v>
      </c>
      <c r="K84" s="636">
        <f t="shared" ca="1" si="14"/>
        <v>94</v>
      </c>
      <c r="L84" s="634" t="str">
        <f t="shared" ca="1" si="14"/>
        <v>∞</v>
      </c>
      <c r="M84" s="634" t="str">
        <f t="shared" ca="1" si="12"/>
        <v>∞</v>
      </c>
      <c r="N84" s="637" t="str">
        <f t="shared" ca="1" si="14"/>
        <v>∞</v>
      </c>
      <c r="O84" s="638">
        <f t="shared" ca="1" si="14"/>
        <v>5.74</v>
      </c>
      <c r="P84" s="638">
        <f t="shared" ca="1" si="12"/>
        <v>7</v>
      </c>
      <c r="Q84" s="639">
        <f t="shared" ca="1" si="14"/>
        <v>9.73</v>
      </c>
      <c r="R84" s="640" t="str">
        <f t="shared" ca="1" si="12"/>
        <v>店:莫里港(A模式)</v>
      </c>
    </row>
    <row r="85" spans="1:18">
      <c r="B85" s="153"/>
      <c r="C85" s="154"/>
      <c r="E85" s="153"/>
      <c r="F85" s="318"/>
      <c r="G85" s="318"/>
      <c r="H85" s="318"/>
      <c r="I85" s="318"/>
      <c r="J85" s="318"/>
      <c r="K85" s="318"/>
      <c r="L85" s="318"/>
      <c r="M85" s="318"/>
      <c r="N85" s="318"/>
      <c r="O85" s="318"/>
      <c r="P85" s="318"/>
      <c r="Q85" s="318"/>
    </row>
    <row r="86" spans="1:18">
      <c r="B86" s="153"/>
      <c r="C86" s="154"/>
      <c r="E86" s="153"/>
      <c r="F86" s="318"/>
      <c r="G86" s="318"/>
      <c r="H86" s="318"/>
      <c r="I86" s="318"/>
      <c r="J86" s="318"/>
      <c r="K86" s="318"/>
      <c r="L86" s="318"/>
      <c r="M86" s="318"/>
      <c r="N86" s="318"/>
      <c r="O86" s="318"/>
      <c r="P86" s="318"/>
      <c r="Q86" s="318"/>
    </row>
    <row r="87" spans="1:18">
      <c r="B87" s="153"/>
      <c r="C87" s="154"/>
      <c r="E87" s="153"/>
      <c r="F87" s="318"/>
      <c r="G87" s="318"/>
      <c r="H87" s="318"/>
      <c r="I87" s="318"/>
      <c r="J87" s="318"/>
      <c r="K87" s="318"/>
      <c r="L87" s="318"/>
      <c r="M87" s="318"/>
      <c r="N87" s="318"/>
      <c r="O87" s="318"/>
      <c r="P87" s="318"/>
      <c r="Q87" s="318"/>
    </row>
    <row r="88" spans="1:18">
      <c r="B88" s="153"/>
      <c r="C88" s="154"/>
      <c r="E88" s="153"/>
      <c r="F88" s="318"/>
      <c r="G88" s="318"/>
      <c r="H88" s="318"/>
      <c r="I88" s="318"/>
      <c r="J88" s="318"/>
      <c r="K88" s="318"/>
      <c r="L88" s="318"/>
      <c r="M88" s="318"/>
      <c r="N88" s="318"/>
      <c r="O88" s="318"/>
      <c r="P88" s="318"/>
      <c r="Q88" s="318"/>
    </row>
    <row r="89" spans="1:18">
      <c r="B89" s="153"/>
      <c r="C89" s="154"/>
      <c r="E89" s="153"/>
      <c r="F89" s="318"/>
      <c r="G89" s="318"/>
      <c r="H89" s="318"/>
      <c r="I89" s="318"/>
      <c r="J89" s="318"/>
      <c r="K89" s="318"/>
      <c r="L89" s="318"/>
      <c r="M89" s="318"/>
      <c r="N89" s="318"/>
      <c r="O89" s="318"/>
      <c r="P89" s="318"/>
      <c r="Q89" s="318"/>
    </row>
    <row r="90" spans="1:18">
      <c r="B90" s="153"/>
      <c r="C90" s="154"/>
      <c r="E90" s="153"/>
      <c r="F90" s="318"/>
      <c r="G90" s="318"/>
      <c r="H90" s="318"/>
      <c r="I90" s="318"/>
      <c r="J90" s="318"/>
      <c r="K90" s="318"/>
      <c r="L90" s="318"/>
      <c r="M90" s="318"/>
      <c r="N90" s="318"/>
      <c r="O90" s="318"/>
      <c r="P90" s="318"/>
      <c r="Q90" s="318"/>
    </row>
    <row r="91" spans="1:18">
      <c r="B91" s="153"/>
      <c r="C91" s="154"/>
      <c r="E91" s="153"/>
      <c r="F91" s="318"/>
      <c r="G91" s="318"/>
      <c r="H91" s="318"/>
      <c r="I91" s="318"/>
      <c r="J91" s="318"/>
      <c r="K91" s="318"/>
      <c r="L91" s="318"/>
      <c r="M91" s="318"/>
      <c r="N91" s="318"/>
      <c r="O91" s="318"/>
      <c r="P91" s="318"/>
      <c r="Q91" s="318"/>
    </row>
    <row r="92" spans="1:18">
      <c r="B92" s="153"/>
      <c r="C92" s="154"/>
      <c r="E92" s="153"/>
      <c r="F92" s="318"/>
      <c r="G92" s="318"/>
      <c r="H92" s="318"/>
      <c r="I92" s="318"/>
      <c r="J92" s="318"/>
      <c r="K92" s="318"/>
      <c r="L92" s="318"/>
      <c r="M92" s="318"/>
      <c r="N92" s="318"/>
      <c r="O92" s="318"/>
      <c r="P92" s="318"/>
      <c r="Q92" s="318"/>
    </row>
    <row r="93" spans="1:18">
      <c r="B93" s="153"/>
      <c r="C93" s="154"/>
      <c r="E93" s="153"/>
      <c r="F93" s="318"/>
      <c r="G93" s="318"/>
      <c r="H93" s="318"/>
      <c r="I93" s="318"/>
      <c r="J93" s="318"/>
      <c r="K93" s="318"/>
      <c r="L93" s="318"/>
      <c r="M93" s="318"/>
      <c r="N93" s="318"/>
      <c r="O93" s="318"/>
      <c r="P93" s="318"/>
      <c r="Q93" s="318"/>
    </row>
    <row r="94" spans="1:18">
      <c r="B94" s="153"/>
      <c r="C94" s="154"/>
      <c r="E94" s="153"/>
      <c r="F94" s="318"/>
      <c r="G94" s="318"/>
      <c r="H94" s="318"/>
      <c r="I94" s="318"/>
      <c r="J94" s="318"/>
      <c r="K94" s="318"/>
      <c r="L94" s="318"/>
      <c r="M94" s="318"/>
      <c r="N94" s="318"/>
      <c r="O94" s="318"/>
      <c r="P94" s="318"/>
      <c r="Q94" s="318"/>
    </row>
    <row r="95" spans="1:18">
      <c r="B95" s="153"/>
      <c r="C95" s="154"/>
      <c r="E95" s="153"/>
    </row>
    <row r="96" spans="1:18">
      <c r="B96" s="153"/>
      <c r="C96" s="154"/>
      <c r="E96" s="153"/>
    </row>
    <row r="97" spans="2:5">
      <c r="B97" s="153"/>
      <c r="C97" s="154"/>
      <c r="E97" s="153"/>
    </row>
    <row r="98" spans="2:5">
      <c r="B98" s="153"/>
      <c r="C98" s="154"/>
      <c r="E98" s="153"/>
    </row>
    <row r="99" spans="2:5">
      <c r="B99" s="153"/>
      <c r="C99" s="154"/>
      <c r="E99" s="153"/>
    </row>
    <row r="100" spans="2:5">
      <c r="B100" s="153"/>
      <c r="C100" s="154"/>
      <c r="E100" s="153"/>
    </row>
    <row r="101" spans="2:5">
      <c r="B101" s="153"/>
      <c r="C101" s="154"/>
      <c r="E101" s="153"/>
    </row>
    <row r="102" spans="2:5">
      <c r="B102" s="153"/>
      <c r="C102" s="154"/>
      <c r="E102" s="153"/>
    </row>
    <row r="103" spans="2:5">
      <c r="B103" s="153"/>
      <c r="C103" s="154"/>
      <c r="E103" s="153"/>
    </row>
    <row r="104" spans="2:5">
      <c r="B104" s="153"/>
      <c r="C104" s="154"/>
      <c r="E104" s="153"/>
    </row>
    <row r="105" spans="2:5">
      <c r="B105" s="153"/>
      <c r="C105" s="154"/>
      <c r="E105" s="153"/>
    </row>
    <row r="106" spans="2:5">
      <c r="B106" s="153"/>
      <c r="C106" s="154"/>
      <c r="E106" s="153"/>
    </row>
    <row r="107" spans="2:5">
      <c r="B107" s="153"/>
      <c r="C107" s="154"/>
      <c r="E107" s="153"/>
    </row>
    <row r="108" spans="2:5">
      <c r="B108" s="153"/>
      <c r="C108" s="154"/>
      <c r="E108" s="153"/>
    </row>
    <row r="109" spans="2:5">
      <c r="B109" s="153"/>
      <c r="C109" s="154"/>
      <c r="E109" s="153"/>
    </row>
    <row r="110" spans="2:5">
      <c r="B110" s="153"/>
      <c r="C110" s="154"/>
      <c r="E110" s="153"/>
    </row>
    <row r="111" spans="2:5">
      <c r="B111" s="153"/>
      <c r="C111" s="154"/>
      <c r="E111" s="153"/>
    </row>
    <row r="112" spans="2:5">
      <c r="B112" s="153"/>
      <c r="C112" s="154"/>
      <c r="E112" s="153"/>
    </row>
    <row r="113" spans="2:5">
      <c r="B113" s="153"/>
      <c r="C113" s="154"/>
      <c r="E113" s="153"/>
    </row>
    <row r="114" spans="2:5">
      <c r="B114" s="153"/>
      <c r="C114" s="154"/>
      <c r="E114" s="153"/>
    </row>
    <row r="115" spans="2:5">
      <c r="B115" s="153"/>
      <c r="C115" s="154"/>
      <c r="E115" s="153"/>
    </row>
    <row r="116" spans="2:5">
      <c r="B116" s="153"/>
      <c r="C116" s="154"/>
      <c r="E116" s="153"/>
    </row>
    <row r="117" spans="2:5">
      <c r="B117" s="153"/>
      <c r="C117" s="154"/>
      <c r="E117" s="153"/>
    </row>
    <row r="118" spans="2:5">
      <c r="B118" s="153"/>
      <c r="C118" s="154"/>
      <c r="E118" s="153"/>
    </row>
    <row r="119" spans="2:5">
      <c r="B119" s="153"/>
      <c r="C119" s="154"/>
      <c r="E119" s="153"/>
    </row>
    <row r="120" spans="2:5">
      <c r="B120" s="153"/>
      <c r="C120" s="154"/>
      <c r="E120" s="153"/>
    </row>
    <row r="121" spans="2:5">
      <c r="B121" s="153"/>
      <c r="C121" s="154"/>
      <c r="E121" s="153"/>
    </row>
    <row r="122" spans="2:5">
      <c r="B122" s="153"/>
      <c r="C122" s="154"/>
      <c r="E122" s="153"/>
    </row>
    <row r="123" spans="2:5">
      <c r="B123" s="153"/>
      <c r="C123" s="154"/>
      <c r="E123" s="153"/>
    </row>
    <row r="124" spans="2:5">
      <c r="B124" s="153"/>
      <c r="C124" s="154"/>
      <c r="E124" s="153"/>
    </row>
    <row r="125" spans="2:5">
      <c r="B125" s="153"/>
      <c r="C125" s="154"/>
      <c r="E125" s="153"/>
    </row>
    <row r="126" spans="2:5">
      <c r="B126" s="153"/>
      <c r="C126" s="154"/>
      <c r="E126" s="153"/>
    </row>
    <row r="127" spans="2:5">
      <c r="B127" s="153"/>
      <c r="C127" s="154"/>
      <c r="E127" s="153"/>
    </row>
    <row r="128" spans="2:5">
      <c r="B128" s="153"/>
      <c r="C128" s="154"/>
      <c r="E128" s="153"/>
    </row>
    <row r="129" spans="2:5">
      <c r="B129" s="153"/>
      <c r="C129" s="154"/>
      <c r="E129" s="153"/>
    </row>
    <row r="130" spans="2:5">
      <c r="B130" s="153"/>
      <c r="C130" s="154"/>
      <c r="E130" s="153"/>
    </row>
    <row r="131" spans="2:5">
      <c r="B131" s="153"/>
      <c r="C131" s="154"/>
      <c r="E131" s="153"/>
    </row>
    <row r="132" spans="2:5">
      <c r="B132" s="153"/>
      <c r="C132" s="154"/>
      <c r="E132" s="153"/>
    </row>
    <row r="133" spans="2:5">
      <c r="B133" s="153"/>
      <c r="C133" s="154"/>
      <c r="E133" s="153"/>
    </row>
    <row r="134" spans="2:5">
      <c r="B134" s="153"/>
      <c r="C134" s="154"/>
      <c r="E134" s="153"/>
    </row>
    <row r="135" spans="2:5">
      <c r="B135" s="153"/>
      <c r="C135" s="154"/>
      <c r="E135" s="153"/>
    </row>
    <row r="136" spans="2:5">
      <c r="B136" s="153"/>
      <c r="C136" s="154"/>
      <c r="E136" s="153"/>
    </row>
    <row r="137" spans="2:5">
      <c r="B137" s="153"/>
      <c r="C137" s="154"/>
      <c r="E137" s="153"/>
    </row>
    <row r="138" spans="2:5">
      <c r="B138" s="153"/>
      <c r="C138" s="154"/>
      <c r="E138" s="153"/>
    </row>
    <row r="139" spans="2:5">
      <c r="B139" s="153"/>
      <c r="C139" s="154"/>
      <c r="E139" s="153"/>
    </row>
    <row r="140" spans="2:5">
      <c r="B140" s="153"/>
      <c r="C140" s="154"/>
      <c r="E140" s="153"/>
    </row>
    <row r="141" spans="2:5">
      <c r="B141" s="153"/>
      <c r="C141" s="154"/>
      <c r="E141" s="153"/>
    </row>
    <row r="142" spans="2:5">
      <c r="B142" s="153"/>
      <c r="C142" s="154"/>
      <c r="E142" s="153"/>
    </row>
    <row r="143" spans="2:5">
      <c r="B143" s="153"/>
      <c r="C143" s="154"/>
      <c r="E143" s="153"/>
    </row>
    <row r="144" spans="2:5">
      <c r="B144" s="153"/>
      <c r="C144" s="154"/>
      <c r="E144" s="153"/>
    </row>
    <row r="145" spans="2:5">
      <c r="B145" s="153"/>
      <c r="C145" s="154"/>
      <c r="E145" s="153"/>
    </row>
    <row r="146" spans="2:5">
      <c r="B146" s="153"/>
      <c r="C146" s="154"/>
      <c r="E146" s="153"/>
    </row>
    <row r="147" spans="2:5">
      <c r="B147" s="153"/>
      <c r="C147" s="154"/>
      <c r="E147" s="153"/>
    </row>
    <row r="148" spans="2:5">
      <c r="B148" s="153"/>
      <c r="C148" s="154"/>
      <c r="E148" s="153"/>
    </row>
    <row r="149" spans="2:5">
      <c r="B149" s="153"/>
      <c r="C149" s="154"/>
      <c r="E149" s="153"/>
    </row>
    <row r="150" spans="2:5">
      <c r="B150" s="153"/>
      <c r="C150" s="154"/>
      <c r="E150" s="153"/>
    </row>
    <row r="151" spans="2:5">
      <c r="B151" s="153"/>
      <c r="C151" s="154"/>
      <c r="D151" s="153"/>
      <c r="E151" s="153"/>
    </row>
    <row r="152" spans="2:5">
      <c r="B152" s="153"/>
      <c r="C152" s="154"/>
      <c r="D152" s="153"/>
      <c r="E152" s="153"/>
    </row>
    <row r="153" spans="2:5">
      <c r="B153" s="153"/>
      <c r="C153" s="154"/>
      <c r="D153" s="153"/>
      <c r="E153" s="153"/>
    </row>
    <row r="154" spans="2:5">
      <c r="B154" s="153"/>
      <c r="C154" s="154"/>
      <c r="D154" s="153"/>
      <c r="E154" s="153"/>
    </row>
    <row r="155" spans="2:5">
      <c r="B155" s="153"/>
      <c r="C155" s="154"/>
      <c r="D155" s="153"/>
      <c r="E155" s="153"/>
    </row>
    <row r="156" spans="2:5">
      <c r="B156" s="153"/>
      <c r="C156" s="154"/>
      <c r="D156" s="153"/>
      <c r="E156" s="153"/>
    </row>
    <row r="157" spans="2:5">
      <c r="B157" s="153"/>
      <c r="C157" s="154"/>
      <c r="D157" s="153"/>
      <c r="E157" s="153"/>
    </row>
    <row r="158" spans="2:5">
      <c r="B158" s="153"/>
      <c r="C158" s="154"/>
      <c r="D158" s="153"/>
      <c r="E158" s="153"/>
    </row>
    <row r="159" spans="2:5">
      <c r="B159" s="153"/>
      <c r="C159" s="154"/>
      <c r="D159" s="153"/>
      <c r="E159" s="153"/>
    </row>
    <row r="160" spans="2:5">
      <c r="B160" s="153"/>
      <c r="C160" s="154"/>
      <c r="D160" s="153"/>
      <c r="E160" s="153"/>
    </row>
    <row r="161" spans="2:5">
      <c r="B161" s="153"/>
      <c r="C161" s="154"/>
      <c r="D161" s="153"/>
      <c r="E161" s="153"/>
    </row>
    <row r="162" spans="2:5">
      <c r="B162" s="153"/>
      <c r="C162" s="154"/>
      <c r="D162" s="153"/>
      <c r="E162" s="153"/>
    </row>
    <row r="163" spans="2:5">
      <c r="B163" s="153"/>
      <c r="C163" s="154"/>
      <c r="D163" s="153"/>
      <c r="E163" s="153"/>
    </row>
    <row r="164" spans="2:5">
      <c r="B164" s="153"/>
      <c r="C164" s="154"/>
      <c r="D164" s="153"/>
      <c r="E164" s="153"/>
    </row>
    <row r="165" spans="2:5">
      <c r="B165" s="153"/>
      <c r="C165" s="154"/>
      <c r="D165" s="153"/>
      <c r="E165" s="153"/>
    </row>
    <row r="166" spans="2:5">
      <c r="B166" s="153"/>
      <c r="C166" s="154"/>
      <c r="D166" s="153"/>
      <c r="E166" s="153"/>
    </row>
    <row r="167" spans="2:5">
      <c r="B167" s="153"/>
      <c r="C167" s="154"/>
      <c r="D167" s="153"/>
      <c r="E167" s="153"/>
    </row>
    <row r="168" spans="2:5">
      <c r="B168" s="153"/>
      <c r="C168" s="154"/>
      <c r="D168" s="153"/>
      <c r="E168" s="153"/>
    </row>
    <row r="169" spans="2:5">
      <c r="B169" s="153"/>
      <c r="C169" s="154"/>
      <c r="D169" s="153"/>
      <c r="E169" s="153"/>
    </row>
    <row r="170" spans="2:5">
      <c r="B170" s="153"/>
      <c r="C170" s="154"/>
      <c r="D170" s="153"/>
      <c r="E170" s="153"/>
    </row>
    <row r="171" spans="2:5">
      <c r="B171" s="153"/>
      <c r="C171" s="154"/>
      <c r="D171" s="153"/>
      <c r="E171" s="153"/>
    </row>
    <row r="172" spans="2:5">
      <c r="B172" s="153"/>
      <c r="C172" s="154"/>
      <c r="D172" s="153"/>
      <c r="E172" s="153"/>
    </row>
    <row r="173" spans="2:5">
      <c r="B173" s="153"/>
      <c r="C173" s="154"/>
      <c r="D173" s="153"/>
      <c r="E173" s="153"/>
    </row>
    <row r="174" spans="2:5">
      <c r="B174" s="153"/>
      <c r="C174" s="154"/>
      <c r="D174" s="153"/>
      <c r="E174" s="153"/>
    </row>
    <row r="175" spans="2:5">
      <c r="B175" s="153"/>
      <c r="C175" s="154"/>
      <c r="D175" s="153"/>
      <c r="E175" s="153"/>
    </row>
    <row r="176" spans="2:5">
      <c r="B176" s="153"/>
      <c r="C176" s="154"/>
      <c r="D176" s="153"/>
      <c r="E176" s="153"/>
    </row>
    <row r="177" spans="2:5">
      <c r="B177" s="153"/>
      <c r="C177" s="154"/>
      <c r="D177" s="153"/>
      <c r="E177" s="153"/>
    </row>
    <row r="178" spans="2:5">
      <c r="B178" s="153"/>
      <c r="C178" s="154"/>
      <c r="D178" s="153"/>
      <c r="E178" s="153"/>
    </row>
    <row r="179" spans="2:5">
      <c r="B179" s="153"/>
      <c r="C179" s="154"/>
      <c r="D179" s="153"/>
      <c r="E179" s="153"/>
    </row>
    <row r="180" spans="2:5">
      <c r="B180" s="153"/>
      <c r="C180" s="154"/>
      <c r="D180" s="153"/>
      <c r="E180" s="153"/>
    </row>
    <row r="181" spans="2:5">
      <c r="B181" s="153"/>
      <c r="C181" s="154"/>
      <c r="D181" s="153"/>
      <c r="E181" s="153"/>
    </row>
    <row r="182" spans="2:5">
      <c r="B182" s="153"/>
      <c r="C182" s="154"/>
      <c r="D182" s="153"/>
      <c r="E182" s="153"/>
    </row>
    <row r="183" spans="2:5">
      <c r="B183" s="153"/>
      <c r="C183" s="154"/>
      <c r="D183" s="153"/>
      <c r="E183" s="153"/>
    </row>
    <row r="184" spans="2:5">
      <c r="B184" s="153"/>
      <c r="C184" s="154"/>
      <c r="D184" s="153"/>
      <c r="E184" s="153"/>
    </row>
    <row r="185" spans="2:5">
      <c r="B185" s="153"/>
      <c r="C185" s="154"/>
      <c r="D185" s="153"/>
      <c r="E185" s="153"/>
    </row>
    <row r="186" spans="2:5">
      <c r="B186" s="153"/>
      <c r="C186" s="154"/>
      <c r="D186" s="153"/>
      <c r="E186" s="153"/>
    </row>
    <row r="187" spans="2:5">
      <c r="B187" s="153"/>
      <c r="C187" s="154"/>
      <c r="D187" s="153"/>
      <c r="E187" s="153"/>
    </row>
    <row r="188" spans="2:5">
      <c r="B188" s="153"/>
      <c r="C188" s="154"/>
      <c r="D188" s="153"/>
      <c r="E188" s="153"/>
    </row>
    <row r="189" spans="2:5">
      <c r="B189" s="153"/>
      <c r="C189" s="154"/>
      <c r="D189" s="153"/>
      <c r="E189" s="153"/>
    </row>
    <row r="190" spans="2:5">
      <c r="B190" s="153"/>
      <c r="C190" s="154"/>
      <c r="D190" s="153"/>
      <c r="E190" s="153"/>
    </row>
    <row r="191" spans="2:5">
      <c r="B191" s="153"/>
      <c r="C191" s="154"/>
      <c r="D191" s="153"/>
      <c r="E191" s="153"/>
    </row>
    <row r="192" spans="2:5">
      <c r="B192" s="153"/>
      <c r="C192" s="154"/>
      <c r="D192" s="153"/>
      <c r="E192" s="153"/>
    </row>
    <row r="193" spans="2:5">
      <c r="B193" s="153"/>
      <c r="C193" s="154"/>
      <c r="D193" s="153"/>
      <c r="E193" s="153"/>
    </row>
    <row r="194" spans="2:5">
      <c r="B194" s="153"/>
      <c r="C194" s="154"/>
      <c r="D194" s="153"/>
      <c r="E194" s="153"/>
    </row>
    <row r="195" spans="2:5">
      <c r="B195" s="153"/>
      <c r="C195" s="154"/>
      <c r="D195" s="153"/>
      <c r="E195" s="153"/>
    </row>
    <row r="196" spans="2:5">
      <c r="B196" s="153"/>
      <c r="C196" s="154"/>
      <c r="D196" s="153"/>
      <c r="E196" s="153"/>
    </row>
    <row r="197" spans="2:5">
      <c r="B197" s="153"/>
      <c r="C197" s="154"/>
      <c r="D197" s="153"/>
      <c r="E197" s="153"/>
    </row>
    <row r="198" spans="2:5">
      <c r="B198" s="153"/>
      <c r="C198" s="154"/>
      <c r="D198" s="153"/>
      <c r="E198" s="153"/>
    </row>
    <row r="199" spans="2:5">
      <c r="B199" s="153"/>
      <c r="C199" s="154"/>
      <c r="D199" s="153"/>
      <c r="E199" s="153"/>
    </row>
    <row r="200" spans="2:5">
      <c r="B200" s="153"/>
      <c r="C200" s="154"/>
      <c r="D200" s="153"/>
      <c r="E200" s="153"/>
    </row>
    <row r="201" spans="2:5">
      <c r="B201" s="153"/>
      <c r="C201" s="154"/>
      <c r="D201" s="153"/>
      <c r="E201" s="153"/>
    </row>
    <row r="202" spans="2:5">
      <c r="B202" s="153"/>
      <c r="C202" s="154"/>
      <c r="D202" s="153"/>
      <c r="E202" s="153"/>
    </row>
    <row r="203" spans="2:5">
      <c r="B203" s="153"/>
      <c r="C203" s="154"/>
      <c r="D203" s="153"/>
      <c r="E203" s="153"/>
    </row>
    <row r="204" spans="2:5">
      <c r="B204" s="153"/>
      <c r="C204" s="154"/>
      <c r="D204" s="153"/>
      <c r="E204" s="153"/>
    </row>
    <row r="205" spans="2:5">
      <c r="B205" s="153"/>
      <c r="C205" s="154"/>
      <c r="D205" s="153"/>
      <c r="E205" s="153"/>
    </row>
    <row r="206" spans="2:5">
      <c r="B206" s="153"/>
      <c r="C206" s="154"/>
      <c r="D206" s="153"/>
      <c r="E206" s="153"/>
    </row>
    <row r="207" spans="2:5">
      <c r="B207" s="153"/>
      <c r="C207" s="154"/>
      <c r="D207" s="153"/>
      <c r="E207" s="153"/>
    </row>
    <row r="208" spans="2:5">
      <c r="B208" s="153"/>
      <c r="C208" s="154"/>
      <c r="D208" s="153"/>
      <c r="E208" s="153"/>
    </row>
    <row r="209" spans="2:5">
      <c r="B209" s="153"/>
      <c r="C209" s="154"/>
      <c r="D209" s="153"/>
      <c r="E209" s="153"/>
    </row>
    <row r="210" spans="2:5">
      <c r="B210" s="153"/>
      <c r="C210" s="154"/>
      <c r="D210" s="153"/>
      <c r="E210" s="153"/>
    </row>
    <row r="211" spans="2:5">
      <c r="B211" s="153"/>
      <c r="C211" s="154"/>
      <c r="D211" s="153"/>
      <c r="E211" s="153"/>
    </row>
    <row r="212" spans="2:5">
      <c r="B212" s="153"/>
      <c r="C212" s="154"/>
      <c r="D212" s="153"/>
      <c r="E212" s="153"/>
    </row>
    <row r="213" spans="2:5">
      <c r="B213" s="153"/>
      <c r="C213" s="154"/>
      <c r="D213" s="153"/>
      <c r="E213" s="153"/>
    </row>
    <row r="214" spans="2:5">
      <c r="B214" s="153"/>
      <c r="C214" s="154"/>
      <c r="D214" s="153"/>
      <c r="E214" s="153"/>
    </row>
    <row r="215" spans="2:5">
      <c r="B215" s="153"/>
      <c r="C215" s="154"/>
      <c r="D215" s="153"/>
      <c r="E215" s="153"/>
    </row>
    <row r="216" spans="2:5">
      <c r="B216" s="153"/>
      <c r="C216" s="154"/>
      <c r="D216" s="153"/>
      <c r="E216" s="153"/>
    </row>
    <row r="217" spans="2:5">
      <c r="B217" s="153"/>
      <c r="C217" s="154"/>
      <c r="D217" s="153"/>
      <c r="E217" s="153"/>
    </row>
    <row r="218" spans="2:5">
      <c r="B218" s="153"/>
      <c r="C218" s="154"/>
      <c r="D218" s="153"/>
      <c r="E218" s="153"/>
    </row>
    <row r="219" spans="2:5">
      <c r="B219" s="153"/>
      <c r="C219" s="154"/>
      <c r="D219" s="153"/>
      <c r="E219" s="153"/>
    </row>
    <row r="220" spans="2:5">
      <c r="B220" s="153"/>
      <c r="C220" s="154"/>
      <c r="D220" s="153"/>
      <c r="E220" s="153"/>
    </row>
    <row r="221" spans="2:5">
      <c r="B221" s="153"/>
      <c r="C221" s="154"/>
      <c r="D221" s="153"/>
      <c r="E221" s="153"/>
    </row>
    <row r="222" spans="2:5">
      <c r="B222" s="153"/>
      <c r="C222" s="154"/>
      <c r="D222" s="153"/>
      <c r="E222" s="153"/>
    </row>
    <row r="223" spans="2:5">
      <c r="B223" s="153"/>
      <c r="C223" s="154"/>
      <c r="D223" s="153"/>
      <c r="E223" s="153"/>
    </row>
    <row r="224" spans="2:5">
      <c r="B224" s="153"/>
      <c r="C224" s="154"/>
      <c r="D224" s="153"/>
      <c r="E224" s="153"/>
    </row>
    <row r="225" spans="2:5">
      <c r="B225" s="153"/>
      <c r="C225" s="154"/>
      <c r="D225" s="153"/>
      <c r="E225" s="153"/>
    </row>
    <row r="226" spans="2:5">
      <c r="B226" s="153"/>
      <c r="C226" s="154"/>
      <c r="D226" s="153"/>
      <c r="E226" s="153"/>
    </row>
    <row r="227" spans="2:5">
      <c r="B227" s="153"/>
      <c r="C227" s="154"/>
      <c r="D227" s="153"/>
      <c r="E227" s="153"/>
    </row>
    <row r="228" spans="2:5">
      <c r="B228" s="153"/>
      <c r="C228" s="154"/>
      <c r="D228" s="153"/>
      <c r="E228" s="153"/>
    </row>
    <row r="229" spans="2:5">
      <c r="B229" s="153"/>
      <c r="C229" s="154"/>
      <c r="D229" s="153"/>
      <c r="E229" s="153"/>
    </row>
    <row r="230" spans="2:5">
      <c r="B230" s="153"/>
      <c r="C230" s="154"/>
      <c r="D230" s="153"/>
      <c r="E230" s="153"/>
    </row>
    <row r="231" spans="2:5">
      <c r="B231" s="153"/>
      <c r="C231" s="154"/>
      <c r="D231" s="153"/>
      <c r="E231" s="153"/>
    </row>
    <row r="232" spans="2:5">
      <c r="B232" s="153"/>
      <c r="C232" s="154"/>
      <c r="D232" s="153"/>
      <c r="E232" s="153"/>
    </row>
    <row r="233" spans="2:5">
      <c r="B233" s="153"/>
      <c r="C233" s="154"/>
      <c r="D233" s="153"/>
      <c r="E233" s="153"/>
    </row>
    <row r="234" spans="2:5">
      <c r="B234" s="153"/>
      <c r="C234" s="154"/>
      <c r="D234" s="153"/>
      <c r="E234" s="153"/>
    </row>
    <row r="235" spans="2:5">
      <c r="B235" s="153"/>
      <c r="C235" s="154"/>
      <c r="D235" s="153"/>
      <c r="E235" s="153"/>
    </row>
    <row r="236" spans="2:5">
      <c r="B236" s="153"/>
      <c r="C236" s="154"/>
      <c r="D236" s="153"/>
      <c r="E236" s="153"/>
    </row>
    <row r="237" spans="2:5">
      <c r="B237" s="153"/>
      <c r="C237" s="154"/>
      <c r="D237" s="153"/>
      <c r="E237" s="153"/>
    </row>
    <row r="238" spans="2:5">
      <c r="B238" s="153"/>
      <c r="C238" s="154"/>
      <c r="D238" s="153"/>
      <c r="E238" s="153"/>
    </row>
    <row r="239" spans="2:5">
      <c r="B239" s="153"/>
      <c r="C239" s="154"/>
      <c r="D239" s="153"/>
      <c r="E239" s="153"/>
    </row>
    <row r="240" spans="2:5">
      <c r="B240" s="153"/>
      <c r="C240" s="154"/>
      <c r="D240" s="153"/>
      <c r="E240" s="153"/>
    </row>
    <row r="241" spans="2:5">
      <c r="B241" s="153"/>
      <c r="C241" s="154"/>
      <c r="D241" s="153"/>
      <c r="E241" s="153"/>
    </row>
    <row r="242" spans="2:5">
      <c r="B242" s="153"/>
      <c r="C242" s="154"/>
      <c r="D242" s="153"/>
      <c r="E242" s="153"/>
    </row>
    <row r="243" spans="2:5">
      <c r="B243" s="153"/>
      <c r="C243" s="154"/>
      <c r="D243" s="153"/>
      <c r="E243" s="153"/>
    </row>
    <row r="244" spans="2:5">
      <c r="B244" s="153"/>
      <c r="C244" s="154"/>
      <c r="D244" s="153"/>
      <c r="E244" s="153"/>
    </row>
    <row r="245" spans="2:5">
      <c r="B245" s="153"/>
      <c r="C245" s="154"/>
      <c r="D245" s="153"/>
      <c r="E245" s="153"/>
    </row>
    <row r="246" spans="2:5">
      <c r="B246" s="153"/>
      <c r="C246" s="154"/>
      <c r="D246" s="153"/>
      <c r="E246" s="153"/>
    </row>
    <row r="247" spans="2:5">
      <c r="B247" s="153"/>
      <c r="C247" s="154"/>
      <c r="D247" s="153"/>
      <c r="E247" s="153"/>
    </row>
    <row r="248" spans="2:5">
      <c r="B248" s="153"/>
      <c r="C248" s="154"/>
      <c r="D248" s="153"/>
      <c r="E248" s="153"/>
    </row>
    <row r="249" spans="2:5">
      <c r="B249" s="153"/>
      <c r="C249" s="154"/>
      <c r="D249" s="153"/>
      <c r="E249" s="153"/>
    </row>
    <row r="250" spans="2:5">
      <c r="B250" s="153"/>
      <c r="C250" s="154"/>
      <c r="D250" s="153"/>
      <c r="E250" s="153"/>
    </row>
    <row r="251" spans="2:5">
      <c r="B251" s="153"/>
      <c r="C251" s="154"/>
      <c r="D251" s="153"/>
      <c r="E251" s="153"/>
    </row>
    <row r="252" spans="2:5">
      <c r="B252" s="153"/>
      <c r="C252" s="154"/>
      <c r="D252" s="153"/>
      <c r="E252" s="153"/>
    </row>
    <row r="253" spans="2:5">
      <c r="B253" s="153"/>
      <c r="C253" s="154"/>
      <c r="D253" s="153"/>
      <c r="E253" s="153"/>
    </row>
    <row r="254" spans="2:5">
      <c r="B254" s="153"/>
      <c r="C254" s="154"/>
      <c r="D254" s="153"/>
      <c r="E254" s="153"/>
    </row>
    <row r="255" spans="2:5">
      <c r="B255" s="153"/>
      <c r="C255" s="154"/>
      <c r="D255" s="153"/>
      <c r="E255" s="153"/>
    </row>
    <row r="256" spans="2:5">
      <c r="B256" s="153"/>
      <c r="C256" s="154"/>
      <c r="D256" s="153"/>
      <c r="E256" s="153"/>
    </row>
    <row r="257" spans="2:5">
      <c r="B257" s="153"/>
      <c r="C257" s="154"/>
      <c r="D257" s="153"/>
      <c r="E257" s="153"/>
    </row>
    <row r="258" spans="2:5">
      <c r="B258" s="153"/>
      <c r="C258" s="154"/>
      <c r="D258" s="153"/>
      <c r="E258" s="153"/>
    </row>
    <row r="259" spans="2:5">
      <c r="B259" s="153"/>
      <c r="C259" s="154"/>
      <c r="D259" s="153"/>
      <c r="E259" s="153"/>
    </row>
    <row r="260" spans="2:5">
      <c r="B260" s="153"/>
      <c r="C260" s="154"/>
      <c r="D260" s="153"/>
      <c r="E260" s="153"/>
    </row>
    <row r="261" spans="2:5">
      <c r="B261" s="153"/>
      <c r="C261" s="154"/>
      <c r="D261" s="153"/>
      <c r="E261" s="153"/>
    </row>
    <row r="262" spans="2:5">
      <c r="B262" s="153"/>
      <c r="C262" s="154"/>
      <c r="D262" s="153"/>
      <c r="E262" s="153"/>
    </row>
    <row r="263" spans="2:5">
      <c r="B263" s="153"/>
      <c r="C263" s="154"/>
      <c r="D263" s="153"/>
      <c r="E263" s="153"/>
    </row>
    <row r="264" spans="2:5">
      <c r="B264" s="153"/>
      <c r="C264" s="154"/>
      <c r="D264" s="153"/>
      <c r="E264" s="153"/>
    </row>
    <row r="265" spans="2:5">
      <c r="B265" s="153"/>
      <c r="C265" s="154"/>
      <c r="D265" s="153"/>
      <c r="E265" s="153"/>
    </row>
    <row r="266" spans="2:5">
      <c r="B266" s="153"/>
      <c r="C266" s="154"/>
      <c r="D266" s="153"/>
      <c r="E266" s="153"/>
    </row>
    <row r="267" spans="2:5">
      <c r="B267" s="153"/>
      <c r="C267" s="154"/>
      <c r="D267" s="153"/>
      <c r="E267" s="153"/>
    </row>
    <row r="268" spans="2:5">
      <c r="B268" s="153"/>
      <c r="C268" s="154"/>
      <c r="D268" s="153"/>
      <c r="E268" s="153"/>
    </row>
    <row r="269" spans="2:5">
      <c r="B269" s="153"/>
      <c r="C269" s="154"/>
      <c r="D269" s="153"/>
      <c r="E269" s="153"/>
    </row>
    <row r="270" spans="2:5">
      <c r="B270" s="153"/>
      <c r="C270" s="154"/>
      <c r="D270" s="153"/>
      <c r="E270" s="153"/>
    </row>
    <row r="271" spans="2:5">
      <c r="B271" s="153"/>
      <c r="C271" s="154"/>
      <c r="D271" s="153"/>
      <c r="E271" s="153"/>
    </row>
    <row r="272" spans="2:5">
      <c r="B272" s="153"/>
      <c r="C272" s="154"/>
      <c r="D272" s="153"/>
      <c r="E272" s="153"/>
    </row>
    <row r="273" spans="2:5">
      <c r="B273" s="153"/>
      <c r="C273" s="154"/>
      <c r="D273" s="153"/>
      <c r="E273" s="153"/>
    </row>
    <row r="274" spans="2:5">
      <c r="B274" s="153"/>
      <c r="C274" s="154"/>
      <c r="D274" s="153"/>
      <c r="E274" s="153"/>
    </row>
    <row r="275" spans="2:5">
      <c r="B275" s="153"/>
      <c r="C275" s="154"/>
      <c r="D275" s="153"/>
      <c r="E275" s="153"/>
    </row>
    <row r="276" spans="2:5">
      <c r="B276" s="153"/>
      <c r="C276" s="154"/>
      <c r="D276" s="153"/>
      <c r="E276" s="153"/>
    </row>
    <row r="277" spans="2:5">
      <c r="B277" s="153"/>
      <c r="C277" s="154"/>
      <c r="D277" s="153"/>
      <c r="E277" s="153"/>
    </row>
    <row r="278" spans="2:5">
      <c r="B278" s="153"/>
      <c r="C278" s="154"/>
      <c r="D278" s="153"/>
      <c r="E278" s="153"/>
    </row>
    <row r="279" spans="2:5">
      <c r="B279" s="153"/>
      <c r="C279" s="154"/>
      <c r="D279" s="153"/>
      <c r="E279" s="153"/>
    </row>
    <row r="280" spans="2:5">
      <c r="B280" s="153"/>
      <c r="C280" s="154"/>
      <c r="D280" s="153"/>
      <c r="E280" s="153"/>
    </row>
    <row r="281" spans="2:5">
      <c r="B281" s="153"/>
      <c r="C281" s="154"/>
      <c r="D281" s="153"/>
      <c r="E281" s="153"/>
    </row>
    <row r="282" spans="2:5">
      <c r="B282" s="153"/>
      <c r="C282" s="154"/>
      <c r="D282" s="153"/>
      <c r="E282" s="153"/>
    </row>
    <row r="283" spans="2:5">
      <c r="B283" s="153"/>
      <c r="C283" s="154"/>
      <c r="D283" s="153"/>
      <c r="E283" s="153"/>
    </row>
    <row r="284" spans="2:5">
      <c r="B284" s="153"/>
      <c r="C284" s="154"/>
      <c r="D284" s="153"/>
      <c r="E284" s="153"/>
    </row>
    <row r="285" spans="2:5">
      <c r="B285" s="153"/>
      <c r="C285" s="154"/>
      <c r="D285" s="153"/>
      <c r="E285" s="153"/>
    </row>
    <row r="286" spans="2:5">
      <c r="B286" s="153"/>
      <c r="C286" s="154"/>
      <c r="D286" s="153"/>
      <c r="E286" s="153"/>
    </row>
    <row r="287" spans="2:5">
      <c r="B287" s="153"/>
      <c r="C287" s="154"/>
      <c r="D287" s="153"/>
      <c r="E287" s="153"/>
    </row>
    <row r="288" spans="2:5">
      <c r="B288" s="153"/>
      <c r="C288" s="154"/>
      <c r="D288" s="153"/>
      <c r="E288" s="153"/>
    </row>
    <row r="289" spans="2:5">
      <c r="B289" s="153"/>
      <c r="C289" s="154"/>
      <c r="D289" s="153"/>
      <c r="E289" s="153"/>
    </row>
    <row r="290" spans="2:5">
      <c r="B290" s="153"/>
      <c r="C290" s="154"/>
      <c r="D290" s="153"/>
      <c r="E290" s="153"/>
    </row>
    <row r="291" spans="2:5">
      <c r="B291" s="153"/>
      <c r="C291" s="154"/>
      <c r="D291" s="153"/>
      <c r="E291" s="153"/>
    </row>
    <row r="292" spans="2:5">
      <c r="B292" s="153"/>
      <c r="C292" s="154"/>
      <c r="D292" s="153"/>
      <c r="E292" s="153"/>
    </row>
    <row r="293" spans="2:5">
      <c r="B293" s="153"/>
      <c r="C293" s="154"/>
      <c r="D293" s="153"/>
      <c r="E293" s="153"/>
    </row>
    <row r="294" spans="2:5">
      <c r="B294" s="153"/>
      <c r="C294" s="154"/>
      <c r="D294" s="153"/>
      <c r="E294" s="153"/>
    </row>
    <row r="295" spans="2:5">
      <c r="B295" s="153"/>
      <c r="C295" s="154"/>
      <c r="D295" s="153"/>
      <c r="E295" s="153"/>
    </row>
    <row r="296" spans="2:5">
      <c r="B296" s="153"/>
      <c r="C296" s="154"/>
      <c r="D296" s="153"/>
      <c r="E296" s="153"/>
    </row>
    <row r="297" spans="2:5">
      <c r="B297" s="153"/>
      <c r="C297" s="154"/>
      <c r="D297" s="153"/>
      <c r="E297" s="153"/>
    </row>
    <row r="298" spans="2:5">
      <c r="B298" s="153"/>
      <c r="C298" s="154"/>
      <c r="D298" s="153"/>
      <c r="E298" s="153"/>
    </row>
    <row r="299" spans="2:5">
      <c r="B299" s="153"/>
      <c r="C299" s="154"/>
      <c r="D299" s="153"/>
      <c r="E299" s="153"/>
    </row>
    <row r="300" spans="2:5">
      <c r="B300" s="153"/>
      <c r="C300" s="154"/>
      <c r="D300" s="153"/>
      <c r="E300" s="153"/>
    </row>
    <row r="301" spans="2:5">
      <c r="B301" s="153"/>
      <c r="C301" s="154"/>
      <c r="D301" s="153"/>
      <c r="E301" s="153"/>
    </row>
    <row r="302" spans="2:5">
      <c r="B302" s="153"/>
      <c r="C302" s="154"/>
      <c r="D302" s="153"/>
      <c r="E302" s="153"/>
    </row>
    <row r="303" spans="2:5">
      <c r="B303" s="153"/>
      <c r="C303" s="154"/>
      <c r="D303" s="153"/>
      <c r="E303" s="153"/>
    </row>
    <row r="304" spans="2:5">
      <c r="B304" s="153"/>
      <c r="C304" s="154"/>
      <c r="D304" s="153"/>
      <c r="E304" s="153"/>
    </row>
    <row r="305" spans="2:5">
      <c r="B305" s="153"/>
      <c r="C305" s="154"/>
      <c r="D305" s="153"/>
      <c r="E305" s="153"/>
    </row>
    <row r="306" spans="2:5">
      <c r="B306" s="153"/>
      <c r="C306" s="154"/>
      <c r="D306" s="153"/>
      <c r="E306" s="153"/>
    </row>
    <row r="307" spans="2:5">
      <c r="B307" s="153"/>
      <c r="C307" s="154"/>
      <c r="D307" s="153"/>
      <c r="E307" s="153"/>
    </row>
    <row r="308" spans="2:5">
      <c r="B308" s="153"/>
      <c r="C308" s="154"/>
      <c r="D308" s="153"/>
      <c r="E308" s="153"/>
    </row>
    <row r="309" spans="2:5">
      <c r="B309" s="153"/>
      <c r="C309" s="154"/>
      <c r="D309" s="153"/>
      <c r="E309" s="153"/>
    </row>
    <row r="310" spans="2:5">
      <c r="B310" s="153"/>
      <c r="C310" s="154"/>
      <c r="D310" s="153"/>
      <c r="E310" s="153"/>
    </row>
    <row r="311" spans="2:5">
      <c r="B311" s="153"/>
      <c r="C311" s="154"/>
      <c r="D311" s="153"/>
      <c r="E311" s="153"/>
    </row>
    <row r="312" spans="2:5">
      <c r="B312" s="153"/>
      <c r="C312" s="154"/>
      <c r="D312" s="153"/>
      <c r="E312" s="153"/>
    </row>
    <row r="313" spans="2:5">
      <c r="B313" s="153"/>
      <c r="C313" s="154"/>
      <c r="D313" s="153"/>
      <c r="E313" s="153"/>
    </row>
    <row r="314" spans="2:5">
      <c r="B314" s="153"/>
      <c r="C314" s="154"/>
      <c r="D314" s="153"/>
      <c r="E314" s="153"/>
    </row>
    <row r="315" spans="2:5">
      <c r="B315" s="153"/>
      <c r="C315" s="154"/>
      <c r="D315" s="153"/>
      <c r="E315" s="153"/>
    </row>
    <row r="316" spans="2:5">
      <c r="B316" s="153"/>
      <c r="C316" s="154"/>
      <c r="D316" s="153"/>
      <c r="E316" s="153"/>
    </row>
    <row r="317" spans="2:5">
      <c r="B317" s="153"/>
      <c r="C317" s="154"/>
      <c r="D317" s="153"/>
      <c r="E317" s="153"/>
    </row>
    <row r="318" spans="2:5">
      <c r="B318" s="153"/>
      <c r="C318" s="154"/>
      <c r="D318" s="153"/>
      <c r="E318" s="153"/>
    </row>
    <row r="319" spans="2:5">
      <c r="B319" s="153"/>
      <c r="C319" s="154"/>
      <c r="D319" s="153"/>
      <c r="E319" s="153"/>
    </row>
    <row r="320" spans="2:5">
      <c r="B320" s="153"/>
      <c r="C320" s="154"/>
      <c r="D320" s="153"/>
      <c r="E320" s="153"/>
    </row>
    <row r="321" spans="2:5">
      <c r="B321" s="153"/>
      <c r="C321" s="154"/>
      <c r="D321" s="153"/>
      <c r="E321" s="153"/>
    </row>
    <row r="322" spans="2:5">
      <c r="B322" s="153"/>
      <c r="C322" s="154"/>
      <c r="D322" s="153"/>
      <c r="E322" s="153"/>
    </row>
    <row r="323" spans="2:5">
      <c r="B323" s="153"/>
      <c r="C323" s="154"/>
      <c r="D323" s="153"/>
      <c r="E323" s="153"/>
    </row>
    <row r="324" spans="2:5">
      <c r="B324" s="153"/>
      <c r="C324" s="154"/>
      <c r="D324" s="153"/>
      <c r="E324" s="153"/>
    </row>
    <row r="325" spans="2:5">
      <c r="B325" s="153"/>
      <c r="C325" s="154"/>
      <c r="D325" s="153"/>
      <c r="E325" s="153"/>
    </row>
    <row r="326" spans="2:5">
      <c r="B326" s="153"/>
      <c r="C326" s="154"/>
      <c r="D326" s="153"/>
      <c r="E326" s="153"/>
    </row>
    <row r="327" spans="2:5">
      <c r="B327" s="153"/>
      <c r="C327" s="154"/>
      <c r="D327" s="153"/>
      <c r="E327" s="153"/>
    </row>
    <row r="328" spans="2:5">
      <c r="B328" s="153"/>
      <c r="C328" s="154"/>
      <c r="D328" s="153"/>
      <c r="E328" s="153"/>
    </row>
    <row r="329" spans="2:5">
      <c r="B329" s="153"/>
      <c r="C329" s="154"/>
      <c r="D329" s="153"/>
      <c r="E329" s="153"/>
    </row>
    <row r="330" spans="2:5">
      <c r="B330" s="153"/>
      <c r="C330" s="154"/>
      <c r="D330" s="153"/>
      <c r="E330" s="153"/>
    </row>
    <row r="331" spans="2:5">
      <c r="B331" s="153"/>
      <c r="C331" s="154"/>
      <c r="D331" s="153"/>
      <c r="E331" s="153"/>
    </row>
    <row r="332" spans="2:5">
      <c r="B332" s="153"/>
      <c r="C332" s="154"/>
      <c r="D332" s="153"/>
      <c r="E332" s="153"/>
    </row>
    <row r="333" spans="2:5">
      <c r="B333" s="153"/>
      <c r="C333" s="154"/>
      <c r="D333" s="153"/>
      <c r="E333" s="153"/>
    </row>
    <row r="334" spans="2:5">
      <c r="B334" s="153"/>
      <c r="C334" s="154"/>
      <c r="D334" s="153"/>
      <c r="E334" s="153"/>
    </row>
    <row r="335" spans="2:5">
      <c r="B335" s="153"/>
      <c r="C335" s="154"/>
      <c r="D335" s="153"/>
      <c r="E335" s="153"/>
    </row>
    <row r="336" spans="2:5">
      <c r="B336" s="156"/>
      <c r="C336" s="157"/>
      <c r="D336" s="156"/>
      <c r="E336" s="312"/>
    </row>
    <row r="337" spans="2:5">
      <c r="B337" s="158"/>
      <c r="C337" s="157"/>
      <c r="D337" s="158"/>
      <c r="E337" s="312"/>
    </row>
    <row r="338" spans="2:5">
      <c r="B338" s="158"/>
      <c r="C338" s="157"/>
      <c r="D338" s="158"/>
      <c r="E338" s="312"/>
    </row>
    <row r="339" spans="2:5">
      <c r="B339" s="158"/>
      <c r="C339" s="157"/>
      <c r="D339" s="158"/>
      <c r="E339" s="313"/>
    </row>
    <row r="340" spans="2:5">
      <c r="B340" s="158"/>
      <c r="C340" s="157"/>
      <c r="D340" s="158"/>
      <c r="E340" s="313"/>
    </row>
    <row r="341" spans="2:5">
      <c r="B341" s="158"/>
      <c r="C341" s="157"/>
      <c r="D341" s="158"/>
      <c r="E341" s="313"/>
    </row>
    <row r="342" spans="2:5">
      <c r="B342" s="158"/>
      <c r="C342" s="157"/>
      <c r="D342" s="158"/>
      <c r="E342" s="313"/>
    </row>
    <row r="343" spans="2:5">
      <c r="B343" s="158"/>
      <c r="C343" s="157"/>
      <c r="D343" s="158"/>
      <c r="E343" s="313"/>
    </row>
    <row r="344" spans="2:5">
      <c r="B344" s="158"/>
      <c r="C344" s="157"/>
      <c r="D344" s="158"/>
      <c r="E344" s="313"/>
    </row>
    <row r="345" spans="2:5">
      <c r="B345" s="158"/>
      <c r="C345" s="157"/>
      <c r="D345" s="158"/>
      <c r="E345" s="313"/>
    </row>
    <row r="346" spans="2:5">
      <c r="B346" s="158"/>
      <c r="C346" s="157"/>
      <c r="D346" s="158"/>
      <c r="E346" s="313"/>
    </row>
    <row r="347" spans="2:5">
      <c r="B347" s="158"/>
      <c r="C347" s="157"/>
      <c r="D347" s="158"/>
      <c r="E347" s="313"/>
    </row>
    <row r="348" spans="2:5">
      <c r="B348" s="158"/>
      <c r="C348" s="157"/>
      <c r="D348" s="158"/>
      <c r="E348" s="313"/>
    </row>
    <row r="349" spans="2:5">
      <c r="B349" s="158"/>
      <c r="C349" s="157"/>
      <c r="D349" s="158"/>
      <c r="E349" s="313"/>
    </row>
    <row r="350" spans="2:5">
      <c r="B350" s="158"/>
      <c r="C350" s="157"/>
      <c r="D350" s="158"/>
      <c r="E350" s="313"/>
    </row>
    <row r="351" spans="2:5">
      <c r="B351" s="158"/>
      <c r="C351" s="157"/>
      <c r="D351" s="158"/>
      <c r="E351" s="313"/>
    </row>
    <row r="352" spans="2:5">
      <c r="B352" s="158"/>
      <c r="C352" s="157"/>
      <c r="D352" s="158"/>
      <c r="E352" s="313"/>
    </row>
    <row r="353" spans="2:5">
      <c r="B353" s="158"/>
      <c r="C353" s="157"/>
      <c r="D353" s="158"/>
      <c r="E353" s="313"/>
    </row>
    <row r="354" spans="2:5">
      <c r="B354" s="158"/>
      <c r="C354" s="157"/>
      <c r="D354" s="158"/>
      <c r="E354" s="313"/>
    </row>
    <row r="355" spans="2:5">
      <c r="B355" s="158"/>
      <c r="C355" s="157"/>
      <c r="D355" s="158"/>
      <c r="E355" s="313"/>
    </row>
    <row r="356" spans="2:5">
      <c r="B356" s="158"/>
      <c r="C356" s="157"/>
      <c r="D356" s="158"/>
      <c r="E356" s="313"/>
    </row>
    <row r="357" spans="2:5">
      <c r="B357" s="158"/>
      <c r="C357" s="157"/>
      <c r="D357" s="158"/>
      <c r="E357" s="313"/>
    </row>
    <row r="358" spans="2:5">
      <c r="B358" s="158"/>
      <c r="C358" s="157"/>
      <c r="D358" s="158"/>
      <c r="E358" s="313"/>
    </row>
    <row r="359" spans="2:5">
      <c r="B359" s="158"/>
      <c r="C359" s="157"/>
      <c r="D359" s="158"/>
      <c r="E359" s="313"/>
    </row>
    <row r="360" spans="2:5">
      <c r="B360" s="158"/>
      <c r="C360" s="157"/>
      <c r="D360" s="158"/>
      <c r="E360" s="313"/>
    </row>
    <row r="361" spans="2:5">
      <c r="B361" s="158"/>
      <c r="C361" s="157"/>
      <c r="D361" s="158"/>
      <c r="E361" s="313"/>
    </row>
    <row r="362" spans="2:5">
      <c r="B362" s="158"/>
      <c r="C362" s="157"/>
      <c r="D362" s="158"/>
      <c r="E362" s="313"/>
    </row>
    <row r="363" spans="2:5">
      <c r="B363" s="158"/>
      <c r="C363" s="157"/>
      <c r="D363" s="158"/>
      <c r="E363" s="313"/>
    </row>
    <row r="364" spans="2:5">
      <c r="B364" s="158"/>
      <c r="C364" s="157"/>
      <c r="D364" s="158"/>
      <c r="E364" s="313"/>
    </row>
    <row r="365" spans="2:5">
      <c r="B365" s="158"/>
      <c r="C365" s="157"/>
      <c r="D365" s="158"/>
      <c r="E365" s="313"/>
    </row>
    <row r="366" spans="2:5">
      <c r="B366" s="158"/>
      <c r="C366" s="157"/>
      <c r="D366" s="158"/>
      <c r="E366" s="313"/>
    </row>
    <row r="367" spans="2:5">
      <c r="B367" s="158"/>
      <c r="C367" s="157"/>
      <c r="D367" s="158"/>
      <c r="E367" s="313"/>
    </row>
    <row r="368" spans="2:5">
      <c r="B368" s="158"/>
      <c r="C368" s="157"/>
      <c r="D368" s="158"/>
      <c r="E368" s="313"/>
    </row>
    <row r="369" spans="2:5">
      <c r="B369" s="158"/>
      <c r="C369" s="157"/>
      <c r="D369" s="158"/>
      <c r="E369" s="313"/>
    </row>
    <row r="370" spans="2:5">
      <c r="B370" s="158"/>
      <c r="C370" s="157"/>
      <c r="D370" s="158"/>
      <c r="E370" s="313"/>
    </row>
    <row r="371" spans="2:5">
      <c r="B371" s="158"/>
      <c r="C371" s="157"/>
      <c r="D371" s="158"/>
      <c r="E371" s="313"/>
    </row>
    <row r="372" spans="2:5">
      <c r="B372" s="158"/>
      <c r="C372" s="157"/>
      <c r="D372" s="158"/>
      <c r="E372" s="313"/>
    </row>
    <row r="373" spans="2:5">
      <c r="B373" s="158"/>
      <c r="C373" s="157"/>
      <c r="D373" s="158"/>
      <c r="E373" s="313"/>
    </row>
    <row r="374" spans="2:5">
      <c r="B374" s="158"/>
      <c r="C374" s="157"/>
      <c r="D374" s="158"/>
      <c r="E374" s="313"/>
    </row>
    <row r="375" spans="2:5">
      <c r="B375" s="158"/>
      <c r="C375" s="157"/>
      <c r="D375" s="158"/>
      <c r="E375" s="313"/>
    </row>
    <row r="376" spans="2:5">
      <c r="B376" s="158"/>
      <c r="C376" s="157"/>
      <c r="D376" s="158"/>
      <c r="E376" s="313"/>
    </row>
    <row r="377" spans="2:5">
      <c r="B377" s="158"/>
      <c r="C377" s="157"/>
      <c r="D377" s="158"/>
      <c r="E377" s="313"/>
    </row>
    <row r="378" spans="2:5">
      <c r="B378" s="158"/>
      <c r="C378" s="157"/>
      <c r="D378" s="158"/>
      <c r="E378" s="313"/>
    </row>
    <row r="379" spans="2:5">
      <c r="B379" s="158"/>
      <c r="C379" s="157"/>
      <c r="D379" s="158"/>
      <c r="E379" s="313"/>
    </row>
    <row r="380" spans="2:5">
      <c r="B380" s="158"/>
      <c r="C380" s="157"/>
      <c r="D380" s="158"/>
      <c r="E380" s="313"/>
    </row>
    <row r="381" spans="2:5">
      <c r="B381" s="158"/>
      <c r="C381" s="157"/>
      <c r="D381" s="158"/>
      <c r="E381" s="313"/>
    </row>
    <row r="382" spans="2:5">
      <c r="B382" s="158"/>
      <c r="C382" s="157"/>
      <c r="D382" s="158"/>
      <c r="E382" s="313"/>
    </row>
    <row r="383" spans="2:5">
      <c r="B383" s="158"/>
      <c r="C383" s="157"/>
      <c r="D383" s="158"/>
      <c r="E383" s="313"/>
    </row>
    <row r="384" spans="2:5">
      <c r="B384" s="158"/>
      <c r="C384" s="157"/>
      <c r="D384" s="158"/>
      <c r="E384" s="313"/>
    </row>
    <row r="385" spans="2:5">
      <c r="B385" s="158"/>
      <c r="C385" s="157"/>
      <c r="D385" s="158"/>
      <c r="E385" s="313"/>
    </row>
    <row r="386" spans="2:5">
      <c r="B386" s="158"/>
      <c r="C386" s="157"/>
      <c r="D386" s="158"/>
      <c r="E386" s="313"/>
    </row>
    <row r="387" spans="2:5">
      <c r="B387" s="158"/>
      <c r="C387" s="157"/>
      <c r="D387" s="158"/>
      <c r="E387" s="313"/>
    </row>
    <row r="388" spans="2:5">
      <c r="B388" s="158"/>
      <c r="C388" s="157"/>
      <c r="D388" s="158"/>
      <c r="E388" s="313"/>
    </row>
    <row r="389" spans="2:5">
      <c r="B389" s="158"/>
      <c r="C389" s="157"/>
      <c r="D389" s="158"/>
      <c r="E389" s="313"/>
    </row>
    <row r="390" spans="2:5">
      <c r="B390" s="158"/>
      <c r="C390" s="157"/>
      <c r="D390" s="158"/>
      <c r="E390" s="313"/>
    </row>
    <row r="391" spans="2:5">
      <c r="B391" s="158"/>
      <c r="C391" s="157"/>
      <c r="D391" s="158"/>
      <c r="E391" s="313"/>
    </row>
    <row r="392" spans="2:5">
      <c r="B392" s="158"/>
      <c r="C392" s="157"/>
      <c r="D392" s="158"/>
      <c r="E392" s="313"/>
    </row>
    <row r="393" spans="2:5">
      <c r="B393" s="158"/>
      <c r="C393" s="157"/>
      <c r="D393" s="158"/>
      <c r="E393" s="313"/>
    </row>
    <row r="394" spans="2:5">
      <c r="B394" s="158"/>
      <c r="C394" s="157"/>
      <c r="D394" s="158"/>
      <c r="E394" s="313"/>
    </row>
    <row r="395" spans="2:5">
      <c r="B395" s="158"/>
      <c r="C395" s="157"/>
      <c r="D395" s="158"/>
      <c r="E395" s="313"/>
    </row>
    <row r="396" spans="2:5">
      <c r="B396" s="158"/>
      <c r="C396" s="157"/>
      <c r="D396" s="158"/>
      <c r="E396" s="313"/>
    </row>
    <row r="397" spans="2:5">
      <c r="B397" s="158"/>
      <c r="C397" s="157"/>
      <c r="D397" s="158"/>
      <c r="E397" s="313"/>
    </row>
    <row r="398" spans="2:5">
      <c r="B398" s="158"/>
      <c r="C398" s="157"/>
      <c r="D398" s="158"/>
      <c r="E398" s="313"/>
    </row>
    <row r="399" spans="2:5">
      <c r="B399" s="158"/>
      <c r="C399" s="157"/>
      <c r="D399" s="158"/>
      <c r="E399" s="313"/>
    </row>
    <row r="400" spans="2:5">
      <c r="B400" s="158"/>
      <c r="C400" s="157"/>
      <c r="D400" s="158"/>
      <c r="E400" s="313"/>
    </row>
    <row r="401" spans="2:5">
      <c r="B401" s="158"/>
      <c r="C401" s="157"/>
      <c r="D401" s="158"/>
      <c r="E401" s="313"/>
    </row>
    <row r="402" spans="2:5">
      <c r="B402" s="158"/>
      <c r="C402" s="157"/>
      <c r="D402" s="158"/>
      <c r="E402" s="313"/>
    </row>
    <row r="403" spans="2:5">
      <c r="B403" s="158"/>
      <c r="C403" s="157"/>
      <c r="D403" s="156"/>
      <c r="E403" s="313"/>
    </row>
    <row r="404" spans="2:5">
      <c r="B404" s="158"/>
      <c r="C404" s="157"/>
      <c r="D404" s="158"/>
      <c r="E404" s="313"/>
    </row>
    <row r="405" spans="2:5">
      <c r="B405" s="158"/>
      <c r="C405" s="157"/>
      <c r="D405" s="158"/>
      <c r="E405" s="313"/>
    </row>
    <row r="406" spans="2:5">
      <c r="B406" s="158"/>
      <c r="C406" s="157"/>
      <c r="D406" s="158"/>
      <c r="E406" s="313"/>
    </row>
    <row r="407" spans="2:5">
      <c r="B407" s="158"/>
      <c r="C407" s="157"/>
      <c r="D407" s="158"/>
      <c r="E407" s="313"/>
    </row>
    <row r="408" spans="2:5">
      <c r="B408" s="158"/>
      <c r="C408" s="157"/>
      <c r="D408" s="158"/>
      <c r="E408" s="313"/>
    </row>
    <row r="409" spans="2:5">
      <c r="B409" s="158"/>
      <c r="C409" s="157"/>
      <c r="D409" s="158"/>
      <c r="E409" s="313"/>
    </row>
    <row r="410" spans="2:5">
      <c r="B410" s="158"/>
      <c r="C410" s="157"/>
      <c r="D410" s="158"/>
      <c r="E410" s="313"/>
    </row>
    <row r="411" spans="2:5">
      <c r="B411" s="158"/>
      <c r="C411" s="157"/>
      <c r="D411" s="158"/>
      <c r="E411" s="313"/>
    </row>
    <row r="412" spans="2:5">
      <c r="B412" s="159"/>
      <c r="C412" s="160"/>
      <c r="D412" s="159"/>
      <c r="E412" s="314"/>
    </row>
    <row r="413" spans="2:5">
      <c r="B413" s="159"/>
      <c r="C413" s="160"/>
      <c r="D413" s="159"/>
      <c r="E413" s="314"/>
    </row>
    <row r="414" spans="2:5">
      <c r="B414" s="159"/>
      <c r="C414" s="160"/>
      <c r="D414" s="159"/>
      <c r="E414" s="314"/>
    </row>
    <row r="415" spans="2:5">
      <c r="B415" s="159"/>
      <c r="C415" s="160"/>
      <c r="D415" s="159"/>
      <c r="E415" s="314"/>
    </row>
    <row r="416" spans="2:5">
      <c r="B416" s="159"/>
      <c r="C416" s="160"/>
      <c r="D416" s="159"/>
      <c r="E416" s="314"/>
    </row>
    <row r="417" spans="2:5">
      <c r="B417" s="159"/>
      <c r="C417" s="160"/>
      <c r="D417" s="159"/>
      <c r="E417" s="314"/>
    </row>
    <row r="418" spans="2:5">
      <c r="B418" s="159"/>
      <c r="C418" s="160"/>
      <c r="D418" s="159"/>
      <c r="E418" s="314"/>
    </row>
    <row r="419" spans="2:5">
      <c r="B419" s="159"/>
      <c r="C419" s="160"/>
      <c r="D419" s="159"/>
      <c r="E419" s="314"/>
    </row>
    <row r="420" spans="2:5">
      <c r="B420" s="159"/>
      <c r="C420" s="160"/>
      <c r="D420" s="159"/>
      <c r="E420" s="314"/>
    </row>
    <row r="421" spans="2:5">
      <c r="B421" s="159"/>
      <c r="C421" s="160"/>
      <c r="D421" s="159"/>
      <c r="E421" s="314"/>
    </row>
    <row r="422" spans="2:5">
      <c r="B422" s="159"/>
      <c r="C422" s="160"/>
      <c r="D422" s="159"/>
      <c r="E422" s="314"/>
    </row>
    <row r="423" spans="2:5">
      <c r="B423" s="159"/>
      <c r="C423" s="160"/>
      <c r="D423" s="159"/>
      <c r="E423" s="314"/>
    </row>
    <row r="424" spans="2:5">
      <c r="B424" s="159"/>
      <c r="C424" s="160"/>
      <c r="D424" s="159"/>
      <c r="E424" s="314"/>
    </row>
    <row r="425" spans="2:5">
      <c r="B425" s="159"/>
      <c r="C425" s="160"/>
      <c r="D425" s="159"/>
      <c r="E425" s="314"/>
    </row>
    <row r="426" spans="2:5">
      <c r="B426" s="159"/>
      <c r="C426" s="160"/>
      <c r="D426" s="159"/>
      <c r="E426" s="314"/>
    </row>
    <row r="427" spans="2:5">
      <c r="B427" s="159"/>
      <c r="C427" s="160"/>
      <c r="D427" s="159"/>
      <c r="E427" s="314"/>
    </row>
    <row r="428" spans="2:5">
      <c r="B428" s="159"/>
      <c r="C428" s="160"/>
      <c r="D428" s="159"/>
      <c r="E428" s="314"/>
    </row>
    <row r="429" spans="2:5">
      <c r="B429" s="159"/>
      <c r="C429" s="160"/>
      <c r="D429" s="159"/>
      <c r="E429" s="314"/>
    </row>
    <row r="430" spans="2:5">
      <c r="B430" s="159"/>
      <c r="C430" s="160"/>
      <c r="D430" s="159"/>
      <c r="E430" s="314"/>
    </row>
    <row r="431" spans="2:5">
      <c r="B431" s="159"/>
      <c r="C431" s="160"/>
      <c r="D431" s="159"/>
      <c r="E431" s="314"/>
    </row>
    <row r="432" spans="2:5">
      <c r="B432" s="159"/>
      <c r="C432" s="160"/>
      <c r="D432" s="159"/>
      <c r="E432" s="314"/>
    </row>
    <row r="433" spans="2:5">
      <c r="B433" s="159"/>
      <c r="C433" s="160"/>
      <c r="D433" s="159"/>
      <c r="E433" s="314"/>
    </row>
    <row r="434" spans="2:5">
      <c r="B434" s="159"/>
      <c r="C434" s="160"/>
      <c r="D434" s="159"/>
      <c r="E434" s="314"/>
    </row>
    <row r="435" spans="2:5">
      <c r="B435" s="159"/>
      <c r="C435" s="160"/>
      <c r="D435" s="159"/>
      <c r="E435" s="314"/>
    </row>
    <row r="436" spans="2:5">
      <c r="B436" s="159"/>
      <c r="C436" s="160"/>
      <c r="D436" s="159"/>
      <c r="E436" s="314"/>
    </row>
    <row r="437" spans="2:5">
      <c r="B437" s="159"/>
      <c r="C437" s="160"/>
      <c r="D437" s="159"/>
      <c r="E437" s="314"/>
    </row>
    <row r="438" spans="2:5">
      <c r="B438" s="159"/>
      <c r="C438" s="160"/>
      <c r="D438" s="159"/>
      <c r="E438" s="314"/>
    </row>
    <row r="439" spans="2:5">
      <c r="B439" s="159"/>
      <c r="C439" s="160"/>
      <c r="D439" s="159"/>
      <c r="E439" s="314"/>
    </row>
    <row r="440" spans="2:5">
      <c r="B440" s="159"/>
      <c r="C440" s="160"/>
      <c r="D440" s="159"/>
      <c r="E440" s="313"/>
    </row>
    <row r="441" spans="2:5">
      <c r="B441" s="159"/>
      <c r="C441" s="160"/>
      <c r="D441" s="159"/>
      <c r="E441" s="313"/>
    </row>
    <row r="442" spans="2:5">
      <c r="B442" s="159"/>
      <c r="C442" s="160"/>
      <c r="D442" s="159"/>
      <c r="E442" s="313"/>
    </row>
    <row r="443" spans="2:5">
      <c r="B443" s="159"/>
      <c r="C443" s="160"/>
      <c r="D443" s="159"/>
      <c r="E443" s="313"/>
    </row>
    <row r="444" spans="2:5">
      <c r="B444" s="159"/>
      <c r="C444" s="160"/>
      <c r="D444" s="159"/>
      <c r="E444" s="313"/>
    </row>
    <row r="445" spans="2:5">
      <c r="B445" s="159"/>
      <c r="C445" s="160"/>
      <c r="D445" s="159"/>
      <c r="E445" s="313"/>
    </row>
    <row r="446" spans="2:5">
      <c r="B446" s="159"/>
      <c r="C446" s="160"/>
      <c r="D446" s="159"/>
      <c r="E446" s="313"/>
    </row>
    <row r="447" spans="2:5">
      <c r="B447" s="159"/>
      <c r="C447" s="160"/>
      <c r="D447" s="159"/>
      <c r="E447" s="313"/>
    </row>
    <row r="448" spans="2:5">
      <c r="B448" s="159"/>
      <c r="C448" s="160"/>
      <c r="D448" s="159"/>
      <c r="E448" s="314"/>
    </row>
    <row r="449" spans="2:5">
      <c r="B449" s="159"/>
      <c r="C449" s="160"/>
      <c r="D449" s="159"/>
      <c r="E449" s="314"/>
    </row>
    <row r="450" spans="2:5">
      <c r="B450" s="159"/>
      <c r="C450" s="160"/>
      <c r="D450" s="159"/>
      <c r="E450" s="314"/>
    </row>
    <row r="451" spans="2:5">
      <c r="B451" s="159"/>
      <c r="C451" s="160"/>
      <c r="D451" s="159"/>
      <c r="E451" s="314"/>
    </row>
    <row r="452" spans="2:5">
      <c r="B452" s="159"/>
      <c r="C452" s="160"/>
      <c r="D452" s="159"/>
      <c r="E452" s="314"/>
    </row>
    <row r="453" spans="2:5">
      <c r="B453" s="159"/>
      <c r="C453" s="160"/>
      <c r="D453" s="159"/>
      <c r="E453" s="314"/>
    </row>
    <row r="454" spans="2:5">
      <c r="B454" s="159"/>
      <c r="C454" s="160"/>
      <c r="D454" s="159"/>
      <c r="E454" s="314"/>
    </row>
    <row r="455" spans="2:5">
      <c r="B455" s="159"/>
      <c r="C455" s="160"/>
      <c r="D455" s="159"/>
      <c r="E455" s="314"/>
    </row>
    <row r="456" spans="2:5">
      <c r="B456" s="159"/>
      <c r="C456" s="160"/>
      <c r="D456" s="159"/>
      <c r="E456" s="314"/>
    </row>
    <row r="457" spans="2:5">
      <c r="B457" s="159"/>
      <c r="C457" s="160"/>
      <c r="D457" s="159"/>
      <c r="E457" s="314"/>
    </row>
    <row r="458" spans="2:5">
      <c r="B458" s="159"/>
      <c r="C458" s="160"/>
      <c r="D458" s="159"/>
      <c r="E458" s="314"/>
    </row>
    <row r="459" spans="2:5">
      <c r="B459" s="159"/>
      <c r="C459" s="160"/>
      <c r="D459" s="159"/>
      <c r="E459" s="314"/>
    </row>
    <row r="460" spans="2:5">
      <c r="B460" s="159"/>
      <c r="C460" s="160"/>
      <c r="D460" s="159"/>
      <c r="E460" s="314"/>
    </row>
    <row r="461" spans="2:5">
      <c r="B461" s="159"/>
      <c r="C461" s="160"/>
      <c r="D461" s="159"/>
      <c r="E461" s="314"/>
    </row>
    <row r="462" spans="2:5">
      <c r="B462" s="159"/>
      <c r="C462" s="160"/>
      <c r="D462" s="159"/>
      <c r="E462" s="314"/>
    </row>
    <row r="463" spans="2:5">
      <c r="B463" s="159"/>
      <c r="C463" s="160"/>
      <c r="D463" s="159"/>
      <c r="E463" s="314"/>
    </row>
    <row r="464" spans="2:5">
      <c r="B464" s="159"/>
      <c r="C464" s="160"/>
      <c r="D464" s="159"/>
      <c r="E464" s="314"/>
    </row>
    <row r="465" spans="2:5">
      <c r="B465" s="159"/>
      <c r="C465" s="160"/>
      <c r="D465" s="159"/>
      <c r="E465" s="314"/>
    </row>
    <row r="466" spans="2:5">
      <c r="B466" s="159"/>
      <c r="C466" s="160"/>
      <c r="D466" s="159"/>
      <c r="E466" s="314"/>
    </row>
    <row r="467" spans="2:5">
      <c r="B467" s="159"/>
      <c r="C467" s="160"/>
      <c r="D467" s="159"/>
      <c r="E467" s="314"/>
    </row>
    <row r="468" spans="2:5">
      <c r="B468" s="159"/>
      <c r="C468" s="160"/>
      <c r="D468" s="159"/>
      <c r="E468" s="314"/>
    </row>
    <row r="469" spans="2:5">
      <c r="B469" s="159"/>
      <c r="C469" s="160"/>
      <c r="D469" s="159"/>
      <c r="E469" s="314"/>
    </row>
    <row r="470" spans="2:5">
      <c r="B470" s="159"/>
      <c r="C470" s="160"/>
      <c r="D470" s="159"/>
      <c r="E470" s="314"/>
    </row>
    <row r="471" spans="2:5">
      <c r="B471" s="159"/>
      <c r="C471" s="160"/>
      <c r="D471" s="159"/>
      <c r="E471" s="314"/>
    </row>
    <row r="472" spans="2:5">
      <c r="B472" s="159"/>
      <c r="C472" s="160"/>
      <c r="D472" s="159"/>
      <c r="E472" s="314"/>
    </row>
    <row r="473" spans="2:5">
      <c r="B473" s="159"/>
      <c r="C473" s="160"/>
      <c r="D473" s="159"/>
      <c r="E473" s="314"/>
    </row>
    <row r="474" spans="2:5">
      <c r="B474" s="159"/>
      <c r="C474" s="160"/>
      <c r="D474" s="159"/>
      <c r="E474" s="314"/>
    </row>
    <row r="475" spans="2:5">
      <c r="B475" s="159"/>
      <c r="C475" s="160"/>
      <c r="D475" s="159"/>
      <c r="E475" s="314"/>
    </row>
    <row r="476" spans="2:5">
      <c r="B476" s="161"/>
      <c r="C476" s="162"/>
      <c r="D476" s="161"/>
      <c r="E476" s="315"/>
    </row>
    <row r="477" spans="2:5">
      <c r="B477" s="159"/>
      <c r="C477" s="160"/>
      <c r="D477" s="159"/>
      <c r="E477" s="314"/>
    </row>
    <row r="478" spans="2:5">
      <c r="B478" s="159"/>
      <c r="C478" s="160"/>
      <c r="D478" s="159"/>
      <c r="E478" s="314"/>
    </row>
    <row r="479" spans="2:5">
      <c r="B479" s="159"/>
      <c r="C479" s="160"/>
      <c r="D479" s="159"/>
      <c r="E479" s="314"/>
    </row>
    <row r="480" spans="2:5">
      <c r="B480" s="159"/>
      <c r="C480" s="160"/>
      <c r="D480" s="159"/>
      <c r="E480" s="314"/>
    </row>
    <row r="481" spans="2:5">
      <c r="B481" s="159"/>
      <c r="C481" s="160"/>
      <c r="D481" s="159"/>
      <c r="E481" s="314"/>
    </row>
    <row r="482" spans="2:5">
      <c r="B482" s="159"/>
      <c r="C482" s="160"/>
      <c r="D482" s="159"/>
      <c r="E482" s="314"/>
    </row>
    <row r="483" spans="2:5">
      <c r="B483" s="159"/>
      <c r="C483" s="160"/>
      <c r="D483" s="159"/>
      <c r="E483" s="314"/>
    </row>
    <row r="484" spans="2:5">
      <c r="B484" s="159"/>
      <c r="C484" s="160"/>
      <c r="D484" s="159"/>
      <c r="E484" s="314"/>
    </row>
    <row r="485" spans="2:5">
      <c r="B485" s="159"/>
      <c r="C485" s="160"/>
      <c r="D485" s="159"/>
      <c r="E485" s="314"/>
    </row>
    <row r="486" spans="2:5">
      <c r="B486" s="159"/>
      <c r="C486" s="160"/>
      <c r="D486" s="159"/>
      <c r="E486" s="314"/>
    </row>
    <row r="487" spans="2:5">
      <c r="B487" s="159"/>
      <c r="C487" s="160"/>
      <c r="D487" s="159"/>
      <c r="E487" s="314"/>
    </row>
    <row r="488" spans="2:5">
      <c r="B488" s="159"/>
      <c r="C488" s="160"/>
      <c r="D488" s="159"/>
      <c r="E488" s="314"/>
    </row>
    <row r="489" spans="2:5">
      <c r="B489" s="159"/>
      <c r="C489" s="160"/>
      <c r="D489" s="159"/>
      <c r="E489" s="314"/>
    </row>
    <row r="490" spans="2:5">
      <c r="B490" s="159"/>
      <c r="C490" s="160"/>
      <c r="D490" s="159"/>
      <c r="E490" s="314"/>
    </row>
    <row r="491" spans="2:5">
      <c r="B491" s="159"/>
      <c r="C491" s="160"/>
      <c r="D491" s="159"/>
      <c r="E491" s="314"/>
    </row>
    <row r="492" spans="2:5">
      <c r="B492" s="159"/>
      <c r="C492" s="160"/>
      <c r="D492" s="159"/>
      <c r="E492" s="314"/>
    </row>
    <row r="493" spans="2:5">
      <c r="B493" s="159"/>
      <c r="C493" s="160"/>
      <c r="D493" s="159"/>
      <c r="E493" s="314"/>
    </row>
    <row r="494" spans="2:5">
      <c r="B494" s="159"/>
      <c r="C494" s="160"/>
      <c r="D494" s="159"/>
      <c r="E494" s="314"/>
    </row>
    <row r="495" spans="2:5">
      <c r="B495" s="159"/>
      <c r="C495" s="160"/>
      <c r="D495" s="159"/>
      <c r="E495" s="314"/>
    </row>
    <row r="496" spans="2:5">
      <c r="B496" s="159"/>
      <c r="C496" s="160"/>
      <c r="D496" s="159"/>
      <c r="E496" s="314"/>
    </row>
    <row r="497" spans="2:5">
      <c r="B497" s="159"/>
      <c r="C497" s="160"/>
      <c r="D497" s="159"/>
      <c r="E497" s="314"/>
    </row>
    <row r="498" spans="2:5">
      <c r="B498" s="159"/>
      <c r="C498" s="160"/>
      <c r="D498" s="159"/>
      <c r="E498" s="314"/>
    </row>
    <row r="499" spans="2:5">
      <c r="B499" s="159"/>
      <c r="C499" s="160"/>
      <c r="D499" s="159"/>
      <c r="E499" s="314"/>
    </row>
    <row r="500" spans="2:5">
      <c r="B500" s="159"/>
      <c r="C500" s="160"/>
      <c r="D500" s="159"/>
      <c r="E500" s="314"/>
    </row>
    <row r="501" spans="2:5">
      <c r="B501" s="159"/>
      <c r="C501" s="160"/>
      <c r="D501" s="159"/>
      <c r="E501" s="314"/>
    </row>
    <row r="502" spans="2:5">
      <c r="B502" s="159"/>
      <c r="C502" s="160"/>
      <c r="D502" s="159"/>
      <c r="E502" s="314"/>
    </row>
    <row r="503" spans="2:5">
      <c r="B503" s="159"/>
      <c r="C503" s="160"/>
      <c r="D503" s="159"/>
      <c r="E503" s="314"/>
    </row>
    <row r="504" spans="2:5">
      <c r="B504" s="159"/>
      <c r="C504" s="160"/>
      <c r="D504" s="159"/>
      <c r="E504" s="314"/>
    </row>
    <row r="505" spans="2:5">
      <c r="B505" s="159"/>
      <c r="C505" s="160"/>
      <c r="D505" s="159"/>
      <c r="E505" s="314"/>
    </row>
    <row r="506" spans="2:5">
      <c r="B506" s="159"/>
      <c r="C506" s="160"/>
      <c r="D506" s="159"/>
      <c r="E506" s="314"/>
    </row>
    <row r="507" spans="2:5">
      <c r="B507" s="159"/>
      <c r="C507" s="160"/>
      <c r="D507" s="159"/>
      <c r="E507" s="314"/>
    </row>
    <row r="508" spans="2:5">
      <c r="B508" s="159"/>
      <c r="C508" s="160"/>
      <c r="D508" s="159"/>
      <c r="E508" s="314"/>
    </row>
    <row r="509" spans="2:5">
      <c r="B509" s="159"/>
      <c r="C509" s="160"/>
      <c r="D509" s="159"/>
      <c r="E509" s="314"/>
    </row>
    <row r="510" spans="2:5">
      <c r="B510" s="159"/>
      <c r="C510" s="160"/>
      <c r="D510" s="159"/>
      <c r="E510" s="316"/>
    </row>
    <row r="511" spans="2:5">
      <c r="B511" s="159"/>
      <c r="C511" s="160"/>
      <c r="D511" s="159"/>
      <c r="E511" s="316"/>
    </row>
    <row r="512" spans="2:5">
      <c r="B512" s="159"/>
      <c r="C512" s="160"/>
      <c r="D512" s="159"/>
      <c r="E512" s="317"/>
    </row>
    <row r="513" spans="2:5">
      <c r="B513" s="159"/>
      <c r="C513" s="162"/>
      <c r="D513" s="159"/>
      <c r="E513" s="315"/>
    </row>
    <row r="514" spans="2:5">
      <c r="B514" s="159"/>
      <c r="C514" s="160"/>
      <c r="D514" s="159"/>
      <c r="E514" s="315"/>
    </row>
    <row r="515" spans="2:5">
      <c r="B515" s="159"/>
      <c r="C515" s="160"/>
      <c r="D515" s="159"/>
      <c r="E515" s="315"/>
    </row>
    <row r="516" spans="2:5">
      <c r="B516" s="159"/>
      <c r="C516" s="160"/>
      <c r="D516" s="159"/>
      <c r="E516" s="315"/>
    </row>
    <row r="517" spans="2:5">
      <c r="B517" s="159"/>
      <c r="C517" s="160"/>
      <c r="D517" s="159"/>
      <c r="E517" s="315"/>
    </row>
    <row r="518" spans="2:5">
      <c r="B518" s="159"/>
      <c r="C518" s="160"/>
      <c r="D518" s="159"/>
      <c r="E518" s="315"/>
    </row>
    <row r="519" spans="2:5">
      <c r="B519" s="159"/>
      <c r="C519" s="160"/>
      <c r="D519" s="159"/>
      <c r="E519" s="315"/>
    </row>
    <row r="520" spans="2:5">
      <c r="B520" s="159"/>
      <c r="C520" s="160"/>
      <c r="D520" s="159"/>
      <c r="E520" s="314"/>
    </row>
    <row r="521" spans="2:5">
      <c r="B521" s="159"/>
      <c r="C521" s="160"/>
      <c r="D521" s="159"/>
      <c r="E521" s="314"/>
    </row>
    <row r="522" spans="2:5">
      <c r="B522" s="159"/>
      <c r="C522" s="160"/>
      <c r="D522" s="159"/>
      <c r="E522" s="314"/>
    </row>
    <row r="523" spans="2:5">
      <c r="B523" s="159"/>
      <c r="C523" s="160"/>
      <c r="D523" s="159"/>
      <c r="E523" s="314"/>
    </row>
    <row r="524" spans="2:5">
      <c r="B524" s="159"/>
      <c r="C524" s="160"/>
      <c r="D524" s="159"/>
      <c r="E524" s="314"/>
    </row>
    <row r="525" spans="2:5">
      <c r="B525" s="159"/>
      <c r="C525" s="160"/>
      <c r="D525" s="159"/>
      <c r="E525" s="314"/>
    </row>
    <row r="526" spans="2:5">
      <c r="B526" s="159"/>
      <c r="C526" s="160"/>
      <c r="D526" s="159"/>
      <c r="E526" s="314"/>
    </row>
    <row r="527" spans="2:5">
      <c r="B527" s="159"/>
      <c r="C527" s="160"/>
      <c r="D527" s="159"/>
      <c r="E527" s="314"/>
    </row>
    <row r="528" spans="2:5">
      <c r="B528" s="159"/>
      <c r="C528" s="160"/>
      <c r="D528" s="159"/>
      <c r="E528" s="316"/>
    </row>
    <row r="529" spans="2:5">
      <c r="B529" s="159"/>
      <c r="C529" s="160"/>
      <c r="D529" s="159"/>
      <c r="E529" s="316"/>
    </row>
    <row r="530" spans="2:5">
      <c r="B530" s="159"/>
      <c r="C530" s="160"/>
      <c r="D530" s="159"/>
      <c r="E530" s="316"/>
    </row>
    <row r="531" spans="2:5">
      <c r="B531" s="159"/>
      <c r="C531" s="160"/>
      <c r="D531" s="159"/>
      <c r="E531" s="317"/>
    </row>
    <row r="532" spans="2:5">
      <c r="B532" s="159"/>
      <c r="C532" s="160"/>
      <c r="D532" s="159"/>
      <c r="E532" s="314"/>
    </row>
    <row r="533" spans="2:5">
      <c r="B533" s="159"/>
      <c r="C533" s="160"/>
      <c r="D533" s="159"/>
      <c r="E533" s="316"/>
    </row>
    <row r="534" spans="2:5">
      <c r="B534" s="159"/>
      <c r="C534" s="160"/>
      <c r="D534" s="159"/>
      <c r="E534" s="316"/>
    </row>
    <row r="535" spans="2:5">
      <c r="B535" s="159"/>
      <c r="C535" s="160"/>
      <c r="D535" s="159"/>
      <c r="E535" s="317"/>
    </row>
    <row r="536" spans="2:5">
      <c r="B536" s="159"/>
      <c r="C536" s="160"/>
      <c r="D536" s="159"/>
      <c r="E536" s="314"/>
    </row>
    <row r="537" spans="2:5">
      <c r="B537" s="159"/>
      <c r="C537" s="160"/>
      <c r="D537" s="159"/>
      <c r="E537" s="314"/>
    </row>
    <row r="538" spans="2:5">
      <c r="B538" s="159"/>
      <c r="C538" s="160"/>
      <c r="D538" s="159"/>
      <c r="E538" s="314"/>
    </row>
    <row r="539" spans="2:5">
      <c r="B539" s="159"/>
      <c r="C539" s="160"/>
      <c r="D539" s="159"/>
      <c r="E539" s="314"/>
    </row>
    <row r="540" spans="2:5">
      <c r="B540" s="159"/>
      <c r="C540" s="160"/>
      <c r="D540" s="159"/>
      <c r="E540" s="314"/>
    </row>
    <row r="541" spans="2:5">
      <c r="B541" s="159"/>
      <c r="C541" s="160"/>
      <c r="D541" s="159"/>
      <c r="E541" s="314"/>
    </row>
    <row r="542" spans="2:5">
      <c r="B542" s="159"/>
      <c r="C542" s="160"/>
      <c r="D542" s="159"/>
      <c r="E542" s="314"/>
    </row>
    <row r="543" spans="2:5">
      <c r="B543" s="159"/>
      <c r="C543" s="160"/>
      <c r="D543" s="159"/>
      <c r="E543" s="314"/>
    </row>
    <row r="544" spans="2:5">
      <c r="B544" s="159"/>
      <c r="C544" s="160"/>
      <c r="D544" s="159"/>
      <c r="E544" s="314"/>
    </row>
    <row r="545" spans="2:5">
      <c r="B545" s="159"/>
      <c r="C545" s="160"/>
      <c r="D545" s="159"/>
      <c r="E545" s="314"/>
    </row>
    <row r="546" spans="2:5">
      <c r="B546" s="159"/>
      <c r="C546" s="160"/>
      <c r="D546" s="159"/>
      <c r="E546" s="314"/>
    </row>
    <row r="547" spans="2:5">
      <c r="B547" s="159"/>
      <c r="C547" s="160"/>
      <c r="D547" s="159"/>
      <c r="E547" s="314"/>
    </row>
    <row r="548" spans="2:5">
      <c r="B548" s="159"/>
      <c r="C548" s="160"/>
      <c r="D548" s="159"/>
      <c r="E548" s="314"/>
    </row>
    <row r="549" spans="2:5">
      <c r="B549" s="159"/>
      <c r="C549" s="160"/>
      <c r="D549" s="159"/>
      <c r="E549" s="314"/>
    </row>
    <row r="550" spans="2:5">
      <c r="B550" s="159"/>
      <c r="C550" s="160"/>
      <c r="D550" s="159"/>
      <c r="E550" s="314"/>
    </row>
    <row r="551" spans="2:5">
      <c r="B551" s="159"/>
      <c r="C551" s="160"/>
      <c r="D551" s="159"/>
      <c r="E551" s="314"/>
    </row>
    <row r="552" spans="2:5">
      <c r="B552" s="159"/>
      <c r="C552" s="160"/>
      <c r="D552" s="159"/>
      <c r="E552" s="314"/>
    </row>
    <row r="553" spans="2:5">
      <c r="B553" s="159"/>
      <c r="C553" s="160"/>
      <c r="D553" s="159"/>
      <c r="E553" s="314"/>
    </row>
    <row r="554" spans="2:5">
      <c r="B554" s="159"/>
      <c r="C554" s="160"/>
      <c r="D554" s="159"/>
      <c r="E554" s="316"/>
    </row>
    <row r="555" spans="2:5">
      <c r="B555" s="159"/>
      <c r="C555" s="160"/>
      <c r="D555" s="159"/>
      <c r="E555" s="316"/>
    </row>
    <row r="556" spans="2:5">
      <c r="B556" s="159"/>
      <c r="C556" s="160"/>
      <c r="D556" s="159"/>
      <c r="E556" s="317"/>
    </row>
  </sheetData>
  <autoFilter ref="A3:Q84"/>
  <mergeCells count="4">
    <mergeCell ref="L2:N2"/>
    <mergeCell ref="O2:Q2"/>
    <mergeCell ref="F2:H2"/>
    <mergeCell ref="I2:K2"/>
  </mergeCells>
  <phoneticPr fontId="4" type="noConversion"/>
  <conditionalFormatting sqref="R2:R3">
    <cfRule type="cellIs" dxfId="134" priority="82" operator="equal">
      <formula>"钻头炮"</formula>
    </cfRule>
    <cfRule type="cellIs" dxfId="133" priority="83" operator="equal">
      <formula>"普通炮"</formula>
    </cfRule>
    <cfRule type="cellIs" dxfId="132" priority="84" operator="equal">
      <formula>"爆射炮"</formula>
    </cfRule>
    <cfRule type="cellIs" dxfId="131" priority="85" operator="equal">
      <formula>"激光炮"</formula>
    </cfRule>
    <cfRule type="cellIs" dxfId="130" priority="86" operator="equal">
      <formula>"属性炮"</formula>
    </cfRule>
    <cfRule type="cellIs" dxfId="129" priority="87" operator="equal">
      <formula>"火花炮"</formula>
    </cfRule>
    <cfRule type="cellIs" dxfId="128" priority="88" operator="equal">
      <formula>"火箭炮"</formula>
    </cfRule>
    <cfRule type="cellIs" dxfId="127" priority="89" operator="equal">
      <formula>"加农炮"</formula>
    </cfRule>
  </conditionalFormatting>
  <conditionalFormatting sqref="Q4:Q84">
    <cfRule type="dataBar" priority="25">
      <dataBar>
        <cfvo type="min"/>
        <cfvo type="max"/>
        <color rgb="FF638EC6"/>
      </dataBar>
      <extLst>
        <ext xmlns:x14="http://schemas.microsoft.com/office/spreadsheetml/2009/9/main" uri="{B025F937-C7B1-47D3-B67F-A62EFF666E3E}">
          <x14:id>{4BB6B1E4-AAA0-434B-8912-B77C512168DB}</x14:id>
        </ext>
      </extLst>
    </cfRule>
  </conditionalFormatting>
  <conditionalFormatting sqref="N4:N84">
    <cfRule type="dataBar" priority="22">
      <dataBar>
        <cfvo type="min"/>
        <cfvo type="max"/>
        <color rgb="FF008AEF"/>
      </dataBar>
      <extLst>
        <ext xmlns:x14="http://schemas.microsoft.com/office/spreadsheetml/2009/9/main" uri="{B025F937-C7B1-47D3-B67F-A62EFF666E3E}">
          <x14:id>{6BAEE50D-3561-4982-9889-17E600E4673B}</x14:id>
        </ext>
      </extLst>
    </cfRule>
  </conditionalFormatting>
  <conditionalFormatting sqref="I4:J84">
    <cfRule type="dataBar" priority="19">
      <dataBar>
        <cfvo type="min"/>
        <cfvo type="max"/>
        <color rgb="FFFFB628"/>
      </dataBar>
      <extLst>
        <ext xmlns:x14="http://schemas.microsoft.com/office/spreadsheetml/2009/9/main" uri="{B025F937-C7B1-47D3-B67F-A62EFF666E3E}">
          <x14:id>{FD5B92F6-104B-45A2-BCDC-D01270D8154C}</x14:id>
        </ext>
      </extLst>
    </cfRule>
  </conditionalFormatting>
  <conditionalFormatting sqref="K4:K84">
    <cfRule type="dataBar" priority="20">
      <dataBar>
        <cfvo type="min"/>
        <cfvo type="max"/>
        <color rgb="FFFFB628"/>
      </dataBar>
      <extLst>
        <ext xmlns:x14="http://schemas.microsoft.com/office/spreadsheetml/2009/9/main" uri="{B025F937-C7B1-47D3-B67F-A62EFF666E3E}">
          <x14:id>{E497C6AB-B195-4A37-ABA6-A5BD62DCA857}</x14:id>
        </ext>
      </extLst>
    </cfRule>
  </conditionalFormatting>
  <conditionalFormatting sqref="L4:M84">
    <cfRule type="dataBar" priority="21">
      <dataBar>
        <cfvo type="min"/>
        <cfvo type="max"/>
        <color rgb="FF008AEF"/>
      </dataBar>
      <extLst>
        <ext xmlns:x14="http://schemas.microsoft.com/office/spreadsheetml/2009/9/main" uri="{B025F937-C7B1-47D3-B67F-A62EFF666E3E}">
          <x14:id>{55C98716-C990-47E0-A030-4D5E3BDF4C09}</x14:id>
        </ext>
      </extLst>
    </cfRule>
  </conditionalFormatting>
  <conditionalFormatting sqref="O4:P84">
    <cfRule type="dataBar" priority="24">
      <dataBar>
        <cfvo type="min"/>
        <cfvo type="max"/>
        <color rgb="FF638EC6"/>
      </dataBar>
      <extLst>
        <ext xmlns:x14="http://schemas.microsoft.com/office/spreadsheetml/2009/9/main" uri="{B025F937-C7B1-47D3-B67F-A62EFF666E3E}">
          <x14:id>{D0895829-9C30-41E8-A234-737060911EC0}</x14:id>
        </ext>
      </extLst>
    </cfRule>
  </conditionalFormatting>
  <conditionalFormatting sqref="F4:G84">
    <cfRule type="dataBar" priority="18">
      <dataBar>
        <cfvo type="min"/>
        <cfvo type="max"/>
        <color rgb="FFFF555A"/>
      </dataBar>
      <extLst>
        <ext xmlns:x14="http://schemas.microsoft.com/office/spreadsheetml/2009/9/main" uri="{B025F937-C7B1-47D3-B67F-A62EFF666E3E}">
          <x14:id>{9A90F534-A222-400D-AD16-F9C6E492E15A}</x14:id>
        </ext>
      </extLst>
    </cfRule>
  </conditionalFormatting>
  <conditionalFormatting sqref="H4:H84">
    <cfRule type="dataBar" priority="17">
      <dataBar>
        <cfvo type="min"/>
        <cfvo type="max"/>
        <color rgb="FFFF555A"/>
      </dataBar>
      <extLst>
        <ext xmlns:x14="http://schemas.microsoft.com/office/spreadsheetml/2009/9/main" uri="{B025F937-C7B1-47D3-B67F-A62EFF666E3E}">
          <x14:id>{AF0E4927-B26D-4139-8507-2524444ECB6F}</x14:id>
        </ext>
      </extLst>
    </cfRule>
  </conditionalFormatting>
  <conditionalFormatting sqref="B4:B84">
    <cfRule type="cellIs" dxfId="126" priority="9" operator="equal">
      <formula>"激光+通常"</formula>
    </cfRule>
    <cfRule type="cellIs" dxfId="125" priority="10" operator="equal">
      <formula>"毒气"</formula>
    </cfRule>
    <cfRule type="cellIs" dxfId="124" priority="11" operator="equal">
      <formula>"冷气"</formula>
    </cfRule>
    <cfRule type="cellIs" dxfId="123" priority="12" operator="equal">
      <formula>"音波"</formula>
    </cfRule>
    <cfRule type="cellIs" dxfId="122" priority="13" operator="equal">
      <formula>"通常"</formula>
    </cfRule>
    <cfRule type="cellIs" dxfId="121" priority="14" operator="equal">
      <formula>"激光"</formula>
    </cfRule>
    <cfRule type="cellIs" dxfId="120" priority="15" operator="equal">
      <formula>"雷电"</formula>
    </cfRule>
    <cfRule type="cellIs" dxfId="119" priority="16" operator="equal">
      <formula>"火炎"</formula>
    </cfRule>
    <cfRule type="cellIs" dxfId="118" priority="118" operator="equal">
      <formula>"毒气"</formula>
    </cfRule>
    <cfRule type="cellIs" dxfId="117" priority="119" operator="equal">
      <formula>"冷气"</formula>
    </cfRule>
    <cfRule type="cellIs" dxfId="116" priority="120" operator="equal">
      <formula>"音波"</formula>
    </cfRule>
    <cfRule type="cellIs" dxfId="115" priority="121" operator="equal">
      <formula>"通常"</formula>
    </cfRule>
    <cfRule type="cellIs" dxfId="114" priority="122" operator="equal">
      <formula>"激光"</formula>
    </cfRule>
    <cfRule type="cellIs" dxfId="113" priority="123" operator="equal">
      <formula>"雷电"</formula>
    </cfRule>
    <cfRule type="cellIs" dxfId="112" priority="124" operator="equal">
      <formula>"火炎"</formula>
    </cfRule>
  </conditionalFormatting>
  <conditionalFormatting sqref="C4:C84">
    <cfRule type="cellIs" dxfId="111" priority="101" operator="equal">
      <formula>"全体&amp;迎击"</formula>
    </cfRule>
    <cfRule type="cellIs" dxfId="110" priority="102" operator="equal">
      <formula>"迎击"</formula>
    </cfRule>
    <cfRule type="cellIs" dxfId="109" priority="103" operator="equal">
      <formula>"圆范围大"</formula>
    </cfRule>
    <cfRule type="cellIs" dxfId="108" priority="104" operator="equal">
      <formula>"圆范围小"</formula>
    </cfRule>
    <cfRule type="cellIs" dxfId="107" priority="105" operator="equal">
      <formula>"5回"</formula>
    </cfRule>
    <cfRule type="cellIs" dxfId="106" priority="106" operator="equal">
      <formula>"4回"</formula>
    </cfRule>
    <cfRule type="cellIs" dxfId="105" priority="107" operator="equal">
      <formula>"3回"</formula>
    </cfRule>
    <cfRule type="cellIs" dxfId="104" priority="108" operator="equal">
      <formula>"2回"</formula>
    </cfRule>
    <cfRule type="cellIs" dxfId="103" priority="109" operator="equal">
      <formula>"4连射"</formula>
    </cfRule>
    <cfRule type="cellIs" dxfId="102" priority="110" operator="equal">
      <formula>"3连射"</formula>
    </cfRule>
    <cfRule type="cellIs" dxfId="101" priority="111" operator="equal">
      <formula>"2连射"</formula>
    </cfRule>
    <cfRule type="cellIs" dxfId="100" priority="112" operator="equal">
      <formula>"1体"</formula>
    </cfRule>
    <cfRule type="cellIs" dxfId="99" priority="113" operator="equal">
      <formula>"全体"</formula>
    </cfRule>
    <cfRule type="cellIs" dxfId="98" priority="114" operator="equal">
      <formula>"贯通大"</formula>
    </cfRule>
    <cfRule type="cellIs" dxfId="97" priority="115" operator="equal">
      <formula>"贯通小"</formula>
    </cfRule>
    <cfRule type="cellIs" dxfId="96" priority="116" operator="equal">
      <formula>"扇范围大"</formula>
    </cfRule>
    <cfRule type="cellIs" dxfId="95" priority="117" operator="equal">
      <formula>"扇范围小"</formula>
    </cfRule>
  </conditionalFormatting>
  <conditionalFormatting sqref="D4:D84">
    <cfRule type="cellIs" dxfId="94" priority="90" operator="equal">
      <formula>"SE"</formula>
    </cfRule>
    <cfRule type="cellIs" dxfId="93" priority="91" operator="equal">
      <formula>"副炮"</formula>
    </cfRule>
    <cfRule type="cellIs" dxfId="92" priority="92" operator="equal">
      <formula>"主炮"</formula>
    </cfRule>
  </conditionalFormatting>
  <conditionalFormatting sqref="E4:E84">
    <cfRule type="cellIs" dxfId="91" priority="1" operator="equal">
      <formula>"钻头炮"</formula>
    </cfRule>
    <cfRule type="cellIs" dxfId="90" priority="2" operator="equal">
      <formula>"普通炮"</formula>
    </cfRule>
    <cfRule type="cellIs" dxfId="89" priority="3" operator="equal">
      <formula>"爆射炮"</formula>
    </cfRule>
    <cfRule type="cellIs" dxfId="88" priority="4" operator="equal">
      <formula>"复合炮"</formula>
    </cfRule>
    <cfRule type="cellIs" dxfId="87" priority="5" operator="equal">
      <formula>"属性炮"</formula>
    </cfRule>
    <cfRule type="cellIs" dxfId="86" priority="6" operator="equal">
      <formula>"火花炮"</formula>
    </cfRule>
    <cfRule type="cellIs" dxfId="85" priority="7" operator="equal">
      <formula>"火箭炮"</formula>
    </cfRule>
    <cfRule type="cellIs" dxfId="84" priority="8" operator="equal">
      <formula>"加农炮"</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4BB6B1E4-AAA0-434B-8912-B77C512168DB}">
            <x14:dataBar gradient="0" negativeBarColorSameAsPositive="1" axisPosition="none">
              <x14:cfvo type="min"/>
              <x14:cfvo type="max"/>
            </x14:dataBar>
          </x14:cfRule>
          <xm:sqref>Q4:Q84</xm:sqref>
        </x14:conditionalFormatting>
        <x14:conditionalFormatting xmlns:xm="http://schemas.microsoft.com/office/excel/2006/main">
          <x14:cfRule type="dataBar" id="{6BAEE50D-3561-4982-9889-17E600E4673B}">
            <x14:dataBar gradient="0" negativeBarColorSameAsPositive="1" axisPosition="none">
              <x14:cfvo type="min"/>
              <x14:cfvo type="max"/>
            </x14:dataBar>
          </x14:cfRule>
          <xm:sqref>N4:N84</xm:sqref>
        </x14:conditionalFormatting>
        <x14:conditionalFormatting xmlns:xm="http://schemas.microsoft.com/office/excel/2006/main">
          <x14:cfRule type="dataBar" id="{FD5B92F6-104B-45A2-BCDC-D01270D8154C}">
            <x14:dataBar gradient="0" negativeBarColorSameAsPositive="1" axisPosition="none">
              <x14:cfvo type="min"/>
              <x14:cfvo type="max"/>
            </x14:dataBar>
          </x14:cfRule>
          <xm:sqref>I4:J84</xm:sqref>
        </x14:conditionalFormatting>
        <x14:conditionalFormatting xmlns:xm="http://schemas.microsoft.com/office/excel/2006/main">
          <x14:cfRule type="dataBar" id="{E497C6AB-B195-4A37-ABA6-A5BD62DCA857}">
            <x14:dataBar gradient="0" negativeBarColorSameAsPositive="1" axisPosition="none">
              <x14:cfvo type="min"/>
              <x14:cfvo type="max"/>
            </x14:dataBar>
          </x14:cfRule>
          <xm:sqref>K4:K84</xm:sqref>
        </x14:conditionalFormatting>
        <x14:conditionalFormatting xmlns:xm="http://schemas.microsoft.com/office/excel/2006/main">
          <x14:cfRule type="dataBar" id="{55C98716-C990-47E0-A030-4D5E3BDF4C09}">
            <x14:dataBar gradient="0" negativeBarColorSameAsPositive="1" axisPosition="none">
              <x14:cfvo type="min"/>
              <x14:cfvo type="max"/>
            </x14:dataBar>
          </x14:cfRule>
          <xm:sqref>L4:M84</xm:sqref>
        </x14:conditionalFormatting>
        <x14:conditionalFormatting xmlns:xm="http://schemas.microsoft.com/office/excel/2006/main">
          <x14:cfRule type="dataBar" id="{D0895829-9C30-41E8-A234-737060911EC0}">
            <x14:dataBar gradient="0" negativeBarColorSameAsPositive="1" axisPosition="none">
              <x14:cfvo type="min"/>
              <x14:cfvo type="max"/>
            </x14:dataBar>
          </x14:cfRule>
          <xm:sqref>O4:P84</xm:sqref>
        </x14:conditionalFormatting>
        <x14:conditionalFormatting xmlns:xm="http://schemas.microsoft.com/office/excel/2006/main">
          <x14:cfRule type="dataBar" id="{9A90F534-A222-400D-AD16-F9C6E492E15A}">
            <x14:dataBar gradient="0" negativeBarColorSameAsPositive="1" axisPosition="none">
              <x14:cfvo type="min"/>
              <x14:cfvo type="max"/>
            </x14:dataBar>
          </x14:cfRule>
          <xm:sqref>F4:G84</xm:sqref>
        </x14:conditionalFormatting>
        <x14:conditionalFormatting xmlns:xm="http://schemas.microsoft.com/office/excel/2006/main">
          <x14:cfRule type="dataBar" id="{AF0E4927-B26D-4139-8507-2524444ECB6F}">
            <x14:dataBar gradient="0" negativeBarColorSameAsPositive="1" axisPosition="none">
              <x14:cfvo type="min"/>
              <x14:cfvo type="max"/>
            </x14:dataBar>
          </x14:cfRule>
          <xm:sqref>H4:H84</xm:sqref>
        </x14:conditionalFormatting>
      </x14:conditionalFormatting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tem_SE">
    <tabColor theme="2" tint="-0.749992370372631"/>
  </sheetPr>
  <dimension ref="A1:T161"/>
  <sheetViews>
    <sheetView showGridLines="0" workbookViewId="0">
      <pane xSplit="1" ySplit="3" topLeftCell="B4" activePane="bottomRight" state="frozen"/>
      <selection pane="topRight" activeCell="B1" sqref="B1"/>
      <selection pane="bottomLeft" activeCell="A4" sqref="A4"/>
      <selection pane="bottomRight" sqref="A1:XFD1048576"/>
    </sheetView>
  </sheetViews>
  <sheetFormatPr defaultColWidth="33.83203125" defaultRowHeight="11.25"/>
  <cols>
    <col min="1" max="1" width="21.33203125" style="51" bestFit="1" customWidth="1"/>
    <col min="2" max="2" width="6.33203125" bestFit="1" customWidth="1"/>
    <col min="3" max="3" width="10" bestFit="1" customWidth="1"/>
    <col min="4" max="5" width="6.33203125" bestFit="1" customWidth="1"/>
    <col min="6" max="14" width="7.6640625" style="326" bestFit="1" customWidth="1"/>
    <col min="15" max="17" width="7.6640625" style="320" bestFit="1" customWidth="1"/>
    <col min="18" max="18" width="38.5" bestFit="1" customWidth="1"/>
    <col min="19" max="19" width="13.1640625" customWidth="1"/>
    <col min="20" max="20" width="11.6640625" customWidth="1"/>
  </cols>
  <sheetData>
    <row r="1" spans="1:18" ht="12" thickBot="1">
      <c r="A1" s="411" t="s">
        <v>642</v>
      </c>
      <c r="B1" s="532"/>
      <c r="C1" s="532"/>
      <c r="D1" s="532"/>
      <c r="E1" s="532"/>
      <c r="F1" s="381"/>
      <c r="G1" s="381"/>
      <c r="H1" s="381"/>
      <c r="I1" s="381"/>
      <c r="J1" s="381"/>
      <c r="K1" s="381"/>
      <c r="L1" s="381"/>
      <c r="M1" s="381"/>
      <c r="N1" s="381"/>
      <c r="O1" s="381"/>
      <c r="P1" s="381"/>
      <c r="Q1" s="381"/>
      <c r="R1" s="532"/>
    </row>
    <row r="2" spans="1:18" ht="12" thickBot="1">
      <c r="A2" s="628" t="s">
        <v>2851</v>
      </c>
      <c r="B2" s="493" t="s">
        <v>1603</v>
      </c>
      <c r="C2" s="493" t="s">
        <v>2</v>
      </c>
      <c r="D2" s="493" t="s">
        <v>1604</v>
      </c>
      <c r="E2" s="493" t="s">
        <v>3573</v>
      </c>
      <c r="F2" s="904" t="s">
        <v>1</v>
      </c>
      <c r="G2" s="904"/>
      <c r="H2" s="904"/>
      <c r="I2" s="904" t="s">
        <v>4</v>
      </c>
      <c r="J2" s="904"/>
      <c r="K2" s="904"/>
      <c r="L2" s="904" t="s">
        <v>49</v>
      </c>
      <c r="M2" s="904"/>
      <c r="N2" s="904"/>
      <c r="O2" s="905" t="s">
        <v>2852</v>
      </c>
      <c r="P2" s="905"/>
      <c r="Q2" s="905"/>
      <c r="R2" s="605" t="s">
        <v>1989</v>
      </c>
    </row>
    <row r="3" spans="1:18" ht="12" thickBot="1">
      <c r="A3" s="628" t="s">
        <v>6</v>
      </c>
      <c r="B3" s="647" t="s">
        <v>1605</v>
      </c>
      <c r="C3" s="647" t="s">
        <v>1606</v>
      </c>
      <c r="D3" s="647" t="s">
        <v>6</v>
      </c>
      <c r="E3" s="647" t="s">
        <v>1596</v>
      </c>
      <c r="F3" s="630" t="s">
        <v>1751</v>
      </c>
      <c r="G3" s="630" t="s">
        <v>3727</v>
      </c>
      <c r="H3" s="630" t="s">
        <v>8</v>
      </c>
      <c r="I3" s="630" t="s">
        <v>3726</v>
      </c>
      <c r="J3" s="630" t="s">
        <v>125</v>
      </c>
      <c r="K3" s="630" t="s">
        <v>8</v>
      </c>
      <c r="L3" s="631" t="s">
        <v>3728</v>
      </c>
      <c r="M3" s="631" t="s">
        <v>3723</v>
      </c>
      <c r="N3" s="631" t="s">
        <v>8</v>
      </c>
      <c r="O3" s="632" t="s">
        <v>1751</v>
      </c>
      <c r="P3" s="632" t="s">
        <v>3727</v>
      </c>
      <c r="Q3" s="632" t="s">
        <v>8</v>
      </c>
      <c r="R3" s="608" t="s">
        <v>6</v>
      </c>
    </row>
    <row r="4" spans="1:18" ht="12" thickBot="1">
      <c r="A4" s="648" t="str">
        <f t="shared" ref="A4:A23" ca="1" si="0">IF(ROWS(SE列表) &gt;= ROW() - 3,OFFSET(战车武器类型SE,ROW() - 3,COLUMN()),"")</f>
        <v>生锈导弹:0</v>
      </c>
      <c r="B4" s="652" t="str">
        <f t="shared" ref="B4:E23" ca="1" si="1">IF(ROWS(SE列表) &gt;= ROW() - 3,OFFSET(战车武器类型SE,ROW() - 3,COLUMN()),"")</f>
        <v>通常</v>
      </c>
      <c r="C4" s="653" t="str">
        <f t="shared" ca="1" si="1"/>
        <v>1体</v>
      </c>
      <c r="D4" s="654" t="str">
        <f t="shared" ca="1" si="1"/>
        <v>SE</v>
      </c>
      <c r="E4" s="653">
        <f t="shared" ca="1" si="1"/>
        <v>0</v>
      </c>
      <c r="F4" s="634">
        <f ca="1">IF(ROWS(SE列表) &gt;= ROW() - 3,OFFSET(战车武器类型SE,ROW() - 3,COLUMN()),"")</f>
        <v>0</v>
      </c>
      <c r="G4" s="634">
        <f ca="1">IF(ROWS(SE列表) &gt;= ROW() - 3,OFFSET(战车武器类型SE,ROW() - 3,COLUMN()),"")</f>
        <v>150</v>
      </c>
      <c r="H4" s="635">
        <f t="shared" ref="F4:R19" ca="1" si="2">IF(ROWS(SE列表) &gt;= ROW() - 3,OFFSET(战车武器类型SE,ROW() - 3,COLUMN()),"")</f>
        <v>150</v>
      </c>
      <c r="I4" s="634">
        <f t="shared" ca="1" si="2"/>
        <v>0</v>
      </c>
      <c r="J4" s="634">
        <f ca="1">IF(ROWS(SE列表) &gt;= ROW() - 3,OFFSET(战车武器类型SE,ROW() - 3,COLUMN()),"")</f>
        <v>5</v>
      </c>
      <c r="K4" s="636">
        <f t="shared" ca="1" si="2"/>
        <v>5</v>
      </c>
      <c r="L4" s="634">
        <f t="shared" ca="1" si="2"/>
        <v>0</v>
      </c>
      <c r="M4" s="634">
        <f ca="1">IF(ROWS(SE列表) &gt;= ROW() - 3,OFFSET(战车武器类型SE,ROW() - 3,COLUMN()),"")</f>
        <v>1</v>
      </c>
      <c r="N4" s="637">
        <f t="shared" ca="1" si="2"/>
        <v>1</v>
      </c>
      <c r="O4" s="638">
        <f t="shared" ca="1" si="2"/>
        <v>0</v>
      </c>
      <c r="P4" s="638">
        <f ca="1">IF(ROWS(SE列表) &gt;= ROW() - 3,OFFSET(战车武器类型SE,ROW() - 3,COLUMN()),"")</f>
        <v>2</v>
      </c>
      <c r="Q4" s="639">
        <f t="shared" ca="1" si="2"/>
        <v>2</v>
      </c>
      <c r="R4" s="649" t="str">
        <f t="shared" ca="1" si="2"/>
        <v>埋:努卡酒吧北</v>
      </c>
    </row>
    <row r="5" spans="1:18" ht="12" thickBot="1">
      <c r="A5" s="648" t="str">
        <f t="shared" ca="1" si="0"/>
        <v>小型导弹:0</v>
      </c>
      <c r="B5" s="652" t="str">
        <f t="shared" ca="1" si="1"/>
        <v>通常</v>
      </c>
      <c r="C5" s="653" t="str">
        <f t="shared" ca="1" si="1"/>
        <v>圆范围小</v>
      </c>
      <c r="D5" s="654" t="str">
        <f t="shared" ca="1" si="1"/>
        <v>SE</v>
      </c>
      <c r="E5" s="653">
        <f t="shared" ca="1" si="1"/>
        <v>0</v>
      </c>
      <c r="F5" s="634">
        <f t="shared" ca="1" si="2"/>
        <v>0</v>
      </c>
      <c r="G5" s="634">
        <f t="shared" ca="1" si="2"/>
        <v>175</v>
      </c>
      <c r="H5" s="635">
        <f t="shared" ca="1" si="2"/>
        <v>192</v>
      </c>
      <c r="I5" s="634">
        <f t="shared" ca="1" si="2"/>
        <v>0</v>
      </c>
      <c r="J5" s="634">
        <f t="shared" ca="1" si="2"/>
        <v>30</v>
      </c>
      <c r="K5" s="636">
        <f t="shared" ca="1" si="2"/>
        <v>60</v>
      </c>
      <c r="L5" s="634">
        <f t="shared" ca="1" si="2"/>
        <v>0</v>
      </c>
      <c r="M5" s="634">
        <f t="shared" ca="1" si="2"/>
        <v>8</v>
      </c>
      <c r="N5" s="650">
        <f t="shared" ca="1" si="2"/>
        <v>8</v>
      </c>
      <c r="O5" s="638">
        <f t="shared" ca="1" si="2"/>
        <v>0</v>
      </c>
      <c r="P5" s="638">
        <f t="shared" ca="1" si="2"/>
        <v>0.55000000000000004</v>
      </c>
      <c r="Q5" s="639">
        <f t="shared" ca="1" si="2"/>
        <v>0.91</v>
      </c>
      <c r="R5" s="649" t="str">
        <f t="shared" ca="1" si="2"/>
        <v>No.1初期装备</v>
      </c>
    </row>
    <row r="6" spans="1:18" ht="12" thickBot="1">
      <c r="A6" s="648" t="str">
        <f t="shared" ca="1" si="0"/>
        <v>光束抹杀炮:0</v>
      </c>
      <c r="B6" s="652" t="str">
        <f t="shared" ca="1" si="1"/>
        <v>激光</v>
      </c>
      <c r="C6" s="653" t="str">
        <f t="shared" ca="1" si="1"/>
        <v>贯通小</v>
      </c>
      <c r="D6" s="654" t="str">
        <f t="shared" ca="1" si="1"/>
        <v>SE</v>
      </c>
      <c r="E6" s="653">
        <f t="shared" ca="1" si="1"/>
        <v>0</v>
      </c>
      <c r="F6" s="634">
        <f t="shared" ca="1" si="2"/>
        <v>0</v>
      </c>
      <c r="G6" s="634">
        <f t="shared" ca="1" si="2"/>
        <v>200</v>
      </c>
      <c r="H6" s="635">
        <f t="shared" ca="1" si="2"/>
        <v>230</v>
      </c>
      <c r="I6" s="634">
        <f t="shared" ca="1" si="2"/>
        <v>0</v>
      </c>
      <c r="J6" s="634">
        <f t="shared" ca="1" si="2"/>
        <v>60</v>
      </c>
      <c r="K6" s="636">
        <f t="shared" ca="1" si="2"/>
        <v>90</v>
      </c>
      <c r="L6" s="634" t="str">
        <f t="shared" ca="1" si="2"/>
        <v>∞</v>
      </c>
      <c r="M6" s="634" t="str">
        <f t="shared" ca="1" si="2"/>
        <v>∞</v>
      </c>
      <c r="N6" s="650" t="str">
        <f t="shared" ca="1" si="2"/>
        <v>∞</v>
      </c>
      <c r="O6" s="638">
        <f t="shared" ca="1" si="2"/>
        <v>0</v>
      </c>
      <c r="P6" s="638">
        <f t="shared" ca="1" si="2"/>
        <v>3</v>
      </c>
      <c r="Q6" s="639">
        <f t="shared" ca="1" si="2"/>
        <v>4.17</v>
      </c>
      <c r="R6" s="649" t="str">
        <f t="shared" ca="1" si="2"/>
        <v>店:电波杯(A模式)</v>
      </c>
    </row>
    <row r="7" spans="1:18" ht="12" thickBot="1">
      <c r="A7" s="648" t="str">
        <f t="shared" ca="1" si="0"/>
        <v>导弹发射器:0</v>
      </c>
      <c r="B7" s="652" t="str">
        <f t="shared" ca="1" si="1"/>
        <v>通常</v>
      </c>
      <c r="C7" s="653" t="str">
        <f t="shared" ca="1" si="1"/>
        <v>圆范围小</v>
      </c>
      <c r="D7" s="654" t="str">
        <f t="shared" ca="1" si="1"/>
        <v>SE</v>
      </c>
      <c r="E7" s="653">
        <f t="shared" ca="1" si="1"/>
        <v>0</v>
      </c>
      <c r="F7" s="634">
        <f t="shared" ca="1" si="2"/>
        <v>0</v>
      </c>
      <c r="G7" s="634">
        <f t="shared" ca="1" si="2"/>
        <v>225</v>
      </c>
      <c r="H7" s="635">
        <f t="shared" ca="1" si="2"/>
        <v>247</v>
      </c>
      <c r="I7" s="634">
        <f t="shared" ca="1" si="2"/>
        <v>0</v>
      </c>
      <c r="J7" s="634">
        <f t="shared" ca="1" si="2"/>
        <v>70</v>
      </c>
      <c r="K7" s="636">
        <f t="shared" ca="1" si="2"/>
        <v>98</v>
      </c>
      <c r="L7" s="634">
        <f t="shared" ca="1" si="2"/>
        <v>0</v>
      </c>
      <c r="M7" s="634">
        <f t="shared" ca="1" si="2"/>
        <v>12</v>
      </c>
      <c r="N7" s="650">
        <f t="shared" ca="1" si="2"/>
        <v>12</v>
      </c>
      <c r="O7" s="638">
        <f t="shared" ca="1" si="2"/>
        <v>0</v>
      </c>
      <c r="P7" s="638">
        <f t="shared" ca="1" si="2"/>
        <v>1</v>
      </c>
      <c r="Q7" s="639">
        <f t="shared" ca="1" si="2"/>
        <v>1.3</v>
      </c>
      <c r="R7" s="649" t="str">
        <f t="shared" ca="1" si="2"/>
        <v>店:电波杯</v>
      </c>
    </row>
    <row r="8" spans="1:18" ht="12" thickBot="1">
      <c r="A8" s="648" t="str">
        <f t="shared" ca="1" si="0"/>
        <v>3的奇迹:0</v>
      </c>
      <c r="B8" s="652" t="str">
        <f t="shared" ca="1" si="1"/>
        <v>通常</v>
      </c>
      <c r="C8" s="653" t="str">
        <f t="shared" ca="1" si="1"/>
        <v>1体</v>
      </c>
      <c r="D8" s="654" t="str">
        <f t="shared" ca="1" si="1"/>
        <v>SE</v>
      </c>
      <c r="E8" s="653">
        <f t="shared" ca="1" si="1"/>
        <v>0</v>
      </c>
      <c r="F8" s="634">
        <f t="shared" ca="1" si="2"/>
        <v>0</v>
      </c>
      <c r="G8" s="634">
        <f t="shared" ca="1" si="2"/>
        <v>333</v>
      </c>
      <c r="H8" s="635">
        <f t="shared" ca="1" si="2"/>
        <v>333</v>
      </c>
      <c r="I8" s="634">
        <f t="shared" ca="1" si="2"/>
        <v>0</v>
      </c>
      <c r="J8" s="634">
        <f t="shared" ca="1" si="2"/>
        <v>30</v>
      </c>
      <c r="K8" s="636">
        <f t="shared" ca="1" si="2"/>
        <v>60</v>
      </c>
      <c r="L8" s="634">
        <f t="shared" ca="1" si="2"/>
        <v>0</v>
      </c>
      <c r="M8" s="634">
        <f t="shared" ca="1" si="2"/>
        <v>3</v>
      </c>
      <c r="N8" s="650">
        <f t="shared" ca="1" si="2"/>
        <v>3</v>
      </c>
      <c r="O8" s="638">
        <f t="shared" ca="1" si="2"/>
        <v>0</v>
      </c>
      <c r="P8" s="638">
        <f t="shared" ca="1" si="2"/>
        <v>0.6</v>
      </c>
      <c r="Q8" s="639">
        <f t="shared" ca="1" si="2"/>
        <v>0.96</v>
      </c>
      <c r="R8" s="649" t="str">
        <f t="shared" ca="1" si="2"/>
        <v>No.3初期装备</v>
      </c>
    </row>
    <row r="9" spans="1:18" ht="12" thickBot="1">
      <c r="A9" s="648" t="str">
        <f t="shared" ca="1" si="0"/>
        <v>ATM恶魔:0</v>
      </c>
      <c r="B9" s="652" t="str">
        <f t="shared" ca="1" si="1"/>
        <v>通常</v>
      </c>
      <c r="C9" s="653" t="str">
        <f t="shared" ca="1" si="1"/>
        <v>全体</v>
      </c>
      <c r="D9" s="654" t="str">
        <f t="shared" ca="1" si="1"/>
        <v>SE</v>
      </c>
      <c r="E9" s="653">
        <f t="shared" ca="1" si="1"/>
        <v>0</v>
      </c>
      <c r="F9" s="634">
        <f t="shared" ca="1" si="2"/>
        <v>0</v>
      </c>
      <c r="G9" s="634">
        <f t="shared" ca="1" si="2"/>
        <v>350</v>
      </c>
      <c r="H9" s="635">
        <f t="shared" ca="1" si="2"/>
        <v>385</v>
      </c>
      <c r="I9" s="634">
        <f t="shared" ca="1" si="2"/>
        <v>0</v>
      </c>
      <c r="J9" s="634">
        <f t="shared" ca="1" si="2"/>
        <v>65</v>
      </c>
      <c r="K9" s="636">
        <f t="shared" ca="1" si="2"/>
        <v>94</v>
      </c>
      <c r="L9" s="634">
        <f t="shared" ca="1" si="2"/>
        <v>0</v>
      </c>
      <c r="M9" s="634">
        <f t="shared" ca="1" si="2"/>
        <v>6</v>
      </c>
      <c r="N9" s="650">
        <f t="shared" ca="1" si="2"/>
        <v>6</v>
      </c>
      <c r="O9" s="638">
        <f t="shared" ca="1" si="2"/>
        <v>0</v>
      </c>
      <c r="P9" s="638">
        <f t="shared" ca="1" si="2"/>
        <v>1.25</v>
      </c>
      <c r="Q9" s="639">
        <f t="shared" ca="1" si="2"/>
        <v>1.66</v>
      </c>
      <c r="R9" s="649" t="str">
        <f t="shared" ca="1" si="2"/>
        <v>店:电波杯</v>
      </c>
    </row>
    <row r="10" spans="1:18" ht="12" thickBot="1">
      <c r="A10" s="648" t="str">
        <f t="shared" ca="1" si="0"/>
        <v>踢踏舞者:0</v>
      </c>
      <c r="B10" s="652" t="str">
        <f t="shared" ca="1" si="1"/>
        <v>通常</v>
      </c>
      <c r="C10" s="653" t="str">
        <f t="shared" ca="1" si="1"/>
        <v>全体</v>
      </c>
      <c r="D10" s="654" t="str">
        <f t="shared" ca="1" si="1"/>
        <v>SE</v>
      </c>
      <c r="E10" s="653">
        <f t="shared" ca="1" si="1"/>
        <v>0</v>
      </c>
      <c r="F10" s="634">
        <f t="shared" ca="1" si="2"/>
        <v>0</v>
      </c>
      <c r="G10" s="634">
        <f t="shared" ca="1" si="2"/>
        <v>370</v>
      </c>
      <c r="H10" s="635">
        <f t="shared" ca="1" si="2"/>
        <v>407</v>
      </c>
      <c r="I10" s="634">
        <f t="shared" ca="1" si="2"/>
        <v>0</v>
      </c>
      <c r="J10" s="634">
        <f t="shared" ca="1" si="2"/>
        <v>70</v>
      </c>
      <c r="K10" s="636">
        <f t="shared" ca="1" si="2"/>
        <v>98</v>
      </c>
      <c r="L10" s="634">
        <f t="shared" ca="1" si="2"/>
        <v>0</v>
      </c>
      <c r="M10" s="634">
        <f t="shared" ca="1" si="2"/>
        <v>8</v>
      </c>
      <c r="N10" s="650">
        <f t="shared" ca="1" si="2"/>
        <v>8</v>
      </c>
      <c r="O10" s="638">
        <f t="shared" ca="1" si="2"/>
        <v>0</v>
      </c>
      <c r="P10" s="638">
        <f t="shared" ca="1" si="2"/>
        <v>2.65</v>
      </c>
      <c r="Q10" s="639">
        <f t="shared" ca="1" si="2"/>
        <v>3.44</v>
      </c>
      <c r="R10" s="649" t="str">
        <f t="shared" ca="1" si="2"/>
        <v>店:锈色少女</v>
      </c>
    </row>
    <row r="11" spans="1:18" ht="12" thickBot="1">
      <c r="A11" s="648" t="str">
        <f t="shared" ca="1" si="0"/>
        <v>扩散光束炮:0</v>
      </c>
      <c r="B11" s="652" t="str">
        <f t="shared" ca="1" si="1"/>
        <v>激光</v>
      </c>
      <c r="C11" s="653" t="str">
        <f t="shared" ca="1" si="1"/>
        <v>全体</v>
      </c>
      <c r="D11" s="654" t="str">
        <f t="shared" ca="1" si="1"/>
        <v>SE</v>
      </c>
      <c r="E11" s="653">
        <f t="shared" ca="1" si="1"/>
        <v>0</v>
      </c>
      <c r="F11" s="634">
        <f t="shared" ca="1" si="2"/>
        <v>0</v>
      </c>
      <c r="G11" s="634">
        <f t="shared" ca="1" si="2"/>
        <v>380</v>
      </c>
      <c r="H11" s="635">
        <f t="shared" ca="1" si="2"/>
        <v>494</v>
      </c>
      <c r="I11" s="634">
        <f t="shared" ca="1" si="2"/>
        <v>0</v>
      </c>
      <c r="J11" s="634">
        <f t="shared" ca="1" si="2"/>
        <v>75</v>
      </c>
      <c r="K11" s="636">
        <f t="shared" ca="1" si="2"/>
        <v>150</v>
      </c>
      <c r="L11" s="634" t="str">
        <f t="shared" ca="1" si="2"/>
        <v>∞</v>
      </c>
      <c r="M11" s="634" t="str">
        <f t="shared" ca="1" si="2"/>
        <v>∞</v>
      </c>
      <c r="N11" s="650" t="str">
        <f t="shared" ca="1" si="2"/>
        <v>∞</v>
      </c>
      <c r="O11" s="638">
        <f t="shared" ca="1" si="2"/>
        <v>0</v>
      </c>
      <c r="P11" s="638">
        <f t="shared" ca="1" si="2"/>
        <v>7.5</v>
      </c>
      <c r="Q11" s="639">
        <f t="shared" ca="1" si="2"/>
        <v>13.35</v>
      </c>
      <c r="R11" s="649" t="str">
        <f t="shared" ca="1" si="2"/>
        <v>店:印章店 1500点奖品</v>
      </c>
    </row>
    <row r="12" spans="1:18" ht="12" thickBot="1">
      <c r="A12" s="648" t="str">
        <f t="shared" ca="1" si="0"/>
        <v>大蛇导弹:0</v>
      </c>
      <c r="B12" s="652" t="str">
        <f t="shared" ca="1" si="1"/>
        <v>通常</v>
      </c>
      <c r="C12" s="653" t="str">
        <f t="shared" ca="1" si="1"/>
        <v>1体</v>
      </c>
      <c r="D12" s="654" t="str">
        <f t="shared" ca="1" si="1"/>
        <v>SE</v>
      </c>
      <c r="E12" s="653">
        <f t="shared" ca="1" si="1"/>
        <v>0</v>
      </c>
      <c r="F12" s="634">
        <f t="shared" ca="1" si="2"/>
        <v>0</v>
      </c>
      <c r="G12" s="634">
        <f t="shared" ca="1" si="2"/>
        <v>390</v>
      </c>
      <c r="H12" s="635">
        <f t="shared" ca="1" si="2"/>
        <v>429</v>
      </c>
      <c r="I12" s="634">
        <f t="shared" ca="1" si="2"/>
        <v>0</v>
      </c>
      <c r="J12" s="634">
        <f t="shared" ca="1" si="2"/>
        <v>60</v>
      </c>
      <c r="K12" s="636">
        <f t="shared" ca="1" si="2"/>
        <v>78</v>
      </c>
      <c r="L12" s="634">
        <f t="shared" ca="1" si="2"/>
        <v>0</v>
      </c>
      <c r="M12" s="634">
        <f t="shared" ca="1" si="2"/>
        <v>32</v>
      </c>
      <c r="N12" s="650">
        <f t="shared" ca="1" si="2"/>
        <v>32</v>
      </c>
      <c r="O12" s="638">
        <f t="shared" ca="1" si="2"/>
        <v>0</v>
      </c>
      <c r="P12" s="638">
        <f t="shared" ca="1" si="2"/>
        <v>10</v>
      </c>
      <c r="Q12" s="639">
        <f t="shared" ca="1" si="2"/>
        <v>12.4</v>
      </c>
      <c r="R12" s="649" t="str">
        <f t="shared" ca="1" si="2"/>
        <v>店:锈色少女(B模式)</v>
      </c>
    </row>
    <row r="13" spans="1:18" ht="12" thickBot="1">
      <c r="A13" s="648" t="str">
        <f t="shared" ca="1" si="0"/>
        <v>高精度导弹:0</v>
      </c>
      <c r="B13" s="652" t="str">
        <f t="shared" ca="1" si="1"/>
        <v>通常</v>
      </c>
      <c r="C13" s="653" t="str">
        <f t="shared" ca="1" si="1"/>
        <v>1体</v>
      </c>
      <c r="D13" s="654" t="str">
        <f t="shared" ca="1" si="1"/>
        <v>SE</v>
      </c>
      <c r="E13" s="653">
        <f t="shared" ca="1" si="1"/>
        <v>0</v>
      </c>
      <c r="F13" s="634">
        <f t="shared" ca="1" si="2"/>
        <v>0</v>
      </c>
      <c r="G13" s="634">
        <f t="shared" ca="1" si="2"/>
        <v>400</v>
      </c>
      <c r="H13" s="635">
        <f t="shared" ca="1" si="2"/>
        <v>460</v>
      </c>
      <c r="I13" s="634">
        <f t="shared" ca="1" si="2"/>
        <v>0</v>
      </c>
      <c r="J13" s="634">
        <f t="shared" ca="1" si="2"/>
        <v>70</v>
      </c>
      <c r="K13" s="636">
        <f t="shared" ca="1" si="2"/>
        <v>98</v>
      </c>
      <c r="L13" s="634">
        <f t="shared" ca="1" si="2"/>
        <v>0</v>
      </c>
      <c r="M13" s="634">
        <f t="shared" ca="1" si="2"/>
        <v>2</v>
      </c>
      <c r="N13" s="650">
        <f t="shared" ca="1" si="2"/>
        <v>2</v>
      </c>
      <c r="O13" s="638">
        <f t="shared" ca="1" si="2"/>
        <v>0</v>
      </c>
      <c r="P13" s="638">
        <f t="shared" ca="1" si="2"/>
        <v>1.45</v>
      </c>
      <c r="Q13" s="639">
        <f t="shared" ca="1" si="2"/>
        <v>1.92</v>
      </c>
      <c r="R13" s="649" t="str">
        <f t="shared" ca="1" si="2"/>
        <v>店:电波杯南商人营地</v>
      </c>
    </row>
    <row r="14" spans="1:18" ht="12" thickBot="1">
      <c r="A14" s="648" t="str">
        <f t="shared" ca="1" si="0"/>
        <v>爆炎炸裂者:0</v>
      </c>
      <c r="B14" s="652" t="str">
        <f t="shared" ca="1" si="1"/>
        <v>火炎</v>
      </c>
      <c r="C14" s="653" t="str">
        <f t="shared" ca="1" si="1"/>
        <v>圆范围小</v>
      </c>
      <c r="D14" s="654" t="str">
        <f t="shared" ca="1" si="1"/>
        <v>SE</v>
      </c>
      <c r="E14" s="653">
        <f t="shared" ca="1" si="1"/>
        <v>0</v>
      </c>
      <c r="F14" s="634">
        <f t="shared" ref="F14:R29" ca="1" si="3">IF(ROWS(SE列表) &gt;= ROW() - 3,OFFSET(战车武器类型SE,ROW() - 3,COLUMN()),"")</f>
        <v>0</v>
      </c>
      <c r="G14" s="634">
        <f t="shared" ca="1" si="2"/>
        <v>400</v>
      </c>
      <c r="H14" s="635">
        <f t="shared" ca="1" si="3"/>
        <v>460</v>
      </c>
      <c r="I14" s="634">
        <f t="shared" ca="1" si="3"/>
        <v>0</v>
      </c>
      <c r="J14" s="634">
        <f t="shared" ca="1" si="2"/>
        <v>55</v>
      </c>
      <c r="K14" s="636">
        <f t="shared" ca="1" si="3"/>
        <v>82</v>
      </c>
      <c r="L14" s="634">
        <f t="shared" ca="1" si="3"/>
        <v>4</v>
      </c>
      <c r="M14" s="634">
        <f t="shared" ca="1" si="2"/>
        <v>4</v>
      </c>
      <c r="N14" s="650">
        <f t="shared" ca="1" si="3"/>
        <v>4</v>
      </c>
      <c r="O14" s="638">
        <f t="shared" ca="1" si="3"/>
        <v>0</v>
      </c>
      <c r="P14" s="638">
        <f t="shared" ca="1" si="2"/>
        <v>4</v>
      </c>
      <c r="Q14" s="639">
        <f t="shared" ca="1" si="3"/>
        <v>5.56</v>
      </c>
      <c r="R14" s="649" t="str">
        <f t="shared" ca="1" si="2"/>
        <v>店:嚯嚯洞</v>
      </c>
    </row>
    <row r="15" spans="1:18" ht="12" thickBot="1">
      <c r="A15" s="648" t="str">
        <f t="shared" ca="1" si="0"/>
        <v>爆炎炸裂者:3</v>
      </c>
      <c r="B15" s="652" t="str">
        <f t="shared" ca="1" si="1"/>
        <v>火炎</v>
      </c>
      <c r="C15" s="653" t="str">
        <f t="shared" ca="1" si="1"/>
        <v>圆范围小</v>
      </c>
      <c r="D15" s="654" t="str">
        <f t="shared" ca="1" si="1"/>
        <v>SE</v>
      </c>
      <c r="E15" s="653">
        <f t="shared" ca="1" si="1"/>
        <v>0</v>
      </c>
      <c r="F15" s="634">
        <f t="shared" ca="1" si="3"/>
        <v>240</v>
      </c>
      <c r="G15" s="634">
        <f t="shared" ca="1" si="2"/>
        <v>480</v>
      </c>
      <c r="H15" s="635">
        <f t="shared" ca="1" si="3"/>
        <v>480</v>
      </c>
      <c r="I15" s="634">
        <f t="shared" ca="1" si="3"/>
        <v>33</v>
      </c>
      <c r="J15" s="634">
        <f t="shared" ca="1" si="2"/>
        <v>66</v>
      </c>
      <c r="K15" s="636">
        <f t="shared" ca="1" si="3"/>
        <v>99</v>
      </c>
      <c r="L15" s="634">
        <f t="shared" ca="1" si="3"/>
        <v>4</v>
      </c>
      <c r="M15" s="634">
        <f t="shared" ca="1" si="2"/>
        <v>4</v>
      </c>
      <c r="N15" s="650">
        <f t="shared" ca="1" si="3"/>
        <v>4</v>
      </c>
      <c r="O15" s="638">
        <f t="shared" ca="1" si="3"/>
        <v>3.36</v>
      </c>
      <c r="P15" s="638">
        <f t="shared" ca="1" si="2"/>
        <v>4.8</v>
      </c>
      <c r="Q15" s="639">
        <f t="shared" ca="1" si="3"/>
        <v>6.24</v>
      </c>
      <c r="R15" s="649" t="str">
        <f t="shared" ca="1" si="2"/>
        <v>落:轰炸信天翁</v>
      </c>
    </row>
    <row r="16" spans="1:18" ht="12" thickBot="1">
      <c r="A16" s="648" t="str">
        <f t="shared" ca="1" si="0"/>
        <v>超级导弹1号:0</v>
      </c>
      <c r="B16" s="652" t="str">
        <f t="shared" ca="1" si="1"/>
        <v>通常</v>
      </c>
      <c r="C16" s="653" t="str">
        <f t="shared" ca="1" si="1"/>
        <v>圆范围大</v>
      </c>
      <c r="D16" s="654" t="str">
        <f t="shared" ca="1" si="1"/>
        <v>SE</v>
      </c>
      <c r="E16" s="653">
        <f t="shared" ca="1" si="1"/>
        <v>0</v>
      </c>
      <c r="F16" s="634">
        <f t="shared" ca="1" si="3"/>
        <v>0</v>
      </c>
      <c r="G16" s="634">
        <f t="shared" ca="1" si="2"/>
        <v>420</v>
      </c>
      <c r="H16" s="635">
        <f t="shared" ca="1" si="3"/>
        <v>483</v>
      </c>
      <c r="I16" s="634">
        <f t="shared" ca="1" si="3"/>
        <v>0</v>
      </c>
      <c r="J16" s="634">
        <f t="shared" ca="1" si="2"/>
        <v>45</v>
      </c>
      <c r="K16" s="636">
        <f t="shared" ca="1" si="3"/>
        <v>74</v>
      </c>
      <c r="L16" s="634">
        <f t="shared" ca="1" si="3"/>
        <v>0</v>
      </c>
      <c r="M16" s="634">
        <f t="shared" ca="1" si="2"/>
        <v>1</v>
      </c>
      <c r="N16" s="650">
        <f t="shared" ca="1" si="3"/>
        <v>1</v>
      </c>
      <c r="O16" s="638">
        <f t="shared" ca="1" si="3"/>
        <v>0</v>
      </c>
      <c r="P16" s="638">
        <f t="shared" ca="1" si="2"/>
        <v>1.75</v>
      </c>
      <c r="Q16" s="639">
        <f t="shared" ca="1" si="3"/>
        <v>2.59</v>
      </c>
      <c r="R16" s="649" t="str">
        <f t="shared" ca="1" si="2"/>
        <v>店:嚯嚯洞</v>
      </c>
    </row>
    <row r="17" spans="1:18" ht="12" thickBot="1">
      <c r="A17" s="648" t="str">
        <f t="shared" ca="1" si="0"/>
        <v>诱导CAT:0</v>
      </c>
      <c r="B17" s="652" t="str">
        <f t="shared" ca="1" si="1"/>
        <v>通常</v>
      </c>
      <c r="C17" s="653" t="str">
        <f t="shared" ca="1" si="1"/>
        <v>1体</v>
      </c>
      <c r="D17" s="654" t="str">
        <f t="shared" ca="1" si="1"/>
        <v>SE</v>
      </c>
      <c r="E17" s="653">
        <f t="shared" ca="1" si="1"/>
        <v>0</v>
      </c>
      <c r="F17" s="634">
        <f t="shared" ca="1" si="3"/>
        <v>0</v>
      </c>
      <c r="G17" s="634">
        <f t="shared" ca="1" si="2"/>
        <v>450</v>
      </c>
      <c r="H17" s="635">
        <f t="shared" ca="1" si="3"/>
        <v>495</v>
      </c>
      <c r="I17" s="634">
        <f t="shared" ca="1" si="3"/>
        <v>0</v>
      </c>
      <c r="J17" s="634">
        <f t="shared" ca="1" si="2"/>
        <v>75</v>
      </c>
      <c r="K17" s="636">
        <f t="shared" ca="1" si="3"/>
        <v>97</v>
      </c>
      <c r="L17" s="634">
        <f t="shared" ca="1" si="3"/>
        <v>0</v>
      </c>
      <c r="M17" s="634">
        <f t="shared" ca="1" si="2"/>
        <v>3</v>
      </c>
      <c r="N17" s="650">
        <f t="shared" ca="1" si="3"/>
        <v>3</v>
      </c>
      <c r="O17" s="638">
        <f t="shared" ca="1" si="3"/>
        <v>0</v>
      </c>
      <c r="P17" s="638">
        <f t="shared" ca="1" si="2"/>
        <v>3.45</v>
      </c>
      <c r="Q17" s="639">
        <f t="shared" ca="1" si="3"/>
        <v>4.2699999999999996</v>
      </c>
      <c r="R17" s="649" t="str">
        <f t="shared" ca="1" si="2"/>
        <v>店:嚯嚯洞</v>
      </c>
    </row>
    <row r="18" spans="1:18" ht="12" thickBot="1">
      <c r="A18" s="648" t="str">
        <f t="shared" ca="1" si="0"/>
        <v>棒球发球机:0</v>
      </c>
      <c r="B18" s="652" t="str">
        <f t="shared" ca="1" si="1"/>
        <v>通常</v>
      </c>
      <c r="C18" s="653" t="str">
        <f t="shared" ca="1" si="1"/>
        <v>圆范围大</v>
      </c>
      <c r="D18" s="654" t="str">
        <f t="shared" ca="1" si="1"/>
        <v>SE</v>
      </c>
      <c r="E18" s="653">
        <f t="shared" ca="1" si="1"/>
        <v>0</v>
      </c>
      <c r="F18" s="634">
        <f t="shared" ca="1" si="3"/>
        <v>0</v>
      </c>
      <c r="G18" s="634">
        <f t="shared" ca="1" si="2"/>
        <v>480</v>
      </c>
      <c r="H18" s="635">
        <f t="shared" ca="1" si="3"/>
        <v>552</v>
      </c>
      <c r="I18" s="634">
        <f t="shared" ca="1" si="3"/>
        <v>0</v>
      </c>
      <c r="J18" s="634">
        <f t="shared" ca="1" si="2"/>
        <v>55</v>
      </c>
      <c r="K18" s="636">
        <f t="shared" ca="1" si="3"/>
        <v>82</v>
      </c>
      <c r="L18" s="634">
        <f t="shared" ca="1" si="3"/>
        <v>0</v>
      </c>
      <c r="M18" s="634">
        <f t="shared" ca="1" si="2"/>
        <v>8</v>
      </c>
      <c r="N18" s="650">
        <f t="shared" ca="1" si="3"/>
        <v>8</v>
      </c>
      <c r="O18" s="638">
        <f t="shared" ca="1" si="3"/>
        <v>0</v>
      </c>
      <c r="P18" s="638">
        <f t="shared" ca="1" si="2"/>
        <v>1.1000000000000001</v>
      </c>
      <c r="Q18" s="639">
        <f t="shared" ca="1" si="3"/>
        <v>1.52</v>
      </c>
      <c r="R18" s="649" t="str">
        <f t="shared" ca="1" si="2"/>
        <v>店:莫里港</v>
      </c>
    </row>
    <row r="19" spans="1:18" ht="12" thickBot="1">
      <c r="A19" s="648" t="str">
        <f t="shared" ca="1" si="0"/>
        <v>疯狂厨师:0</v>
      </c>
      <c r="B19" s="652" t="str">
        <f t="shared" ca="1" si="1"/>
        <v>通常</v>
      </c>
      <c r="C19" s="653" t="str">
        <f t="shared" ca="1" si="1"/>
        <v>3回</v>
      </c>
      <c r="D19" s="654" t="str">
        <f t="shared" ca="1" si="1"/>
        <v>SE</v>
      </c>
      <c r="E19" s="653">
        <f t="shared" ca="1" si="1"/>
        <v>0</v>
      </c>
      <c r="F19" s="634">
        <f t="shared" ca="1" si="3"/>
        <v>0</v>
      </c>
      <c r="G19" s="634">
        <f t="shared" ca="1" si="2"/>
        <v>500</v>
      </c>
      <c r="H19" s="635">
        <f t="shared" ca="1" si="3"/>
        <v>575</v>
      </c>
      <c r="I19" s="634">
        <f t="shared" ca="1" si="3"/>
        <v>0</v>
      </c>
      <c r="J19" s="634">
        <f t="shared" ca="1" si="2"/>
        <v>60</v>
      </c>
      <c r="K19" s="636">
        <f t="shared" ca="1" si="3"/>
        <v>90</v>
      </c>
      <c r="L19" s="634">
        <f t="shared" ca="1" si="3"/>
        <v>0</v>
      </c>
      <c r="M19" s="634">
        <f t="shared" ca="1" si="2"/>
        <v>4</v>
      </c>
      <c r="N19" s="650">
        <f t="shared" ca="1" si="3"/>
        <v>4</v>
      </c>
      <c r="O19" s="638">
        <f t="shared" ca="1" si="3"/>
        <v>0</v>
      </c>
      <c r="P19" s="638">
        <f t="shared" ca="1" si="2"/>
        <v>5</v>
      </c>
      <c r="Q19" s="639">
        <f t="shared" ca="1" si="3"/>
        <v>6.95</v>
      </c>
      <c r="R19" s="649" t="str">
        <f t="shared" ca="1" si="2"/>
        <v>店:莫里港</v>
      </c>
    </row>
    <row r="20" spans="1:18" ht="12" thickBot="1">
      <c r="A20" s="648" t="str">
        <f t="shared" ca="1" si="0"/>
        <v>疯狂厨师:1</v>
      </c>
      <c r="B20" s="652" t="str">
        <f t="shared" ca="1" si="1"/>
        <v>通常</v>
      </c>
      <c r="C20" s="653" t="str">
        <f t="shared" ca="1" si="1"/>
        <v>3回</v>
      </c>
      <c r="D20" s="654" t="str">
        <f t="shared" ca="1" si="1"/>
        <v>SE</v>
      </c>
      <c r="E20" s="653">
        <f t="shared" ca="1" si="1"/>
        <v>0</v>
      </c>
      <c r="F20" s="634">
        <f t="shared" ca="1" si="3"/>
        <v>0</v>
      </c>
      <c r="G20" s="634">
        <f t="shared" ca="1" si="3"/>
        <v>525</v>
      </c>
      <c r="H20" s="635">
        <f t="shared" ca="1" si="3"/>
        <v>551</v>
      </c>
      <c r="I20" s="634">
        <f t="shared" ca="1" si="3"/>
        <v>0</v>
      </c>
      <c r="J20" s="634">
        <f t="shared" ca="1" si="3"/>
        <v>63</v>
      </c>
      <c r="K20" s="636">
        <f t="shared" ca="1" si="3"/>
        <v>94</v>
      </c>
      <c r="L20" s="634">
        <f t="shared" ca="1" si="3"/>
        <v>0</v>
      </c>
      <c r="M20" s="634">
        <f t="shared" ca="1" si="3"/>
        <v>4</v>
      </c>
      <c r="N20" s="650">
        <f t="shared" ca="1" si="3"/>
        <v>4</v>
      </c>
      <c r="O20" s="638">
        <f t="shared" ca="1" si="3"/>
        <v>0</v>
      </c>
      <c r="P20" s="638">
        <f t="shared" ca="1" si="3"/>
        <v>5.25</v>
      </c>
      <c r="Q20" s="639">
        <f t="shared" ca="1" si="3"/>
        <v>6.98</v>
      </c>
      <c r="R20" s="649" t="str">
        <f t="shared" ca="1" si="3"/>
        <v>店:莫里港</v>
      </c>
    </row>
    <row r="21" spans="1:18" ht="12" thickBot="1">
      <c r="A21" s="648" t="str">
        <f t="shared" ca="1" si="0"/>
        <v>疯狂厨师:2</v>
      </c>
      <c r="B21" s="652" t="str">
        <f t="shared" ca="1" si="1"/>
        <v>通常</v>
      </c>
      <c r="C21" s="653" t="str">
        <f t="shared" ca="1" si="1"/>
        <v>3回</v>
      </c>
      <c r="D21" s="654" t="str">
        <f t="shared" ca="1" si="1"/>
        <v>SE</v>
      </c>
      <c r="E21" s="653">
        <f t="shared" ca="1" si="1"/>
        <v>0</v>
      </c>
      <c r="F21" s="634">
        <f t="shared" ca="1" si="3"/>
        <v>0</v>
      </c>
      <c r="G21" s="634">
        <f t="shared" ca="1" si="3"/>
        <v>550</v>
      </c>
      <c r="H21" s="635">
        <f t="shared" ca="1" si="3"/>
        <v>550</v>
      </c>
      <c r="I21" s="634">
        <f t="shared" ca="1" si="3"/>
        <v>0</v>
      </c>
      <c r="J21" s="634">
        <f t="shared" ca="1" si="3"/>
        <v>66</v>
      </c>
      <c r="K21" s="636">
        <f t="shared" ca="1" si="3"/>
        <v>99</v>
      </c>
      <c r="L21" s="634">
        <f t="shared" ca="1" si="3"/>
        <v>0</v>
      </c>
      <c r="M21" s="634">
        <f t="shared" ca="1" si="3"/>
        <v>4</v>
      </c>
      <c r="N21" s="650">
        <f t="shared" ca="1" si="3"/>
        <v>4</v>
      </c>
      <c r="O21" s="638">
        <f t="shared" ca="1" si="3"/>
        <v>0</v>
      </c>
      <c r="P21" s="638">
        <f t="shared" ca="1" si="3"/>
        <v>5.5</v>
      </c>
      <c r="Q21" s="639">
        <f t="shared" ca="1" si="3"/>
        <v>7.15</v>
      </c>
      <c r="R21" s="649" t="str">
        <f t="shared" ca="1" si="3"/>
        <v>店:莫里港</v>
      </c>
    </row>
    <row r="22" spans="1:18" ht="12" thickBot="1">
      <c r="A22" s="648" t="str">
        <f t="shared" ca="1" si="0"/>
        <v>疯狂厨师:3</v>
      </c>
      <c r="B22" s="652" t="str">
        <f t="shared" ca="1" si="1"/>
        <v>通常</v>
      </c>
      <c r="C22" s="653" t="str">
        <f t="shared" ca="1" si="1"/>
        <v>3回</v>
      </c>
      <c r="D22" s="654" t="str">
        <f t="shared" ca="1" si="1"/>
        <v>SE</v>
      </c>
      <c r="E22" s="653">
        <f t="shared" ca="1" si="1"/>
        <v>0</v>
      </c>
      <c r="F22" s="634">
        <f t="shared" ca="1" si="3"/>
        <v>0</v>
      </c>
      <c r="G22" s="634">
        <f t="shared" ca="1" si="3"/>
        <v>550</v>
      </c>
      <c r="H22" s="635">
        <f t="shared" ca="1" si="3"/>
        <v>550</v>
      </c>
      <c r="I22" s="634">
        <f t="shared" ca="1" si="3"/>
        <v>0</v>
      </c>
      <c r="J22" s="634">
        <f t="shared" ca="1" si="3"/>
        <v>66</v>
      </c>
      <c r="K22" s="636">
        <f t="shared" ca="1" si="3"/>
        <v>66</v>
      </c>
      <c r="L22" s="634">
        <f t="shared" ca="1" si="3"/>
        <v>0</v>
      </c>
      <c r="M22" s="634">
        <f t="shared" ca="1" si="3"/>
        <v>4</v>
      </c>
      <c r="N22" s="650">
        <f t="shared" ca="1" si="3"/>
        <v>4</v>
      </c>
      <c r="O22" s="638">
        <f t="shared" ca="1" si="3"/>
        <v>0</v>
      </c>
      <c r="P22" s="638">
        <f t="shared" ca="1" si="3"/>
        <v>5.5</v>
      </c>
      <c r="Q22" s="639">
        <f t="shared" ca="1" si="3"/>
        <v>7.15</v>
      </c>
      <c r="R22" s="649" t="str">
        <f t="shared" ca="1" si="3"/>
        <v>店:莫里港</v>
      </c>
    </row>
    <row r="23" spans="1:18" ht="12" thickBot="1">
      <c r="A23" s="648" t="str">
        <f t="shared" ca="1" si="0"/>
        <v>小型包装袋:0</v>
      </c>
      <c r="B23" s="652" t="str">
        <f t="shared" ca="1" si="1"/>
        <v>通常</v>
      </c>
      <c r="C23" s="653" t="str">
        <f t="shared" ca="1" si="1"/>
        <v>4回</v>
      </c>
      <c r="D23" s="654" t="str">
        <f t="shared" ca="1" si="1"/>
        <v>SE</v>
      </c>
      <c r="E23" s="653">
        <f t="shared" ca="1" si="1"/>
        <v>0</v>
      </c>
      <c r="F23" s="634">
        <f t="shared" ca="1" si="3"/>
        <v>250</v>
      </c>
      <c r="G23" s="634">
        <f t="shared" ca="1" si="3"/>
        <v>500</v>
      </c>
      <c r="H23" s="635">
        <f t="shared" ca="1" si="3"/>
        <v>575</v>
      </c>
      <c r="I23" s="634">
        <f t="shared" ca="1" si="3"/>
        <v>15</v>
      </c>
      <c r="J23" s="634">
        <f t="shared" ca="1" si="3"/>
        <v>30</v>
      </c>
      <c r="K23" s="636">
        <f t="shared" ca="1" si="3"/>
        <v>94</v>
      </c>
      <c r="L23" s="634">
        <f t="shared" ca="1" si="3"/>
        <v>48</v>
      </c>
      <c r="M23" s="634">
        <f t="shared" ca="1" si="3"/>
        <v>24</v>
      </c>
      <c r="N23" s="650">
        <f t="shared" ca="1" si="3"/>
        <v>48</v>
      </c>
      <c r="O23" s="638">
        <f t="shared" ca="1" si="3"/>
        <v>0.39</v>
      </c>
      <c r="P23" s="638">
        <f t="shared" ca="1" si="3"/>
        <v>0.5</v>
      </c>
      <c r="Q23" s="639">
        <f t="shared" ca="1" si="3"/>
        <v>1</v>
      </c>
      <c r="R23" s="649" t="str">
        <f t="shared" ca="1" si="3"/>
        <v>店:岔路镇(A模式)</v>
      </c>
    </row>
    <row r="24" spans="1:18" ht="12" thickBot="1">
      <c r="A24" s="648" t="str">
        <f t="shared" ref="A24:A43" ca="1" si="4">IF(ROWS(SE列表) &gt;= ROW() - 3,OFFSET(战车武器类型SE,ROW() - 3,COLUMN()),"")</f>
        <v>生化破坏者:0</v>
      </c>
      <c r="B24" s="652" t="str">
        <f t="shared" ref="B24:E43" ca="1" si="5">IF(ROWS(SE列表) &gt;= ROW() - 3,OFFSET(战车武器类型SE,ROW() - 3,COLUMN()),"")</f>
        <v>毒气</v>
      </c>
      <c r="C24" s="653" t="str">
        <f t="shared" ca="1" si="5"/>
        <v>全体</v>
      </c>
      <c r="D24" s="654" t="str">
        <f t="shared" ca="1" si="5"/>
        <v>SE</v>
      </c>
      <c r="E24" s="653">
        <f t="shared" ca="1" si="5"/>
        <v>0</v>
      </c>
      <c r="F24" s="634">
        <f t="shared" ref="F24:R39" ca="1" si="6">IF(ROWS(SE列表) &gt;= ROW() - 3,OFFSET(战车武器类型SE,ROW() - 3,COLUMN()),"")</f>
        <v>0</v>
      </c>
      <c r="G24" s="634">
        <f t="shared" ca="1" si="3"/>
        <v>520</v>
      </c>
      <c r="H24" s="635">
        <f t="shared" ca="1" si="6"/>
        <v>598</v>
      </c>
      <c r="I24" s="634">
        <f t="shared" ca="1" si="6"/>
        <v>0</v>
      </c>
      <c r="J24" s="634">
        <f t="shared" ca="1" si="3"/>
        <v>70</v>
      </c>
      <c r="K24" s="636">
        <f t="shared" ca="1" si="6"/>
        <v>98</v>
      </c>
      <c r="L24" s="634" t="str">
        <f t="shared" ca="1" si="6"/>
        <v>∞</v>
      </c>
      <c r="M24" s="634" t="str">
        <f t="shared" ca="1" si="3"/>
        <v>∞</v>
      </c>
      <c r="N24" s="650" t="str">
        <f t="shared" ca="1" si="6"/>
        <v>∞</v>
      </c>
      <c r="O24" s="638">
        <f t="shared" ca="1" si="6"/>
        <v>0</v>
      </c>
      <c r="P24" s="638">
        <f t="shared" ca="1" si="3"/>
        <v>9</v>
      </c>
      <c r="Q24" s="639">
        <f t="shared" ca="1" si="6"/>
        <v>11.97</v>
      </c>
      <c r="R24" s="649" t="str">
        <f t="shared" ca="1" si="3"/>
        <v>宝:莫里港地下</v>
      </c>
    </row>
    <row r="25" spans="1:18" ht="12" thickBot="1">
      <c r="A25" s="648" t="str">
        <f t="shared" ca="1" si="4"/>
        <v>生化破坏者:1</v>
      </c>
      <c r="B25" s="652" t="str">
        <f t="shared" ca="1" si="5"/>
        <v>毒气</v>
      </c>
      <c r="C25" s="653" t="str">
        <f t="shared" ca="1" si="5"/>
        <v>全体</v>
      </c>
      <c r="D25" s="654" t="str">
        <f t="shared" ca="1" si="5"/>
        <v>SE</v>
      </c>
      <c r="E25" s="653">
        <f t="shared" ca="1" si="5"/>
        <v>0</v>
      </c>
      <c r="F25" s="634">
        <f t="shared" ca="1" si="6"/>
        <v>0</v>
      </c>
      <c r="G25" s="634">
        <f t="shared" ca="1" si="3"/>
        <v>546</v>
      </c>
      <c r="H25" s="635">
        <f t="shared" ca="1" si="6"/>
        <v>573</v>
      </c>
      <c r="I25" s="634">
        <f t="shared" ca="1" si="6"/>
        <v>0</v>
      </c>
      <c r="J25" s="634">
        <f t="shared" ca="1" si="3"/>
        <v>73</v>
      </c>
      <c r="K25" s="636">
        <f t="shared" ca="1" si="6"/>
        <v>102</v>
      </c>
      <c r="L25" s="634" t="str">
        <f t="shared" ca="1" si="6"/>
        <v>∞</v>
      </c>
      <c r="M25" s="634" t="str">
        <f t="shared" ca="1" si="3"/>
        <v>∞</v>
      </c>
      <c r="N25" s="650" t="str">
        <f t="shared" ca="1" si="6"/>
        <v>∞</v>
      </c>
      <c r="O25" s="638">
        <f t="shared" ca="1" si="6"/>
        <v>0</v>
      </c>
      <c r="P25" s="638">
        <f t="shared" ca="1" si="3"/>
        <v>9.4499999999999993</v>
      </c>
      <c r="Q25" s="639">
        <f t="shared" ca="1" si="6"/>
        <v>12</v>
      </c>
      <c r="R25" s="649" t="str">
        <f t="shared" ca="1" si="3"/>
        <v>宝:莫里港地下</v>
      </c>
    </row>
    <row r="26" spans="1:18" ht="12" thickBot="1">
      <c r="A26" s="648" t="str">
        <f t="shared" ca="1" si="4"/>
        <v>生化破坏者:2</v>
      </c>
      <c r="B26" s="652" t="str">
        <f t="shared" ca="1" si="5"/>
        <v>毒气</v>
      </c>
      <c r="C26" s="653" t="str">
        <f t="shared" ca="1" si="5"/>
        <v>全体</v>
      </c>
      <c r="D26" s="654" t="str">
        <f t="shared" ca="1" si="5"/>
        <v>SE</v>
      </c>
      <c r="E26" s="653">
        <f t="shared" ca="1" si="5"/>
        <v>0</v>
      </c>
      <c r="F26" s="634">
        <f t="shared" ca="1" si="6"/>
        <v>0</v>
      </c>
      <c r="G26" s="634">
        <f t="shared" ca="1" si="3"/>
        <v>572</v>
      </c>
      <c r="H26" s="635">
        <f t="shared" ca="1" si="6"/>
        <v>572</v>
      </c>
      <c r="I26" s="634">
        <f t="shared" ca="1" si="6"/>
        <v>0</v>
      </c>
      <c r="J26" s="634">
        <f t="shared" ca="1" si="3"/>
        <v>77</v>
      </c>
      <c r="K26" s="636">
        <f t="shared" ca="1" si="6"/>
        <v>107</v>
      </c>
      <c r="L26" s="634" t="str">
        <f t="shared" ca="1" si="6"/>
        <v>∞</v>
      </c>
      <c r="M26" s="634" t="str">
        <f t="shared" ca="1" si="3"/>
        <v>∞</v>
      </c>
      <c r="N26" s="650" t="str">
        <f t="shared" ca="1" si="6"/>
        <v>∞</v>
      </c>
      <c r="O26" s="638">
        <f t="shared" ca="1" si="6"/>
        <v>0</v>
      </c>
      <c r="P26" s="638">
        <f t="shared" ca="1" si="3"/>
        <v>9.9</v>
      </c>
      <c r="Q26" s="639">
        <f t="shared" ca="1" si="6"/>
        <v>12.27</v>
      </c>
      <c r="R26" s="649" t="str">
        <f t="shared" ca="1" si="3"/>
        <v>宝:莫里港地下</v>
      </c>
    </row>
    <row r="27" spans="1:18" ht="12" thickBot="1">
      <c r="A27" s="648" t="str">
        <f t="shared" ca="1" si="4"/>
        <v>生化破坏者:3</v>
      </c>
      <c r="B27" s="652" t="str">
        <f t="shared" ca="1" si="5"/>
        <v>毒气</v>
      </c>
      <c r="C27" s="653" t="str">
        <f t="shared" ca="1" si="5"/>
        <v>全体</v>
      </c>
      <c r="D27" s="654" t="str">
        <f t="shared" ca="1" si="5"/>
        <v>SE</v>
      </c>
      <c r="E27" s="653">
        <f t="shared" ca="1" si="5"/>
        <v>0</v>
      </c>
      <c r="F27" s="634">
        <f t="shared" ca="1" si="6"/>
        <v>0</v>
      </c>
      <c r="G27" s="634">
        <f t="shared" ca="1" si="3"/>
        <v>624</v>
      </c>
      <c r="H27" s="635">
        <f t="shared" ca="1" si="6"/>
        <v>624</v>
      </c>
      <c r="I27" s="634">
        <f t="shared" ca="1" si="6"/>
        <v>0</v>
      </c>
      <c r="J27" s="634">
        <f t="shared" ca="1" si="3"/>
        <v>77</v>
      </c>
      <c r="K27" s="636">
        <f t="shared" ca="1" si="6"/>
        <v>77</v>
      </c>
      <c r="L27" s="634" t="str">
        <f t="shared" ca="1" si="6"/>
        <v>∞</v>
      </c>
      <c r="M27" s="634" t="str">
        <f t="shared" ca="1" si="3"/>
        <v>∞</v>
      </c>
      <c r="N27" s="650" t="str">
        <f t="shared" ca="1" si="6"/>
        <v>∞</v>
      </c>
      <c r="O27" s="638">
        <f t="shared" ca="1" si="6"/>
        <v>0</v>
      </c>
      <c r="P27" s="638">
        <f t="shared" ca="1" si="3"/>
        <v>9.9</v>
      </c>
      <c r="Q27" s="639">
        <f t="shared" ca="1" si="6"/>
        <v>12.27</v>
      </c>
      <c r="R27" s="649" t="str">
        <f t="shared" ca="1" si="3"/>
        <v>宝:莫里港地下</v>
      </c>
    </row>
    <row r="28" spans="1:18" ht="12" thickBot="1">
      <c r="A28" s="648" t="str">
        <f t="shared" ca="1" si="4"/>
        <v>机械粉碎者:0</v>
      </c>
      <c r="B28" s="652" t="str">
        <f t="shared" ca="1" si="5"/>
        <v>雷电</v>
      </c>
      <c r="C28" s="653" t="str">
        <f t="shared" ca="1" si="5"/>
        <v>全体</v>
      </c>
      <c r="D28" s="654" t="str">
        <f t="shared" ca="1" si="5"/>
        <v>SE</v>
      </c>
      <c r="E28" s="653">
        <f t="shared" ca="1" si="5"/>
        <v>0</v>
      </c>
      <c r="F28" s="634">
        <f t="shared" ca="1" si="6"/>
        <v>0</v>
      </c>
      <c r="G28" s="634">
        <f t="shared" ca="1" si="3"/>
        <v>525</v>
      </c>
      <c r="H28" s="635">
        <f t="shared" ca="1" si="6"/>
        <v>577</v>
      </c>
      <c r="I28" s="634">
        <f t="shared" ca="1" si="6"/>
        <v>0</v>
      </c>
      <c r="J28" s="634">
        <f t="shared" ca="1" si="3"/>
        <v>65</v>
      </c>
      <c r="K28" s="636">
        <f t="shared" ca="1" si="6"/>
        <v>97</v>
      </c>
      <c r="L28" s="634" t="str">
        <f t="shared" ca="1" si="6"/>
        <v>∞</v>
      </c>
      <c r="M28" s="634" t="str">
        <f t="shared" ca="1" si="3"/>
        <v>∞</v>
      </c>
      <c r="N28" s="650" t="str">
        <f t="shared" ca="1" si="6"/>
        <v>∞</v>
      </c>
      <c r="O28" s="638">
        <f t="shared" ca="1" si="6"/>
        <v>0</v>
      </c>
      <c r="P28" s="638">
        <f t="shared" ca="1" si="3"/>
        <v>9.5</v>
      </c>
      <c r="Q28" s="639">
        <f t="shared" ca="1" si="6"/>
        <v>12.92</v>
      </c>
      <c r="R28" s="649" t="str">
        <f t="shared" ca="1" si="3"/>
        <v>宝:莫里港地下</v>
      </c>
    </row>
    <row r="29" spans="1:18" ht="12" thickBot="1">
      <c r="A29" s="648" t="str">
        <f t="shared" ca="1" si="4"/>
        <v>机械粉碎者:1</v>
      </c>
      <c r="B29" s="652" t="str">
        <f t="shared" ca="1" si="5"/>
        <v>雷电</v>
      </c>
      <c r="C29" s="653" t="str">
        <f t="shared" ca="1" si="5"/>
        <v>全体</v>
      </c>
      <c r="D29" s="654" t="str">
        <f t="shared" ca="1" si="5"/>
        <v>SE</v>
      </c>
      <c r="E29" s="653">
        <f t="shared" ca="1" si="5"/>
        <v>0</v>
      </c>
      <c r="F29" s="634">
        <f t="shared" ca="1" si="6"/>
        <v>0</v>
      </c>
      <c r="G29" s="634">
        <f t="shared" ca="1" si="3"/>
        <v>551</v>
      </c>
      <c r="H29" s="635">
        <f t="shared" ca="1" si="6"/>
        <v>578</v>
      </c>
      <c r="I29" s="634">
        <f t="shared" ca="1" si="6"/>
        <v>0</v>
      </c>
      <c r="J29" s="634">
        <f t="shared" ca="1" si="3"/>
        <v>68</v>
      </c>
      <c r="K29" s="636">
        <f t="shared" ca="1" si="6"/>
        <v>102</v>
      </c>
      <c r="L29" s="634" t="str">
        <f t="shared" ca="1" si="6"/>
        <v>∞</v>
      </c>
      <c r="M29" s="634" t="str">
        <f t="shared" ca="1" si="3"/>
        <v>∞</v>
      </c>
      <c r="N29" s="650" t="str">
        <f t="shared" ca="1" si="6"/>
        <v>∞</v>
      </c>
      <c r="O29" s="638">
        <f t="shared" ca="1" si="6"/>
        <v>0</v>
      </c>
      <c r="P29" s="638">
        <f t="shared" ca="1" si="3"/>
        <v>9.9700000000000006</v>
      </c>
      <c r="Q29" s="639">
        <f t="shared" ca="1" si="6"/>
        <v>13.26</v>
      </c>
      <c r="R29" s="649" t="str">
        <f t="shared" ca="1" si="3"/>
        <v>宝:莫里港地下</v>
      </c>
    </row>
    <row r="30" spans="1:18" ht="12" thickBot="1">
      <c r="A30" s="648" t="str">
        <f t="shared" ca="1" si="4"/>
        <v>机械粉碎者:2</v>
      </c>
      <c r="B30" s="652" t="str">
        <f t="shared" ca="1" si="5"/>
        <v>雷电</v>
      </c>
      <c r="C30" s="653" t="str">
        <f t="shared" ca="1" si="5"/>
        <v>全体</v>
      </c>
      <c r="D30" s="654" t="str">
        <f t="shared" ca="1" si="5"/>
        <v>SE</v>
      </c>
      <c r="E30" s="653">
        <f t="shared" ca="1" si="5"/>
        <v>0</v>
      </c>
      <c r="F30" s="634">
        <f t="shared" ca="1" si="6"/>
        <v>0</v>
      </c>
      <c r="G30" s="634">
        <f t="shared" ca="1" si="6"/>
        <v>548</v>
      </c>
      <c r="H30" s="635">
        <f t="shared" ca="1" si="6"/>
        <v>577</v>
      </c>
      <c r="I30" s="634">
        <f t="shared" ca="1" si="6"/>
        <v>0</v>
      </c>
      <c r="J30" s="634">
        <f t="shared" ca="1" si="6"/>
        <v>71</v>
      </c>
      <c r="K30" s="636">
        <f t="shared" ca="1" si="6"/>
        <v>106</v>
      </c>
      <c r="L30" s="634" t="str">
        <f t="shared" ca="1" si="6"/>
        <v>∞</v>
      </c>
      <c r="M30" s="634" t="str">
        <f t="shared" ca="1" si="6"/>
        <v>∞</v>
      </c>
      <c r="N30" s="650" t="str">
        <f t="shared" ca="1" si="6"/>
        <v>∞</v>
      </c>
      <c r="O30" s="638">
        <f t="shared" ca="1" si="6"/>
        <v>0</v>
      </c>
      <c r="P30" s="638">
        <f t="shared" ca="1" si="6"/>
        <v>10.45</v>
      </c>
      <c r="Q30" s="639">
        <f t="shared" ca="1" si="6"/>
        <v>13.58</v>
      </c>
      <c r="R30" s="649" t="str">
        <f t="shared" ca="1" si="6"/>
        <v>宝:莫里港地下</v>
      </c>
    </row>
    <row r="31" spans="1:18" ht="12" thickBot="1">
      <c r="A31" s="648" t="str">
        <f t="shared" ca="1" si="4"/>
        <v>机械粉碎者:3</v>
      </c>
      <c r="B31" s="652" t="str">
        <f t="shared" ca="1" si="5"/>
        <v>雷电</v>
      </c>
      <c r="C31" s="653" t="str">
        <f t="shared" ca="1" si="5"/>
        <v>全体</v>
      </c>
      <c r="D31" s="654" t="str">
        <f t="shared" ca="1" si="5"/>
        <v>SE</v>
      </c>
      <c r="E31" s="653">
        <f t="shared" ca="1" si="5"/>
        <v>0</v>
      </c>
      <c r="F31" s="634">
        <f t="shared" ca="1" si="6"/>
        <v>0</v>
      </c>
      <c r="G31" s="634">
        <v>630</v>
      </c>
      <c r="H31" s="635">
        <f t="shared" ca="1" si="6"/>
        <v>630</v>
      </c>
      <c r="I31" s="634">
        <f t="shared" ca="1" si="6"/>
        <v>0</v>
      </c>
      <c r="J31" s="634">
        <f t="shared" ca="1" si="6"/>
        <v>71</v>
      </c>
      <c r="K31" s="636">
        <f t="shared" ca="1" si="6"/>
        <v>71</v>
      </c>
      <c r="L31" s="634" t="str">
        <f t="shared" ca="1" si="6"/>
        <v>∞</v>
      </c>
      <c r="M31" s="634" t="str">
        <f t="shared" ca="1" si="6"/>
        <v>∞</v>
      </c>
      <c r="N31" s="650" t="str">
        <f t="shared" ca="1" si="6"/>
        <v>∞</v>
      </c>
      <c r="O31" s="638">
        <f t="shared" ca="1" si="6"/>
        <v>0</v>
      </c>
      <c r="P31" s="638">
        <f t="shared" ca="1" si="6"/>
        <v>10.45</v>
      </c>
      <c r="Q31" s="639">
        <f t="shared" ca="1" si="6"/>
        <v>13.58</v>
      </c>
      <c r="R31" s="649" t="str">
        <f t="shared" ca="1" si="6"/>
        <v>宝:莫里港地下</v>
      </c>
    </row>
    <row r="32" spans="1:18" ht="12" thickBot="1">
      <c r="A32" s="648" t="str">
        <f t="shared" ca="1" si="4"/>
        <v>轰天弹:0</v>
      </c>
      <c r="B32" s="652" t="str">
        <f t="shared" ca="1" si="5"/>
        <v>通常</v>
      </c>
      <c r="C32" s="653" t="str">
        <f t="shared" ca="1" si="5"/>
        <v>圆范围大</v>
      </c>
      <c r="D32" s="654" t="str">
        <f t="shared" ca="1" si="5"/>
        <v>SE</v>
      </c>
      <c r="E32" s="653">
        <f t="shared" ca="1" si="5"/>
        <v>0</v>
      </c>
      <c r="F32" s="634">
        <f t="shared" ca="1" si="6"/>
        <v>0</v>
      </c>
      <c r="G32" s="634">
        <f t="shared" ca="1" si="6"/>
        <v>550</v>
      </c>
      <c r="H32" s="635">
        <f t="shared" ca="1" si="6"/>
        <v>605</v>
      </c>
      <c r="I32" s="634">
        <f t="shared" ca="1" si="6"/>
        <v>0</v>
      </c>
      <c r="J32" s="634">
        <f t="shared" ca="1" si="6"/>
        <v>70</v>
      </c>
      <c r="K32" s="636">
        <f t="shared" ca="1" si="6"/>
        <v>98</v>
      </c>
      <c r="L32" s="634">
        <f t="shared" ca="1" si="6"/>
        <v>0</v>
      </c>
      <c r="M32" s="634">
        <f t="shared" ca="1" si="6"/>
        <v>6</v>
      </c>
      <c r="N32" s="650">
        <f t="shared" ca="1" si="6"/>
        <v>6</v>
      </c>
      <c r="O32" s="638">
        <f t="shared" ca="1" si="6"/>
        <v>0</v>
      </c>
      <c r="P32" s="638">
        <f t="shared" ca="1" si="6"/>
        <v>1.75</v>
      </c>
      <c r="Q32" s="639">
        <f t="shared" ca="1" si="6"/>
        <v>2.27</v>
      </c>
      <c r="R32" s="649" t="str">
        <f t="shared" ca="1" si="6"/>
        <v>店:莫里港</v>
      </c>
    </row>
    <row r="33" spans="1:18" ht="12" thickBot="1">
      <c r="A33" s="648" t="str">
        <f t="shared" ca="1" si="4"/>
        <v>蜈蚣炸弹:0</v>
      </c>
      <c r="B33" s="652" t="str">
        <f t="shared" ca="1" si="5"/>
        <v>通常</v>
      </c>
      <c r="C33" s="653" t="str">
        <f t="shared" ca="1" si="5"/>
        <v>全体</v>
      </c>
      <c r="D33" s="654" t="str">
        <f t="shared" ca="1" si="5"/>
        <v>SE</v>
      </c>
      <c r="E33" s="653">
        <f t="shared" ca="1" si="5"/>
        <v>0</v>
      </c>
      <c r="F33" s="634">
        <f t="shared" ca="1" si="6"/>
        <v>0</v>
      </c>
      <c r="G33" s="634">
        <f t="shared" ca="1" si="6"/>
        <v>600</v>
      </c>
      <c r="H33" s="635">
        <f t="shared" ca="1" si="6"/>
        <v>690</v>
      </c>
      <c r="I33" s="634">
        <f t="shared" ca="1" si="6"/>
        <v>0</v>
      </c>
      <c r="J33" s="634">
        <f t="shared" ca="1" si="6"/>
        <v>80</v>
      </c>
      <c r="K33" s="636">
        <f t="shared" ca="1" si="6"/>
        <v>120</v>
      </c>
      <c r="L33" s="634">
        <f t="shared" ca="1" si="6"/>
        <v>0</v>
      </c>
      <c r="M33" s="634">
        <f t="shared" ca="1" si="6"/>
        <v>8</v>
      </c>
      <c r="N33" s="650">
        <f t="shared" ca="1" si="6"/>
        <v>8</v>
      </c>
      <c r="O33" s="638">
        <f t="shared" ca="1" si="6"/>
        <v>0</v>
      </c>
      <c r="P33" s="638">
        <f t="shared" ca="1" si="6"/>
        <v>5.5</v>
      </c>
      <c r="Q33" s="639">
        <f t="shared" ca="1" si="6"/>
        <v>7.64</v>
      </c>
      <c r="R33" s="649" t="str">
        <f t="shared" ca="1" si="6"/>
        <v>店:莫里港</v>
      </c>
    </row>
    <row r="34" spans="1:18" ht="12" thickBot="1">
      <c r="A34" s="648" t="str">
        <f t="shared" ca="1" si="4"/>
        <v>米加粒子炮:0</v>
      </c>
      <c r="B34" s="652" t="str">
        <f t="shared" ca="1" si="5"/>
        <v>激光</v>
      </c>
      <c r="C34" s="653" t="str">
        <f t="shared" ca="1" si="5"/>
        <v>全体</v>
      </c>
      <c r="D34" s="654" t="str">
        <f t="shared" ca="1" si="5"/>
        <v>SE</v>
      </c>
      <c r="E34" s="653">
        <f t="shared" ca="1" si="5"/>
        <v>0</v>
      </c>
      <c r="F34" s="634">
        <f t="shared" ref="F34:R49" ca="1" si="7">IF(ROWS(SE列表) &gt;= ROW() - 3,OFFSET(战车武器类型SE,ROW() - 3,COLUMN()),"")</f>
        <v>300</v>
      </c>
      <c r="G34" s="634">
        <f t="shared" ca="1" si="6"/>
        <v>600</v>
      </c>
      <c r="H34" s="635">
        <f t="shared" ca="1" si="7"/>
        <v>690</v>
      </c>
      <c r="I34" s="634">
        <f t="shared" ca="1" si="7"/>
        <v>45</v>
      </c>
      <c r="J34" s="634">
        <f t="shared" ca="1" si="6"/>
        <v>90</v>
      </c>
      <c r="K34" s="636">
        <f t="shared" ca="1" si="7"/>
        <v>99</v>
      </c>
      <c r="L34" s="634" t="str">
        <f t="shared" ca="1" si="7"/>
        <v>∞</v>
      </c>
      <c r="M34" s="634" t="str">
        <f t="shared" ca="1" si="6"/>
        <v>∞</v>
      </c>
      <c r="N34" s="650" t="str">
        <f t="shared" ca="1" si="7"/>
        <v>∞</v>
      </c>
      <c r="O34" s="638">
        <f t="shared" ca="1" si="7"/>
        <v>11.85</v>
      </c>
      <c r="P34" s="638">
        <f t="shared" ca="1" si="6"/>
        <v>15</v>
      </c>
      <c r="Q34" s="639">
        <f t="shared" ca="1" si="7"/>
        <v>17.25</v>
      </c>
      <c r="R34" s="649" t="str">
        <f t="shared" ca="1" si="6"/>
        <v>宝:艾尔鲁斯大楼16F</v>
      </c>
    </row>
    <row r="35" spans="1:18" ht="12" thickBot="1">
      <c r="A35" s="648" t="str">
        <f t="shared" ca="1" si="4"/>
        <v>米加粒子炮:1</v>
      </c>
      <c r="B35" s="652" t="str">
        <f t="shared" ca="1" si="5"/>
        <v>激光</v>
      </c>
      <c r="C35" s="653" t="str">
        <f t="shared" ca="1" si="5"/>
        <v>全体</v>
      </c>
      <c r="D35" s="654" t="str">
        <f t="shared" ca="1" si="5"/>
        <v>SE</v>
      </c>
      <c r="E35" s="653">
        <f t="shared" ca="1" si="5"/>
        <v>0</v>
      </c>
      <c r="F35" s="634">
        <f t="shared" ca="1" si="7"/>
        <v>0</v>
      </c>
      <c r="G35" s="634">
        <f t="shared" ca="1" si="6"/>
        <v>630</v>
      </c>
      <c r="H35" s="635">
        <f t="shared" ca="1" si="7"/>
        <v>693</v>
      </c>
      <c r="I35" s="634">
        <f t="shared" ca="1" si="7"/>
        <v>0</v>
      </c>
      <c r="J35" s="634">
        <f t="shared" ca="1" si="6"/>
        <v>94</v>
      </c>
      <c r="K35" s="636">
        <f t="shared" ca="1" si="7"/>
        <v>103</v>
      </c>
      <c r="L35" s="634" t="str">
        <f t="shared" ca="1" si="7"/>
        <v>∞</v>
      </c>
      <c r="M35" s="634" t="str">
        <f t="shared" ca="1" si="6"/>
        <v>∞</v>
      </c>
      <c r="N35" s="650" t="str">
        <f t="shared" ca="1" si="7"/>
        <v>∞</v>
      </c>
      <c r="O35" s="638">
        <f t="shared" ca="1" si="7"/>
        <v>0</v>
      </c>
      <c r="P35" s="638">
        <f t="shared" ca="1" si="6"/>
        <v>15.75</v>
      </c>
      <c r="Q35" s="639">
        <f t="shared" ca="1" si="7"/>
        <v>17.64</v>
      </c>
      <c r="R35" s="649" t="str">
        <f t="shared" ca="1" si="6"/>
        <v>宝:艾尔鲁斯大楼16F</v>
      </c>
    </row>
    <row r="36" spans="1:18" ht="12" thickBot="1">
      <c r="A36" s="648" t="str">
        <f t="shared" ca="1" si="4"/>
        <v>米加粒子炮:2</v>
      </c>
      <c r="B36" s="652" t="str">
        <f t="shared" ca="1" si="5"/>
        <v>激光</v>
      </c>
      <c r="C36" s="653" t="str">
        <f t="shared" ca="1" si="5"/>
        <v>全体</v>
      </c>
      <c r="D36" s="654" t="str">
        <f t="shared" ca="1" si="5"/>
        <v>SE</v>
      </c>
      <c r="E36" s="653">
        <f t="shared" ca="1" si="5"/>
        <v>0</v>
      </c>
      <c r="F36" s="634">
        <f t="shared" ca="1" si="7"/>
        <v>0</v>
      </c>
      <c r="G36" s="634">
        <f t="shared" ca="1" si="6"/>
        <v>660</v>
      </c>
      <c r="H36" s="635">
        <f t="shared" ca="1" si="7"/>
        <v>693</v>
      </c>
      <c r="I36" s="634">
        <f t="shared" ca="1" si="7"/>
        <v>0</v>
      </c>
      <c r="J36" s="634">
        <f t="shared" ca="1" si="6"/>
        <v>99</v>
      </c>
      <c r="K36" s="636">
        <f t="shared" ca="1" si="7"/>
        <v>108</v>
      </c>
      <c r="L36" s="634" t="str">
        <f t="shared" ca="1" si="7"/>
        <v>∞</v>
      </c>
      <c r="M36" s="634" t="str">
        <f t="shared" ca="1" si="6"/>
        <v>∞</v>
      </c>
      <c r="N36" s="650" t="str">
        <f t="shared" ca="1" si="7"/>
        <v>∞</v>
      </c>
      <c r="O36" s="638">
        <f t="shared" ca="1" si="7"/>
        <v>0</v>
      </c>
      <c r="P36" s="638">
        <f t="shared" ca="1" si="6"/>
        <v>16.5</v>
      </c>
      <c r="Q36" s="639">
        <f t="shared" ca="1" si="7"/>
        <v>17.98</v>
      </c>
      <c r="R36" s="649" t="str">
        <f t="shared" ca="1" si="6"/>
        <v>宝:艾尔鲁斯大楼16F</v>
      </c>
    </row>
    <row r="37" spans="1:18" ht="12" thickBot="1">
      <c r="A37" s="648" t="str">
        <f t="shared" ca="1" si="4"/>
        <v>米加粒子炮:3</v>
      </c>
      <c r="B37" s="652" t="str">
        <f t="shared" ca="1" si="5"/>
        <v>激光</v>
      </c>
      <c r="C37" s="653" t="str">
        <f t="shared" ca="1" si="5"/>
        <v>全体</v>
      </c>
      <c r="D37" s="654" t="str">
        <f t="shared" ca="1" si="5"/>
        <v>SE</v>
      </c>
      <c r="E37" s="653">
        <f t="shared" ca="1" si="5"/>
        <v>0</v>
      </c>
      <c r="F37" s="634">
        <f t="shared" ca="1" si="7"/>
        <v>0</v>
      </c>
      <c r="G37" s="634">
        <f t="shared" ca="1" si="6"/>
        <v>720</v>
      </c>
      <c r="H37" s="635">
        <f t="shared" ca="1" si="7"/>
        <v>720</v>
      </c>
      <c r="I37" s="634">
        <f t="shared" ca="1" si="7"/>
        <v>0</v>
      </c>
      <c r="J37" s="634">
        <f t="shared" ca="1" si="6"/>
        <v>108</v>
      </c>
      <c r="K37" s="636">
        <f t="shared" ca="1" si="7"/>
        <v>118</v>
      </c>
      <c r="L37" s="634" t="str">
        <f t="shared" ca="1" si="7"/>
        <v>∞</v>
      </c>
      <c r="M37" s="634" t="str">
        <f t="shared" ca="1" si="6"/>
        <v>∞</v>
      </c>
      <c r="N37" s="650" t="str">
        <f t="shared" ca="1" si="7"/>
        <v>∞</v>
      </c>
      <c r="O37" s="638">
        <f t="shared" ca="1" si="7"/>
        <v>0</v>
      </c>
      <c r="P37" s="638">
        <f t="shared" ca="1" si="6"/>
        <v>18</v>
      </c>
      <c r="Q37" s="639">
        <f t="shared" ca="1" si="7"/>
        <v>19.079999999999998</v>
      </c>
      <c r="R37" s="649" t="str">
        <f t="shared" ca="1" si="6"/>
        <v>宝:艾尔鲁斯大楼16F</v>
      </c>
    </row>
    <row r="38" spans="1:18" ht="12" thickBot="1">
      <c r="A38" s="648" t="str">
        <f t="shared" ca="1" si="4"/>
        <v>沙门菌猿导弹:0</v>
      </c>
      <c r="B38" s="652" t="str">
        <f t="shared" ca="1" si="5"/>
        <v>通常</v>
      </c>
      <c r="C38" s="653" t="str">
        <f t="shared" ca="1" si="5"/>
        <v>全体</v>
      </c>
      <c r="D38" s="654" t="str">
        <f t="shared" ca="1" si="5"/>
        <v>SE</v>
      </c>
      <c r="E38" s="653">
        <f t="shared" ca="1" si="5"/>
        <v>0</v>
      </c>
      <c r="F38" s="634">
        <f t="shared" ca="1" si="7"/>
        <v>0</v>
      </c>
      <c r="G38" s="634">
        <f t="shared" ca="1" si="6"/>
        <v>606</v>
      </c>
      <c r="H38" s="635">
        <f t="shared" ca="1" si="7"/>
        <v>666</v>
      </c>
      <c r="I38" s="634">
        <f t="shared" ca="1" si="7"/>
        <v>0</v>
      </c>
      <c r="J38" s="634">
        <f t="shared" ca="1" si="6"/>
        <v>80</v>
      </c>
      <c r="K38" s="636">
        <f t="shared" ca="1" si="7"/>
        <v>120</v>
      </c>
      <c r="L38" s="634">
        <f t="shared" ca="1" si="7"/>
        <v>0</v>
      </c>
      <c r="M38" s="634">
        <f t="shared" ca="1" si="6"/>
        <v>24</v>
      </c>
      <c r="N38" s="650">
        <f t="shared" ca="1" si="7"/>
        <v>24</v>
      </c>
      <c r="O38" s="638">
        <f t="shared" ca="1" si="7"/>
        <v>0</v>
      </c>
      <c r="P38" s="638">
        <f t="shared" ca="1" si="6"/>
        <v>7</v>
      </c>
      <c r="Q38" s="639">
        <f t="shared" ca="1" si="7"/>
        <v>9.52</v>
      </c>
      <c r="R38" s="649" t="str">
        <f t="shared" ca="1" si="6"/>
        <v>落:猴门氏车</v>
      </c>
    </row>
    <row r="39" spans="1:18" ht="12" thickBot="1">
      <c r="A39" s="648" t="str">
        <f t="shared" ca="1" si="4"/>
        <v>沙门菌猿导弹:2</v>
      </c>
      <c r="B39" s="652" t="str">
        <f t="shared" ca="1" si="5"/>
        <v>通常</v>
      </c>
      <c r="C39" s="653" t="str">
        <f t="shared" ca="1" si="5"/>
        <v>全体</v>
      </c>
      <c r="D39" s="654" t="str">
        <f t="shared" ca="1" si="5"/>
        <v>SE</v>
      </c>
      <c r="E39" s="653">
        <f t="shared" ca="1" si="5"/>
        <v>0</v>
      </c>
      <c r="F39" s="634">
        <f t="shared" ca="1" si="7"/>
        <v>0</v>
      </c>
      <c r="G39" s="634">
        <f t="shared" ca="1" si="6"/>
        <v>666</v>
      </c>
      <c r="H39" s="635">
        <f t="shared" ca="1" si="7"/>
        <v>666</v>
      </c>
      <c r="I39" s="634">
        <f t="shared" ca="1" si="7"/>
        <v>0</v>
      </c>
      <c r="J39" s="634">
        <f t="shared" ca="1" si="6"/>
        <v>88</v>
      </c>
      <c r="K39" s="636">
        <f t="shared" ca="1" si="7"/>
        <v>132</v>
      </c>
      <c r="L39" s="634">
        <f t="shared" ca="1" si="7"/>
        <v>0</v>
      </c>
      <c r="M39" s="634">
        <f t="shared" ca="1" si="6"/>
        <v>24</v>
      </c>
      <c r="N39" s="650">
        <f t="shared" ca="1" si="7"/>
        <v>24</v>
      </c>
      <c r="O39" s="638">
        <f t="shared" ca="1" si="7"/>
        <v>0</v>
      </c>
      <c r="P39" s="638">
        <f t="shared" ca="1" si="6"/>
        <v>7.7</v>
      </c>
      <c r="Q39" s="639">
        <f t="shared" ca="1" si="7"/>
        <v>10.01</v>
      </c>
      <c r="R39" s="649" t="str">
        <f t="shared" ca="1" si="6"/>
        <v>落:猴门氏车</v>
      </c>
    </row>
    <row r="40" spans="1:18" ht="12" thickBot="1">
      <c r="A40" s="648" t="str">
        <f t="shared" ca="1" si="4"/>
        <v>铁球巨人:0</v>
      </c>
      <c r="B40" s="652" t="str">
        <f t="shared" ca="1" si="5"/>
        <v>通常</v>
      </c>
      <c r="C40" s="653" t="str">
        <f t="shared" ca="1" si="5"/>
        <v>1体</v>
      </c>
      <c r="D40" s="654" t="str">
        <f t="shared" ca="1" si="5"/>
        <v>SE</v>
      </c>
      <c r="E40" s="653">
        <f t="shared" ca="1" si="5"/>
        <v>0</v>
      </c>
      <c r="F40" s="634">
        <f t="shared" ca="1" si="7"/>
        <v>0</v>
      </c>
      <c r="G40" s="634">
        <f t="shared" ca="1" si="7"/>
        <v>625</v>
      </c>
      <c r="H40" s="635">
        <f t="shared" ca="1" si="7"/>
        <v>687</v>
      </c>
      <c r="I40" s="634">
        <f t="shared" ca="1" si="7"/>
        <v>0</v>
      </c>
      <c r="J40" s="634">
        <f t="shared" ca="1" si="7"/>
        <v>95</v>
      </c>
      <c r="K40" s="636">
        <f t="shared" ca="1" si="7"/>
        <v>123</v>
      </c>
      <c r="L40" s="634" t="str">
        <f t="shared" ca="1" si="7"/>
        <v>∞</v>
      </c>
      <c r="M40" s="634" t="str">
        <f t="shared" ca="1" si="7"/>
        <v>∞</v>
      </c>
      <c r="N40" s="650" t="str">
        <f t="shared" ca="1" si="7"/>
        <v>∞</v>
      </c>
      <c r="O40" s="638">
        <f t="shared" ca="1" si="7"/>
        <v>0</v>
      </c>
      <c r="P40" s="638">
        <f t="shared" ca="1" si="7"/>
        <v>17.5</v>
      </c>
      <c r="Q40" s="639">
        <f t="shared" ca="1" si="7"/>
        <v>21.7</v>
      </c>
      <c r="R40" s="649" t="str">
        <f t="shared" ca="1" si="7"/>
        <v>宝:海边双子楼左3F箱/埋:魔犬家下方</v>
      </c>
    </row>
    <row r="41" spans="1:18" ht="12" thickBot="1">
      <c r="A41" s="648" t="str">
        <f t="shared" ca="1" si="4"/>
        <v>铁球巨人:1</v>
      </c>
      <c r="B41" s="652" t="str">
        <f t="shared" ca="1" si="5"/>
        <v>通常</v>
      </c>
      <c r="C41" s="653" t="str">
        <f t="shared" ca="1" si="5"/>
        <v>1体</v>
      </c>
      <c r="D41" s="654" t="str">
        <f t="shared" ca="1" si="5"/>
        <v>SE</v>
      </c>
      <c r="E41" s="653">
        <f t="shared" ca="1" si="5"/>
        <v>0</v>
      </c>
      <c r="F41" s="634">
        <f t="shared" ca="1" si="7"/>
        <v>0</v>
      </c>
      <c r="G41" s="634">
        <f t="shared" ca="1" si="7"/>
        <v>656</v>
      </c>
      <c r="H41" s="635">
        <f t="shared" ca="1" si="7"/>
        <v>688</v>
      </c>
      <c r="I41" s="634">
        <f t="shared" ca="1" si="7"/>
        <v>0</v>
      </c>
      <c r="J41" s="634">
        <f t="shared" ca="1" si="7"/>
        <v>99</v>
      </c>
      <c r="K41" s="636">
        <f t="shared" ca="1" si="7"/>
        <v>128</v>
      </c>
      <c r="L41" s="634" t="str">
        <f t="shared" ca="1" si="7"/>
        <v>∞</v>
      </c>
      <c r="M41" s="634" t="str">
        <f t="shared" ca="1" si="7"/>
        <v>∞</v>
      </c>
      <c r="N41" s="650" t="str">
        <f t="shared" ca="1" si="7"/>
        <v>∞</v>
      </c>
      <c r="O41" s="638">
        <f t="shared" ca="1" si="7"/>
        <v>0</v>
      </c>
      <c r="P41" s="638">
        <f t="shared" ca="1" si="7"/>
        <v>18.37</v>
      </c>
      <c r="Q41" s="639">
        <f t="shared" ca="1" si="7"/>
        <v>22.22</v>
      </c>
      <c r="R41" s="649" t="str">
        <f t="shared" ca="1" si="7"/>
        <v>宝:海边双子楼左3F箱/埋:魔犬家下方</v>
      </c>
    </row>
    <row r="42" spans="1:18" ht="12" thickBot="1">
      <c r="A42" s="648" t="str">
        <f t="shared" ca="1" si="4"/>
        <v>铁球巨人:2</v>
      </c>
      <c r="B42" s="652" t="str">
        <f t="shared" ca="1" si="5"/>
        <v>通常</v>
      </c>
      <c r="C42" s="653" t="str">
        <f t="shared" ca="1" si="5"/>
        <v>1体</v>
      </c>
      <c r="D42" s="654" t="str">
        <f t="shared" ca="1" si="5"/>
        <v>SE</v>
      </c>
      <c r="E42" s="653">
        <f t="shared" ca="1" si="5"/>
        <v>0</v>
      </c>
      <c r="F42" s="634">
        <f t="shared" ca="1" si="7"/>
        <v>0</v>
      </c>
      <c r="G42" s="634">
        <f t="shared" ca="1" si="7"/>
        <v>687</v>
      </c>
      <c r="H42" s="635">
        <f t="shared" ca="1" si="7"/>
        <v>687</v>
      </c>
      <c r="I42" s="634">
        <f t="shared" ca="1" si="7"/>
        <v>0</v>
      </c>
      <c r="J42" s="634">
        <f t="shared" ca="1" si="7"/>
        <v>104</v>
      </c>
      <c r="K42" s="636">
        <f t="shared" ca="1" si="7"/>
        <v>135</v>
      </c>
      <c r="L42" s="634" t="str">
        <f t="shared" ca="1" si="7"/>
        <v>∞</v>
      </c>
      <c r="M42" s="634" t="str">
        <f t="shared" ca="1" si="7"/>
        <v>∞</v>
      </c>
      <c r="N42" s="650" t="str">
        <f t="shared" ca="1" si="7"/>
        <v>∞</v>
      </c>
      <c r="O42" s="638">
        <f t="shared" ca="1" si="7"/>
        <v>0</v>
      </c>
      <c r="P42" s="638">
        <f t="shared" ca="1" si="7"/>
        <v>19.25</v>
      </c>
      <c r="Q42" s="639">
        <f t="shared" ca="1" si="7"/>
        <v>22.71</v>
      </c>
      <c r="R42" s="649" t="str">
        <f t="shared" ca="1" si="7"/>
        <v>宝:海边双子楼左3F箱/埋:魔犬家下方</v>
      </c>
    </row>
    <row r="43" spans="1:18" ht="12" thickBot="1">
      <c r="A43" s="648" t="str">
        <f t="shared" ca="1" si="4"/>
        <v>铁球巨人:3</v>
      </c>
      <c r="B43" s="652" t="str">
        <f t="shared" ca="1" si="5"/>
        <v>通常</v>
      </c>
      <c r="C43" s="653" t="str">
        <f t="shared" ca="1" si="5"/>
        <v>1体</v>
      </c>
      <c r="D43" s="654" t="str">
        <f t="shared" ca="1" si="5"/>
        <v>SE</v>
      </c>
      <c r="E43" s="653">
        <f t="shared" ca="1" si="5"/>
        <v>0</v>
      </c>
      <c r="F43" s="634">
        <f t="shared" ca="1" si="7"/>
        <v>0</v>
      </c>
      <c r="G43" s="634">
        <f t="shared" ca="1" si="7"/>
        <v>750</v>
      </c>
      <c r="H43" s="635">
        <f t="shared" ca="1" si="7"/>
        <v>750</v>
      </c>
      <c r="I43" s="634">
        <f t="shared" ca="1" si="7"/>
        <v>0</v>
      </c>
      <c r="J43" s="634">
        <f t="shared" ca="1" si="7"/>
        <v>114</v>
      </c>
      <c r="K43" s="636">
        <f t="shared" ca="1" si="7"/>
        <v>148</v>
      </c>
      <c r="L43" s="634" t="str">
        <f t="shared" ca="1" si="7"/>
        <v>∞</v>
      </c>
      <c r="M43" s="634" t="str">
        <f t="shared" ca="1" si="7"/>
        <v>∞</v>
      </c>
      <c r="N43" s="650" t="str">
        <f t="shared" ca="1" si="7"/>
        <v>∞</v>
      </c>
      <c r="O43" s="638">
        <f t="shared" ca="1" si="7"/>
        <v>0</v>
      </c>
      <c r="P43" s="638">
        <f t="shared" ca="1" si="7"/>
        <v>21</v>
      </c>
      <c r="Q43" s="639">
        <f t="shared" ca="1" si="7"/>
        <v>24.78</v>
      </c>
      <c r="R43" s="649" t="str">
        <f t="shared" ca="1" si="7"/>
        <v>宝:海边双子楼左3F箱/埋:魔犬家下方</v>
      </c>
    </row>
    <row r="44" spans="1:18" ht="12" thickBot="1">
      <c r="A44" s="648" t="str">
        <f t="shared" ref="A44:A63" ca="1" si="8">IF(ROWS(SE列表) &gt;= ROW() - 3,OFFSET(战车武器类型SE,ROW() - 3,COLUMN()),"")</f>
        <v>LI花生仁:0</v>
      </c>
      <c r="B44" s="652" t="str">
        <f t="shared" ref="B44:E63" ca="1" si="9">IF(ROWS(SE列表) &gt;= ROW() - 3,OFFSET(战车武器类型SE,ROW() - 3,COLUMN()),"")</f>
        <v>通常</v>
      </c>
      <c r="C44" s="653" t="str">
        <f t="shared" ca="1" si="9"/>
        <v>全体</v>
      </c>
      <c r="D44" s="654" t="str">
        <f t="shared" ca="1" si="9"/>
        <v>SE</v>
      </c>
      <c r="E44" s="653">
        <f t="shared" ca="1" si="9"/>
        <v>0</v>
      </c>
      <c r="F44" s="634">
        <f t="shared" ref="F44:R59" ca="1" si="10">IF(ROWS(SE列表) &gt;= ROW() - 3,OFFSET(战车武器类型SE,ROW() - 3,COLUMN()),"")</f>
        <v>0</v>
      </c>
      <c r="G44" s="634">
        <f t="shared" ca="1" si="7"/>
        <v>650</v>
      </c>
      <c r="H44" s="635">
        <f t="shared" ca="1" si="10"/>
        <v>715</v>
      </c>
      <c r="I44" s="634">
        <f t="shared" ca="1" si="10"/>
        <v>0</v>
      </c>
      <c r="J44" s="634">
        <f t="shared" ca="1" si="7"/>
        <v>90</v>
      </c>
      <c r="K44" s="636">
        <f t="shared" ca="1" si="10"/>
        <v>117</v>
      </c>
      <c r="L44" s="634">
        <f t="shared" ca="1" si="10"/>
        <v>0</v>
      </c>
      <c r="M44" s="634">
        <f t="shared" ca="1" si="7"/>
        <v>6</v>
      </c>
      <c r="N44" s="650">
        <f t="shared" ca="1" si="10"/>
        <v>6</v>
      </c>
      <c r="O44" s="638">
        <f t="shared" ca="1" si="10"/>
        <v>0</v>
      </c>
      <c r="P44" s="638">
        <f t="shared" ca="1" si="7"/>
        <v>6.5</v>
      </c>
      <c r="Q44" s="639">
        <f t="shared" ca="1" si="10"/>
        <v>8.06</v>
      </c>
      <c r="R44" s="649" t="str">
        <f t="shared" ca="1" si="7"/>
        <v>店:莫里港</v>
      </c>
    </row>
    <row r="45" spans="1:18" ht="12" thickBot="1">
      <c r="A45" s="648" t="str">
        <f t="shared" ca="1" si="8"/>
        <v>火炎球:0</v>
      </c>
      <c r="B45" s="652" t="str">
        <f t="shared" ca="1" si="9"/>
        <v>火炎</v>
      </c>
      <c r="C45" s="653" t="str">
        <f t="shared" ca="1" si="9"/>
        <v>1体</v>
      </c>
      <c r="D45" s="654" t="str">
        <f t="shared" ca="1" si="9"/>
        <v>SE</v>
      </c>
      <c r="E45" s="653">
        <f t="shared" ca="1" si="9"/>
        <v>0</v>
      </c>
      <c r="F45" s="634">
        <f t="shared" ca="1" si="10"/>
        <v>0</v>
      </c>
      <c r="G45" s="634">
        <f t="shared" ca="1" si="7"/>
        <v>650</v>
      </c>
      <c r="H45" s="635">
        <f t="shared" ca="1" si="10"/>
        <v>715</v>
      </c>
      <c r="I45" s="634">
        <f t="shared" ca="1" si="10"/>
        <v>0</v>
      </c>
      <c r="J45" s="634">
        <f t="shared" ca="1" si="7"/>
        <v>75</v>
      </c>
      <c r="K45" s="636">
        <f t="shared" ca="1" si="10"/>
        <v>93</v>
      </c>
      <c r="L45" s="634">
        <f t="shared" ca="1" si="10"/>
        <v>0</v>
      </c>
      <c r="M45" s="634">
        <f t="shared" ca="1" si="7"/>
        <v>28</v>
      </c>
      <c r="N45" s="650">
        <f t="shared" ca="1" si="10"/>
        <v>28</v>
      </c>
      <c r="O45" s="638">
        <f t="shared" ca="1" si="10"/>
        <v>0</v>
      </c>
      <c r="P45" s="638">
        <f t="shared" ca="1" si="7"/>
        <v>3</v>
      </c>
      <c r="Q45" s="639">
        <f t="shared" ca="1" si="10"/>
        <v>3.63</v>
      </c>
      <c r="R45" s="649" t="str">
        <f t="shared" ca="1" si="7"/>
        <v>宝:人偶屋/需要密码</v>
      </c>
    </row>
    <row r="46" spans="1:18" ht="12" thickBot="1">
      <c r="A46" s="648" t="str">
        <f t="shared" ca="1" si="8"/>
        <v>火炎球:1</v>
      </c>
      <c r="B46" s="652" t="str">
        <f t="shared" ca="1" si="9"/>
        <v>火炎</v>
      </c>
      <c r="C46" s="653" t="str">
        <f t="shared" ca="1" si="9"/>
        <v>1体</v>
      </c>
      <c r="D46" s="654" t="str">
        <f t="shared" ca="1" si="9"/>
        <v>SE</v>
      </c>
      <c r="E46" s="653">
        <f t="shared" ca="1" si="9"/>
        <v>0</v>
      </c>
      <c r="F46" s="634">
        <f t="shared" ca="1" si="10"/>
        <v>0</v>
      </c>
      <c r="G46" s="634">
        <f t="shared" ca="1" si="7"/>
        <v>682</v>
      </c>
      <c r="H46" s="635">
        <f t="shared" ca="1" si="10"/>
        <v>716</v>
      </c>
      <c r="I46" s="634">
        <f t="shared" ca="1" si="10"/>
        <v>0</v>
      </c>
      <c r="J46" s="634">
        <f t="shared" ca="1" si="7"/>
        <v>78</v>
      </c>
      <c r="K46" s="636">
        <f t="shared" ca="1" si="10"/>
        <v>97</v>
      </c>
      <c r="L46" s="634">
        <f t="shared" ca="1" si="10"/>
        <v>0</v>
      </c>
      <c r="M46" s="634">
        <f t="shared" ca="1" si="7"/>
        <v>28</v>
      </c>
      <c r="N46" s="650">
        <f t="shared" ca="1" si="10"/>
        <v>28</v>
      </c>
      <c r="O46" s="638">
        <f t="shared" ca="1" si="10"/>
        <v>0</v>
      </c>
      <c r="P46" s="638">
        <f t="shared" ca="1" si="7"/>
        <v>3.15</v>
      </c>
      <c r="Q46" s="639">
        <f t="shared" ca="1" si="10"/>
        <v>3.71</v>
      </c>
      <c r="R46" s="649" t="str">
        <f t="shared" ca="1" si="7"/>
        <v>宝:人偶屋/需要密码</v>
      </c>
    </row>
    <row r="47" spans="1:18" ht="12" thickBot="1">
      <c r="A47" s="648" t="str">
        <f t="shared" ca="1" si="8"/>
        <v>圆周破坏者:0</v>
      </c>
      <c r="B47" s="652" t="str">
        <f t="shared" ca="1" si="9"/>
        <v>通常</v>
      </c>
      <c r="C47" s="653" t="str">
        <f t="shared" ca="1" si="9"/>
        <v>圆范围大</v>
      </c>
      <c r="D47" s="654" t="str">
        <f t="shared" ca="1" si="9"/>
        <v>SE</v>
      </c>
      <c r="E47" s="653">
        <f t="shared" ca="1" si="9"/>
        <v>0</v>
      </c>
      <c r="F47" s="634">
        <f t="shared" ca="1" si="10"/>
        <v>0</v>
      </c>
      <c r="G47" s="634">
        <f t="shared" ca="1" si="7"/>
        <v>666</v>
      </c>
      <c r="H47" s="635">
        <f t="shared" ca="1" si="10"/>
        <v>765</v>
      </c>
      <c r="I47" s="634">
        <f t="shared" ca="1" si="10"/>
        <v>0</v>
      </c>
      <c r="J47" s="634">
        <f t="shared" ca="1" si="7"/>
        <v>40</v>
      </c>
      <c r="K47" s="636">
        <f t="shared" ca="1" si="10"/>
        <v>70</v>
      </c>
      <c r="L47" s="634">
        <f t="shared" ca="1" si="10"/>
        <v>0</v>
      </c>
      <c r="M47" s="634">
        <f t="shared" ca="1" si="7"/>
        <v>4</v>
      </c>
      <c r="N47" s="650">
        <f t="shared" ca="1" si="10"/>
        <v>4</v>
      </c>
      <c r="O47" s="638">
        <f t="shared" ca="1" si="10"/>
        <v>0</v>
      </c>
      <c r="P47" s="638">
        <f t="shared" ca="1" si="7"/>
        <v>1.8</v>
      </c>
      <c r="Q47" s="639">
        <f t="shared" ca="1" si="10"/>
        <v>2.77</v>
      </c>
      <c r="R47" s="649" t="str">
        <f t="shared" ca="1" si="7"/>
        <v>店:莫里港</v>
      </c>
    </row>
    <row r="48" spans="1:18" ht="12" thickBot="1">
      <c r="A48" s="648" t="str">
        <f t="shared" ca="1" si="8"/>
        <v>沙门菌猿导弹α:0</v>
      </c>
      <c r="B48" s="652" t="str">
        <f t="shared" ca="1" si="9"/>
        <v>通常</v>
      </c>
      <c r="C48" s="653" t="str">
        <f t="shared" ca="1" si="9"/>
        <v>全体</v>
      </c>
      <c r="D48" s="654" t="str">
        <f t="shared" ca="1" si="9"/>
        <v>SE</v>
      </c>
      <c r="E48" s="653">
        <f t="shared" ca="1" si="9"/>
        <v>0</v>
      </c>
      <c r="F48" s="634">
        <f t="shared" ca="1" si="10"/>
        <v>0</v>
      </c>
      <c r="G48" s="634">
        <f t="shared" ca="1" si="7"/>
        <v>666</v>
      </c>
      <c r="H48" s="635">
        <f t="shared" ca="1" si="10"/>
        <v>699</v>
      </c>
      <c r="I48" s="634">
        <f t="shared" ca="1" si="10"/>
        <v>0</v>
      </c>
      <c r="J48" s="634">
        <f t="shared" ca="1" si="7"/>
        <v>100</v>
      </c>
      <c r="K48" s="636">
        <f t="shared" ca="1" si="10"/>
        <v>150</v>
      </c>
      <c r="L48" s="634">
        <f t="shared" ca="1" si="10"/>
        <v>0</v>
      </c>
      <c r="M48" s="634">
        <f t="shared" ca="1" si="7"/>
        <v>12</v>
      </c>
      <c r="N48" s="650">
        <f t="shared" ca="1" si="10"/>
        <v>12</v>
      </c>
      <c r="O48" s="638">
        <f t="shared" ca="1" si="10"/>
        <v>0</v>
      </c>
      <c r="P48" s="638">
        <f t="shared" ca="1" si="7"/>
        <v>6.66</v>
      </c>
      <c r="Q48" s="639">
        <f t="shared" ca="1" si="10"/>
        <v>8.85</v>
      </c>
      <c r="R48" s="649" t="str">
        <f t="shared" ca="1" si="7"/>
        <v>落:变形怪/(原型猿门氏车)</v>
      </c>
    </row>
    <row r="49" spans="1:18" ht="12" thickBot="1">
      <c r="A49" s="648" t="str">
        <f t="shared" ca="1" si="8"/>
        <v>沙门菌猿导弹α:1</v>
      </c>
      <c r="B49" s="652" t="str">
        <f t="shared" ca="1" si="9"/>
        <v>通常</v>
      </c>
      <c r="C49" s="653" t="str">
        <f t="shared" ca="1" si="9"/>
        <v>全体</v>
      </c>
      <c r="D49" s="654" t="str">
        <f t="shared" ca="1" si="9"/>
        <v>SE</v>
      </c>
      <c r="E49" s="653">
        <f t="shared" ca="1" si="9"/>
        <v>0</v>
      </c>
      <c r="F49" s="634">
        <f t="shared" ca="1" si="10"/>
        <v>0</v>
      </c>
      <c r="G49" s="634">
        <f t="shared" ca="1" si="7"/>
        <v>666</v>
      </c>
      <c r="H49" s="635">
        <f t="shared" ca="1" si="10"/>
        <v>699</v>
      </c>
      <c r="I49" s="634">
        <f t="shared" ca="1" si="10"/>
        <v>0</v>
      </c>
      <c r="J49" s="634">
        <f t="shared" ca="1" si="7"/>
        <v>100</v>
      </c>
      <c r="K49" s="636">
        <f t="shared" ca="1" si="10"/>
        <v>100</v>
      </c>
      <c r="L49" s="634">
        <f t="shared" ca="1" si="10"/>
        <v>0</v>
      </c>
      <c r="M49" s="634">
        <f t="shared" ca="1" si="7"/>
        <v>12</v>
      </c>
      <c r="N49" s="650">
        <f t="shared" ca="1" si="10"/>
        <v>12</v>
      </c>
      <c r="O49" s="638">
        <f t="shared" ca="1" si="10"/>
        <v>0</v>
      </c>
      <c r="P49" s="638">
        <f t="shared" ca="1" si="7"/>
        <v>6.66</v>
      </c>
      <c r="Q49" s="639">
        <f t="shared" ca="1" si="10"/>
        <v>8.85</v>
      </c>
      <c r="R49" s="649" t="str">
        <f t="shared" ca="1" si="7"/>
        <v>落:变形怪/(原型猿门氏车)</v>
      </c>
    </row>
    <row r="50" spans="1:18" ht="12" thickBot="1">
      <c r="A50" s="648" t="str">
        <f t="shared" ca="1" si="8"/>
        <v>沙门菌猿导弹α:2</v>
      </c>
      <c r="B50" s="652" t="str">
        <f t="shared" ca="1" si="9"/>
        <v>通常</v>
      </c>
      <c r="C50" s="653" t="str">
        <f t="shared" ca="1" si="9"/>
        <v>全体</v>
      </c>
      <c r="D50" s="654" t="str">
        <f t="shared" ca="1" si="9"/>
        <v>SE</v>
      </c>
      <c r="E50" s="653">
        <f t="shared" ca="1" si="9"/>
        <v>0</v>
      </c>
      <c r="F50" s="634">
        <f t="shared" ca="1" si="10"/>
        <v>0</v>
      </c>
      <c r="G50" s="634">
        <f t="shared" ca="1" si="10"/>
        <v>732</v>
      </c>
      <c r="H50" s="635">
        <f t="shared" ca="1" si="10"/>
        <v>732</v>
      </c>
      <c r="I50" s="634">
        <f t="shared" ca="1" si="10"/>
        <v>0</v>
      </c>
      <c r="J50" s="634">
        <f t="shared" ca="1" si="10"/>
        <v>110</v>
      </c>
      <c r="K50" s="636">
        <f t="shared" ca="1" si="10"/>
        <v>165</v>
      </c>
      <c r="L50" s="634">
        <f t="shared" ca="1" si="10"/>
        <v>0</v>
      </c>
      <c r="M50" s="634">
        <f t="shared" ca="1" si="10"/>
        <v>12</v>
      </c>
      <c r="N50" s="650">
        <f t="shared" ca="1" si="10"/>
        <v>12</v>
      </c>
      <c r="O50" s="638">
        <f t="shared" ca="1" si="10"/>
        <v>0</v>
      </c>
      <c r="P50" s="638">
        <f t="shared" ca="1" si="10"/>
        <v>7.32</v>
      </c>
      <c r="Q50" s="639">
        <f t="shared" ca="1" si="10"/>
        <v>9.51</v>
      </c>
      <c r="R50" s="649" t="str">
        <f t="shared" ca="1" si="10"/>
        <v>落:变形怪/(原型猿门氏车)</v>
      </c>
    </row>
    <row r="51" spans="1:18" ht="12" thickBot="1">
      <c r="A51" s="648" t="str">
        <f t="shared" ca="1" si="8"/>
        <v>沙门菌猿导弹α:3</v>
      </c>
      <c r="B51" s="652" t="str">
        <f t="shared" ca="1" si="9"/>
        <v>通常</v>
      </c>
      <c r="C51" s="653" t="str">
        <f t="shared" ca="1" si="9"/>
        <v>全体</v>
      </c>
      <c r="D51" s="654" t="str">
        <f t="shared" ca="1" si="9"/>
        <v>SE</v>
      </c>
      <c r="E51" s="653">
        <f t="shared" ca="1" si="9"/>
        <v>0</v>
      </c>
      <c r="F51" s="634">
        <f t="shared" ca="1" si="10"/>
        <v>0</v>
      </c>
      <c r="G51" s="634">
        <f t="shared" ca="1" si="10"/>
        <v>732</v>
      </c>
      <c r="H51" s="635">
        <f t="shared" ca="1" si="10"/>
        <v>732</v>
      </c>
      <c r="I51" s="634">
        <f t="shared" ca="1" si="10"/>
        <v>0</v>
      </c>
      <c r="J51" s="634">
        <f t="shared" ca="1" si="10"/>
        <v>110</v>
      </c>
      <c r="K51" s="636">
        <f t="shared" ca="1" si="10"/>
        <v>110</v>
      </c>
      <c r="L51" s="634">
        <f t="shared" ca="1" si="10"/>
        <v>0</v>
      </c>
      <c r="M51" s="634">
        <f t="shared" ca="1" si="10"/>
        <v>12</v>
      </c>
      <c r="N51" s="650">
        <f t="shared" ca="1" si="10"/>
        <v>12</v>
      </c>
      <c r="O51" s="638">
        <f t="shared" ca="1" si="10"/>
        <v>0</v>
      </c>
      <c r="P51" s="638">
        <f t="shared" ca="1" si="10"/>
        <v>7.32</v>
      </c>
      <c r="Q51" s="639">
        <f t="shared" ca="1" si="10"/>
        <v>9.51</v>
      </c>
      <c r="R51" s="649" t="str">
        <f t="shared" ca="1" si="10"/>
        <v>落:变形怪/(原型猿门氏车)</v>
      </c>
    </row>
    <row r="52" spans="1:18" ht="12" thickBot="1">
      <c r="A52" s="648" t="str">
        <f t="shared" ca="1" si="8"/>
        <v>硝基清道夫:0</v>
      </c>
      <c r="B52" s="652" t="str">
        <f t="shared" ca="1" si="9"/>
        <v>通常</v>
      </c>
      <c r="C52" s="653" t="str">
        <f t="shared" ca="1" si="9"/>
        <v>全体</v>
      </c>
      <c r="D52" s="654" t="str">
        <f t="shared" ca="1" si="9"/>
        <v>SE</v>
      </c>
      <c r="E52" s="653">
        <f t="shared" ca="1" si="9"/>
        <v>0</v>
      </c>
      <c r="F52" s="634">
        <f t="shared" ca="1" si="10"/>
        <v>0</v>
      </c>
      <c r="G52" s="634">
        <f t="shared" ca="1" si="10"/>
        <v>675</v>
      </c>
      <c r="H52" s="635">
        <f t="shared" ca="1" si="10"/>
        <v>708</v>
      </c>
      <c r="I52" s="634">
        <f t="shared" ca="1" si="10"/>
        <v>0</v>
      </c>
      <c r="J52" s="634">
        <f t="shared" ca="1" si="10"/>
        <v>65</v>
      </c>
      <c r="K52" s="636">
        <f t="shared" ca="1" si="10"/>
        <v>94</v>
      </c>
      <c r="L52" s="634">
        <f t="shared" ca="1" si="10"/>
        <v>0</v>
      </c>
      <c r="M52" s="634">
        <f t="shared" ca="1" si="10"/>
        <v>8</v>
      </c>
      <c r="N52" s="650">
        <f t="shared" ca="1" si="10"/>
        <v>8</v>
      </c>
      <c r="O52" s="638">
        <f t="shared" ca="1" si="10"/>
        <v>0</v>
      </c>
      <c r="P52" s="638">
        <f t="shared" ca="1" si="10"/>
        <v>7</v>
      </c>
      <c r="Q52" s="639">
        <f t="shared" ca="1" si="10"/>
        <v>9.1</v>
      </c>
      <c r="R52" s="649" t="str">
        <f t="shared" ca="1" si="10"/>
        <v>店:莫里港</v>
      </c>
    </row>
    <row r="53" spans="1:18" ht="12" thickBot="1">
      <c r="A53" s="648" t="str">
        <f t="shared" ca="1" si="8"/>
        <v>连续凤凰:0</v>
      </c>
      <c r="B53" s="652" t="str">
        <f t="shared" ca="1" si="9"/>
        <v>通常</v>
      </c>
      <c r="C53" s="653" t="str">
        <f t="shared" ca="1" si="9"/>
        <v>4回</v>
      </c>
      <c r="D53" s="654" t="str">
        <f t="shared" ca="1" si="9"/>
        <v>SE</v>
      </c>
      <c r="E53" s="653">
        <f t="shared" ca="1" si="9"/>
        <v>0</v>
      </c>
      <c r="F53" s="634">
        <f t="shared" ca="1" si="10"/>
        <v>0</v>
      </c>
      <c r="G53" s="634">
        <f t="shared" ca="1" si="10"/>
        <v>680</v>
      </c>
      <c r="H53" s="635">
        <f t="shared" ca="1" si="10"/>
        <v>748</v>
      </c>
      <c r="I53" s="634">
        <f t="shared" ca="1" si="10"/>
        <v>0</v>
      </c>
      <c r="J53" s="634">
        <f t="shared" ca="1" si="10"/>
        <v>65</v>
      </c>
      <c r="K53" s="636">
        <f t="shared" ca="1" si="10"/>
        <v>94</v>
      </c>
      <c r="L53" s="634">
        <f t="shared" ca="1" si="10"/>
        <v>0</v>
      </c>
      <c r="M53" s="634">
        <f t="shared" ca="1" si="10"/>
        <v>6</v>
      </c>
      <c r="N53" s="650">
        <f t="shared" ca="1" si="10"/>
        <v>6</v>
      </c>
      <c r="O53" s="638">
        <f t="shared" ca="1" si="10"/>
        <v>0</v>
      </c>
      <c r="P53" s="638">
        <f t="shared" ca="1" si="10"/>
        <v>13.5</v>
      </c>
      <c r="Q53" s="639">
        <f t="shared" ca="1" si="10"/>
        <v>17.95</v>
      </c>
      <c r="R53" s="649" t="str">
        <f t="shared" ca="1" si="10"/>
        <v>店:大檐楼镇</v>
      </c>
    </row>
    <row r="54" spans="1:18" ht="12" thickBot="1">
      <c r="A54" s="648" t="str">
        <f t="shared" ca="1" si="8"/>
        <v>钢球巨人:0</v>
      </c>
      <c r="B54" s="652" t="str">
        <f t="shared" ca="1" si="9"/>
        <v>通常</v>
      </c>
      <c r="C54" s="653" t="str">
        <f t="shared" ca="1" si="9"/>
        <v>1体</v>
      </c>
      <c r="D54" s="654" t="str">
        <f t="shared" ca="1" si="9"/>
        <v>SE</v>
      </c>
      <c r="E54" s="653">
        <f t="shared" ca="1" si="9"/>
        <v>0</v>
      </c>
      <c r="F54" s="634">
        <f t="shared" ref="F54:R69" ca="1" si="11">IF(ROWS(SE列表) &gt;= ROW() - 3,OFFSET(战车武器类型SE,ROW() - 3,COLUMN()),"")</f>
        <v>0</v>
      </c>
      <c r="G54" s="634">
        <f t="shared" ca="1" si="10"/>
        <v>690</v>
      </c>
      <c r="H54" s="635">
        <f t="shared" ca="1" si="11"/>
        <v>759</v>
      </c>
      <c r="I54" s="634">
        <f t="shared" ca="1" si="11"/>
        <v>0</v>
      </c>
      <c r="J54" s="634">
        <f t="shared" ca="1" si="10"/>
        <v>100</v>
      </c>
      <c r="K54" s="636">
        <f t="shared" ca="1" si="11"/>
        <v>150</v>
      </c>
      <c r="L54" s="634" t="str">
        <f t="shared" ca="1" si="11"/>
        <v>∞</v>
      </c>
      <c r="M54" s="634" t="str">
        <f t="shared" ca="1" si="10"/>
        <v>∞</v>
      </c>
      <c r="N54" s="650" t="str">
        <f t="shared" ca="1" si="11"/>
        <v>∞</v>
      </c>
      <c r="O54" s="638">
        <f t="shared" ca="1" si="11"/>
        <v>0</v>
      </c>
      <c r="P54" s="638">
        <f t="shared" ca="1" si="10"/>
        <v>29</v>
      </c>
      <c r="Q54" s="639">
        <f t="shared" ca="1" si="11"/>
        <v>39.44</v>
      </c>
      <c r="R54" s="649" t="str">
        <f t="shared" ca="1" si="10"/>
        <v>埋:鳄香蕉研究所下方海边山洞上侧东</v>
      </c>
    </row>
    <row r="55" spans="1:18" ht="12" thickBot="1">
      <c r="A55" s="648" t="str">
        <f t="shared" ca="1" si="8"/>
        <v>钢球巨人:1</v>
      </c>
      <c r="B55" s="652" t="str">
        <f t="shared" ca="1" si="9"/>
        <v>通常</v>
      </c>
      <c r="C55" s="653" t="str">
        <f t="shared" ca="1" si="9"/>
        <v>1体</v>
      </c>
      <c r="D55" s="654" t="str">
        <f t="shared" ca="1" si="9"/>
        <v>SE</v>
      </c>
      <c r="E55" s="653">
        <f t="shared" ca="1" si="9"/>
        <v>0</v>
      </c>
      <c r="F55" s="634">
        <f t="shared" ca="1" si="11"/>
        <v>0</v>
      </c>
      <c r="G55" s="634">
        <f t="shared" ca="1" si="10"/>
        <v>724</v>
      </c>
      <c r="H55" s="635">
        <f t="shared" ca="1" si="11"/>
        <v>724</v>
      </c>
      <c r="I55" s="634">
        <f t="shared" ca="1" si="11"/>
        <v>0</v>
      </c>
      <c r="J55" s="634">
        <f t="shared" ca="1" si="10"/>
        <v>105</v>
      </c>
      <c r="K55" s="636">
        <f t="shared" ca="1" si="11"/>
        <v>157</v>
      </c>
      <c r="L55" s="634" t="str">
        <f t="shared" ca="1" si="11"/>
        <v>∞</v>
      </c>
      <c r="M55" s="634" t="str">
        <f t="shared" ca="1" si="10"/>
        <v>∞</v>
      </c>
      <c r="N55" s="650" t="str">
        <f t="shared" ca="1" si="11"/>
        <v>∞</v>
      </c>
      <c r="O55" s="638">
        <f t="shared" ca="1" si="11"/>
        <v>0</v>
      </c>
      <c r="P55" s="638">
        <f t="shared" ca="1" si="10"/>
        <v>30.45</v>
      </c>
      <c r="Q55" s="639">
        <f t="shared" ca="1" si="11"/>
        <v>39.58</v>
      </c>
      <c r="R55" s="649" t="str">
        <f t="shared" ca="1" si="10"/>
        <v>埋:鳄香蕉研究所下方海边山洞上侧东</v>
      </c>
    </row>
    <row r="56" spans="1:18" ht="12" thickBot="1">
      <c r="A56" s="648" t="str">
        <f t="shared" ca="1" si="8"/>
        <v>钢球巨人:2</v>
      </c>
      <c r="B56" s="652" t="str">
        <f t="shared" ca="1" si="9"/>
        <v>通常</v>
      </c>
      <c r="C56" s="653" t="str">
        <f t="shared" ca="1" si="9"/>
        <v>1体</v>
      </c>
      <c r="D56" s="654" t="str">
        <f t="shared" ca="1" si="9"/>
        <v>SE</v>
      </c>
      <c r="E56" s="653">
        <f t="shared" ca="1" si="9"/>
        <v>0</v>
      </c>
      <c r="F56" s="634">
        <f t="shared" ca="1" si="11"/>
        <v>0</v>
      </c>
      <c r="G56" s="634">
        <f t="shared" ca="1" si="10"/>
        <v>759</v>
      </c>
      <c r="H56" s="635">
        <f t="shared" ca="1" si="11"/>
        <v>759</v>
      </c>
      <c r="I56" s="634">
        <f t="shared" ca="1" si="11"/>
        <v>0</v>
      </c>
      <c r="J56" s="634">
        <f t="shared" ca="1" si="10"/>
        <v>110</v>
      </c>
      <c r="K56" s="636">
        <f t="shared" ca="1" si="11"/>
        <v>165</v>
      </c>
      <c r="L56" s="634" t="str">
        <f t="shared" ca="1" si="11"/>
        <v>∞</v>
      </c>
      <c r="M56" s="634" t="str">
        <f t="shared" ca="1" si="10"/>
        <v>∞</v>
      </c>
      <c r="N56" s="650" t="str">
        <f t="shared" ca="1" si="11"/>
        <v>∞</v>
      </c>
      <c r="O56" s="638">
        <f t="shared" ca="1" si="11"/>
        <v>0</v>
      </c>
      <c r="P56" s="638">
        <f t="shared" ca="1" si="10"/>
        <v>31.9</v>
      </c>
      <c r="Q56" s="639">
        <f t="shared" ca="1" si="11"/>
        <v>41.47</v>
      </c>
      <c r="R56" s="649" t="str">
        <f t="shared" ca="1" si="10"/>
        <v>埋:鳄香蕉研究所下方海边山洞上侧东</v>
      </c>
    </row>
    <row r="57" spans="1:18" ht="12" thickBot="1">
      <c r="A57" s="648" t="str">
        <f t="shared" ca="1" si="8"/>
        <v>钢球巨人:3</v>
      </c>
      <c r="B57" s="652" t="str">
        <f t="shared" ca="1" si="9"/>
        <v>通常</v>
      </c>
      <c r="C57" s="653" t="str">
        <f t="shared" ca="1" si="9"/>
        <v>1体</v>
      </c>
      <c r="D57" s="654" t="str">
        <f t="shared" ca="1" si="9"/>
        <v>SE</v>
      </c>
      <c r="E57" s="653">
        <f t="shared" ca="1" si="9"/>
        <v>0</v>
      </c>
      <c r="F57" s="634">
        <f t="shared" ca="1" si="11"/>
        <v>0</v>
      </c>
      <c r="G57" s="634">
        <f t="shared" ca="1" si="10"/>
        <v>828</v>
      </c>
      <c r="H57" s="635">
        <f t="shared" ca="1" si="11"/>
        <v>828</v>
      </c>
      <c r="I57" s="634">
        <f t="shared" ca="1" si="11"/>
        <v>0</v>
      </c>
      <c r="J57" s="634">
        <f t="shared" ca="1" si="10"/>
        <v>120</v>
      </c>
      <c r="K57" s="636">
        <f t="shared" ca="1" si="11"/>
        <v>180</v>
      </c>
      <c r="L57" s="634" t="str">
        <f t="shared" ca="1" si="11"/>
        <v>∞</v>
      </c>
      <c r="M57" s="634" t="str">
        <f t="shared" ca="1" si="10"/>
        <v>∞</v>
      </c>
      <c r="N57" s="650" t="str">
        <f t="shared" ca="1" si="11"/>
        <v>∞</v>
      </c>
      <c r="O57" s="638">
        <f t="shared" ca="1" si="11"/>
        <v>0</v>
      </c>
      <c r="P57" s="638">
        <f t="shared" ca="1" si="10"/>
        <v>34.799999999999997</v>
      </c>
      <c r="Q57" s="639">
        <f t="shared" ca="1" si="11"/>
        <v>45.24</v>
      </c>
      <c r="R57" s="649" t="str">
        <f t="shared" ca="1" si="10"/>
        <v>埋:鳄香蕉研究所下方海边山洞上侧东</v>
      </c>
    </row>
    <row r="58" spans="1:18" ht="12" thickBot="1">
      <c r="A58" s="648" t="str">
        <f t="shared" ca="1" si="8"/>
        <v>金珠Z:0</v>
      </c>
      <c r="B58" s="652" t="str">
        <f t="shared" ca="1" si="9"/>
        <v>通常</v>
      </c>
      <c r="C58" s="653" t="str">
        <f t="shared" ca="1" si="9"/>
        <v>1体</v>
      </c>
      <c r="D58" s="654" t="str">
        <f t="shared" ca="1" si="9"/>
        <v>SE</v>
      </c>
      <c r="E58" s="653">
        <f t="shared" ca="1" si="9"/>
        <v>0</v>
      </c>
      <c r="F58" s="634">
        <f t="shared" ca="1" si="11"/>
        <v>0</v>
      </c>
      <c r="G58" s="634">
        <f t="shared" ca="1" si="10"/>
        <v>690</v>
      </c>
      <c r="H58" s="635">
        <f t="shared" ca="1" si="11"/>
        <v>759</v>
      </c>
      <c r="I58" s="634">
        <f t="shared" ca="1" si="11"/>
        <v>0</v>
      </c>
      <c r="J58" s="634">
        <f t="shared" ca="1" si="10"/>
        <v>100</v>
      </c>
      <c r="K58" s="636">
        <f t="shared" ca="1" si="11"/>
        <v>150</v>
      </c>
      <c r="L58" s="634" t="str">
        <f t="shared" ca="1" si="11"/>
        <v>∞</v>
      </c>
      <c r="M58" s="634" t="str">
        <f t="shared" ca="1" si="10"/>
        <v>∞</v>
      </c>
      <c r="N58" s="650" t="str">
        <f t="shared" ca="1" si="11"/>
        <v>∞</v>
      </c>
      <c r="O58" s="638">
        <f t="shared" ca="1" si="11"/>
        <v>0</v>
      </c>
      <c r="P58" s="638">
        <f t="shared" ca="1" si="10"/>
        <v>29</v>
      </c>
      <c r="Q58" s="639">
        <f t="shared" ca="1" si="11"/>
        <v>39.44</v>
      </c>
      <c r="R58" s="649" t="str">
        <f t="shared" ca="1" si="10"/>
        <v>秘藏BOX</v>
      </c>
    </row>
    <row r="59" spans="1:18" ht="12" thickBot="1">
      <c r="A59" s="648" t="str">
        <f t="shared" ca="1" si="8"/>
        <v>金珠Z:1</v>
      </c>
      <c r="B59" s="652" t="str">
        <f t="shared" ca="1" si="9"/>
        <v>通常</v>
      </c>
      <c r="C59" s="653" t="str">
        <f t="shared" ca="1" si="9"/>
        <v>1体</v>
      </c>
      <c r="D59" s="654" t="str">
        <f t="shared" ca="1" si="9"/>
        <v>SE</v>
      </c>
      <c r="E59" s="653">
        <f t="shared" ca="1" si="9"/>
        <v>0</v>
      </c>
      <c r="F59" s="634">
        <f t="shared" ca="1" si="11"/>
        <v>0</v>
      </c>
      <c r="G59" s="634">
        <f t="shared" ca="1" si="10"/>
        <v>724</v>
      </c>
      <c r="H59" s="635">
        <f t="shared" ca="1" si="11"/>
        <v>724</v>
      </c>
      <c r="I59" s="634">
        <f t="shared" ca="1" si="11"/>
        <v>0</v>
      </c>
      <c r="J59" s="634">
        <f t="shared" ca="1" si="10"/>
        <v>105</v>
      </c>
      <c r="K59" s="636">
        <f t="shared" ca="1" si="11"/>
        <v>157</v>
      </c>
      <c r="L59" s="634" t="str">
        <f t="shared" ca="1" si="11"/>
        <v>∞</v>
      </c>
      <c r="M59" s="634" t="str">
        <f t="shared" ca="1" si="10"/>
        <v>∞</v>
      </c>
      <c r="N59" s="650" t="str">
        <f t="shared" ca="1" si="11"/>
        <v>∞</v>
      </c>
      <c r="O59" s="638">
        <f t="shared" ca="1" si="11"/>
        <v>0</v>
      </c>
      <c r="P59" s="638">
        <f t="shared" ca="1" si="10"/>
        <v>30.45</v>
      </c>
      <c r="Q59" s="639">
        <f t="shared" ca="1" si="11"/>
        <v>39.58</v>
      </c>
      <c r="R59" s="649" t="str">
        <f t="shared" ca="1" si="10"/>
        <v>秘藏BOX</v>
      </c>
    </row>
    <row r="60" spans="1:18" ht="12" thickBot="1">
      <c r="A60" s="648" t="str">
        <f t="shared" ca="1" si="8"/>
        <v>金珠Z:2</v>
      </c>
      <c r="B60" s="652" t="str">
        <f t="shared" ca="1" si="9"/>
        <v>通常</v>
      </c>
      <c r="C60" s="653" t="str">
        <f t="shared" ca="1" si="9"/>
        <v>1体</v>
      </c>
      <c r="D60" s="654" t="str">
        <f t="shared" ca="1" si="9"/>
        <v>SE</v>
      </c>
      <c r="E60" s="653">
        <f t="shared" ca="1" si="9"/>
        <v>0</v>
      </c>
      <c r="F60" s="634">
        <f t="shared" ca="1" si="11"/>
        <v>0</v>
      </c>
      <c r="G60" s="634">
        <f t="shared" ca="1" si="11"/>
        <v>759</v>
      </c>
      <c r="H60" s="635">
        <f t="shared" ca="1" si="11"/>
        <v>759</v>
      </c>
      <c r="I60" s="634">
        <f t="shared" ca="1" si="11"/>
        <v>0</v>
      </c>
      <c r="J60" s="634">
        <f t="shared" ca="1" si="11"/>
        <v>110</v>
      </c>
      <c r="K60" s="636">
        <f t="shared" ca="1" si="11"/>
        <v>165</v>
      </c>
      <c r="L60" s="634" t="str">
        <f t="shared" ca="1" si="11"/>
        <v>∞</v>
      </c>
      <c r="M60" s="634" t="str">
        <f t="shared" ca="1" si="11"/>
        <v>∞</v>
      </c>
      <c r="N60" s="650" t="str">
        <f t="shared" ca="1" si="11"/>
        <v>∞</v>
      </c>
      <c r="O60" s="638">
        <f t="shared" ca="1" si="11"/>
        <v>0</v>
      </c>
      <c r="P60" s="638">
        <f t="shared" ca="1" si="11"/>
        <v>31.9</v>
      </c>
      <c r="Q60" s="639">
        <f t="shared" ca="1" si="11"/>
        <v>41.47</v>
      </c>
      <c r="R60" s="649" t="str">
        <f t="shared" ca="1" si="11"/>
        <v>秘藏BOX</v>
      </c>
    </row>
    <row r="61" spans="1:18" ht="12" thickBot="1">
      <c r="A61" s="648" t="str">
        <f t="shared" ca="1" si="8"/>
        <v>金珠Z:3</v>
      </c>
      <c r="B61" s="652" t="str">
        <f t="shared" ca="1" si="9"/>
        <v>通常</v>
      </c>
      <c r="C61" s="653" t="str">
        <f t="shared" ca="1" si="9"/>
        <v>1体</v>
      </c>
      <c r="D61" s="654" t="str">
        <f t="shared" ca="1" si="9"/>
        <v>SE</v>
      </c>
      <c r="E61" s="653">
        <f t="shared" ca="1" si="9"/>
        <v>0</v>
      </c>
      <c r="F61" s="634">
        <f t="shared" ca="1" si="11"/>
        <v>0</v>
      </c>
      <c r="G61" s="634">
        <f t="shared" ca="1" si="11"/>
        <v>828</v>
      </c>
      <c r="H61" s="635">
        <f t="shared" ca="1" si="11"/>
        <v>828</v>
      </c>
      <c r="I61" s="634">
        <f t="shared" ca="1" si="11"/>
        <v>0</v>
      </c>
      <c r="J61" s="634">
        <f t="shared" ca="1" si="11"/>
        <v>120</v>
      </c>
      <c r="K61" s="636">
        <f t="shared" ca="1" si="11"/>
        <v>180</v>
      </c>
      <c r="L61" s="634" t="str">
        <f t="shared" ca="1" si="11"/>
        <v>∞</v>
      </c>
      <c r="M61" s="634" t="str">
        <f t="shared" ca="1" si="11"/>
        <v>∞</v>
      </c>
      <c r="N61" s="650" t="str">
        <f t="shared" ca="1" si="11"/>
        <v>∞</v>
      </c>
      <c r="O61" s="638">
        <f t="shared" ca="1" si="11"/>
        <v>0</v>
      </c>
      <c r="P61" s="638">
        <f t="shared" ca="1" si="11"/>
        <v>34.799999999999997</v>
      </c>
      <c r="Q61" s="639">
        <f t="shared" ca="1" si="11"/>
        <v>45.24</v>
      </c>
      <c r="R61" s="649" t="str">
        <f t="shared" ca="1" si="11"/>
        <v>秘藏BOX</v>
      </c>
    </row>
    <row r="62" spans="1:18" ht="12" thickBot="1">
      <c r="A62" s="648" t="str">
        <f t="shared" ca="1" si="8"/>
        <v>一发逆转神话:0</v>
      </c>
      <c r="B62" s="652" t="str">
        <f t="shared" ca="1" si="9"/>
        <v>通常</v>
      </c>
      <c r="C62" s="653" t="str">
        <f t="shared" ca="1" si="9"/>
        <v>圆范围大</v>
      </c>
      <c r="D62" s="654" t="str">
        <f t="shared" ca="1" si="9"/>
        <v>SE</v>
      </c>
      <c r="E62" s="653">
        <f t="shared" ca="1" si="9"/>
        <v>0</v>
      </c>
      <c r="F62" s="634">
        <f t="shared" ca="1" si="11"/>
        <v>0</v>
      </c>
      <c r="G62" s="634">
        <f t="shared" ca="1" si="11"/>
        <v>700</v>
      </c>
      <c r="H62" s="635">
        <f t="shared" ca="1" si="11"/>
        <v>805</v>
      </c>
      <c r="I62" s="634">
        <f t="shared" ca="1" si="11"/>
        <v>0</v>
      </c>
      <c r="J62" s="634">
        <f t="shared" ca="1" si="11"/>
        <v>100</v>
      </c>
      <c r="K62" s="636">
        <f t="shared" ca="1" si="11"/>
        <v>120</v>
      </c>
      <c r="L62" s="634">
        <f t="shared" ca="1" si="11"/>
        <v>0</v>
      </c>
      <c r="M62" s="634">
        <f t="shared" ca="1" si="11"/>
        <v>1</v>
      </c>
      <c r="N62" s="650">
        <f t="shared" ca="1" si="11"/>
        <v>1</v>
      </c>
      <c r="O62" s="638">
        <f t="shared" ca="1" si="11"/>
        <v>0</v>
      </c>
      <c r="P62" s="638">
        <f t="shared" ca="1" si="11"/>
        <v>12</v>
      </c>
      <c r="Q62" s="639">
        <f t="shared" ca="1" si="11"/>
        <v>14.52</v>
      </c>
      <c r="R62" s="649" t="str">
        <f t="shared" ca="1" si="11"/>
        <v>店:嚯嚯洞(C模式)</v>
      </c>
    </row>
    <row r="63" spans="1:18" ht="12" thickBot="1">
      <c r="A63" s="648" t="str">
        <f t="shared" ca="1" si="8"/>
        <v>二重身:0</v>
      </c>
      <c r="B63" s="652" t="str">
        <f t="shared" ca="1" si="9"/>
        <v>通常</v>
      </c>
      <c r="C63" s="653" t="str">
        <f t="shared" ca="1" si="9"/>
        <v>1体</v>
      </c>
      <c r="D63" s="654" t="str">
        <f t="shared" ca="1" si="9"/>
        <v>SE</v>
      </c>
      <c r="E63" s="653">
        <f t="shared" ca="1" si="9"/>
        <v>0</v>
      </c>
      <c r="F63" s="634">
        <f t="shared" ca="1" si="11"/>
        <v>0</v>
      </c>
      <c r="G63" s="634">
        <f t="shared" ca="1" si="11"/>
        <v>700</v>
      </c>
      <c r="H63" s="635">
        <f t="shared" ca="1" si="11"/>
        <v>875</v>
      </c>
      <c r="I63" s="634">
        <f t="shared" ca="1" si="11"/>
        <v>0</v>
      </c>
      <c r="J63" s="634">
        <f t="shared" ca="1" si="11"/>
        <v>80</v>
      </c>
      <c r="K63" s="636">
        <f t="shared" ca="1" si="11"/>
        <v>100</v>
      </c>
      <c r="L63" s="634">
        <f t="shared" ca="1" si="11"/>
        <v>0</v>
      </c>
      <c r="M63" s="634">
        <f t="shared" ca="1" si="11"/>
        <v>4</v>
      </c>
      <c r="N63" s="650">
        <f t="shared" ca="1" si="11"/>
        <v>4</v>
      </c>
      <c r="O63" s="638">
        <f t="shared" ca="1" si="11"/>
        <v>0</v>
      </c>
      <c r="P63" s="638">
        <f t="shared" ca="1" si="11"/>
        <v>4.45</v>
      </c>
      <c r="Q63" s="639">
        <f t="shared" ca="1" si="11"/>
        <v>5.78</v>
      </c>
      <c r="R63" s="649" t="str">
        <f t="shared" ca="1" si="11"/>
        <v>店:莫里港</v>
      </c>
    </row>
    <row r="64" spans="1:18" ht="12" thickBot="1">
      <c r="A64" s="648" t="str">
        <f t="shared" ref="A64:A83" ca="1" si="12">IF(ROWS(SE列表) &gt;= ROW() - 3,OFFSET(战车武器类型SE,ROW() - 3,COLUMN()),"")</f>
        <v>疾风骤雨:0</v>
      </c>
      <c r="B64" s="652" t="str">
        <f t="shared" ref="B64:E83" ca="1" si="13">IF(ROWS(SE列表) &gt;= ROW() - 3,OFFSET(战车武器类型SE,ROW() - 3,COLUMN()),"")</f>
        <v>通常</v>
      </c>
      <c r="C64" s="653" t="str">
        <f t="shared" ca="1" si="13"/>
        <v>5回</v>
      </c>
      <c r="D64" s="654" t="str">
        <f t="shared" ca="1" si="13"/>
        <v>SE</v>
      </c>
      <c r="E64" s="653">
        <f t="shared" ca="1" si="13"/>
        <v>0</v>
      </c>
      <c r="F64" s="634">
        <f t="shared" ref="F64:R79" ca="1" si="14">IF(ROWS(SE列表) &gt;= ROW() - 3,OFFSET(战车武器类型SE,ROW() - 3,COLUMN()),"")</f>
        <v>0</v>
      </c>
      <c r="G64" s="634">
        <f t="shared" ca="1" si="11"/>
        <v>700</v>
      </c>
      <c r="H64" s="635">
        <f t="shared" ca="1" si="14"/>
        <v>770</v>
      </c>
      <c r="I64" s="634">
        <f t="shared" ca="1" si="14"/>
        <v>0</v>
      </c>
      <c r="J64" s="634">
        <f t="shared" ca="1" si="11"/>
        <v>50</v>
      </c>
      <c r="K64" s="636">
        <f t="shared" ca="1" si="14"/>
        <v>80</v>
      </c>
      <c r="L64" s="634">
        <f t="shared" ca="1" si="14"/>
        <v>0</v>
      </c>
      <c r="M64" s="634">
        <f t="shared" ca="1" si="11"/>
        <v>6</v>
      </c>
      <c r="N64" s="650">
        <f t="shared" ca="1" si="14"/>
        <v>6</v>
      </c>
      <c r="O64" s="638">
        <f t="shared" ca="1" si="14"/>
        <v>0</v>
      </c>
      <c r="P64" s="638">
        <f t="shared" ca="1" si="11"/>
        <v>15</v>
      </c>
      <c r="Q64" s="639">
        <f t="shared" ca="1" si="14"/>
        <v>21.3</v>
      </c>
      <c r="R64" s="649" t="str">
        <f t="shared" ca="1" si="11"/>
        <v>店:艾尔鲁斯</v>
      </c>
    </row>
    <row r="65" spans="1:18" ht="12" thickBot="1">
      <c r="A65" s="648" t="str">
        <f t="shared" ca="1" si="12"/>
        <v>宇宙炸弹:0</v>
      </c>
      <c r="B65" s="652" t="str">
        <f t="shared" ca="1" si="13"/>
        <v>通常</v>
      </c>
      <c r="C65" s="653" t="str">
        <f t="shared" ca="1" si="13"/>
        <v>全体</v>
      </c>
      <c r="D65" s="654" t="str">
        <f t="shared" ca="1" si="13"/>
        <v>SE</v>
      </c>
      <c r="E65" s="653">
        <f t="shared" ca="1" si="13"/>
        <v>0</v>
      </c>
      <c r="F65" s="634">
        <f t="shared" ca="1" si="14"/>
        <v>0</v>
      </c>
      <c r="G65" s="634">
        <f t="shared" ca="1" si="11"/>
        <v>700</v>
      </c>
      <c r="H65" s="635">
        <f t="shared" ca="1" si="14"/>
        <v>770</v>
      </c>
      <c r="I65" s="634">
        <f t="shared" ca="1" si="14"/>
        <v>0</v>
      </c>
      <c r="J65" s="634">
        <f t="shared" ca="1" si="11"/>
        <v>77</v>
      </c>
      <c r="K65" s="636">
        <f t="shared" ca="1" si="14"/>
        <v>96</v>
      </c>
      <c r="L65" s="634">
        <f t="shared" ca="1" si="14"/>
        <v>0</v>
      </c>
      <c r="M65" s="634">
        <f t="shared" ca="1" si="11"/>
        <v>12</v>
      </c>
      <c r="N65" s="650">
        <f t="shared" ca="1" si="14"/>
        <v>12</v>
      </c>
      <c r="O65" s="638">
        <f t="shared" ca="1" si="14"/>
        <v>0</v>
      </c>
      <c r="P65" s="638">
        <f t="shared" ca="1" si="11"/>
        <v>9</v>
      </c>
      <c r="Q65" s="639">
        <f t="shared" ca="1" si="14"/>
        <v>10.89</v>
      </c>
      <c r="R65" s="649" t="str">
        <f t="shared" ca="1" si="11"/>
        <v>落:火星水母</v>
      </c>
    </row>
    <row r="66" spans="1:18" ht="12" thickBot="1">
      <c r="A66" s="648" t="str">
        <f t="shared" ca="1" si="12"/>
        <v>宇宙炸弹:1</v>
      </c>
      <c r="B66" s="652" t="str">
        <f t="shared" ca="1" si="13"/>
        <v>通常</v>
      </c>
      <c r="C66" s="653" t="str">
        <f t="shared" ca="1" si="13"/>
        <v>全体</v>
      </c>
      <c r="D66" s="654" t="str">
        <f t="shared" ca="1" si="13"/>
        <v>SE</v>
      </c>
      <c r="E66" s="653">
        <f t="shared" ca="1" si="13"/>
        <v>0</v>
      </c>
      <c r="F66" s="634">
        <f t="shared" ca="1" si="14"/>
        <v>0</v>
      </c>
      <c r="G66" s="634">
        <f t="shared" ca="1" si="11"/>
        <v>735</v>
      </c>
      <c r="H66" s="635">
        <f t="shared" ca="1" si="14"/>
        <v>735</v>
      </c>
      <c r="I66" s="634">
        <f t="shared" ca="1" si="14"/>
        <v>0</v>
      </c>
      <c r="J66" s="634">
        <f t="shared" ca="1" si="11"/>
        <v>80</v>
      </c>
      <c r="K66" s="636">
        <f t="shared" ca="1" si="14"/>
        <v>100</v>
      </c>
      <c r="L66" s="634">
        <f t="shared" ca="1" si="14"/>
        <v>0</v>
      </c>
      <c r="M66" s="634">
        <f t="shared" ca="1" si="11"/>
        <v>12</v>
      </c>
      <c r="N66" s="650">
        <f t="shared" ca="1" si="14"/>
        <v>12</v>
      </c>
      <c r="O66" s="638">
        <f t="shared" ca="1" si="14"/>
        <v>0</v>
      </c>
      <c r="P66" s="638">
        <f t="shared" ca="1" si="11"/>
        <v>9.4499999999999993</v>
      </c>
      <c r="Q66" s="639">
        <f t="shared" ca="1" si="14"/>
        <v>10.86</v>
      </c>
      <c r="R66" s="649" t="str">
        <f t="shared" ca="1" si="11"/>
        <v>落:火星水母</v>
      </c>
    </row>
    <row r="67" spans="1:18" ht="12" thickBot="1">
      <c r="A67" s="648" t="str">
        <f t="shared" ca="1" si="12"/>
        <v>北极风:0</v>
      </c>
      <c r="B67" s="652" t="str">
        <f t="shared" ca="1" si="13"/>
        <v>冷气</v>
      </c>
      <c r="C67" s="653" t="str">
        <f t="shared" ca="1" si="13"/>
        <v>全体</v>
      </c>
      <c r="D67" s="654" t="str">
        <f t="shared" ca="1" si="13"/>
        <v>SE</v>
      </c>
      <c r="E67" s="653">
        <f t="shared" ca="1" si="13"/>
        <v>0</v>
      </c>
      <c r="F67" s="634">
        <f t="shared" ca="1" si="14"/>
        <v>0</v>
      </c>
      <c r="G67" s="634">
        <f t="shared" ca="1" si="11"/>
        <v>725</v>
      </c>
      <c r="H67" s="635">
        <f t="shared" ca="1" si="14"/>
        <v>761</v>
      </c>
      <c r="I67" s="634">
        <f t="shared" ca="1" si="14"/>
        <v>0</v>
      </c>
      <c r="J67" s="634">
        <f t="shared" ca="1" si="11"/>
        <v>75</v>
      </c>
      <c r="K67" s="636">
        <f t="shared" ca="1" si="14"/>
        <v>97</v>
      </c>
      <c r="L67" s="634">
        <f t="shared" ca="1" si="14"/>
        <v>0</v>
      </c>
      <c r="M67" s="634">
        <f t="shared" ca="1" si="11"/>
        <v>4</v>
      </c>
      <c r="N67" s="650">
        <f t="shared" ca="1" si="14"/>
        <v>4</v>
      </c>
      <c r="O67" s="638">
        <f t="shared" ca="1" si="14"/>
        <v>0</v>
      </c>
      <c r="P67" s="638">
        <f t="shared" ca="1" si="11"/>
        <v>12</v>
      </c>
      <c r="Q67" s="639">
        <f t="shared" ca="1" si="14"/>
        <v>14.52</v>
      </c>
      <c r="R67" s="649" t="str">
        <f t="shared" ca="1" si="11"/>
        <v>店:艾尔鲁斯</v>
      </c>
    </row>
    <row r="68" spans="1:18" ht="12" thickBot="1">
      <c r="A68" s="648" t="str">
        <f t="shared" ca="1" si="12"/>
        <v>红莲女武神:0</v>
      </c>
      <c r="B68" s="652" t="str">
        <f t="shared" ca="1" si="13"/>
        <v>火炎</v>
      </c>
      <c r="C68" s="653" t="str">
        <f t="shared" ca="1" si="13"/>
        <v>全体</v>
      </c>
      <c r="D68" s="654" t="str">
        <f t="shared" ca="1" si="13"/>
        <v>SE</v>
      </c>
      <c r="E68" s="653">
        <f t="shared" ca="1" si="13"/>
        <v>0</v>
      </c>
      <c r="F68" s="634">
        <f t="shared" ca="1" si="14"/>
        <v>0</v>
      </c>
      <c r="G68" s="634">
        <f t="shared" ca="1" si="11"/>
        <v>750</v>
      </c>
      <c r="H68" s="635">
        <f t="shared" ca="1" si="14"/>
        <v>825</v>
      </c>
      <c r="I68" s="634">
        <f t="shared" ca="1" si="14"/>
        <v>0</v>
      </c>
      <c r="J68" s="634">
        <f t="shared" ca="1" si="11"/>
        <v>75</v>
      </c>
      <c r="K68" s="636">
        <f t="shared" ca="1" si="14"/>
        <v>97</v>
      </c>
      <c r="L68" s="634">
        <f t="shared" ca="1" si="14"/>
        <v>0</v>
      </c>
      <c r="M68" s="634">
        <f t="shared" ca="1" si="11"/>
        <v>4</v>
      </c>
      <c r="N68" s="650">
        <f t="shared" ca="1" si="14"/>
        <v>4</v>
      </c>
      <c r="O68" s="638">
        <f t="shared" ca="1" si="14"/>
        <v>0</v>
      </c>
      <c r="P68" s="638">
        <f t="shared" ca="1" si="11"/>
        <v>13.5</v>
      </c>
      <c r="Q68" s="639">
        <f t="shared" ca="1" si="14"/>
        <v>16.739999999999998</v>
      </c>
      <c r="R68" s="649" t="str">
        <f t="shared" ca="1" si="11"/>
        <v>店:艾尔鲁斯</v>
      </c>
    </row>
    <row r="69" spans="1:18" ht="12" thickBot="1">
      <c r="A69" s="648" t="str">
        <f t="shared" ca="1" si="12"/>
        <v>雷电之冠:0</v>
      </c>
      <c r="B69" s="652" t="str">
        <f t="shared" ca="1" si="13"/>
        <v>雷电</v>
      </c>
      <c r="C69" s="653" t="str">
        <f t="shared" ca="1" si="13"/>
        <v>全体</v>
      </c>
      <c r="D69" s="654" t="str">
        <f t="shared" ca="1" si="13"/>
        <v>SE</v>
      </c>
      <c r="E69" s="653">
        <f t="shared" ca="1" si="13"/>
        <v>0</v>
      </c>
      <c r="F69" s="634">
        <f t="shared" ca="1" si="14"/>
        <v>0</v>
      </c>
      <c r="G69" s="634">
        <f t="shared" ca="1" si="11"/>
        <v>750</v>
      </c>
      <c r="H69" s="635">
        <f t="shared" ca="1" si="14"/>
        <v>825</v>
      </c>
      <c r="I69" s="634">
        <f t="shared" ca="1" si="14"/>
        <v>0</v>
      </c>
      <c r="J69" s="634">
        <f t="shared" ca="1" si="11"/>
        <v>75</v>
      </c>
      <c r="K69" s="636">
        <f t="shared" ca="1" si="14"/>
        <v>97</v>
      </c>
      <c r="L69" s="634">
        <f t="shared" ca="1" si="14"/>
        <v>0</v>
      </c>
      <c r="M69" s="634">
        <f t="shared" ca="1" si="11"/>
        <v>4</v>
      </c>
      <c r="N69" s="650">
        <f t="shared" ca="1" si="14"/>
        <v>4</v>
      </c>
      <c r="O69" s="638">
        <f t="shared" ca="1" si="14"/>
        <v>0</v>
      </c>
      <c r="P69" s="638">
        <f t="shared" ca="1" si="11"/>
        <v>13.5</v>
      </c>
      <c r="Q69" s="639">
        <f t="shared" ca="1" si="14"/>
        <v>16.739999999999998</v>
      </c>
      <c r="R69" s="649" t="str">
        <f t="shared" ca="1" si="11"/>
        <v>店:艾尔鲁斯/落:雷电凿岩机</v>
      </c>
    </row>
    <row r="70" spans="1:18" ht="12" thickBot="1">
      <c r="A70" s="648" t="str">
        <f t="shared" ca="1" si="12"/>
        <v>雷电之冠:1</v>
      </c>
      <c r="B70" s="652" t="str">
        <f t="shared" ca="1" si="13"/>
        <v>雷电</v>
      </c>
      <c r="C70" s="653" t="str">
        <f t="shared" ca="1" si="13"/>
        <v>全体</v>
      </c>
      <c r="D70" s="654" t="str">
        <f t="shared" ca="1" si="13"/>
        <v>SE</v>
      </c>
      <c r="E70" s="653">
        <f t="shared" ca="1" si="13"/>
        <v>0</v>
      </c>
      <c r="F70" s="634">
        <f t="shared" ca="1" si="14"/>
        <v>0</v>
      </c>
      <c r="G70" s="634">
        <f t="shared" ca="1" si="14"/>
        <v>787</v>
      </c>
      <c r="H70" s="635">
        <f t="shared" ca="1" si="14"/>
        <v>787</v>
      </c>
      <c r="I70" s="634">
        <f t="shared" ca="1" si="14"/>
        <v>0</v>
      </c>
      <c r="J70" s="634">
        <f t="shared" ca="1" si="14"/>
        <v>78</v>
      </c>
      <c r="K70" s="636">
        <f t="shared" ca="1" si="14"/>
        <v>101</v>
      </c>
      <c r="L70" s="634">
        <f t="shared" ca="1" si="14"/>
        <v>0</v>
      </c>
      <c r="M70" s="634">
        <f t="shared" ca="1" si="14"/>
        <v>4</v>
      </c>
      <c r="N70" s="650">
        <f t="shared" ca="1" si="14"/>
        <v>4</v>
      </c>
      <c r="O70" s="638">
        <f t="shared" ca="1" si="14"/>
        <v>0</v>
      </c>
      <c r="P70" s="638">
        <f t="shared" ca="1" si="14"/>
        <v>14.17</v>
      </c>
      <c r="Q70" s="639">
        <f t="shared" ca="1" si="14"/>
        <v>16.72</v>
      </c>
      <c r="R70" s="649" t="str">
        <f t="shared" ca="1" si="14"/>
        <v>店:艾尔鲁斯/落:雷电凿岩机</v>
      </c>
    </row>
    <row r="71" spans="1:18" ht="12" thickBot="1">
      <c r="A71" s="648" t="str">
        <f t="shared" ca="1" si="12"/>
        <v>雷电之冠:2</v>
      </c>
      <c r="B71" s="652" t="str">
        <f t="shared" ca="1" si="13"/>
        <v>雷电</v>
      </c>
      <c r="C71" s="653" t="str">
        <f t="shared" ca="1" si="13"/>
        <v>全体</v>
      </c>
      <c r="D71" s="654" t="str">
        <f t="shared" ca="1" si="13"/>
        <v>SE</v>
      </c>
      <c r="E71" s="653">
        <f t="shared" ca="1" si="13"/>
        <v>0</v>
      </c>
      <c r="F71" s="634">
        <f t="shared" ca="1" si="14"/>
        <v>0</v>
      </c>
      <c r="G71" s="634">
        <f t="shared" ca="1" si="14"/>
        <v>825</v>
      </c>
      <c r="H71" s="635">
        <f t="shared" ca="1" si="14"/>
        <v>825</v>
      </c>
      <c r="I71" s="634">
        <f t="shared" ca="1" si="14"/>
        <v>0</v>
      </c>
      <c r="J71" s="634">
        <f t="shared" ca="1" si="14"/>
        <v>82</v>
      </c>
      <c r="K71" s="636">
        <f t="shared" ca="1" si="14"/>
        <v>106</v>
      </c>
      <c r="L71" s="634">
        <f t="shared" ca="1" si="14"/>
        <v>0</v>
      </c>
      <c r="M71" s="634">
        <f t="shared" ca="1" si="14"/>
        <v>4</v>
      </c>
      <c r="N71" s="650">
        <f t="shared" ca="1" si="14"/>
        <v>4</v>
      </c>
      <c r="O71" s="638">
        <f t="shared" ca="1" si="14"/>
        <v>0</v>
      </c>
      <c r="P71" s="638">
        <f t="shared" ca="1" si="14"/>
        <v>14.85</v>
      </c>
      <c r="Q71" s="639">
        <f t="shared" ca="1" si="14"/>
        <v>17.52</v>
      </c>
      <c r="R71" s="649" t="str">
        <f t="shared" ca="1" si="14"/>
        <v>店:艾尔鲁斯/落:雷电凿岩机</v>
      </c>
    </row>
    <row r="72" spans="1:18" ht="12" thickBot="1">
      <c r="A72" s="648" t="str">
        <f t="shared" ca="1" si="12"/>
        <v>雷电之冠:3</v>
      </c>
      <c r="B72" s="652" t="str">
        <f t="shared" ca="1" si="13"/>
        <v>雷电</v>
      </c>
      <c r="C72" s="653" t="str">
        <f t="shared" ca="1" si="13"/>
        <v>全体</v>
      </c>
      <c r="D72" s="654" t="str">
        <f t="shared" ca="1" si="13"/>
        <v>SE</v>
      </c>
      <c r="E72" s="653">
        <f t="shared" ca="1" si="13"/>
        <v>0</v>
      </c>
      <c r="F72" s="634">
        <f t="shared" ca="1" si="14"/>
        <v>0</v>
      </c>
      <c r="G72" s="634">
        <f t="shared" ca="1" si="14"/>
        <v>900</v>
      </c>
      <c r="H72" s="635">
        <f t="shared" ca="1" si="14"/>
        <v>900</v>
      </c>
      <c r="I72" s="634">
        <f t="shared" ca="1" si="14"/>
        <v>0</v>
      </c>
      <c r="J72" s="634">
        <f t="shared" ca="1" si="14"/>
        <v>90</v>
      </c>
      <c r="K72" s="636">
        <f t="shared" ca="1" si="14"/>
        <v>117</v>
      </c>
      <c r="L72" s="634">
        <f t="shared" ca="1" si="14"/>
        <v>0</v>
      </c>
      <c r="M72" s="634">
        <f t="shared" ca="1" si="14"/>
        <v>4</v>
      </c>
      <c r="N72" s="650">
        <f t="shared" ca="1" si="14"/>
        <v>4</v>
      </c>
      <c r="O72" s="638">
        <f t="shared" ca="1" si="14"/>
        <v>0</v>
      </c>
      <c r="P72" s="638">
        <f t="shared" ca="1" si="14"/>
        <v>16.2</v>
      </c>
      <c r="Q72" s="639">
        <f t="shared" ca="1" si="14"/>
        <v>19.11</v>
      </c>
      <c r="R72" s="649" t="str">
        <f t="shared" ca="1" si="14"/>
        <v>店:艾尔鲁斯/落:雷电凿岩机</v>
      </c>
    </row>
    <row r="73" spans="1:18" ht="12" thickBot="1">
      <c r="A73" s="648" t="str">
        <f t="shared" ca="1" si="12"/>
        <v>S-龙卷:0</v>
      </c>
      <c r="B73" s="652" t="str">
        <f t="shared" ca="1" si="13"/>
        <v>通常</v>
      </c>
      <c r="C73" s="653" t="str">
        <f t="shared" ca="1" si="13"/>
        <v>5回</v>
      </c>
      <c r="D73" s="654" t="str">
        <f t="shared" ca="1" si="13"/>
        <v>SE</v>
      </c>
      <c r="E73" s="653">
        <f t="shared" ca="1" si="13"/>
        <v>0</v>
      </c>
      <c r="F73" s="634">
        <f t="shared" ca="1" si="14"/>
        <v>380</v>
      </c>
      <c r="G73" s="634">
        <f t="shared" ca="1" si="14"/>
        <v>760</v>
      </c>
      <c r="H73" s="635">
        <f t="shared" ca="1" si="14"/>
        <v>836</v>
      </c>
      <c r="I73" s="634">
        <f t="shared" ca="1" si="14"/>
        <v>60</v>
      </c>
      <c r="J73" s="634">
        <f t="shared" ca="1" si="14"/>
        <v>120</v>
      </c>
      <c r="K73" s="636">
        <f t="shared" ca="1" si="14"/>
        <v>126</v>
      </c>
      <c r="L73" s="634">
        <f t="shared" ca="1" si="14"/>
        <v>16</v>
      </c>
      <c r="M73" s="634">
        <f t="shared" ca="1" si="14"/>
        <v>16</v>
      </c>
      <c r="N73" s="650">
        <f t="shared" ca="1" si="14"/>
        <v>16</v>
      </c>
      <c r="O73" s="638">
        <f t="shared" ca="1" si="14"/>
        <v>8.36</v>
      </c>
      <c r="P73" s="638">
        <f t="shared" ca="1" si="14"/>
        <v>11</v>
      </c>
      <c r="Q73" s="639">
        <f t="shared" ca="1" si="14"/>
        <v>11.99</v>
      </c>
      <c r="R73" s="649" t="str">
        <f t="shared" ca="1" si="14"/>
        <v>店:印章店 10000点奖品</v>
      </c>
    </row>
    <row r="74" spans="1:18" ht="12" thickBot="1">
      <c r="A74" s="648" t="str">
        <f t="shared" ca="1" si="12"/>
        <v>DDT暴雨:0</v>
      </c>
      <c r="B74" s="652" t="str">
        <f t="shared" ca="1" si="13"/>
        <v>毒气</v>
      </c>
      <c r="C74" s="653" t="str">
        <f t="shared" ca="1" si="13"/>
        <v>全体</v>
      </c>
      <c r="D74" s="654" t="str">
        <f t="shared" ca="1" si="13"/>
        <v>SE</v>
      </c>
      <c r="E74" s="653">
        <f t="shared" ca="1" si="13"/>
        <v>0</v>
      </c>
      <c r="F74" s="634">
        <f t="shared" ref="F74:R89" ca="1" si="15">IF(ROWS(SE列表) &gt;= ROW() - 3,OFFSET(战车武器类型SE,ROW() - 3,COLUMN()),"")</f>
        <v>0</v>
      </c>
      <c r="G74" s="634">
        <f t="shared" ca="1" si="14"/>
        <v>775</v>
      </c>
      <c r="H74" s="635">
        <f t="shared" ca="1" si="15"/>
        <v>813</v>
      </c>
      <c r="I74" s="634">
        <f t="shared" ca="1" si="15"/>
        <v>0</v>
      </c>
      <c r="J74" s="634">
        <f t="shared" ca="1" si="14"/>
        <v>75</v>
      </c>
      <c r="K74" s="636">
        <f t="shared" ca="1" si="15"/>
        <v>97</v>
      </c>
      <c r="L74" s="634">
        <f t="shared" ca="1" si="15"/>
        <v>0</v>
      </c>
      <c r="M74" s="634">
        <f t="shared" ca="1" si="14"/>
        <v>4</v>
      </c>
      <c r="N74" s="650">
        <f t="shared" ca="1" si="15"/>
        <v>4</v>
      </c>
      <c r="O74" s="638">
        <f t="shared" ca="1" si="15"/>
        <v>0</v>
      </c>
      <c r="P74" s="638">
        <f t="shared" ca="1" si="14"/>
        <v>14</v>
      </c>
      <c r="Q74" s="639">
        <f t="shared" ca="1" si="15"/>
        <v>16.940000000000001</v>
      </c>
      <c r="R74" s="649" t="str">
        <f t="shared" ca="1" si="14"/>
        <v>宝:艾尔鲁斯大楼28F</v>
      </c>
    </row>
    <row r="75" spans="1:18" ht="12" thickBot="1">
      <c r="A75" s="648" t="str">
        <f t="shared" ca="1" si="12"/>
        <v>DDT暴雨:1</v>
      </c>
      <c r="B75" s="652" t="str">
        <f t="shared" ca="1" si="13"/>
        <v>毒气</v>
      </c>
      <c r="C75" s="653" t="str">
        <f t="shared" ca="1" si="13"/>
        <v>全体</v>
      </c>
      <c r="D75" s="654" t="str">
        <f t="shared" ca="1" si="13"/>
        <v>SE</v>
      </c>
      <c r="E75" s="653">
        <f t="shared" ca="1" si="13"/>
        <v>0</v>
      </c>
      <c r="F75" s="634">
        <f t="shared" ca="1" si="15"/>
        <v>0</v>
      </c>
      <c r="G75" s="634">
        <f t="shared" ca="1" si="14"/>
        <v>813</v>
      </c>
      <c r="H75" s="635">
        <f t="shared" ca="1" si="15"/>
        <v>813</v>
      </c>
      <c r="I75" s="634">
        <f t="shared" ca="1" si="15"/>
        <v>0</v>
      </c>
      <c r="J75" s="634">
        <f t="shared" ca="1" si="14"/>
        <v>78</v>
      </c>
      <c r="K75" s="636">
        <f t="shared" ca="1" si="15"/>
        <v>101</v>
      </c>
      <c r="L75" s="634">
        <f t="shared" ca="1" si="15"/>
        <v>0</v>
      </c>
      <c r="M75" s="634">
        <f t="shared" ca="1" si="14"/>
        <v>4</v>
      </c>
      <c r="N75" s="650">
        <f t="shared" ca="1" si="15"/>
        <v>4</v>
      </c>
      <c r="O75" s="638">
        <f t="shared" ca="1" si="15"/>
        <v>0</v>
      </c>
      <c r="P75" s="638">
        <f t="shared" ca="1" si="14"/>
        <v>14.7</v>
      </c>
      <c r="Q75" s="639">
        <f t="shared" ca="1" si="15"/>
        <v>17.34</v>
      </c>
      <c r="R75" s="649" t="str">
        <f t="shared" ca="1" si="14"/>
        <v>宝:艾尔鲁斯大楼28F</v>
      </c>
    </row>
    <row r="76" spans="1:18" ht="12" thickBot="1">
      <c r="A76" s="648" t="str">
        <f t="shared" ca="1" si="12"/>
        <v>DDT暴雨:2</v>
      </c>
      <c r="B76" s="652" t="str">
        <f t="shared" ca="1" si="13"/>
        <v>毒气</v>
      </c>
      <c r="C76" s="653" t="str">
        <f t="shared" ca="1" si="13"/>
        <v>全体</v>
      </c>
      <c r="D76" s="654" t="str">
        <f t="shared" ca="1" si="13"/>
        <v>SE</v>
      </c>
      <c r="E76" s="653">
        <f t="shared" ca="1" si="13"/>
        <v>0</v>
      </c>
      <c r="F76" s="634">
        <f t="shared" ca="1" si="15"/>
        <v>0</v>
      </c>
      <c r="G76" s="634">
        <f t="shared" ca="1" si="14"/>
        <v>852</v>
      </c>
      <c r="H76" s="635">
        <f t="shared" ca="1" si="15"/>
        <v>852</v>
      </c>
      <c r="I76" s="634">
        <f t="shared" ca="1" si="15"/>
        <v>0</v>
      </c>
      <c r="J76" s="634">
        <f t="shared" ca="1" si="14"/>
        <v>82</v>
      </c>
      <c r="K76" s="636">
        <f t="shared" ca="1" si="15"/>
        <v>106</v>
      </c>
      <c r="L76" s="634">
        <f t="shared" ca="1" si="15"/>
        <v>0</v>
      </c>
      <c r="M76" s="634">
        <f t="shared" ca="1" si="14"/>
        <v>4</v>
      </c>
      <c r="N76" s="650">
        <f t="shared" ca="1" si="15"/>
        <v>4</v>
      </c>
      <c r="O76" s="638">
        <f t="shared" ca="1" si="15"/>
        <v>0</v>
      </c>
      <c r="P76" s="638">
        <f t="shared" ca="1" si="14"/>
        <v>15.4</v>
      </c>
      <c r="Q76" s="639">
        <f t="shared" ca="1" si="15"/>
        <v>18.170000000000002</v>
      </c>
      <c r="R76" s="649" t="str">
        <f t="shared" ca="1" si="14"/>
        <v>宝:艾尔鲁斯大楼28F</v>
      </c>
    </row>
    <row r="77" spans="1:18" ht="12" thickBot="1">
      <c r="A77" s="648" t="str">
        <f t="shared" ca="1" si="12"/>
        <v>DDT暴雨:3</v>
      </c>
      <c r="B77" s="652" t="str">
        <f t="shared" ca="1" si="13"/>
        <v>毒气</v>
      </c>
      <c r="C77" s="653" t="str">
        <f t="shared" ca="1" si="13"/>
        <v>全体</v>
      </c>
      <c r="D77" s="654" t="str">
        <f t="shared" ca="1" si="13"/>
        <v>SE</v>
      </c>
      <c r="E77" s="653">
        <f t="shared" ca="1" si="13"/>
        <v>0</v>
      </c>
      <c r="F77" s="634">
        <f t="shared" ca="1" si="15"/>
        <v>0</v>
      </c>
      <c r="G77" s="634">
        <f t="shared" ca="1" si="14"/>
        <v>930</v>
      </c>
      <c r="H77" s="635">
        <f t="shared" ca="1" si="15"/>
        <v>930</v>
      </c>
      <c r="I77" s="634">
        <f t="shared" ca="1" si="15"/>
        <v>0</v>
      </c>
      <c r="J77" s="634">
        <f t="shared" ca="1" si="14"/>
        <v>90</v>
      </c>
      <c r="K77" s="636">
        <f t="shared" ca="1" si="15"/>
        <v>117</v>
      </c>
      <c r="L77" s="634">
        <f t="shared" ca="1" si="15"/>
        <v>0</v>
      </c>
      <c r="M77" s="634">
        <f t="shared" ca="1" si="14"/>
        <v>4</v>
      </c>
      <c r="N77" s="650">
        <f t="shared" ca="1" si="15"/>
        <v>4</v>
      </c>
      <c r="O77" s="638">
        <f t="shared" ca="1" si="15"/>
        <v>0</v>
      </c>
      <c r="P77" s="638">
        <f t="shared" ca="1" si="14"/>
        <v>16.8</v>
      </c>
      <c r="Q77" s="639">
        <f t="shared" ca="1" si="15"/>
        <v>19.82</v>
      </c>
      <c r="R77" s="649" t="str">
        <f t="shared" ca="1" si="14"/>
        <v>宝:艾尔鲁斯大楼28F</v>
      </c>
    </row>
    <row r="78" spans="1:18" ht="12" thickBot="1">
      <c r="A78" s="648" t="str">
        <f t="shared" ca="1" si="12"/>
        <v>ATM绯牡丹:0</v>
      </c>
      <c r="B78" s="652" t="str">
        <f t="shared" ca="1" si="13"/>
        <v>通常</v>
      </c>
      <c r="C78" s="653" t="str">
        <f t="shared" ca="1" si="13"/>
        <v>4回</v>
      </c>
      <c r="D78" s="654" t="str">
        <f t="shared" ca="1" si="13"/>
        <v>SE</v>
      </c>
      <c r="E78" s="653">
        <f t="shared" ca="1" si="13"/>
        <v>0</v>
      </c>
      <c r="F78" s="634">
        <f t="shared" ca="1" si="15"/>
        <v>0</v>
      </c>
      <c r="G78" s="634">
        <f t="shared" ca="1" si="14"/>
        <v>777</v>
      </c>
      <c r="H78" s="635">
        <f t="shared" ca="1" si="15"/>
        <v>815</v>
      </c>
      <c r="I78" s="634">
        <f t="shared" ca="1" si="15"/>
        <v>0</v>
      </c>
      <c r="J78" s="634">
        <f t="shared" ca="1" si="14"/>
        <v>100</v>
      </c>
      <c r="K78" s="636">
        <f t="shared" ca="1" si="15"/>
        <v>150</v>
      </c>
      <c r="L78" s="634">
        <f t="shared" ca="1" si="15"/>
        <v>0</v>
      </c>
      <c r="M78" s="634">
        <f t="shared" ca="1" si="14"/>
        <v>4</v>
      </c>
      <c r="N78" s="650">
        <f t="shared" ca="1" si="15"/>
        <v>4</v>
      </c>
      <c r="O78" s="638">
        <f t="shared" ca="1" si="15"/>
        <v>0</v>
      </c>
      <c r="P78" s="638">
        <f t="shared" ca="1" si="14"/>
        <v>2.2000000000000002</v>
      </c>
      <c r="Q78" s="639">
        <f t="shared" ca="1" si="15"/>
        <v>2.92</v>
      </c>
      <c r="R78" s="649" t="str">
        <f t="shared" ca="1" si="14"/>
        <v>落:完美守卫/反射激光炮</v>
      </c>
    </row>
    <row r="79" spans="1:18" ht="12" thickBot="1">
      <c r="A79" s="648" t="str">
        <f t="shared" ca="1" si="12"/>
        <v>ATM绯牡丹:1</v>
      </c>
      <c r="B79" s="652" t="str">
        <f t="shared" ca="1" si="13"/>
        <v>通常</v>
      </c>
      <c r="C79" s="653" t="str">
        <f t="shared" ca="1" si="13"/>
        <v>4回</v>
      </c>
      <c r="D79" s="654" t="str">
        <f t="shared" ca="1" si="13"/>
        <v>SE</v>
      </c>
      <c r="E79" s="653">
        <f t="shared" ca="1" si="13"/>
        <v>0</v>
      </c>
      <c r="F79" s="634">
        <f t="shared" ca="1" si="15"/>
        <v>0</v>
      </c>
      <c r="G79" s="634">
        <f t="shared" ca="1" si="14"/>
        <v>815</v>
      </c>
      <c r="H79" s="635">
        <f t="shared" ca="1" si="15"/>
        <v>815</v>
      </c>
      <c r="I79" s="634">
        <f t="shared" ca="1" si="15"/>
        <v>0</v>
      </c>
      <c r="J79" s="634">
        <f t="shared" ca="1" si="14"/>
        <v>105</v>
      </c>
      <c r="K79" s="636">
        <f t="shared" ca="1" si="15"/>
        <v>157</v>
      </c>
      <c r="L79" s="634">
        <f t="shared" ca="1" si="15"/>
        <v>0</v>
      </c>
      <c r="M79" s="634">
        <f t="shared" ca="1" si="14"/>
        <v>4</v>
      </c>
      <c r="N79" s="650">
        <f t="shared" ca="1" si="15"/>
        <v>4</v>
      </c>
      <c r="O79" s="638">
        <f t="shared" ca="1" si="15"/>
        <v>0</v>
      </c>
      <c r="P79" s="638">
        <f t="shared" ca="1" si="14"/>
        <v>2.31</v>
      </c>
      <c r="Q79" s="639">
        <f t="shared" ca="1" si="15"/>
        <v>3</v>
      </c>
      <c r="R79" s="649" t="str">
        <f t="shared" ca="1" si="14"/>
        <v>落:完美守卫/反射激光炮</v>
      </c>
    </row>
    <row r="80" spans="1:18" ht="12" thickBot="1">
      <c r="A80" s="648" t="str">
        <f t="shared" ca="1" si="12"/>
        <v>ATM绯牡丹:2</v>
      </c>
      <c r="B80" s="652" t="str">
        <f t="shared" ca="1" si="13"/>
        <v>通常</v>
      </c>
      <c r="C80" s="653" t="str">
        <f t="shared" ca="1" si="13"/>
        <v>4回</v>
      </c>
      <c r="D80" s="654" t="str">
        <f t="shared" ca="1" si="13"/>
        <v>SE</v>
      </c>
      <c r="E80" s="653">
        <f t="shared" ca="1" si="13"/>
        <v>0</v>
      </c>
      <c r="F80" s="634">
        <f t="shared" ca="1" si="15"/>
        <v>0</v>
      </c>
      <c r="G80" s="634">
        <f t="shared" ca="1" si="15"/>
        <v>854</v>
      </c>
      <c r="H80" s="635">
        <f t="shared" ca="1" si="15"/>
        <v>854</v>
      </c>
      <c r="I80" s="634">
        <f t="shared" ca="1" si="15"/>
        <v>0</v>
      </c>
      <c r="J80" s="634">
        <f t="shared" ca="1" si="15"/>
        <v>110</v>
      </c>
      <c r="K80" s="636">
        <f t="shared" ca="1" si="15"/>
        <v>165</v>
      </c>
      <c r="L80" s="634">
        <f t="shared" ca="1" si="15"/>
        <v>0</v>
      </c>
      <c r="M80" s="634">
        <f t="shared" ca="1" si="15"/>
        <v>4</v>
      </c>
      <c r="N80" s="650">
        <f t="shared" ca="1" si="15"/>
        <v>4</v>
      </c>
      <c r="O80" s="638">
        <f t="shared" ca="1" si="15"/>
        <v>0</v>
      </c>
      <c r="P80" s="638">
        <f t="shared" ca="1" si="15"/>
        <v>2.42</v>
      </c>
      <c r="Q80" s="639">
        <f t="shared" ca="1" si="15"/>
        <v>3.14</v>
      </c>
      <c r="R80" s="649" t="str">
        <f t="shared" ca="1" si="15"/>
        <v>落:完美守卫/反射激光炮</v>
      </c>
    </row>
    <row r="81" spans="1:18" ht="12" thickBot="1">
      <c r="A81" s="648" t="str">
        <f t="shared" ca="1" si="12"/>
        <v>ATM绯牡丹:3</v>
      </c>
      <c r="B81" s="652" t="str">
        <f t="shared" ca="1" si="13"/>
        <v>通常</v>
      </c>
      <c r="C81" s="653" t="str">
        <f t="shared" ca="1" si="13"/>
        <v>4回</v>
      </c>
      <c r="D81" s="654" t="str">
        <f t="shared" ca="1" si="13"/>
        <v>SE</v>
      </c>
      <c r="E81" s="653">
        <f t="shared" ca="1" si="13"/>
        <v>0</v>
      </c>
      <c r="F81" s="634">
        <f t="shared" ca="1" si="15"/>
        <v>0</v>
      </c>
      <c r="G81" s="634">
        <f t="shared" ca="1" si="15"/>
        <v>932</v>
      </c>
      <c r="H81" s="635">
        <f t="shared" ca="1" si="15"/>
        <v>932</v>
      </c>
      <c r="I81" s="634">
        <f t="shared" ca="1" si="15"/>
        <v>0</v>
      </c>
      <c r="J81" s="634">
        <f t="shared" ca="1" si="15"/>
        <v>120</v>
      </c>
      <c r="K81" s="636">
        <f t="shared" ca="1" si="15"/>
        <v>180</v>
      </c>
      <c r="L81" s="634">
        <f t="shared" ca="1" si="15"/>
        <v>0</v>
      </c>
      <c r="M81" s="634">
        <f t="shared" ca="1" si="15"/>
        <v>4</v>
      </c>
      <c r="N81" s="650">
        <f t="shared" ca="1" si="15"/>
        <v>4</v>
      </c>
      <c r="O81" s="638">
        <f t="shared" ca="1" si="15"/>
        <v>0</v>
      </c>
      <c r="P81" s="638">
        <f t="shared" ca="1" si="15"/>
        <v>2.64</v>
      </c>
      <c r="Q81" s="639">
        <f t="shared" ca="1" si="15"/>
        <v>3.43</v>
      </c>
      <c r="R81" s="649" t="str">
        <f t="shared" ca="1" si="15"/>
        <v>落:完美守卫/反射激光炮</v>
      </c>
    </row>
    <row r="82" spans="1:18" ht="12" thickBot="1">
      <c r="A82" s="648" t="str">
        <f t="shared" ca="1" si="12"/>
        <v>高音暴风:0</v>
      </c>
      <c r="B82" s="652" t="str">
        <f t="shared" ca="1" si="13"/>
        <v>音波</v>
      </c>
      <c r="C82" s="653" t="str">
        <f t="shared" ca="1" si="13"/>
        <v>全体</v>
      </c>
      <c r="D82" s="654" t="str">
        <f t="shared" ca="1" si="13"/>
        <v>SE</v>
      </c>
      <c r="E82" s="653">
        <f t="shared" ca="1" si="13"/>
        <v>0</v>
      </c>
      <c r="F82" s="634">
        <f t="shared" ca="1" si="15"/>
        <v>0</v>
      </c>
      <c r="G82" s="634">
        <f t="shared" ca="1" si="15"/>
        <v>780</v>
      </c>
      <c r="H82" s="635">
        <f t="shared" ca="1" si="15"/>
        <v>858</v>
      </c>
      <c r="I82" s="634">
        <f t="shared" ca="1" si="15"/>
        <v>0</v>
      </c>
      <c r="J82" s="634">
        <f t="shared" ca="1" si="15"/>
        <v>75</v>
      </c>
      <c r="K82" s="636">
        <f t="shared" ca="1" si="15"/>
        <v>97</v>
      </c>
      <c r="L82" s="634">
        <f t="shared" ca="1" si="15"/>
        <v>0</v>
      </c>
      <c r="M82" s="634">
        <f t="shared" ca="1" si="15"/>
        <v>4</v>
      </c>
      <c r="N82" s="650">
        <f t="shared" ca="1" si="15"/>
        <v>4</v>
      </c>
      <c r="O82" s="638">
        <f t="shared" ca="1" si="15"/>
        <v>0</v>
      </c>
      <c r="P82" s="638">
        <f t="shared" ca="1" si="15"/>
        <v>14.5</v>
      </c>
      <c r="Q82" s="639">
        <f t="shared" ca="1" si="15"/>
        <v>17.98</v>
      </c>
      <c r="R82" s="649" t="str">
        <f t="shared" ca="1" si="15"/>
        <v>宝:蒸汽支柱/落:鬼怪炮</v>
      </c>
    </row>
    <row r="83" spans="1:18" ht="12" thickBot="1">
      <c r="A83" s="648" t="str">
        <f t="shared" ca="1" si="12"/>
        <v>高音暴风:1</v>
      </c>
      <c r="B83" s="652" t="str">
        <f t="shared" ca="1" si="13"/>
        <v>音波</v>
      </c>
      <c r="C83" s="653" t="str">
        <f t="shared" ca="1" si="13"/>
        <v>全体</v>
      </c>
      <c r="D83" s="654" t="str">
        <f t="shared" ca="1" si="13"/>
        <v>SE</v>
      </c>
      <c r="E83" s="653">
        <f t="shared" ca="1" si="13"/>
        <v>0</v>
      </c>
      <c r="F83" s="634">
        <f t="shared" ca="1" si="15"/>
        <v>0</v>
      </c>
      <c r="G83" s="634">
        <f t="shared" ca="1" si="15"/>
        <v>819</v>
      </c>
      <c r="H83" s="635">
        <f t="shared" ca="1" si="15"/>
        <v>819</v>
      </c>
      <c r="I83" s="634">
        <f t="shared" ca="1" si="15"/>
        <v>0</v>
      </c>
      <c r="J83" s="634">
        <f t="shared" ca="1" si="15"/>
        <v>78</v>
      </c>
      <c r="K83" s="636">
        <f t="shared" ca="1" si="15"/>
        <v>101</v>
      </c>
      <c r="L83" s="634">
        <f t="shared" ca="1" si="15"/>
        <v>0</v>
      </c>
      <c r="M83" s="634">
        <f t="shared" ca="1" si="15"/>
        <v>4</v>
      </c>
      <c r="N83" s="650">
        <f t="shared" ca="1" si="15"/>
        <v>4</v>
      </c>
      <c r="O83" s="638">
        <f t="shared" ca="1" si="15"/>
        <v>0</v>
      </c>
      <c r="P83" s="638">
        <f t="shared" ca="1" si="15"/>
        <v>15.22</v>
      </c>
      <c r="Q83" s="639">
        <f t="shared" ca="1" si="15"/>
        <v>17.95</v>
      </c>
      <c r="R83" s="649" t="str">
        <f t="shared" ca="1" si="15"/>
        <v>宝:蒸汽支柱/落:鬼怪炮</v>
      </c>
    </row>
    <row r="84" spans="1:18" ht="12" thickBot="1">
      <c r="A84" s="648" t="str">
        <f t="shared" ref="A84:A104" ca="1" si="16">IF(ROWS(SE列表) &gt;= ROW() - 3,OFFSET(战车武器类型SE,ROW() - 3,COLUMN()),"")</f>
        <v>高音暴风:2</v>
      </c>
      <c r="B84" s="652" t="str">
        <f t="shared" ref="B84:E104" ca="1" si="17">IF(ROWS(SE列表) &gt;= ROW() - 3,OFFSET(战车武器类型SE,ROW() - 3,COLUMN()),"")</f>
        <v>音波</v>
      </c>
      <c r="C84" s="653" t="str">
        <f t="shared" ca="1" si="17"/>
        <v>全体</v>
      </c>
      <c r="D84" s="654" t="str">
        <f t="shared" ca="1" si="17"/>
        <v>SE</v>
      </c>
      <c r="E84" s="653">
        <f t="shared" ca="1" si="17"/>
        <v>0</v>
      </c>
      <c r="F84" s="634">
        <f t="shared" ref="F84:R99" ca="1" si="18">IF(ROWS(SE列表) &gt;= ROW() - 3,OFFSET(战车武器类型SE,ROW() - 3,COLUMN()),"")</f>
        <v>0</v>
      </c>
      <c r="G84" s="634">
        <f t="shared" ca="1" si="15"/>
        <v>858</v>
      </c>
      <c r="H84" s="635">
        <f t="shared" ca="1" si="18"/>
        <v>858</v>
      </c>
      <c r="I84" s="634">
        <f t="shared" ca="1" si="18"/>
        <v>0</v>
      </c>
      <c r="J84" s="634">
        <f t="shared" ca="1" si="15"/>
        <v>82</v>
      </c>
      <c r="K84" s="636">
        <f t="shared" ca="1" si="18"/>
        <v>106</v>
      </c>
      <c r="L84" s="634">
        <f t="shared" ca="1" si="18"/>
        <v>0</v>
      </c>
      <c r="M84" s="634">
        <f t="shared" ca="1" si="15"/>
        <v>4</v>
      </c>
      <c r="N84" s="650">
        <f t="shared" ca="1" si="18"/>
        <v>4</v>
      </c>
      <c r="O84" s="638">
        <f t="shared" ca="1" si="18"/>
        <v>0</v>
      </c>
      <c r="P84" s="638">
        <f t="shared" ca="1" si="15"/>
        <v>15.95</v>
      </c>
      <c r="Q84" s="639">
        <f t="shared" ca="1" si="18"/>
        <v>18.82</v>
      </c>
      <c r="R84" s="649" t="str">
        <f t="shared" ca="1" si="15"/>
        <v>宝:蒸汽支柱/落:鬼怪炮</v>
      </c>
    </row>
    <row r="85" spans="1:18" ht="12" thickBot="1">
      <c r="A85" s="648" t="str">
        <f t="shared" ca="1" si="16"/>
        <v>高音暴风:3</v>
      </c>
      <c r="B85" s="652" t="str">
        <f t="shared" ca="1" si="17"/>
        <v>音波</v>
      </c>
      <c r="C85" s="653" t="str">
        <f t="shared" ca="1" si="17"/>
        <v>全体</v>
      </c>
      <c r="D85" s="654" t="str">
        <f t="shared" ca="1" si="17"/>
        <v>SE</v>
      </c>
      <c r="E85" s="653">
        <f t="shared" ca="1" si="17"/>
        <v>0</v>
      </c>
      <c r="F85" s="634">
        <f t="shared" ca="1" si="18"/>
        <v>0</v>
      </c>
      <c r="G85" s="634">
        <f t="shared" ca="1" si="15"/>
        <v>936</v>
      </c>
      <c r="H85" s="635">
        <f t="shared" ca="1" si="18"/>
        <v>936</v>
      </c>
      <c r="I85" s="634">
        <f t="shared" ca="1" si="18"/>
        <v>0</v>
      </c>
      <c r="J85" s="634">
        <f t="shared" ca="1" si="15"/>
        <v>90</v>
      </c>
      <c r="K85" s="636">
        <f t="shared" ca="1" si="18"/>
        <v>117</v>
      </c>
      <c r="L85" s="634">
        <f t="shared" ca="1" si="18"/>
        <v>0</v>
      </c>
      <c r="M85" s="634">
        <f t="shared" ca="1" si="15"/>
        <v>4</v>
      </c>
      <c r="N85" s="650">
        <f t="shared" ca="1" si="18"/>
        <v>4</v>
      </c>
      <c r="O85" s="638">
        <f t="shared" ca="1" si="18"/>
        <v>0</v>
      </c>
      <c r="P85" s="638">
        <f t="shared" ca="1" si="15"/>
        <v>17.399999999999999</v>
      </c>
      <c r="Q85" s="639">
        <f t="shared" ca="1" si="18"/>
        <v>20.53</v>
      </c>
      <c r="R85" s="649" t="str">
        <f t="shared" ca="1" si="15"/>
        <v>宝:蒸汽支柱/落:鬼怪炮</v>
      </c>
    </row>
    <row r="86" spans="1:18" ht="12" thickBot="1">
      <c r="A86" s="648" t="str">
        <f t="shared" ca="1" si="16"/>
        <v>极光冻结者:0</v>
      </c>
      <c r="B86" s="652" t="str">
        <f t="shared" ca="1" si="17"/>
        <v>激光</v>
      </c>
      <c r="C86" s="653" t="str">
        <f t="shared" ca="1" si="17"/>
        <v>全体</v>
      </c>
      <c r="D86" s="654" t="str">
        <f t="shared" ca="1" si="17"/>
        <v>SE</v>
      </c>
      <c r="E86" s="653">
        <f t="shared" ca="1" si="17"/>
        <v>0</v>
      </c>
      <c r="F86" s="634">
        <f t="shared" ca="1" si="18"/>
        <v>0</v>
      </c>
      <c r="G86" s="634">
        <f t="shared" ca="1" si="15"/>
        <v>785</v>
      </c>
      <c r="H86" s="635">
        <f t="shared" ca="1" si="18"/>
        <v>824</v>
      </c>
      <c r="I86" s="634">
        <f t="shared" ca="1" si="18"/>
        <v>0</v>
      </c>
      <c r="J86" s="634">
        <f t="shared" ca="1" si="15"/>
        <v>80</v>
      </c>
      <c r="K86" s="636">
        <f t="shared" ca="1" si="18"/>
        <v>108</v>
      </c>
      <c r="L86" s="634">
        <f t="shared" ca="1" si="18"/>
        <v>0</v>
      </c>
      <c r="M86" s="634">
        <f t="shared" ca="1" si="15"/>
        <v>8</v>
      </c>
      <c r="N86" s="650">
        <f t="shared" ca="1" si="18"/>
        <v>8</v>
      </c>
      <c r="O86" s="638">
        <f t="shared" ca="1" si="18"/>
        <v>0</v>
      </c>
      <c r="P86" s="638">
        <f t="shared" ca="1" si="15"/>
        <v>12.5</v>
      </c>
      <c r="Q86" s="639">
        <f t="shared" ca="1" si="18"/>
        <v>15.5</v>
      </c>
      <c r="R86" s="649" t="str">
        <f t="shared" ca="1" si="15"/>
        <v>宝:鳄香蕉研究所下方海边山洞</v>
      </c>
    </row>
    <row r="87" spans="1:18" ht="12" thickBot="1">
      <c r="A87" s="648" t="str">
        <f t="shared" ca="1" si="16"/>
        <v>极光冻结者:1</v>
      </c>
      <c r="B87" s="652" t="str">
        <f t="shared" ca="1" si="17"/>
        <v>激光</v>
      </c>
      <c r="C87" s="653" t="str">
        <f t="shared" ca="1" si="17"/>
        <v>全体</v>
      </c>
      <c r="D87" s="654" t="str">
        <f t="shared" ca="1" si="17"/>
        <v>SE</v>
      </c>
      <c r="E87" s="653">
        <f t="shared" ca="1" si="17"/>
        <v>0</v>
      </c>
      <c r="F87" s="634">
        <f t="shared" ca="1" si="18"/>
        <v>0</v>
      </c>
      <c r="G87" s="634">
        <f t="shared" ca="1" si="15"/>
        <v>824</v>
      </c>
      <c r="H87" s="635">
        <f t="shared" ca="1" si="18"/>
        <v>824</v>
      </c>
      <c r="I87" s="634">
        <f t="shared" ca="1" si="18"/>
        <v>0</v>
      </c>
      <c r="J87" s="634">
        <f t="shared" ca="1" si="15"/>
        <v>84</v>
      </c>
      <c r="K87" s="636">
        <f t="shared" ca="1" si="18"/>
        <v>113</v>
      </c>
      <c r="L87" s="634">
        <f t="shared" ca="1" si="18"/>
        <v>0</v>
      </c>
      <c r="M87" s="634">
        <f t="shared" ca="1" si="15"/>
        <v>8</v>
      </c>
      <c r="N87" s="650">
        <f t="shared" ca="1" si="18"/>
        <v>8</v>
      </c>
      <c r="O87" s="638">
        <f t="shared" ca="1" si="18"/>
        <v>0</v>
      </c>
      <c r="P87" s="638">
        <f t="shared" ca="1" si="15"/>
        <v>13.12</v>
      </c>
      <c r="Q87" s="639">
        <f t="shared" ca="1" si="18"/>
        <v>15.87</v>
      </c>
      <c r="R87" s="649" t="str">
        <f t="shared" ca="1" si="15"/>
        <v>宝:鳄香蕉研究所下方海边山洞</v>
      </c>
    </row>
    <row r="88" spans="1:18" ht="12" thickBot="1">
      <c r="A88" s="648" t="str">
        <f t="shared" ca="1" si="16"/>
        <v>极光冻结者:2</v>
      </c>
      <c r="B88" s="652" t="str">
        <f t="shared" ca="1" si="17"/>
        <v>激光</v>
      </c>
      <c r="C88" s="653" t="str">
        <f t="shared" ca="1" si="17"/>
        <v>全体</v>
      </c>
      <c r="D88" s="654" t="str">
        <f t="shared" ca="1" si="17"/>
        <v>SE</v>
      </c>
      <c r="E88" s="653">
        <f t="shared" ca="1" si="17"/>
        <v>0</v>
      </c>
      <c r="F88" s="634">
        <f t="shared" ca="1" si="18"/>
        <v>0</v>
      </c>
      <c r="G88" s="634">
        <f t="shared" ca="1" si="15"/>
        <v>863</v>
      </c>
      <c r="H88" s="635">
        <f t="shared" ca="1" si="18"/>
        <v>863</v>
      </c>
      <c r="I88" s="634">
        <f t="shared" ca="1" si="18"/>
        <v>0</v>
      </c>
      <c r="J88" s="634">
        <f t="shared" ca="1" si="15"/>
        <v>88</v>
      </c>
      <c r="K88" s="636">
        <f t="shared" ca="1" si="18"/>
        <v>118</v>
      </c>
      <c r="L88" s="634">
        <f t="shared" ca="1" si="18"/>
        <v>0</v>
      </c>
      <c r="M88" s="634">
        <f t="shared" ca="1" si="15"/>
        <v>8</v>
      </c>
      <c r="N88" s="650">
        <f t="shared" ca="1" si="18"/>
        <v>8</v>
      </c>
      <c r="O88" s="638">
        <f t="shared" ca="1" si="18"/>
        <v>0</v>
      </c>
      <c r="P88" s="638">
        <f t="shared" ca="1" si="15"/>
        <v>13.75</v>
      </c>
      <c r="Q88" s="639">
        <f t="shared" ca="1" si="18"/>
        <v>16.63</v>
      </c>
      <c r="R88" s="649" t="str">
        <f t="shared" ca="1" si="15"/>
        <v>宝:鳄香蕉研究所下方海边山洞</v>
      </c>
    </row>
    <row r="89" spans="1:18" ht="12" thickBot="1">
      <c r="A89" s="648" t="str">
        <f t="shared" ca="1" si="16"/>
        <v>极光冻结者:3</v>
      </c>
      <c r="B89" s="652" t="str">
        <f t="shared" ca="1" si="17"/>
        <v>激光</v>
      </c>
      <c r="C89" s="653" t="str">
        <f t="shared" ca="1" si="17"/>
        <v>全体</v>
      </c>
      <c r="D89" s="654" t="str">
        <f t="shared" ca="1" si="17"/>
        <v>SE</v>
      </c>
      <c r="E89" s="653">
        <f t="shared" ca="1" si="17"/>
        <v>0</v>
      </c>
      <c r="F89" s="634">
        <f t="shared" ca="1" si="18"/>
        <v>0</v>
      </c>
      <c r="G89" s="634">
        <f t="shared" ca="1" si="15"/>
        <v>942</v>
      </c>
      <c r="H89" s="635">
        <f t="shared" ca="1" si="18"/>
        <v>942</v>
      </c>
      <c r="I89" s="634">
        <f t="shared" ca="1" si="18"/>
        <v>0</v>
      </c>
      <c r="J89" s="634">
        <f t="shared" ca="1" si="15"/>
        <v>96</v>
      </c>
      <c r="K89" s="636">
        <f t="shared" ca="1" si="18"/>
        <v>129</v>
      </c>
      <c r="L89" s="634">
        <f t="shared" ca="1" si="18"/>
        <v>0</v>
      </c>
      <c r="M89" s="634">
        <f t="shared" ca="1" si="15"/>
        <v>8</v>
      </c>
      <c r="N89" s="650">
        <f t="shared" ca="1" si="18"/>
        <v>8</v>
      </c>
      <c r="O89" s="638">
        <f t="shared" ca="1" si="18"/>
        <v>0</v>
      </c>
      <c r="P89" s="638">
        <f t="shared" ca="1" si="15"/>
        <v>15</v>
      </c>
      <c r="Q89" s="639">
        <f t="shared" ca="1" si="18"/>
        <v>18.149999999999999</v>
      </c>
      <c r="R89" s="649" t="str">
        <f t="shared" ca="1" si="15"/>
        <v>宝:鳄香蕉研究所下方海边山洞</v>
      </c>
    </row>
    <row r="90" spans="1:18" ht="12" thickBot="1">
      <c r="A90" s="648" t="str">
        <f t="shared" ca="1" si="16"/>
        <v>超越彩虹:0</v>
      </c>
      <c r="B90" s="652" t="str">
        <f t="shared" ca="1" si="17"/>
        <v>激光</v>
      </c>
      <c r="C90" s="653" t="str">
        <f t="shared" ca="1" si="17"/>
        <v>全体</v>
      </c>
      <c r="D90" s="654" t="str">
        <f t="shared" ca="1" si="17"/>
        <v>SE</v>
      </c>
      <c r="E90" s="653">
        <f t="shared" ca="1" si="17"/>
        <v>0</v>
      </c>
      <c r="F90" s="634">
        <f t="shared" ca="1" si="18"/>
        <v>0</v>
      </c>
      <c r="G90" s="634">
        <f t="shared" ca="1" si="18"/>
        <v>798</v>
      </c>
      <c r="H90" s="635">
        <f t="shared" ca="1" si="18"/>
        <v>837</v>
      </c>
      <c r="I90" s="634">
        <f t="shared" ca="1" si="18"/>
        <v>0</v>
      </c>
      <c r="J90" s="634">
        <f t="shared" ca="1" si="18"/>
        <v>75</v>
      </c>
      <c r="K90" s="636">
        <f t="shared" ca="1" si="18"/>
        <v>97</v>
      </c>
      <c r="L90" s="634">
        <f t="shared" ca="1" si="18"/>
        <v>0</v>
      </c>
      <c r="M90" s="634">
        <f t="shared" ca="1" si="18"/>
        <v>4</v>
      </c>
      <c r="N90" s="650">
        <f t="shared" ca="1" si="18"/>
        <v>4</v>
      </c>
      <c r="O90" s="638">
        <f t="shared" ca="1" si="18"/>
        <v>0</v>
      </c>
      <c r="P90" s="638">
        <f t="shared" ca="1" si="18"/>
        <v>15.5</v>
      </c>
      <c r="Q90" s="639">
        <f t="shared" ca="1" si="18"/>
        <v>18.75</v>
      </c>
      <c r="R90" s="649" t="str">
        <f t="shared" ca="1" si="18"/>
        <v>宝:扎格纳特/落:波动筒</v>
      </c>
    </row>
    <row r="91" spans="1:18" ht="12" thickBot="1">
      <c r="A91" s="648" t="str">
        <f t="shared" ca="1" si="16"/>
        <v>超越彩虹:1</v>
      </c>
      <c r="B91" s="652" t="str">
        <f t="shared" ca="1" si="17"/>
        <v>激光</v>
      </c>
      <c r="C91" s="653" t="str">
        <f t="shared" ca="1" si="17"/>
        <v>全体</v>
      </c>
      <c r="D91" s="654" t="str">
        <f t="shared" ca="1" si="17"/>
        <v>SE</v>
      </c>
      <c r="E91" s="653">
        <f t="shared" ca="1" si="17"/>
        <v>0</v>
      </c>
      <c r="F91" s="634">
        <f t="shared" ca="1" si="18"/>
        <v>0</v>
      </c>
      <c r="G91" s="634">
        <f t="shared" ca="1" si="18"/>
        <v>837</v>
      </c>
      <c r="H91" s="635">
        <f t="shared" ca="1" si="18"/>
        <v>837</v>
      </c>
      <c r="I91" s="634">
        <f t="shared" ca="1" si="18"/>
        <v>0</v>
      </c>
      <c r="J91" s="634">
        <f t="shared" ca="1" si="18"/>
        <v>78</v>
      </c>
      <c r="K91" s="636">
        <f t="shared" ca="1" si="18"/>
        <v>101</v>
      </c>
      <c r="L91" s="634">
        <f t="shared" ca="1" si="18"/>
        <v>0</v>
      </c>
      <c r="M91" s="634">
        <f t="shared" ca="1" si="18"/>
        <v>4</v>
      </c>
      <c r="N91" s="650">
        <f t="shared" ca="1" si="18"/>
        <v>4</v>
      </c>
      <c r="O91" s="638">
        <f t="shared" ca="1" si="18"/>
        <v>0</v>
      </c>
      <c r="P91" s="638">
        <f t="shared" ca="1" si="18"/>
        <v>16.27</v>
      </c>
      <c r="Q91" s="639">
        <f t="shared" ca="1" si="18"/>
        <v>19.190000000000001</v>
      </c>
      <c r="R91" s="649" t="str">
        <f t="shared" ca="1" si="18"/>
        <v>宝:扎格纳特/落:波动筒</v>
      </c>
    </row>
    <row r="92" spans="1:18" ht="12" thickBot="1">
      <c r="A92" s="648" t="str">
        <f t="shared" ca="1" si="16"/>
        <v>超越彩虹:2</v>
      </c>
      <c r="B92" s="652" t="str">
        <f t="shared" ca="1" si="17"/>
        <v>激光</v>
      </c>
      <c r="C92" s="653" t="str">
        <f t="shared" ca="1" si="17"/>
        <v>全体</v>
      </c>
      <c r="D92" s="654" t="str">
        <f t="shared" ca="1" si="17"/>
        <v>SE</v>
      </c>
      <c r="E92" s="653">
        <f t="shared" ca="1" si="17"/>
        <v>0</v>
      </c>
      <c r="F92" s="634">
        <f t="shared" ca="1" si="18"/>
        <v>0</v>
      </c>
      <c r="G92" s="634">
        <f t="shared" ca="1" si="18"/>
        <v>877</v>
      </c>
      <c r="H92" s="635">
        <f t="shared" ca="1" si="18"/>
        <v>877</v>
      </c>
      <c r="I92" s="634">
        <f t="shared" ca="1" si="18"/>
        <v>0</v>
      </c>
      <c r="J92" s="634">
        <f t="shared" ca="1" si="18"/>
        <v>82</v>
      </c>
      <c r="K92" s="636">
        <f t="shared" ca="1" si="18"/>
        <v>106</v>
      </c>
      <c r="L92" s="634">
        <f t="shared" ca="1" si="18"/>
        <v>0</v>
      </c>
      <c r="M92" s="634">
        <f t="shared" ca="1" si="18"/>
        <v>4</v>
      </c>
      <c r="N92" s="650">
        <f t="shared" ca="1" si="18"/>
        <v>4</v>
      </c>
      <c r="O92" s="638">
        <f t="shared" ca="1" si="18"/>
        <v>0</v>
      </c>
      <c r="P92" s="638">
        <f t="shared" ca="1" si="18"/>
        <v>17.05</v>
      </c>
      <c r="Q92" s="639">
        <f t="shared" ca="1" si="18"/>
        <v>20.11</v>
      </c>
      <c r="R92" s="649" t="str">
        <f t="shared" ca="1" si="18"/>
        <v>宝:扎格纳特/落:波动筒</v>
      </c>
    </row>
    <row r="93" spans="1:18" ht="12" thickBot="1">
      <c r="A93" s="648" t="str">
        <f t="shared" ca="1" si="16"/>
        <v>超越彩虹:3</v>
      </c>
      <c r="B93" s="652" t="str">
        <f t="shared" ca="1" si="17"/>
        <v>激光</v>
      </c>
      <c r="C93" s="653" t="str">
        <f t="shared" ca="1" si="17"/>
        <v>全体</v>
      </c>
      <c r="D93" s="654" t="str">
        <f t="shared" ca="1" si="17"/>
        <v>SE</v>
      </c>
      <c r="E93" s="653">
        <f t="shared" ca="1" si="17"/>
        <v>0</v>
      </c>
      <c r="F93" s="634">
        <f t="shared" ca="1" si="18"/>
        <v>0</v>
      </c>
      <c r="G93" s="634">
        <f t="shared" ca="1" si="18"/>
        <v>957</v>
      </c>
      <c r="H93" s="635">
        <f t="shared" ca="1" si="18"/>
        <v>957</v>
      </c>
      <c r="I93" s="634">
        <f t="shared" ca="1" si="18"/>
        <v>0</v>
      </c>
      <c r="J93" s="634">
        <f t="shared" ca="1" si="18"/>
        <v>90</v>
      </c>
      <c r="K93" s="636">
        <f t="shared" ca="1" si="18"/>
        <v>117</v>
      </c>
      <c r="L93" s="634">
        <f t="shared" ca="1" si="18"/>
        <v>0</v>
      </c>
      <c r="M93" s="634">
        <f t="shared" ca="1" si="18"/>
        <v>4</v>
      </c>
      <c r="N93" s="650">
        <f t="shared" ca="1" si="18"/>
        <v>4</v>
      </c>
      <c r="O93" s="638">
        <f t="shared" ca="1" si="18"/>
        <v>0</v>
      </c>
      <c r="P93" s="638">
        <f t="shared" ca="1" si="18"/>
        <v>18.600000000000001</v>
      </c>
      <c r="Q93" s="639">
        <f t="shared" ca="1" si="18"/>
        <v>21.94</v>
      </c>
      <c r="R93" s="649" t="str">
        <f t="shared" ca="1" si="18"/>
        <v>宝:扎格纳特/落:波动筒</v>
      </c>
    </row>
    <row r="94" spans="1:18" ht="12" thickBot="1">
      <c r="A94" s="648" t="str">
        <f t="shared" ca="1" si="16"/>
        <v>AT爱国者:0</v>
      </c>
      <c r="B94" s="652" t="str">
        <f t="shared" ca="1" si="17"/>
        <v>通常</v>
      </c>
      <c r="C94" s="653" t="str">
        <f t="shared" ca="1" si="17"/>
        <v>迎击</v>
      </c>
      <c r="D94" s="654" t="str">
        <f t="shared" ca="1" si="17"/>
        <v>SE</v>
      </c>
      <c r="E94" s="653">
        <f t="shared" ca="1" si="17"/>
        <v>0</v>
      </c>
      <c r="F94" s="634">
        <f t="shared" ref="F94:R104" ca="1" si="19">IF(ROWS(SE列表) &gt;= ROW() - 3,OFFSET(战车武器类型SE,ROW() - 3,COLUMN()),"")</f>
        <v>0</v>
      </c>
      <c r="G94" s="634">
        <f t="shared" ca="1" si="18"/>
        <v>0</v>
      </c>
      <c r="H94" s="635">
        <f t="shared" ca="1" si="19"/>
        <v>0</v>
      </c>
      <c r="I94" s="634">
        <f t="shared" ca="1" si="19"/>
        <v>0</v>
      </c>
      <c r="J94" s="634">
        <f t="shared" ca="1" si="18"/>
        <v>50</v>
      </c>
      <c r="K94" s="636">
        <f t="shared" ca="1" si="19"/>
        <v>85</v>
      </c>
      <c r="L94" s="634">
        <f t="shared" ca="1" si="19"/>
        <v>0</v>
      </c>
      <c r="M94" s="634">
        <f t="shared" ca="1" si="18"/>
        <v>16</v>
      </c>
      <c r="N94" s="650">
        <f t="shared" ca="1" si="19"/>
        <v>61</v>
      </c>
      <c r="O94" s="638">
        <f t="shared" ca="1" si="19"/>
        <v>0</v>
      </c>
      <c r="P94" s="638">
        <f t="shared" ca="1" si="18"/>
        <v>5</v>
      </c>
      <c r="Q94" s="639">
        <f t="shared" ca="1" si="19"/>
        <v>8.4499999999999993</v>
      </c>
      <c r="R94" s="649" t="str">
        <f t="shared" ca="1" si="18"/>
        <v>店:铁片镇</v>
      </c>
    </row>
    <row r="95" spans="1:18" ht="12" thickBot="1">
      <c r="A95" s="648" t="str">
        <f t="shared" ca="1" si="16"/>
        <v>蛇女妖镭射:0</v>
      </c>
      <c r="B95" s="652" t="str">
        <f t="shared" ca="1" si="17"/>
        <v>激光</v>
      </c>
      <c r="C95" s="653" t="str">
        <f t="shared" ca="1" si="17"/>
        <v>迎击</v>
      </c>
      <c r="D95" s="654" t="str">
        <f t="shared" ca="1" si="17"/>
        <v>SE</v>
      </c>
      <c r="E95" s="653">
        <f t="shared" ca="1" si="17"/>
        <v>0</v>
      </c>
      <c r="F95" s="634">
        <f t="shared" ca="1" si="19"/>
        <v>0</v>
      </c>
      <c r="G95" s="634">
        <f t="shared" ca="1" si="18"/>
        <v>0</v>
      </c>
      <c r="H95" s="635">
        <f t="shared" ca="1" si="19"/>
        <v>0</v>
      </c>
      <c r="I95" s="634">
        <f t="shared" ca="1" si="19"/>
        <v>0</v>
      </c>
      <c r="J95" s="634">
        <f t="shared" ca="1" si="18"/>
        <v>30</v>
      </c>
      <c r="K95" s="636">
        <f t="shared" ca="1" si="19"/>
        <v>45</v>
      </c>
      <c r="L95" s="634">
        <f t="shared" ca="1" si="19"/>
        <v>0</v>
      </c>
      <c r="M95" s="634">
        <f t="shared" ca="1" si="18"/>
        <v>32</v>
      </c>
      <c r="N95" s="650">
        <f t="shared" ca="1" si="19"/>
        <v>97</v>
      </c>
      <c r="O95" s="638">
        <f t="shared" ca="1" si="19"/>
        <v>0</v>
      </c>
      <c r="P95" s="638">
        <f t="shared" ca="1" si="18"/>
        <v>8</v>
      </c>
      <c r="Q95" s="639">
        <f t="shared" ca="1" si="19"/>
        <v>13.52</v>
      </c>
      <c r="R95" s="649" t="str">
        <f t="shared" ca="1" si="18"/>
        <v>店:艾尔鲁斯</v>
      </c>
    </row>
    <row r="96" spans="1:18" ht="12" thickBot="1">
      <c r="A96" s="648" t="str">
        <f t="shared" ca="1" si="16"/>
        <v>扩散式密集阵系统:0</v>
      </c>
      <c r="B96" s="652" t="str">
        <f t="shared" ca="1" si="17"/>
        <v>激光</v>
      </c>
      <c r="C96" s="653" t="str">
        <f t="shared" ca="1" si="17"/>
        <v>迎击</v>
      </c>
      <c r="D96" s="654" t="str">
        <f t="shared" ca="1" si="17"/>
        <v>SE</v>
      </c>
      <c r="E96" s="653">
        <f t="shared" ca="1" si="17"/>
        <v>0</v>
      </c>
      <c r="F96" s="634">
        <f t="shared" ca="1" si="19"/>
        <v>0</v>
      </c>
      <c r="G96" s="634">
        <f t="shared" ca="1" si="18"/>
        <v>0</v>
      </c>
      <c r="H96" s="635">
        <f t="shared" ca="1" si="19"/>
        <v>0</v>
      </c>
      <c r="I96" s="634">
        <f t="shared" ca="1" si="19"/>
        <v>0</v>
      </c>
      <c r="J96" s="634">
        <f t="shared" ca="1" si="18"/>
        <v>45</v>
      </c>
      <c r="K96" s="636">
        <f t="shared" ca="1" si="19"/>
        <v>63</v>
      </c>
      <c r="L96" s="634">
        <f t="shared" ca="1" si="19"/>
        <v>0</v>
      </c>
      <c r="M96" s="634">
        <f t="shared" ca="1" si="18"/>
        <v>48</v>
      </c>
      <c r="N96" s="650">
        <f t="shared" ca="1" si="19"/>
        <v>98</v>
      </c>
      <c r="O96" s="638">
        <f t="shared" ca="1" si="19"/>
        <v>0</v>
      </c>
      <c r="P96" s="638">
        <f t="shared" ca="1" si="18"/>
        <v>14</v>
      </c>
      <c r="Q96" s="639">
        <f t="shared" ca="1" si="19"/>
        <v>21.56</v>
      </c>
      <c r="R96" s="649" t="str">
        <f t="shared" ca="1" si="18"/>
        <v>宝:扎格纳特</v>
      </c>
    </row>
    <row r="97" spans="1:20" ht="12" thickBot="1">
      <c r="A97" s="648" t="str">
        <f t="shared" ca="1" si="16"/>
        <v>扩散式密集阵系统:1</v>
      </c>
      <c r="B97" s="652" t="str">
        <f t="shared" ca="1" si="17"/>
        <v>激光</v>
      </c>
      <c r="C97" s="653" t="str">
        <f t="shared" ca="1" si="17"/>
        <v>迎击</v>
      </c>
      <c r="D97" s="654" t="str">
        <f t="shared" ca="1" si="17"/>
        <v>SE</v>
      </c>
      <c r="E97" s="653">
        <f t="shared" ca="1" si="17"/>
        <v>0</v>
      </c>
      <c r="F97" s="634">
        <f t="shared" ca="1" si="19"/>
        <v>0</v>
      </c>
      <c r="G97" s="634">
        <f t="shared" ca="1" si="18"/>
        <v>0</v>
      </c>
      <c r="H97" s="635">
        <f t="shared" ca="1" si="19"/>
        <v>0</v>
      </c>
      <c r="I97" s="634">
        <f t="shared" ca="1" si="19"/>
        <v>0</v>
      </c>
      <c r="J97" s="634">
        <f t="shared" ca="1" si="18"/>
        <v>47</v>
      </c>
      <c r="K97" s="636">
        <f t="shared" ca="1" si="19"/>
        <v>65</v>
      </c>
      <c r="L97" s="634">
        <f t="shared" ca="1" si="19"/>
        <v>0</v>
      </c>
      <c r="M97" s="634">
        <f t="shared" ca="1" si="18"/>
        <v>48</v>
      </c>
      <c r="N97" s="650">
        <f t="shared" ca="1" si="19"/>
        <v>98</v>
      </c>
      <c r="O97" s="638">
        <f t="shared" ca="1" si="19"/>
        <v>0</v>
      </c>
      <c r="P97" s="638">
        <f t="shared" ca="1" si="18"/>
        <v>14.7</v>
      </c>
      <c r="Q97" s="639">
        <f t="shared" ca="1" si="19"/>
        <v>22.63</v>
      </c>
      <c r="R97" s="649" t="str">
        <f t="shared" ca="1" si="18"/>
        <v>宝:扎格纳特</v>
      </c>
    </row>
    <row r="98" spans="1:20" ht="12" thickBot="1">
      <c r="A98" s="648" t="str">
        <f t="shared" ca="1" si="16"/>
        <v>扩散式密集阵系统:2</v>
      </c>
      <c r="B98" s="652" t="str">
        <f t="shared" ca="1" si="17"/>
        <v>激光</v>
      </c>
      <c r="C98" s="653" t="str">
        <f t="shared" ca="1" si="17"/>
        <v>迎击</v>
      </c>
      <c r="D98" s="654" t="str">
        <f t="shared" ca="1" si="17"/>
        <v>SE</v>
      </c>
      <c r="E98" s="653">
        <f t="shared" ca="1" si="17"/>
        <v>0</v>
      </c>
      <c r="F98" s="634">
        <f t="shared" ca="1" si="19"/>
        <v>0</v>
      </c>
      <c r="G98" s="634">
        <f t="shared" ca="1" si="18"/>
        <v>0</v>
      </c>
      <c r="H98" s="635">
        <f t="shared" ca="1" si="19"/>
        <v>0</v>
      </c>
      <c r="I98" s="634">
        <f t="shared" ca="1" si="19"/>
        <v>0</v>
      </c>
      <c r="J98" s="634">
        <f t="shared" ca="1" si="18"/>
        <v>49</v>
      </c>
      <c r="K98" s="636">
        <f t="shared" ca="1" si="19"/>
        <v>68</v>
      </c>
      <c r="L98" s="634">
        <f t="shared" ca="1" si="19"/>
        <v>0</v>
      </c>
      <c r="M98" s="634">
        <f t="shared" ca="1" si="18"/>
        <v>48</v>
      </c>
      <c r="N98" s="650">
        <f t="shared" ca="1" si="19"/>
        <v>98</v>
      </c>
      <c r="O98" s="638">
        <f t="shared" ca="1" si="19"/>
        <v>0</v>
      </c>
      <c r="P98" s="638">
        <f t="shared" ca="1" si="18"/>
        <v>15.4</v>
      </c>
      <c r="Q98" s="639">
        <f t="shared" ca="1" si="19"/>
        <v>23.71</v>
      </c>
      <c r="R98" s="649" t="str">
        <f t="shared" ca="1" si="18"/>
        <v>宝:扎格纳特</v>
      </c>
    </row>
    <row r="99" spans="1:20" ht="12" thickBot="1">
      <c r="A99" s="648" t="str">
        <f t="shared" ca="1" si="16"/>
        <v>扩散式密集阵系统:3</v>
      </c>
      <c r="B99" s="652" t="str">
        <f t="shared" ca="1" si="17"/>
        <v>激光</v>
      </c>
      <c r="C99" s="653" t="str">
        <f t="shared" ca="1" si="17"/>
        <v>迎击</v>
      </c>
      <c r="D99" s="654" t="str">
        <f t="shared" ca="1" si="17"/>
        <v>SE</v>
      </c>
      <c r="E99" s="653">
        <f t="shared" ca="1" si="17"/>
        <v>0</v>
      </c>
      <c r="F99" s="634">
        <f t="shared" ca="1" si="19"/>
        <v>0</v>
      </c>
      <c r="G99" s="634">
        <f t="shared" ca="1" si="18"/>
        <v>0</v>
      </c>
      <c r="H99" s="635">
        <f t="shared" ca="1" si="19"/>
        <v>0</v>
      </c>
      <c r="I99" s="634">
        <f t="shared" ca="1" si="19"/>
        <v>0</v>
      </c>
      <c r="J99" s="634">
        <f t="shared" ca="1" si="18"/>
        <v>54</v>
      </c>
      <c r="K99" s="636">
        <f t="shared" ca="1" si="19"/>
        <v>75</v>
      </c>
      <c r="L99" s="634">
        <f t="shared" ca="1" si="19"/>
        <v>0</v>
      </c>
      <c r="M99" s="634">
        <f t="shared" ca="1" si="18"/>
        <v>48</v>
      </c>
      <c r="N99" s="650">
        <f t="shared" ca="1" si="19"/>
        <v>98</v>
      </c>
      <c r="O99" s="638">
        <f t="shared" ca="1" si="19"/>
        <v>0</v>
      </c>
      <c r="P99" s="638">
        <f t="shared" ca="1" si="18"/>
        <v>16.8</v>
      </c>
      <c r="Q99" s="639">
        <f t="shared" ca="1" si="19"/>
        <v>25.87</v>
      </c>
      <c r="R99" s="649" t="str">
        <f t="shared" ca="1" si="18"/>
        <v>宝:扎格纳特</v>
      </c>
    </row>
    <row r="100" spans="1:20" ht="12" thickBot="1">
      <c r="A100" s="648" t="str">
        <f t="shared" ca="1" si="16"/>
        <v>闪光迎击神话:0</v>
      </c>
      <c r="B100" s="652" t="str">
        <f t="shared" ca="1" si="17"/>
        <v>激光</v>
      </c>
      <c r="C100" s="653" t="str">
        <f t="shared" ca="1" si="17"/>
        <v>迎击</v>
      </c>
      <c r="D100" s="654" t="str">
        <f t="shared" ca="1" si="17"/>
        <v>SE</v>
      </c>
      <c r="E100" s="653">
        <f t="shared" ca="1" si="17"/>
        <v>0</v>
      </c>
      <c r="F100" s="634">
        <f t="shared" ca="1" si="19"/>
        <v>0</v>
      </c>
      <c r="G100" s="634">
        <f t="shared" ca="1" si="19"/>
        <v>0</v>
      </c>
      <c r="H100" s="635">
        <f t="shared" ca="1" si="19"/>
        <v>0</v>
      </c>
      <c r="I100" s="634">
        <f t="shared" ca="1" si="19"/>
        <v>0</v>
      </c>
      <c r="J100" s="634">
        <f t="shared" ca="1" si="19"/>
        <v>47</v>
      </c>
      <c r="K100" s="636">
        <f t="shared" ca="1" si="19"/>
        <v>65</v>
      </c>
      <c r="L100" s="634" t="str">
        <f t="shared" ca="1" si="19"/>
        <v>∞</v>
      </c>
      <c r="M100" s="634" t="str">
        <f t="shared" ca="1" si="19"/>
        <v>∞</v>
      </c>
      <c r="N100" s="650" t="str">
        <f t="shared" ca="1" si="19"/>
        <v>∞</v>
      </c>
      <c r="O100" s="638">
        <f t="shared" ca="1" si="19"/>
        <v>0</v>
      </c>
      <c r="P100" s="638">
        <f t="shared" ca="1" si="19"/>
        <v>18.899999999999999</v>
      </c>
      <c r="Q100" s="639">
        <f t="shared" ca="1" si="19"/>
        <v>23.43</v>
      </c>
      <c r="R100" s="649" t="str">
        <f t="shared" ca="1" si="19"/>
        <v>落:激钢钻狮/激钢钻虎</v>
      </c>
    </row>
    <row r="101" spans="1:20" ht="12" thickBot="1">
      <c r="A101" s="648" t="str">
        <f t="shared" ca="1" si="16"/>
        <v>闪光迎击神话:1</v>
      </c>
      <c r="B101" s="652" t="str">
        <f t="shared" ca="1" si="17"/>
        <v>激光</v>
      </c>
      <c r="C101" s="653" t="str">
        <f t="shared" ca="1" si="17"/>
        <v>迎击</v>
      </c>
      <c r="D101" s="654" t="str">
        <f t="shared" ca="1" si="17"/>
        <v>SE</v>
      </c>
      <c r="E101" s="653">
        <f t="shared" ca="1" si="17"/>
        <v>0</v>
      </c>
      <c r="F101" s="634">
        <f t="shared" ca="1" si="19"/>
        <v>0</v>
      </c>
      <c r="G101" s="634">
        <f t="shared" ca="1" si="19"/>
        <v>0</v>
      </c>
      <c r="H101" s="635">
        <f t="shared" ca="1" si="19"/>
        <v>0</v>
      </c>
      <c r="I101" s="634">
        <f t="shared" ca="1" si="19"/>
        <v>0</v>
      </c>
      <c r="J101" s="634">
        <f t="shared" ca="1" si="19"/>
        <v>47</v>
      </c>
      <c r="K101" s="636">
        <f t="shared" ca="1" si="19"/>
        <v>65</v>
      </c>
      <c r="L101" s="634" t="str">
        <f t="shared" ca="1" si="19"/>
        <v>∞</v>
      </c>
      <c r="M101" s="634" t="str">
        <f t="shared" ca="1" si="19"/>
        <v>∞</v>
      </c>
      <c r="N101" s="650" t="str">
        <f t="shared" ca="1" si="19"/>
        <v>∞</v>
      </c>
      <c r="O101" s="638">
        <f t="shared" ca="1" si="19"/>
        <v>0</v>
      </c>
      <c r="P101" s="638">
        <f t="shared" ca="1" si="19"/>
        <v>18.899999999999999</v>
      </c>
      <c r="Q101" s="639">
        <f t="shared" ca="1" si="19"/>
        <v>23.43</v>
      </c>
      <c r="R101" s="649" t="str">
        <f t="shared" ca="1" si="19"/>
        <v>落:激钢钻狮/激钢钻虎</v>
      </c>
    </row>
    <row r="102" spans="1:20" ht="12" thickBot="1">
      <c r="A102" s="648" t="str">
        <f t="shared" ca="1" si="16"/>
        <v>超光速快子雷达:0</v>
      </c>
      <c r="B102" s="652" t="str">
        <f t="shared" ca="1" si="17"/>
        <v>通常</v>
      </c>
      <c r="C102" s="653" t="str">
        <f t="shared" ca="1" si="17"/>
        <v>命中↑</v>
      </c>
      <c r="D102" s="654" t="str">
        <f t="shared" ca="1" si="17"/>
        <v>SE</v>
      </c>
      <c r="E102" s="653">
        <f t="shared" ca="1" si="17"/>
        <v>0</v>
      </c>
      <c r="F102" s="634">
        <f t="shared" ca="1" si="19"/>
        <v>0</v>
      </c>
      <c r="G102" s="634">
        <f t="shared" ca="1" si="19"/>
        <v>0</v>
      </c>
      <c r="H102" s="635">
        <f t="shared" ca="1" si="19"/>
        <v>0</v>
      </c>
      <c r="I102" s="634">
        <f t="shared" ca="1" si="19"/>
        <v>0</v>
      </c>
      <c r="J102" s="634">
        <f t="shared" ca="1" si="19"/>
        <v>60</v>
      </c>
      <c r="K102" s="636">
        <f t="shared" ca="1" si="19"/>
        <v>120</v>
      </c>
      <c r="L102" s="634" t="str">
        <f t="shared" ca="1" si="19"/>
        <v>∞</v>
      </c>
      <c r="M102" s="634" t="str">
        <f t="shared" ca="1" si="19"/>
        <v>∞</v>
      </c>
      <c r="N102" s="650" t="str">
        <f t="shared" ca="1" si="19"/>
        <v>∞</v>
      </c>
      <c r="O102" s="638">
        <f t="shared" ca="1" si="19"/>
        <v>0</v>
      </c>
      <c r="P102" s="638">
        <f t="shared" ca="1" si="19"/>
        <v>2.5</v>
      </c>
      <c r="Q102" s="639">
        <f t="shared" ca="1" si="19"/>
        <v>4</v>
      </c>
      <c r="R102" s="649" t="str">
        <f t="shared" ca="1" si="19"/>
        <v>落:喧闹车</v>
      </c>
    </row>
    <row r="103" spans="1:20" ht="12" thickBot="1">
      <c r="A103" s="648" t="str">
        <f t="shared" ca="1" si="16"/>
        <v>超光速快子雷达:1</v>
      </c>
      <c r="B103" s="652" t="str">
        <f t="shared" ca="1" si="17"/>
        <v>通常</v>
      </c>
      <c r="C103" s="653" t="str">
        <f t="shared" ca="1" si="17"/>
        <v>命中↑</v>
      </c>
      <c r="D103" s="654" t="str">
        <f t="shared" ca="1" si="17"/>
        <v>SE</v>
      </c>
      <c r="E103" s="653">
        <f t="shared" ca="1" si="17"/>
        <v>0</v>
      </c>
      <c r="F103" s="634">
        <f t="shared" ca="1" si="19"/>
        <v>0</v>
      </c>
      <c r="G103" s="634">
        <f t="shared" ca="1" si="19"/>
        <v>0</v>
      </c>
      <c r="H103" s="635">
        <f t="shared" ca="1" si="19"/>
        <v>0</v>
      </c>
      <c r="I103" s="634">
        <f t="shared" ca="1" si="19"/>
        <v>0</v>
      </c>
      <c r="J103" s="634">
        <f t="shared" ca="1" si="19"/>
        <v>63</v>
      </c>
      <c r="K103" s="636">
        <f t="shared" ca="1" si="19"/>
        <v>126</v>
      </c>
      <c r="L103" s="634" t="str">
        <f t="shared" ca="1" si="19"/>
        <v>∞</v>
      </c>
      <c r="M103" s="634" t="str">
        <f t="shared" ca="1" si="19"/>
        <v>∞</v>
      </c>
      <c r="N103" s="650" t="str">
        <f t="shared" ca="1" si="19"/>
        <v>∞</v>
      </c>
      <c r="O103" s="638">
        <f t="shared" ca="1" si="19"/>
        <v>0</v>
      </c>
      <c r="P103" s="638">
        <f t="shared" ca="1" si="19"/>
        <v>2.62</v>
      </c>
      <c r="Q103" s="639">
        <f t="shared" ca="1" si="19"/>
        <v>4.1900000000000004</v>
      </c>
      <c r="R103" s="649" t="str">
        <f t="shared" ca="1" si="19"/>
        <v>落:喧闹车</v>
      </c>
    </row>
    <row r="104" spans="1:20" ht="12" thickBot="1">
      <c r="A104" s="648" t="str">
        <f t="shared" ca="1" si="16"/>
        <v>超光速快子雷达:2</v>
      </c>
      <c r="B104" s="652" t="str">
        <f t="shared" ca="1" si="17"/>
        <v>通常</v>
      </c>
      <c r="C104" s="653" t="str">
        <f t="shared" ca="1" si="17"/>
        <v>命中↑</v>
      </c>
      <c r="D104" s="654" t="str">
        <f t="shared" ca="1" si="17"/>
        <v>SE</v>
      </c>
      <c r="E104" s="653">
        <f t="shared" ca="1" si="17"/>
        <v>0</v>
      </c>
      <c r="F104" s="635">
        <f t="shared" ca="1" si="19"/>
        <v>0</v>
      </c>
      <c r="G104" s="634">
        <f t="shared" ca="1" si="19"/>
        <v>0</v>
      </c>
      <c r="H104" s="635">
        <f t="shared" ca="1" si="19"/>
        <v>0</v>
      </c>
      <c r="I104" s="634">
        <f t="shared" ca="1" si="19"/>
        <v>0</v>
      </c>
      <c r="J104" s="634">
        <f t="shared" ca="1" si="19"/>
        <v>66</v>
      </c>
      <c r="K104" s="635">
        <f t="shared" ca="1" si="19"/>
        <v>132</v>
      </c>
      <c r="L104" s="635" t="str">
        <f t="shared" ca="1" si="19"/>
        <v>∞</v>
      </c>
      <c r="M104" s="634" t="str">
        <f t="shared" ca="1" si="19"/>
        <v>∞</v>
      </c>
      <c r="N104" s="650" t="str">
        <f t="shared" ca="1" si="19"/>
        <v>∞</v>
      </c>
      <c r="O104" s="651">
        <f t="shared" ca="1" si="19"/>
        <v>0</v>
      </c>
      <c r="P104" s="638">
        <f t="shared" ca="1" si="19"/>
        <v>2.75</v>
      </c>
      <c r="Q104" s="639">
        <f t="shared" ca="1" si="19"/>
        <v>4.4000000000000004</v>
      </c>
      <c r="R104" s="649" t="str">
        <f t="shared" ca="1" si="19"/>
        <v>落:喧闹车</v>
      </c>
    </row>
    <row r="105" spans="1:20">
      <c r="A105" s="52"/>
      <c r="F105" s="324"/>
      <c r="G105" s="324"/>
      <c r="H105" s="324"/>
      <c r="I105" s="324"/>
      <c r="J105" s="324"/>
      <c r="K105" s="324"/>
      <c r="L105" s="324"/>
      <c r="M105" s="324"/>
      <c r="N105" s="324"/>
      <c r="O105" s="325"/>
      <c r="P105" s="325"/>
      <c r="Q105" s="325"/>
      <c r="R105" s="7"/>
      <c r="S105" s="7"/>
      <c r="T105" s="7"/>
    </row>
    <row r="106" spans="1:20">
      <c r="A106" s="52"/>
      <c r="F106" s="324"/>
      <c r="G106" s="324"/>
      <c r="H106" s="324"/>
      <c r="I106" s="324"/>
      <c r="J106" s="324"/>
      <c r="K106" s="324"/>
      <c r="L106" s="324"/>
      <c r="M106" s="324"/>
      <c r="N106" s="324"/>
      <c r="O106" s="325"/>
      <c r="P106" s="325"/>
      <c r="Q106" s="325"/>
      <c r="R106" s="7"/>
      <c r="S106" s="7"/>
      <c r="T106" s="7"/>
    </row>
    <row r="107" spans="1:20">
      <c r="A107" s="52"/>
      <c r="F107" s="324"/>
      <c r="G107" s="324"/>
      <c r="H107" s="324"/>
      <c r="I107" s="324"/>
      <c r="J107" s="324"/>
      <c r="K107" s="324"/>
      <c r="L107" s="324"/>
      <c r="M107" s="324"/>
      <c r="N107" s="324"/>
      <c r="O107" s="325"/>
      <c r="P107" s="325"/>
      <c r="Q107" s="325"/>
      <c r="R107" s="7"/>
      <c r="S107" s="7"/>
      <c r="T107" s="7"/>
    </row>
    <row r="108" spans="1:20">
      <c r="A108" s="52"/>
      <c r="F108" s="324"/>
      <c r="G108" s="324"/>
      <c r="H108" s="324"/>
      <c r="I108" s="324"/>
      <c r="J108" s="324"/>
      <c r="K108" s="324"/>
      <c r="L108" s="324"/>
      <c r="M108" s="324"/>
      <c r="N108" s="324"/>
      <c r="O108" s="325"/>
      <c r="P108" s="325"/>
      <c r="Q108" s="325"/>
      <c r="R108" s="7"/>
      <c r="S108" s="7"/>
      <c r="T108" s="7"/>
    </row>
    <row r="109" spans="1:20">
      <c r="A109" s="52"/>
      <c r="F109" s="324"/>
      <c r="G109" s="324"/>
      <c r="H109" s="324"/>
      <c r="I109" s="324"/>
      <c r="J109" s="324"/>
      <c r="K109" s="324"/>
      <c r="L109" s="324"/>
      <c r="M109" s="324"/>
      <c r="N109" s="324"/>
      <c r="O109" s="325"/>
      <c r="P109" s="325"/>
      <c r="Q109" s="325"/>
      <c r="R109" s="7"/>
      <c r="S109" s="7"/>
      <c r="T109" s="7"/>
    </row>
    <row r="110" spans="1:20">
      <c r="A110" s="52"/>
      <c r="F110" s="324"/>
      <c r="G110" s="324"/>
      <c r="H110" s="324"/>
      <c r="I110" s="324"/>
      <c r="J110" s="324"/>
      <c r="K110" s="324"/>
      <c r="L110" s="324"/>
      <c r="M110" s="324"/>
      <c r="N110" s="324"/>
      <c r="O110" s="325"/>
      <c r="P110" s="325"/>
      <c r="Q110" s="325"/>
      <c r="R110" s="7"/>
      <c r="S110" s="7"/>
      <c r="T110" s="7"/>
    </row>
    <row r="111" spans="1:20">
      <c r="A111" s="52"/>
      <c r="F111" s="324"/>
      <c r="G111" s="324"/>
      <c r="H111" s="324"/>
      <c r="I111" s="324"/>
      <c r="J111" s="324"/>
      <c r="K111" s="324"/>
      <c r="L111" s="324"/>
      <c r="M111" s="324"/>
      <c r="N111" s="324"/>
      <c r="O111" s="325"/>
      <c r="P111" s="325"/>
      <c r="Q111" s="325"/>
      <c r="R111" s="7"/>
      <c r="S111" s="7"/>
      <c r="T111" s="7"/>
    </row>
    <row r="112" spans="1:20">
      <c r="A112" s="52"/>
      <c r="F112" s="324"/>
      <c r="G112" s="324"/>
      <c r="H112" s="324"/>
      <c r="I112" s="324"/>
      <c r="J112" s="324"/>
      <c r="K112" s="324"/>
      <c r="L112" s="324"/>
      <c r="M112" s="324"/>
      <c r="N112" s="324"/>
      <c r="O112" s="325"/>
      <c r="P112" s="325"/>
      <c r="Q112" s="325"/>
      <c r="R112" s="7"/>
      <c r="S112" s="7"/>
      <c r="T112" s="7"/>
    </row>
    <row r="113" spans="1:20">
      <c r="A113" s="52"/>
      <c r="F113" s="324"/>
      <c r="G113" s="324"/>
      <c r="H113" s="324"/>
      <c r="I113" s="324"/>
      <c r="J113" s="324"/>
      <c r="K113" s="324"/>
      <c r="L113" s="324"/>
      <c r="M113" s="324"/>
      <c r="N113" s="324"/>
      <c r="O113" s="325"/>
      <c r="P113" s="325"/>
      <c r="Q113" s="325"/>
      <c r="R113" s="7"/>
      <c r="S113" s="7"/>
      <c r="T113" s="7"/>
    </row>
    <row r="114" spans="1:20">
      <c r="A114" s="52"/>
      <c r="F114" s="324"/>
      <c r="G114" s="324"/>
      <c r="H114" s="324"/>
      <c r="I114" s="324"/>
      <c r="J114" s="324"/>
      <c r="K114" s="324"/>
      <c r="L114" s="324"/>
      <c r="M114" s="324"/>
      <c r="N114" s="324"/>
      <c r="O114" s="325"/>
      <c r="P114" s="325"/>
      <c r="Q114" s="325"/>
      <c r="R114" s="7"/>
      <c r="S114" s="7"/>
      <c r="T114" s="7"/>
    </row>
    <row r="115" spans="1:20">
      <c r="A115" s="52"/>
      <c r="F115" s="324"/>
      <c r="G115" s="324"/>
      <c r="H115" s="324"/>
      <c r="I115" s="324"/>
      <c r="J115" s="324"/>
      <c r="K115" s="324"/>
      <c r="L115" s="324"/>
      <c r="M115" s="324"/>
      <c r="N115" s="324"/>
      <c r="O115" s="325"/>
      <c r="P115" s="325"/>
      <c r="Q115" s="325"/>
      <c r="R115" s="7"/>
      <c r="S115" s="7"/>
      <c r="T115" s="7"/>
    </row>
    <row r="116" spans="1:20">
      <c r="A116" s="52"/>
      <c r="F116" s="324"/>
      <c r="G116" s="324"/>
      <c r="H116" s="324"/>
      <c r="I116" s="324"/>
      <c r="J116" s="324"/>
      <c r="K116" s="324"/>
      <c r="L116" s="324"/>
      <c r="M116" s="324"/>
      <c r="N116" s="324"/>
      <c r="O116" s="325"/>
      <c r="P116" s="325"/>
      <c r="Q116" s="325"/>
      <c r="R116" s="7"/>
      <c r="S116" s="7"/>
      <c r="T116" s="7"/>
    </row>
    <row r="117" spans="1:20">
      <c r="A117" s="52"/>
      <c r="F117" s="324"/>
      <c r="G117" s="324"/>
      <c r="H117" s="324"/>
      <c r="I117" s="324"/>
      <c r="J117" s="324"/>
      <c r="K117" s="324"/>
      <c r="L117" s="324"/>
      <c r="M117" s="324"/>
      <c r="N117" s="324"/>
      <c r="O117" s="325"/>
      <c r="P117" s="325"/>
      <c r="Q117" s="325"/>
      <c r="R117" s="7"/>
      <c r="S117" s="7"/>
      <c r="T117" s="7"/>
    </row>
    <row r="118" spans="1:20">
      <c r="A118" s="52"/>
      <c r="F118" s="324"/>
      <c r="G118" s="324"/>
      <c r="H118" s="324"/>
      <c r="I118" s="324"/>
      <c r="J118" s="324"/>
      <c r="K118" s="324"/>
      <c r="L118" s="324"/>
      <c r="M118" s="324"/>
      <c r="N118" s="324"/>
      <c r="O118" s="325"/>
      <c r="P118" s="325"/>
      <c r="Q118" s="325"/>
      <c r="R118" s="7"/>
      <c r="S118" s="7"/>
      <c r="T118" s="7"/>
    </row>
    <row r="119" spans="1:20">
      <c r="A119" s="52"/>
      <c r="F119" s="324"/>
      <c r="G119" s="324"/>
      <c r="H119" s="324"/>
      <c r="I119" s="324"/>
      <c r="J119" s="324"/>
      <c r="K119" s="324"/>
      <c r="L119" s="324"/>
      <c r="M119" s="324"/>
      <c r="N119" s="324"/>
      <c r="O119" s="325"/>
      <c r="P119" s="325"/>
      <c r="Q119" s="325"/>
      <c r="R119" s="7"/>
      <c r="S119" s="7"/>
      <c r="T119" s="7"/>
    </row>
    <row r="120" spans="1:20">
      <c r="A120" s="52"/>
      <c r="F120" s="324"/>
      <c r="G120" s="324"/>
      <c r="H120" s="324"/>
      <c r="I120" s="324"/>
      <c r="J120" s="324"/>
      <c r="K120" s="324"/>
      <c r="L120" s="324"/>
      <c r="M120" s="324"/>
      <c r="N120" s="324"/>
      <c r="O120" s="325"/>
      <c r="P120" s="325"/>
      <c r="Q120" s="325"/>
      <c r="R120" s="7"/>
      <c r="S120" s="7"/>
      <c r="T120" s="7"/>
    </row>
    <row r="121" spans="1:20">
      <c r="A121" s="52"/>
      <c r="F121" s="324"/>
      <c r="G121" s="324"/>
      <c r="H121" s="324"/>
      <c r="I121" s="324"/>
      <c r="J121" s="324"/>
      <c r="K121" s="324"/>
      <c r="L121" s="324"/>
      <c r="M121" s="324"/>
      <c r="N121" s="324"/>
      <c r="O121" s="325"/>
      <c r="P121" s="325"/>
      <c r="Q121" s="325"/>
      <c r="R121" s="7"/>
      <c r="S121" s="7"/>
      <c r="T121" s="7"/>
    </row>
    <row r="122" spans="1:20">
      <c r="A122" s="52"/>
      <c r="F122" s="324"/>
      <c r="G122" s="324"/>
      <c r="H122" s="324"/>
      <c r="I122" s="324"/>
      <c r="J122" s="324"/>
      <c r="K122" s="324"/>
      <c r="L122" s="324"/>
      <c r="M122" s="324"/>
      <c r="N122" s="324"/>
      <c r="O122" s="325"/>
      <c r="P122" s="325"/>
      <c r="Q122" s="325"/>
      <c r="R122" s="7"/>
      <c r="S122" s="7"/>
      <c r="T122" s="7"/>
    </row>
    <row r="123" spans="1:20">
      <c r="A123" s="52"/>
      <c r="F123" s="324"/>
      <c r="G123" s="324"/>
      <c r="H123" s="324"/>
      <c r="I123" s="324"/>
      <c r="J123" s="324"/>
      <c r="K123" s="324"/>
      <c r="L123" s="324"/>
      <c r="M123" s="324"/>
      <c r="N123" s="324"/>
      <c r="O123" s="325"/>
      <c r="P123" s="325"/>
      <c r="Q123" s="325"/>
      <c r="R123" s="7"/>
      <c r="S123" s="7"/>
      <c r="T123" s="7"/>
    </row>
    <row r="124" spans="1:20">
      <c r="A124" s="52"/>
      <c r="F124" s="324"/>
      <c r="G124" s="324"/>
      <c r="H124" s="324"/>
      <c r="I124" s="324"/>
      <c r="J124" s="324"/>
      <c r="K124" s="324"/>
      <c r="L124" s="324"/>
      <c r="M124" s="324"/>
      <c r="N124" s="324"/>
      <c r="O124" s="325"/>
      <c r="P124" s="325"/>
      <c r="Q124" s="325"/>
      <c r="R124" s="7"/>
      <c r="S124" s="7"/>
      <c r="T124" s="7"/>
    </row>
    <row r="125" spans="1:20">
      <c r="A125" s="52"/>
      <c r="F125" s="324"/>
      <c r="G125" s="324"/>
      <c r="H125" s="324"/>
      <c r="I125" s="324"/>
      <c r="J125" s="324"/>
      <c r="K125" s="324"/>
      <c r="L125" s="324"/>
      <c r="M125" s="324"/>
      <c r="N125" s="324"/>
      <c r="O125" s="325"/>
      <c r="P125" s="325"/>
      <c r="Q125" s="325"/>
      <c r="R125" s="7"/>
      <c r="S125" s="7"/>
      <c r="T125" s="7"/>
    </row>
    <row r="126" spans="1:20">
      <c r="A126" s="52"/>
      <c r="F126" s="324"/>
      <c r="G126" s="324"/>
      <c r="H126" s="324"/>
      <c r="I126" s="324"/>
      <c r="J126" s="324"/>
      <c r="K126" s="324"/>
      <c r="L126" s="324"/>
      <c r="M126" s="324"/>
      <c r="N126" s="324"/>
      <c r="O126" s="325"/>
      <c r="P126" s="325"/>
      <c r="Q126" s="325"/>
      <c r="R126" s="7"/>
      <c r="S126" s="7"/>
      <c r="T126" s="7"/>
    </row>
    <row r="127" spans="1:20">
      <c r="A127" s="52"/>
      <c r="F127" s="324"/>
      <c r="G127" s="324"/>
      <c r="H127" s="324"/>
      <c r="I127" s="324"/>
      <c r="J127" s="324"/>
      <c r="K127" s="324"/>
      <c r="L127" s="324"/>
      <c r="M127" s="324"/>
      <c r="N127" s="324"/>
      <c r="O127" s="325"/>
      <c r="P127" s="325"/>
      <c r="Q127" s="325"/>
      <c r="R127" s="7"/>
      <c r="S127" s="7"/>
      <c r="T127" s="7"/>
    </row>
    <row r="128" spans="1:20">
      <c r="A128" s="52"/>
      <c r="F128" s="324"/>
      <c r="G128" s="324"/>
      <c r="H128" s="324"/>
      <c r="I128" s="324"/>
      <c r="J128" s="324"/>
      <c r="K128" s="324"/>
      <c r="L128" s="324"/>
      <c r="M128" s="324"/>
      <c r="N128" s="324"/>
      <c r="O128" s="325"/>
      <c r="P128" s="325"/>
      <c r="Q128" s="325"/>
      <c r="R128" s="7"/>
      <c r="S128" s="7"/>
      <c r="T128" s="7"/>
    </row>
    <row r="129" spans="1:20">
      <c r="A129" s="52"/>
      <c r="F129" s="324"/>
      <c r="G129" s="324"/>
      <c r="H129" s="324"/>
      <c r="I129" s="324"/>
      <c r="J129" s="324"/>
      <c r="K129" s="324"/>
      <c r="L129" s="324"/>
      <c r="M129" s="324"/>
      <c r="N129" s="324"/>
      <c r="O129" s="325"/>
      <c r="P129" s="325"/>
      <c r="Q129" s="325"/>
      <c r="R129" s="7"/>
      <c r="S129" s="7"/>
      <c r="T129" s="7"/>
    </row>
    <row r="130" spans="1:20">
      <c r="A130" s="52"/>
      <c r="F130" s="324"/>
      <c r="G130" s="324"/>
      <c r="H130" s="324"/>
      <c r="I130" s="324"/>
      <c r="J130" s="324"/>
      <c r="K130" s="324"/>
      <c r="L130" s="324"/>
      <c r="M130" s="324"/>
      <c r="N130" s="324"/>
      <c r="O130" s="325"/>
      <c r="P130" s="325"/>
      <c r="Q130" s="325"/>
      <c r="R130" s="7"/>
      <c r="S130" s="7"/>
      <c r="T130" s="7"/>
    </row>
    <row r="131" spans="1:20">
      <c r="A131" s="52"/>
      <c r="F131" s="324"/>
      <c r="G131" s="324"/>
      <c r="H131" s="324"/>
      <c r="I131" s="324"/>
      <c r="J131" s="324"/>
      <c r="K131" s="324"/>
      <c r="L131" s="324"/>
      <c r="M131" s="324"/>
      <c r="N131" s="324"/>
      <c r="O131" s="325"/>
      <c r="P131" s="325"/>
      <c r="Q131" s="325"/>
      <c r="R131" s="7"/>
      <c r="S131" s="7"/>
      <c r="T131" s="7"/>
    </row>
    <row r="132" spans="1:20">
      <c r="A132" s="52"/>
      <c r="F132" s="324"/>
      <c r="G132" s="324"/>
      <c r="H132" s="324"/>
      <c r="I132" s="324"/>
      <c r="J132" s="324"/>
      <c r="K132" s="324"/>
      <c r="L132" s="324"/>
      <c r="M132" s="324"/>
      <c r="N132" s="324"/>
      <c r="O132" s="325"/>
      <c r="P132" s="325"/>
      <c r="Q132" s="325"/>
      <c r="R132" s="7"/>
      <c r="S132" s="7"/>
      <c r="T132" s="7"/>
    </row>
    <row r="133" spans="1:20">
      <c r="A133" s="52"/>
      <c r="F133" s="324"/>
      <c r="G133" s="324"/>
      <c r="H133" s="324"/>
      <c r="I133" s="324"/>
      <c r="J133" s="324"/>
      <c r="K133" s="324"/>
      <c r="L133" s="324"/>
      <c r="M133" s="324"/>
      <c r="N133" s="324"/>
      <c r="O133" s="325"/>
      <c r="P133" s="325"/>
      <c r="Q133" s="325"/>
      <c r="R133" s="7"/>
      <c r="S133" s="7"/>
      <c r="T133" s="7"/>
    </row>
    <row r="134" spans="1:20">
      <c r="A134" s="52"/>
      <c r="F134" s="324"/>
      <c r="G134" s="324"/>
      <c r="H134" s="324"/>
      <c r="I134" s="324"/>
      <c r="J134" s="324"/>
      <c r="K134" s="324"/>
      <c r="L134" s="324"/>
      <c r="M134" s="324"/>
      <c r="N134" s="324"/>
      <c r="O134" s="325"/>
      <c r="P134" s="325"/>
      <c r="Q134" s="325"/>
      <c r="R134" s="7"/>
      <c r="S134" s="7"/>
      <c r="T134" s="7"/>
    </row>
    <row r="135" spans="1:20">
      <c r="A135" s="52"/>
      <c r="F135" s="324"/>
      <c r="G135" s="324"/>
      <c r="H135" s="324"/>
      <c r="I135" s="324"/>
      <c r="J135" s="324"/>
      <c r="K135" s="324"/>
      <c r="L135" s="324"/>
      <c r="M135" s="324"/>
      <c r="N135" s="324"/>
      <c r="O135" s="325"/>
      <c r="P135" s="325"/>
      <c r="Q135" s="325"/>
      <c r="R135" s="7"/>
      <c r="S135" s="7"/>
      <c r="T135" s="7"/>
    </row>
    <row r="136" spans="1:20">
      <c r="A136" s="52"/>
      <c r="F136" s="324"/>
      <c r="G136" s="324"/>
      <c r="H136" s="324"/>
      <c r="I136" s="324"/>
      <c r="J136" s="324"/>
      <c r="K136" s="324"/>
      <c r="L136" s="324"/>
      <c r="M136" s="324"/>
      <c r="N136" s="324"/>
      <c r="O136" s="325"/>
      <c r="P136" s="325"/>
      <c r="Q136" s="325"/>
      <c r="R136" s="7"/>
      <c r="S136" s="7"/>
      <c r="T136" s="7"/>
    </row>
    <row r="137" spans="1:20">
      <c r="A137" s="52"/>
      <c r="F137" s="324"/>
      <c r="G137" s="324"/>
      <c r="H137" s="324"/>
      <c r="I137" s="324"/>
      <c r="J137" s="324"/>
      <c r="K137" s="324"/>
      <c r="L137" s="324"/>
      <c r="M137" s="324"/>
      <c r="N137" s="324"/>
      <c r="O137" s="325"/>
      <c r="P137" s="325"/>
      <c r="Q137" s="325"/>
      <c r="R137" s="7"/>
      <c r="S137" s="7"/>
      <c r="T137" s="7"/>
    </row>
    <row r="138" spans="1:20">
      <c r="A138" s="52"/>
      <c r="F138" s="324"/>
      <c r="G138" s="324"/>
      <c r="H138" s="324"/>
      <c r="I138" s="324"/>
      <c r="J138" s="324"/>
      <c r="K138" s="324"/>
      <c r="L138" s="324"/>
      <c r="M138" s="324"/>
      <c r="N138" s="324"/>
      <c r="O138" s="325"/>
      <c r="P138" s="325"/>
      <c r="Q138" s="325"/>
      <c r="R138" s="7"/>
      <c r="S138" s="7"/>
      <c r="T138" s="7"/>
    </row>
    <row r="139" spans="1:20">
      <c r="A139" s="52"/>
      <c r="F139" s="324"/>
      <c r="G139" s="324"/>
      <c r="H139" s="324"/>
      <c r="I139" s="324"/>
      <c r="J139" s="324"/>
      <c r="K139" s="324"/>
      <c r="L139" s="324"/>
      <c r="M139" s="324"/>
      <c r="N139" s="324"/>
      <c r="O139" s="325"/>
      <c r="P139" s="325"/>
      <c r="Q139" s="325"/>
      <c r="R139" s="7"/>
      <c r="S139" s="7"/>
      <c r="T139" s="7"/>
    </row>
    <row r="140" spans="1:20">
      <c r="A140" s="52"/>
      <c r="F140" s="324"/>
      <c r="G140" s="324"/>
      <c r="H140" s="324"/>
      <c r="I140" s="324"/>
      <c r="J140" s="324"/>
      <c r="K140" s="324"/>
      <c r="L140" s="324"/>
      <c r="M140" s="324"/>
      <c r="N140" s="324"/>
      <c r="O140" s="325"/>
      <c r="P140" s="325"/>
      <c r="Q140" s="325"/>
      <c r="R140" s="7"/>
      <c r="S140" s="7"/>
      <c r="T140" s="7"/>
    </row>
    <row r="141" spans="1:20">
      <c r="A141" s="52"/>
      <c r="F141" s="324"/>
      <c r="G141" s="324"/>
      <c r="H141" s="324"/>
      <c r="I141" s="324"/>
      <c r="J141" s="324"/>
      <c r="K141" s="324"/>
      <c r="L141" s="324"/>
      <c r="M141" s="324"/>
      <c r="N141" s="324"/>
      <c r="O141" s="325"/>
      <c r="P141" s="325"/>
      <c r="Q141" s="325"/>
      <c r="R141" s="7"/>
      <c r="S141" s="7"/>
      <c r="T141" s="7"/>
    </row>
    <row r="142" spans="1:20">
      <c r="A142" s="52"/>
      <c r="F142" s="324"/>
      <c r="G142" s="324"/>
      <c r="H142" s="324"/>
      <c r="I142" s="324"/>
      <c r="J142" s="324"/>
      <c r="K142" s="324"/>
      <c r="L142" s="324"/>
      <c r="M142" s="324"/>
      <c r="N142" s="324"/>
      <c r="O142" s="325"/>
      <c r="P142" s="325"/>
      <c r="Q142" s="325"/>
      <c r="R142" s="7"/>
      <c r="S142" s="7"/>
      <c r="T142" s="7"/>
    </row>
    <row r="143" spans="1:20">
      <c r="A143" s="52"/>
      <c r="F143" s="324"/>
      <c r="G143" s="324"/>
      <c r="H143" s="324"/>
      <c r="I143" s="324"/>
      <c r="J143" s="324"/>
      <c r="K143" s="324"/>
      <c r="L143" s="324"/>
      <c r="M143" s="324"/>
      <c r="N143" s="324"/>
      <c r="O143" s="325"/>
      <c r="P143" s="325"/>
      <c r="Q143" s="325"/>
      <c r="R143" s="7"/>
      <c r="S143" s="7"/>
      <c r="T143" s="7"/>
    </row>
    <row r="144" spans="1:20">
      <c r="A144" s="52"/>
      <c r="F144" s="324"/>
      <c r="G144" s="324"/>
      <c r="H144" s="324"/>
      <c r="I144" s="324"/>
      <c r="J144" s="324"/>
      <c r="K144" s="324"/>
      <c r="L144" s="324"/>
      <c r="M144" s="324"/>
      <c r="N144" s="324"/>
      <c r="O144" s="325"/>
      <c r="P144" s="325"/>
      <c r="Q144" s="325"/>
      <c r="R144" s="7"/>
      <c r="S144" s="7"/>
      <c r="T144" s="7"/>
    </row>
    <row r="145" spans="1:20">
      <c r="A145" s="52"/>
      <c r="F145" s="324"/>
      <c r="G145" s="324"/>
      <c r="H145" s="324"/>
      <c r="I145" s="324"/>
      <c r="J145" s="324"/>
      <c r="K145" s="324"/>
      <c r="L145" s="324"/>
      <c r="M145" s="324"/>
      <c r="N145" s="324"/>
      <c r="O145" s="325"/>
      <c r="P145" s="325"/>
      <c r="Q145" s="325"/>
      <c r="R145" s="7"/>
      <c r="S145" s="7"/>
      <c r="T145" s="7"/>
    </row>
    <row r="146" spans="1:20">
      <c r="A146" s="52"/>
      <c r="F146" s="324"/>
      <c r="G146" s="324"/>
      <c r="H146" s="324"/>
      <c r="I146" s="324"/>
      <c r="J146" s="324"/>
      <c r="K146" s="324"/>
      <c r="L146" s="324"/>
      <c r="M146" s="324"/>
      <c r="N146" s="324"/>
      <c r="O146" s="325"/>
      <c r="P146" s="325"/>
      <c r="Q146" s="325"/>
      <c r="R146" s="7"/>
      <c r="S146" s="7"/>
      <c r="T146" s="7"/>
    </row>
    <row r="147" spans="1:20">
      <c r="A147" s="52"/>
      <c r="F147" s="324"/>
      <c r="G147" s="324"/>
      <c r="H147" s="324"/>
      <c r="I147" s="324"/>
      <c r="J147" s="324"/>
      <c r="K147" s="324"/>
      <c r="L147" s="324"/>
      <c r="M147" s="324"/>
      <c r="N147" s="324"/>
      <c r="O147" s="325"/>
      <c r="P147" s="325"/>
      <c r="Q147" s="325"/>
      <c r="R147" s="7"/>
      <c r="S147" s="7"/>
      <c r="T147" s="7"/>
    </row>
    <row r="148" spans="1:20">
      <c r="A148" s="52"/>
      <c r="F148" s="324"/>
      <c r="G148" s="324"/>
      <c r="H148" s="324"/>
      <c r="I148" s="324"/>
      <c r="J148" s="324"/>
      <c r="K148" s="324"/>
      <c r="L148" s="324"/>
      <c r="M148" s="324"/>
      <c r="N148" s="324"/>
      <c r="O148" s="325"/>
      <c r="P148" s="325"/>
      <c r="Q148" s="325"/>
      <c r="R148" s="7"/>
      <c r="S148" s="7"/>
      <c r="T148" s="7"/>
    </row>
    <row r="149" spans="1:20">
      <c r="A149" s="52"/>
      <c r="F149" s="324"/>
      <c r="G149" s="324"/>
      <c r="H149" s="324"/>
      <c r="I149" s="324"/>
      <c r="J149" s="324"/>
      <c r="K149" s="324"/>
      <c r="L149" s="324"/>
      <c r="M149" s="324"/>
      <c r="N149" s="324"/>
      <c r="O149" s="325"/>
      <c r="P149" s="325"/>
      <c r="Q149" s="325"/>
      <c r="R149" s="7"/>
      <c r="S149" s="7"/>
      <c r="T149" s="7"/>
    </row>
    <row r="150" spans="1:20">
      <c r="A150" s="52"/>
      <c r="F150" s="324"/>
      <c r="G150" s="324"/>
      <c r="H150" s="324"/>
      <c r="I150" s="324"/>
      <c r="J150" s="324"/>
      <c r="K150" s="324"/>
      <c r="L150" s="324"/>
      <c r="M150" s="324"/>
      <c r="N150" s="324"/>
      <c r="O150" s="325"/>
      <c r="P150" s="325"/>
      <c r="Q150" s="325"/>
      <c r="R150" s="7"/>
      <c r="S150" s="7"/>
      <c r="T150" s="7"/>
    </row>
    <row r="151" spans="1:20">
      <c r="A151" s="52"/>
      <c r="F151" s="324"/>
      <c r="G151" s="324"/>
      <c r="H151" s="324"/>
      <c r="I151" s="324"/>
      <c r="J151" s="324"/>
      <c r="K151" s="324"/>
      <c r="L151" s="324"/>
      <c r="M151" s="324"/>
      <c r="N151" s="324"/>
      <c r="O151" s="325"/>
      <c r="P151" s="325"/>
      <c r="Q151" s="325"/>
      <c r="R151" s="7"/>
      <c r="S151" s="7"/>
      <c r="T151" s="7"/>
    </row>
    <row r="152" spans="1:20">
      <c r="A152" s="52"/>
      <c r="F152" s="324"/>
      <c r="G152" s="324"/>
      <c r="H152" s="324"/>
      <c r="I152" s="324"/>
      <c r="J152" s="324"/>
      <c r="K152" s="324"/>
      <c r="L152" s="324"/>
      <c r="M152" s="324"/>
      <c r="N152" s="324"/>
      <c r="O152" s="325"/>
      <c r="P152" s="325"/>
      <c r="Q152" s="325"/>
      <c r="R152" s="7"/>
      <c r="S152" s="7"/>
      <c r="T152" s="7"/>
    </row>
    <row r="153" spans="1:20">
      <c r="A153" s="52"/>
      <c r="F153" s="324"/>
      <c r="G153" s="324"/>
      <c r="H153" s="324"/>
      <c r="I153" s="324"/>
      <c r="J153" s="324"/>
      <c r="K153" s="324"/>
      <c r="L153" s="324"/>
      <c r="M153" s="324"/>
      <c r="N153" s="324"/>
      <c r="O153" s="325"/>
      <c r="P153" s="325"/>
      <c r="Q153" s="325"/>
      <c r="R153" s="7"/>
      <c r="S153" s="7"/>
      <c r="T153" s="7"/>
    </row>
    <row r="154" spans="1:20">
      <c r="A154" s="52"/>
      <c r="F154" s="324"/>
      <c r="G154" s="324"/>
      <c r="H154" s="324"/>
      <c r="I154" s="324"/>
      <c r="J154" s="324"/>
      <c r="K154" s="324"/>
      <c r="L154" s="324"/>
      <c r="M154" s="324"/>
      <c r="N154" s="324"/>
      <c r="O154" s="325"/>
      <c r="P154" s="325"/>
      <c r="Q154" s="325"/>
      <c r="R154" s="7"/>
      <c r="S154" s="7"/>
      <c r="T154" s="7"/>
    </row>
    <row r="155" spans="1:20">
      <c r="A155" s="52"/>
      <c r="F155" s="324"/>
      <c r="G155" s="324"/>
      <c r="H155" s="324"/>
      <c r="I155" s="324"/>
      <c r="J155" s="324"/>
      <c r="K155" s="324"/>
      <c r="L155" s="324"/>
      <c r="M155" s="324"/>
      <c r="N155" s="324"/>
      <c r="O155" s="325"/>
      <c r="P155" s="325"/>
      <c r="Q155" s="325"/>
      <c r="R155" s="7"/>
      <c r="S155" s="7"/>
      <c r="T155" s="7"/>
    </row>
    <row r="156" spans="1:20">
      <c r="A156" s="52"/>
      <c r="F156" s="324"/>
      <c r="G156" s="324"/>
      <c r="H156" s="324"/>
      <c r="I156" s="324"/>
      <c r="J156" s="324"/>
      <c r="K156" s="324"/>
      <c r="L156" s="324"/>
      <c r="M156" s="324"/>
      <c r="N156" s="324"/>
      <c r="O156" s="325"/>
      <c r="P156" s="325"/>
      <c r="Q156" s="325"/>
      <c r="R156" s="7"/>
      <c r="S156" s="7"/>
      <c r="T156" s="7"/>
    </row>
    <row r="157" spans="1:20">
      <c r="A157" s="52"/>
      <c r="F157" s="324"/>
      <c r="G157" s="324"/>
      <c r="H157" s="324"/>
      <c r="I157" s="324"/>
      <c r="J157" s="324"/>
      <c r="K157" s="324"/>
      <c r="L157" s="324"/>
      <c r="M157" s="324"/>
      <c r="N157" s="324"/>
      <c r="O157" s="325"/>
      <c r="P157" s="325"/>
      <c r="Q157" s="325"/>
      <c r="R157" s="7"/>
      <c r="S157" s="7"/>
      <c r="T157" s="7"/>
    </row>
    <row r="158" spans="1:20">
      <c r="F158" s="324"/>
      <c r="G158" s="324"/>
      <c r="H158" s="324"/>
      <c r="I158" s="324"/>
      <c r="J158" s="324"/>
      <c r="K158" s="324"/>
      <c r="L158" s="324"/>
      <c r="M158" s="324"/>
      <c r="N158" s="324"/>
      <c r="O158" s="325"/>
      <c r="P158" s="325"/>
      <c r="Q158" s="325"/>
      <c r="R158" s="7"/>
      <c r="S158" s="7"/>
      <c r="T158" s="7"/>
    </row>
    <row r="159" spans="1:20">
      <c r="F159" s="324"/>
      <c r="G159" s="324"/>
      <c r="H159" s="324"/>
      <c r="I159" s="324"/>
      <c r="J159" s="324"/>
      <c r="K159" s="324"/>
      <c r="L159" s="324"/>
      <c r="M159" s="324"/>
      <c r="N159" s="324"/>
      <c r="O159" s="325"/>
      <c r="P159" s="325"/>
      <c r="Q159" s="325"/>
      <c r="R159" s="7"/>
      <c r="S159" s="7"/>
      <c r="T159" s="7"/>
    </row>
    <row r="160" spans="1:20">
      <c r="F160" s="324"/>
      <c r="G160" s="324"/>
      <c r="H160" s="324"/>
      <c r="I160" s="324"/>
      <c r="J160" s="324"/>
      <c r="K160" s="324"/>
      <c r="L160" s="324"/>
      <c r="M160" s="324"/>
      <c r="N160" s="324"/>
      <c r="O160" s="325"/>
      <c r="P160" s="325"/>
      <c r="Q160" s="325"/>
      <c r="R160" s="7"/>
      <c r="S160" s="7"/>
      <c r="T160" s="7"/>
    </row>
    <row r="161" spans="6:20">
      <c r="F161" s="324"/>
      <c r="G161" s="324"/>
      <c r="H161" s="324"/>
      <c r="I161" s="324"/>
      <c r="J161" s="324"/>
      <c r="K161" s="324"/>
      <c r="L161" s="324"/>
      <c r="M161" s="324"/>
      <c r="N161" s="324"/>
      <c r="O161" s="325"/>
      <c r="P161" s="325"/>
      <c r="Q161" s="325"/>
      <c r="R161" s="7"/>
      <c r="S161" s="7"/>
      <c r="T161" s="7"/>
    </row>
  </sheetData>
  <autoFilter ref="A3:Q104"/>
  <mergeCells count="4">
    <mergeCell ref="F2:H2"/>
    <mergeCell ref="I2:K2"/>
    <mergeCell ref="L2:N2"/>
    <mergeCell ref="O2:Q2"/>
  </mergeCells>
  <phoneticPr fontId="4" type="noConversion"/>
  <conditionalFormatting sqref="Q4:Q104">
    <cfRule type="dataBar" priority="235">
      <dataBar>
        <cfvo type="min"/>
        <cfvo type="max"/>
        <color rgb="FF638EC6"/>
      </dataBar>
      <extLst>
        <ext xmlns:x14="http://schemas.microsoft.com/office/spreadsheetml/2009/9/main" uri="{B025F937-C7B1-47D3-B67F-A62EFF666E3E}">
          <x14:id>{6B41CA36-2F01-4B4F-9B21-54403A0E8796}</x14:id>
        </ext>
      </extLst>
    </cfRule>
  </conditionalFormatting>
  <conditionalFormatting sqref="N4:N104">
    <cfRule type="dataBar" priority="209">
      <dataBar>
        <cfvo type="min"/>
        <cfvo type="max"/>
        <color rgb="FF008AEF"/>
      </dataBar>
      <extLst>
        <ext xmlns:x14="http://schemas.microsoft.com/office/spreadsheetml/2009/9/main" uri="{B025F937-C7B1-47D3-B67F-A62EFF666E3E}">
          <x14:id>{BCA7E150-E167-417D-AEBC-F531D03B07E7}</x14:id>
        </ext>
      </extLst>
    </cfRule>
  </conditionalFormatting>
  <conditionalFormatting sqref="I4:J104">
    <cfRule type="dataBar" priority="206">
      <dataBar>
        <cfvo type="min"/>
        <cfvo type="max"/>
        <color rgb="FFFFB628"/>
      </dataBar>
      <extLst>
        <ext xmlns:x14="http://schemas.microsoft.com/office/spreadsheetml/2009/9/main" uri="{B025F937-C7B1-47D3-B67F-A62EFF666E3E}">
          <x14:id>{6B059A0E-69E6-4CF1-A1EF-EFB7E4F8AA42}</x14:id>
        </ext>
      </extLst>
    </cfRule>
  </conditionalFormatting>
  <conditionalFormatting sqref="K4:K104">
    <cfRule type="dataBar" priority="207">
      <dataBar>
        <cfvo type="min"/>
        <cfvo type="max"/>
        <color rgb="FFFFB628"/>
      </dataBar>
      <extLst>
        <ext xmlns:x14="http://schemas.microsoft.com/office/spreadsheetml/2009/9/main" uri="{B025F937-C7B1-47D3-B67F-A62EFF666E3E}">
          <x14:id>{D7A0D87D-D05F-4D4F-889D-738707315749}</x14:id>
        </ext>
      </extLst>
    </cfRule>
  </conditionalFormatting>
  <conditionalFormatting sqref="L4:M104">
    <cfRule type="dataBar" priority="208">
      <dataBar>
        <cfvo type="min"/>
        <cfvo type="max"/>
        <color rgb="FF008AEF"/>
      </dataBar>
      <extLst>
        <ext xmlns:x14="http://schemas.microsoft.com/office/spreadsheetml/2009/9/main" uri="{B025F937-C7B1-47D3-B67F-A62EFF666E3E}">
          <x14:id>{E7DFA4B7-9932-4506-928A-BC01B5A1E5E3}</x14:id>
        </ext>
      </extLst>
    </cfRule>
  </conditionalFormatting>
  <conditionalFormatting sqref="O4:P104">
    <cfRule type="dataBar" priority="233">
      <dataBar>
        <cfvo type="min"/>
        <cfvo type="max"/>
        <color rgb="FF638EC6"/>
      </dataBar>
      <extLst>
        <ext xmlns:x14="http://schemas.microsoft.com/office/spreadsheetml/2009/9/main" uri="{B025F937-C7B1-47D3-B67F-A62EFF666E3E}">
          <x14:id>{D15AADAE-8545-4B18-A2BE-4CD54BC3DF1A}</x14:id>
        </ext>
      </extLst>
    </cfRule>
  </conditionalFormatting>
  <conditionalFormatting sqref="F4:G104">
    <cfRule type="dataBar" priority="204">
      <dataBar>
        <cfvo type="min"/>
        <cfvo type="max"/>
        <color rgb="FFFF555A"/>
      </dataBar>
      <extLst>
        <ext xmlns:x14="http://schemas.microsoft.com/office/spreadsheetml/2009/9/main" uri="{B025F937-C7B1-47D3-B67F-A62EFF666E3E}">
          <x14:id>{F525E2D1-2184-4DAE-905A-9D524DF30719}</x14:id>
        </ext>
      </extLst>
    </cfRule>
  </conditionalFormatting>
  <conditionalFormatting sqref="H4:H104">
    <cfRule type="dataBar" priority="205">
      <dataBar>
        <cfvo type="min"/>
        <cfvo type="max"/>
        <color rgb="FFFF555A"/>
      </dataBar>
      <extLst>
        <ext xmlns:x14="http://schemas.microsoft.com/office/spreadsheetml/2009/9/main" uri="{B025F937-C7B1-47D3-B67F-A62EFF666E3E}">
          <x14:id>{C087CCFA-63AE-49DD-B90C-F3BB29F99589}</x14:id>
        </ext>
      </extLst>
    </cfRule>
  </conditionalFormatting>
  <conditionalFormatting sqref="R2:R3">
    <cfRule type="cellIs" dxfId="83" priority="2" operator="equal">
      <formula>"钻头炮"</formula>
    </cfRule>
    <cfRule type="cellIs" dxfId="82" priority="3" operator="equal">
      <formula>"普通炮"</formula>
    </cfRule>
    <cfRule type="cellIs" dxfId="81" priority="4" operator="equal">
      <formula>"爆射炮"</formula>
    </cfRule>
    <cfRule type="cellIs" dxfId="80" priority="5" operator="equal">
      <formula>"激光炮"</formula>
    </cfRule>
    <cfRule type="cellIs" dxfId="79" priority="6" operator="equal">
      <formula>"属性炮"</formula>
    </cfRule>
    <cfRule type="cellIs" dxfId="78" priority="7" operator="equal">
      <formula>"火花炮"</formula>
    </cfRule>
    <cfRule type="cellIs" dxfId="77" priority="8" operator="equal">
      <formula>"火箭炮"</formula>
    </cfRule>
    <cfRule type="cellIs" dxfId="76" priority="9" operator="equal">
      <formula>"加农炮"</formula>
    </cfRule>
  </conditionalFormatting>
  <conditionalFormatting sqref="C4:C104">
    <cfRule type="cellIs" dxfId="75" priority="1" operator="equal">
      <formula>"命中↑"</formula>
    </cfRule>
    <cfRule type="cellIs" dxfId="74" priority="21" operator="equal">
      <formula>"全体&amp;迎击"</formula>
    </cfRule>
    <cfRule type="cellIs" dxfId="73" priority="22" operator="equal">
      <formula>"迎击"</formula>
    </cfRule>
    <cfRule type="cellIs" dxfId="72" priority="23" operator="equal">
      <formula>"圆范围大"</formula>
    </cfRule>
    <cfRule type="cellIs" dxfId="71" priority="24" operator="equal">
      <formula>"圆范围小"</formula>
    </cfRule>
    <cfRule type="cellIs" dxfId="70" priority="25" operator="equal">
      <formula>"5回"</formula>
    </cfRule>
    <cfRule type="cellIs" dxfId="69" priority="26" operator="equal">
      <formula>"4回"</formula>
    </cfRule>
    <cfRule type="cellIs" dxfId="68" priority="27" operator="equal">
      <formula>"3回"</formula>
    </cfRule>
    <cfRule type="cellIs" dxfId="67" priority="28" operator="equal">
      <formula>"2回"</formula>
    </cfRule>
    <cfRule type="cellIs" dxfId="66" priority="29" operator="equal">
      <formula>"4连射"</formula>
    </cfRule>
    <cfRule type="cellIs" dxfId="65" priority="30" operator="equal">
      <formula>"3连射"</formula>
    </cfRule>
    <cfRule type="cellIs" dxfId="64" priority="31" operator="equal">
      <formula>"2连射"</formula>
    </cfRule>
    <cfRule type="cellIs" dxfId="63" priority="32" operator="equal">
      <formula>"1体"</formula>
    </cfRule>
    <cfRule type="cellIs" dxfId="62" priority="33" operator="equal">
      <formula>"全体"</formula>
    </cfRule>
    <cfRule type="cellIs" dxfId="61" priority="34" operator="equal">
      <formula>"贯通大"</formula>
    </cfRule>
    <cfRule type="cellIs" dxfId="60" priority="35" operator="equal">
      <formula>"贯通小"</formula>
    </cfRule>
    <cfRule type="cellIs" dxfId="59" priority="36" operator="equal">
      <formula>"扇范围大"</formula>
    </cfRule>
    <cfRule type="cellIs" dxfId="58" priority="37" operator="equal">
      <formula>"扇范围小"</formula>
    </cfRule>
  </conditionalFormatting>
  <conditionalFormatting sqref="D4:D104">
    <cfRule type="cellIs" dxfId="57" priority="10" operator="equal">
      <formula>"SE"</formula>
    </cfRule>
    <cfRule type="cellIs" dxfId="56" priority="11" operator="equal">
      <formula>"副炮"</formula>
    </cfRule>
    <cfRule type="cellIs" dxfId="55" priority="12" operator="equal">
      <formula>"主炮"</formula>
    </cfRule>
  </conditionalFormatting>
  <conditionalFormatting sqref="E4:E104">
    <cfRule type="cellIs" dxfId="54" priority="13" operator="equal">
      <formula>"钻头炮"</formula>
    </cfRule>
    <cfRule type="cellIs" dxfId="53" priority="14" operator="equal">
      <formula>"普通炮"</formula>
    </cfRule>
    <cfRule type="cellIs" dxfId="52" priority="15" operator="equal">
      <formula>"爆射炮"</formula>
    </cfRule>
    <cfRule type="cellIs" dxfId="51" priority="16" operator="equal">
      <formula>"激光炮"</formula>
    </cfRule>
    <cfRule type="cellIs" dxfId="50" priority="17" operator="equal">
      <formula>"属性炮"</formula>
    </cfRule>
    <cfRule type="cellIs" dxfId="49" priority="18" operator="equal">
      <formula>"火花炮"</formula>
    </cfRule>
    <cfRule type="cellIs" dxfId="48" priority="19" operator="equal">
      <formula>"火箭炮"</formula>
    </cfRule>
    <cfRule type="cellIs" dxfId="47" priority="20" operator="equal">
      <formula>"加农炮"</formula>
    </cfRule>
  </conditionalFormatting>
  <conditionalFormatting sqref="B4:B104">
    <cfRule type="cellIs" dxfId="46" priority="38" operator="equal">
      <formula>"毒气"</formula>
    </cfRule>
    <cfRule type="cellIs" dxfId="45" priority="39" operator="equal">
      <formula>"冷气"</formula>
    </cfRule>
    <cfRule type="cellIs" dxfId="44" priority="40" operator="equal">
      <formula>"音波"</formula>
    </cfRule>
    <cfRule type="cellIs" dxfId="43" priority="41" operator="equal">
      <formula>"通常"</formula>
    </cfRule>
    <cfRule type="cellIs" dxfId="42" priority="42" operator="equal">
      <formula>"激光"</formula>
    </cfRule>
    <cfRule type="cellIs" dxfId="41" priority="43" operator="equal">
      <formula>"雷电"</formula>
    </cfRule>
    <cfRule type="cellIs" dxfId="40" priority="44" operator="equal">
      <formula>"火炎"</formula>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6B41CA36-2F01-4B4F-9B21-54403A0E8796}">
            <x14:dataBar gradient="0" negativeBarColorSameAsPositive="1" axisPosition="none">
              <x14:cfvo type="min"/>
              <x14:cfvo type="max"/>
            </x14:dataBar>
          </x14:cfRule>
          <xm:sqref>Q4:Q104</xm:sqref>
        </x14:conditionalFormatting>
        <x14:conditionalFormatting xmlns:xm="http://schemas.microsoft.com/office/excel/2006/main">
          <x14:cfRule type="dataBar" id="{BCA7E150-E167-417D-AEBC-F531D03B07E7}">
            <x14:dataBar gradient="0" negativeBarColorSameAsPositive="1" axisPosition="none">
              <x14:cfvo type="min"/>
              <x14:cfvo type="max"/>
            </x14:dataBar>
          </x14:cfRule>
          <xm:sqref>N4:N104</xm:sqref>
        </x14:conditionalFormatting>
        <x14:conditionalFormatting xmlns:xm="http://schemas.microsoft.com/office/excel/2006/main">
          <x14:cfRule type="dataBar" id="{6B059A0E-69E6-4CF1-A1EF-EFB7E4F8AA42}">
            <x14:dataBar gradient="0" negativeBarColorSameAsPositive="1" axisPosition="none">
              <x14:cfvo type="min"/>
              <x14:cfvo type="max"/>
            </x14:dataBar>
          </x14:cfRule>
          <xm:sqref>I4:J104</xm:sqref>
        </x14:conditionalFormatting>
        <x14:conditionalFormatting xmlns:xm="http://schemas.microsoft.com/office/excel/2006/main">
          <x14:cfRule type="dataBar" id="{D7A0D87D-D05F-4D4F-889D-738707315749}">
            <x14:dataBar gradient="0" negativeBarColorSameAsPositive="1" axisPosition="none">
              <x14:cfvo type="min"/>
              <x14:cfvo type="max"/>
            </x14:dataBar>
          </x14:cfRule>
          <xm:sqref>K4:K104</xm:sqref>
        </x14:conditionalFormatting>
        <x14:conditionalFormatting xmlns:xm="http://schemas.microsoft.com/office/excel/2006/main">
          <x14:cfRule type="dataBar" id="{E7DFA4B7-9932-4506-928A-BC01B5A1E5E3}">
            <x14:dataBar gradient="0" negativeBarColorSameAsPositive="1" axisPosition="none">
              <x14:cfvo type="min"/>
              <x14:cfvo type="max"/>
            </x14:dataBar>
          </x14:cfRule>
          <xm:sqref>L4:M104</xm:sqref>
        </x14:conditionalFormatting>
        <x14:conditionalFormatting xmlns:xm="http://schemas.microsoft.com/office/excel/2006/main">
          <x14:cfRule type="dataBar" id="{D15AADAE-8545-4B18-A2BE-4CD54BC3DF1A}">
            <x14:dataBar gradient="0" negativeBarColorSameAsPositive="1" axisPosition="none">
              <x14:cfvo type="min"/>
              <x14:cfvo type="max"/>
            </x14:dataBar>
          </x14:cfRule>
          <xm:sqref>O4:P104</xm:sqref>
        </x14:conditionalFormatting>
        <x14:conditionalFormatting xmlns:xm="http://schemas.microsoft.com/office/excel/2006/main">
          <x14:cfRule type="dataBar" id="{F525E2D1-2184-4DAE-905A-9D524DF30719}">
            <x14:dataBar gradient="0" negativeBarColorSameAsPositive="1" axisPosition="none">
              <x14:cfvo type="min"/>
              <x14:cfvo type="max"/>
            </x14:dataBar>
          </x14:cfRule>
          <xm:sqref>F4:G104</xm:sqref>
        </x14:conditionalFormatting>
        <x14:conditionalFormatting xmlns:xm="http://schemas.microsoft.com/office/excel/2006/main">
          <x14:cfRule type="dataBar" id="{C087CCFA-63AE-49DD-B90C-F3BB29F99589}">
            <x14:dataBar gradient="0" negativeBarColorSameAsPositive="1" axisPosition="none">
              <x14:cfvo type="min"/>
              <x14:cfvo type="max"/>
            </x14:dataBar>
          </x14:cfRule>
          <xm:sqref>H4:H104</xm:sqref>
        </x14:conditionalFormatting>
      </x14:conditionalFormatting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Item_Tank3DD">
    <tabColor theme="1" tint="4.9989318521683403E-2"/>
  </sheetPr>
  <dimension ref="A1:T566"/>
  <sheetViews>
    <sheetView zoomScaleNormal="100" workbookViewId="0">
      <pane xSplit="2" ySplit="2" topLeftCell="E3" activePane="bottomRight" state="frozen"/>
      <selection pane="topRight" activeCell="C1" sqref="C1"/>
      <selection pane="bottomLeft" activeCell="A3" sqref="A3"/>
      <selection pane="bottomRight" activeCell="B1" sqref="B1"/>
    </sheetView>
  </sheetViews>
  <sheetFormatPr defaultRowHeight="11.25"/>
  <cols>
    <col min="1" max="1" width="4" bestFit="1" customWidth="1"/>
    <col min="2" max="2" width="21.33203125" bestFit="1" customWidth="1"/>
    <col min="3" max="4" width="11" bestFit="1" customWidth="1"/>
    <col min="5" max="5" width="6.33203125" bestFit="1" customWidth="1"/>
    <col min="6" max="6" width="10.6640625" bestFit="1" customWidth="1"/>
    <col min="7" max="7" width="7.33203125" style="247" bestFit="1" customWidth="1"/>
    <col min="8" max="9" width="7.33203125" bestFit="1" customWidth="1"/>
    <col min="10" max="10" width="7.33203125" style="247" customWidth="1"/>
    <col min="11" max="12" width="7.33203125" bestFit="1" customWidth="1"/>
    <col min="13" max="13" width="7.33203125" style="247" customWidth="1"/>
    <col min="14" max="15" width="7.33203125" bestFit="1" customWidth="1"/>
    <col min="16" max="16" width="7.33203125" style="281" customWidth="1"/>
    <col min="17" max="18" width="7.33203125" bestFit="1" customWidth="1"/>
    <col min="19" max="19" width="48.83203125" style="51" bestFit="1" customWidth="1"/>
  </cols>
  <sheetData>
    <row r="1" spans="1:20">
      <c r="A1" s="910"/>
      <c r="B1" s="128" t="s">
        <v>2851</v>
      </c>
      <c r="C1" s="132" t="s">
        <v>0</v>
      </c>
      <c r="D1" s="132" t="s">
        <v>2</v>
      </c>
      <c r="E1" s="133" t="s">
        <v>22</v>
      </c>
      <c r="F1" s="133" t="s">
        <v>3525</v>
      </c>
      <c r="G1" s="914" t="s">
        <v>1</v>
      </c>
      <c r="H1" s="915"/>
      <c r="I1" s="916"/>
      <c r="J1" s="906" t="s">
        <v>4</v>
      </c>
      <c r="K1" s="907"/>
      <c r="L1" s="908"/>
      <c r="M1" s="906" t="s">
        <v>49</v>
      </c>
      <c r="N1" s="907"/>
      <c r="O1" s="908"/>
      <c r="P1" s="906" t="s">
        <v>2852</v>
      </c>
      <c r="Q1" s="907"/>
      <c r="R1" s="908"/>
      <c r="S1" s="58" t="s">
        <v>2634</v>
      </c>
    </row>
    <row r="2" spans="1:20">
      <c r="A2" s="910"/>
      <c r="B2" s="129" t="s">
        <v>6</v>
      </c>
      <c r="C2" s="134" t="s">
        <v>6</v>
      </c>
      <c r="D2" s="134" t="s">
        <v>6</v>
      </c>
      <c r="E2" s="134" t="s">
        <v>6</v>
      </c>
      <c r="F2" s="134" t="s">
        <v>1235</v>
      </c>
      <c r="G2" s="260" t="s">
        <v>3714</v>
      </c>
      <c r="H2" s="260" t="s">
        <v>125</v>
      </c>
      <c r="I2" s="261" t="s">
        <v>8</v>
      </c>
      <c r="J2" s="261" t="s">
        <v>3715</v>
      </c>
      <c r="K2" s="262" t="s">
        <v>125</v>
      </c>
      <c r="L2" s="261" t="s">
        <v>8</v>
      </c>
      <c r="M2" s="261" t="s">
        <v>3716</v>
      </c>
      <c r="N2" s="262" t="s">
        <v>125</v>
      </c>
      <c r="O2" s="261" t="s">
        <v>8</v>
      </c>
      <c r="P2" s="274" t="s">
        <v>3717</v>
      </c>
      <c r="Q2" s="262" t="s">
        <v>125</v>
      </c>
      <c r="R2" s="261" t="s">
        <v>8</v>
      </c>
      <c r="S2" s="272" t="s">
        <v>2635</v>
      </c>
    </row>
    <row r="3" spans="1:20" s="46" customFormat="1">
      <c r="A3" s="43" t="s">
        <v>1236</v>
      </c>
      <c r="B3" s="57"/>
      <c r="C3" s="135"/>
      <c r="D3" s="136"/>
      <c r="E3" s="135"/>
      <c r="F3" s="248"/>
      <c r="G3" s="267"/>
      <c r="H3" s="77"/>
      <c r="I3" s="66"/>
      <c r="J3" s="66"/>
      <c r="K3" s="77"/>
      <c r="L3" s="66"/>
      <c r="M3" s="66"/>
      <c r="N3" s="77"/>
      <c r="O3" s="66"/>
      <c r="P3" s="275"/>
      <c r="Q3" s="77"/>
      <c r="R3" s="66"/>
      <c r="S3" s="273"/>
      <c r="T3"/>
    </row>
    <row r="4" spans="1:20">
      <c r="A4" s="913"/>
      <c r="B4" s="59" t="s">
        <v>1238</v>
      </c>
      <c r="C4" s="137" t="s">
        <v>51</v>
      </c>
      <c r="D4" s="138" t="s">
        <v>50</v>
      </c>
      <c r="E4" s="139" t="s">
        <v>1569</v>
      </c>
      <c r="F4" s="249" t="s">
        <v>61</v>
      </c>
      <c r="G4" s="268"/>
      <c r="H4" s="245">
        <v>150</v>
      </c>
      <c r="I4" s="263">
        <v>150</v>
      </c>
      <c r="J4" s="245"/>
      <c r="K4" s="245">
        <v>5</v>
      </c>
      <c r="L4" s="264">
        <v>5</v>
      </c>
      <c r="M4" s="245"/>
      <c r="N4" s="245">
        <v>8</v>
      </c>
      <c r="O4" s="265">
        <v>8</v>
      </c>
      <c r="P4" s="276"/>
      <c r="Q4" s="266">
        <v>3</v>
      </c>
      <c r="R4" s="242">
        <v>3</v>
      </c>
      <c r="S4" s="273" t="s">
        <v>2902</v>
      </c>
    </row>
    <row r="5" spans="1:20">
      <c r="A5" s="913"/>
      <c r="B5" s="59" t="s">
        <v>1239</v>
      </c>
      <c r="C5" s="137" t="s">
        <v>51</v>
      </c>
      <c r="D5" s="138" t="s">
        <v>50</v>
      </c>
      <c r="E5" s="139" t="s">
        <v>1569</v>
      </c>
      <c r="F5" s="249" t="s">
        <v>61</v>
      </c>
      <c r="G5" s="268"/>
      <c r="H5" s="245">
        <v>180</v>
      </c>
      <c r="I5" s="263">
        <v>396</v>
      </c>
      <c r="J5" s="245"/>
      <c r="K5" s="245">
        <v>40</v>
      </c>
      <c r="L5" s="264">
        <v>60</v>
      </c>
      <c r="M5" s="245"/>
      <c r="N5" s="245">
        <v>10</v>
      </c>
      <c r="O5" s="265">
        <v>20</v>
      </c>
      <c r="P5" s="276"/>
      <c r="Q5" s="266">
        <v>1</v>
      </c>
      <c r="R5" s="242">
        <v>2.08</v>
      </c>
      <c r="S5" s="273" t="s">
        <v>2921</v>
      </c>
    </row>
    <row r="6" spans="1:20">
      <c r="A6" s="913"/>
      <c r="B6" s="59" t="s">
        <v>1240</v>
      </c>
      <c r="C6" s="137" t="s">
        <v>51</v>
      </c>
      <c r="D6" s="138" t="s">
        <v>50</v>
      </c>
      <c r="E6" s="139" t="s">
        <v>1569</v>
      </c>
      <c r="F6" s="249" t="s">
        <v>61</v>
      </c>
      <c r="G6" s="268"/>
      <c r="H6" s="245">
        <v>189</v>
      </c>
      <c r="I6" s="263">
        <v>396</v>
      </c>
      <c r="J6" s="245"/>
      <c r="K6" s="245">
        <v>42</v>
      </c>
      <c r="L6" s="264">
        <v>63</v>
      </c>
      <c r="M6" s="245"/>
      <c r="N6" s="245">
        <v>10</v>
      </c>
      <c r="O6" s="265">
        <v>20</v>
      </c>
      <c r="P6" s="276"/>
      <c r="Q6" s="266">
        <v>1.05</v>
      </c>
      <c r="R6" s="242">
        <v>2.12</v>
      </c>
      <c r="S6" s="273" t="s">
        <v>2921</v>
      </c>
    </row>
    <row r="7" spans="1:20">
      <c r="A7" s="913"/>
      <c r="B7" s="59" t="s">
        <v>1241</v>
      </c>
      <c r="C7" s="137" t="s">
        <v>51</v>
      </c>
      <c r="D7" s="138" t="s">
        <v>50</v>
      </c>
      <c r="E7" s="139" t="s">
        <v>1569</v>
      </c>
      <c r="F7" s="249" t="s">
        <v>61</v>
      </c>
      <c r="G7" s="268"/>
      <c r="H7" s="245">
        <v>205</v>
      </c>
      <c r="I7" s="263">
        <v>399</v>
      </c>
      <c r="J7" s="245"/>
      <c r="K7" s="245">
        <v>45</v>
      </c>
      <c r="L7" s="264">
        <v>63</v>
      </c>
      <c r="M7" s="245"/>
      <c r="N7" s="245">
        <v>16</v>
      </c>
      <c r="O7" s="265">
        <v>21</v>
      </c>
      <c r="P7" s="276"/>
      <c r="Q7" s="266">
        <v>1.2</v>
      </c>
      <c r="R7" s="242">
        <v>2.2000000000000002</v>
      </c>
      <c r="S7" s="273" t="s">
        <v>2740</v>
      </c>
    </row>
    <row r="8" spans="1:20">
      <c r="A8" s="913"/>
      <c r="B8" s="59" t="s">
        <v>1242</v>
      </c>
      <c r="C8" s="137" t="s">
        <v>51</v>
      </c>
      <c r="D8" s="138" t="s">
        <v>50</v>
      </c>
      <c r="E8" s="139" t="s">
        <v>1569</v>
      </c>
      <c r="F8" s="249" t="s">
        <v>61</v>
      </c>
      <c r="G8" s="268"/>
      <c r="H8" s="245">
        <v>230</v>
      </c>
      <c r="I8" s="263">
        <v>391</v>
      </c>
      <c r="J8" s="245"/>
      <c r="K8" s="245">
        <v>45</v>
      </c>
      <c r="L8" s="264">
        <v>63</v>
      </c>
      <c r="M8" s="245"/>
      <c r="N8" s="245">
        <v>16</v>
      </c>
      <c r="O8" s="265">
        <v>21</v>
      </c>
      <c r="P8" s="276"/>
      <c r="Q8" s="266">
        <v>1.6</v>
      </c>
      <c r="R8" s="242">
        <v>2.7</v>
      </c>
      <c r="S8" s="273" t="s">
        <v>2740</v>
      </c>
    </row>
    <row r="9" spans="1:20">
      <c r="A9" s="913"/>
      <c r="B9" s="59" t="s">
        <v>1243</v>
      </c>
      <c r="C9" s="137" t="s">
        <v>51</v>
      </c>
      <c r="D9" s="138" t="s">
        <v>50</v>
      </c>
      <c r="E9" s="139" t="s">
        <v>1569</v>
      </c>
      <c r="F9" s="249" t="s">
        <v>61</v>
      </c>
      <c r="G9" s="268"/>
      <c r="H9" s="245">
        <v>255</v>
      </c>
      <c r="I9" s="263">
        <v>395</v>
      </c>
      <c r="J9" s="245"/>
      <c r="K9" s="245">
        <v>50</v>
      </c>
      <c r="L9" s="264">
        <v>70</v>
      </c>
      <c r="M9" s="245"/>
      <c r="N9" s="245">
        <v>24</v>
      </c>
      <c r="O9" s="265">
        <v>29</v>
      </c>
      <c r="P9" s="276"/>
      <c r="Q9" s="266">
        <v>1.9</v>
      </c>
      <c r="R9" s="242">
        <v>3.04</v>
      </c>
      <c r="S9" s="273" t="s">
        <v>2932</v>
      </c>
    </row>
    <row r="10" spans="1:20">
      <c r="A10" s="913"/>
      <c r="B10" s="59" t="s">
        <v>1244</v>
      </c>
      <c r="C10" s="137" t="s">
        <v>51</v>
      </c>
      <c r="D10" s="138" t="s">
        <v>50</v>
      </c>
      <c r="E10" s="139" t="s">
        <v>1569</v>
      </c>
      <c r="F10" s="249" t="s">
        <v>61</v>
      </c>
      <c r="G10" s="268"/>
      <c r="H10" s="245">
        <v>267</v>
      </c>
      <c r="I10" s="263">
        <v>400</v>
      </c>
      <c r="J10" s="245"/>
      <c r="K10" s="245">
        <v>52</v>
      </c>
      <c r="L10" s="264">
        <v>72</v>
      </c>
      <c r="M10" s="245"/>
      <c r="N10" s="245">
        <v>24</v>
      </c>
      <c r="O10" s="265">
        <v>29</v>
      </c>
      <c r="P10" s="276"/>
      <c r="Q10" s="266">
        <v>1.99</v>
      </c>
      <c r="R10" s="242">
        <v>3.12</v>
      </c>
      <c r="S10" s="273" t="s">
        <v>2932</v>
      </c>
    </row>
    <row r="11" spans="1:20">
      <c r="A11" s="913"/>
      <c r="B11" s="59" t="s">
        <v>1245</v>
      </c>
      <c r="C11" s="137" t="s">
        <v>51</v>
      </c>
      <c r="D11" s="138" t="s">
        <v>50</v>
      </c>
      <c r="E11" s="139" t="s">
        <v>1569</v>
      </c>
      <c r="F11" s="249" t="s">
        <v>61</v>
      </c>
      <c r="G11" s="268"/>
      <c r="H11" s="245">
        <v>267</v>
      </c>
      <c r="I11" s="263">
        <v>400</v>
      </c>
      <c r="J11" s="245"/>
      <c r="K11" s="245">
        <v>52</v>
      </c>
      <c r="L11" s="264">
        <v>72</v>
      </c>
      <c r="M11" s="245"/>
      <c r="N11" s="245">
        <v>24</v>
      </c>
      <c r="O11" s="265">
        <v>29</v>
      </c>
      <c r="P11" s="276"/>
      <c r="Q11" s="266">
        <v>1.99</v>
      </c>
      <c r="R11" s="242">
        <v>3.12</v>
      </c>
      <c r="S11" s="273" t="s">
        <v>2932</v>
      </c>
    </row>
    <row r="12" spans="1:20">
      <c r="A12" s="913"/>
      <c r="B12" s="59" t="s">
        <v>1246</v>
      </c>
      <c r="C12" s="137" t="s">
        <v>51</v>
      </c>
      <c r="D12" s="138" t="s">
        <v>50</v>
      </c>
      <c r="E12" s="139" t="s">
        <v>1569</v>
      </c>
      <c r="F12" s="249" t="s">
        <v>61</v>
      </c>
      <c r="G12" s="268"/>
      <c r="H12" s="245">
        <v>267</v>
      </c>
      <c r="I12" s="263">
        <v>400</v>
      </c>
      <c r="J12" s="245"/>
      <c r="K12" s="245">
        <v>52</v>
      </c>
      <c r="L12" s="264">
        <v>72</v>
      </c>
      <c r="M12" s="245"/>
      <c r="N12" s="245">
        <v>24</v>
      </c>
      <c r="O12" s="265">
        <v>29</v>
      </c>
      <c r="P12" s="276"/>
      <c r="Q12" s="266">
        <v>1.99</v>
      </c>
      <c r="R12" s="242">
        <v>3.12</v>
      </c>
      <c r="S12" s="273" t="s">
        <v>2932</v>
      </c>
    </row>
    <row r="13" spans="1:20">
      <c r="A13" s="913"/>
      <c r="B13" s="59" t="s">
        <v>1247</v>
      </c>
      <c r="C13" s="137" t="s">
        <v>51</v>
      </c>
      <c r="D13" s="138" t="s">
        <v>50</v>
      </c>
      <c r="E13" s="139" t="s">
        <v>1569</v>
      </c>
      <c r="F13" s="249" t="s">
        <v>61</v>
      </c>
      <c r="G13" s="268"/>
      <c r="H13" s="245">
        <v>300</v>
      </c>
      <c r="I13" s="263">
        <v>450</v>
      </c>
      <c r="J13" s="245"/>
      <c r="K13" s="245">
        <v>50</v>
      </c>
      <c r="L13" s="264">
        <v>70</v>
      </c>
      <c r="M13" s="245"/>
      <c r="N13" s="245">
        <v>24</v>
      </c>
      <c r="O13" s="265">
        <v>29</v>
      </c>
      <c r="P13" s="276"/>
      <c r="Q13" s="266">
        <v>2.1</v>
      </c>
      <c r="R13" s="242">
        <v>3.29</v>
      </c>
      <c r="S13" s="273" t="s">
        <v>2918</v>
      </c>
    </row>
    <row r="14" spans="1:20">
      <c r="A14" s="913"/>
      <c r="B14" s="59" t="s">
        <v>1248</v>
      </c>
      <c r="C14" s="137" t="s">
        <v>45</v>
      </c>
      <c r="D14" s="138" t="s">
        <v>50</v>
      </c>
      <c r="E14" s="139" t="s">
        <v>1569</v>
      </c>
      <c r="F14" s="249" t="s">
        <v>62</v>
      </c>
      <c r="G14" s="268"/>
      <c r="H14" s="245">
        <v>310</v>
      </c>
      <c r="I14" s="263">
        <v>449</v>
      </c>
      <c r="J14" s="245"/>
      <c r="K14" s="245">
        <v>50</v>
      </c>
      <c r="L14" s="264">
        <v>75</v>
      </c>
      <c r="M14" s="245"/>
      <c r="N14" s="245">
        <v>32</v>
      </c>
      <c r="O14" s="265">
        <v>47</v>
      </c>
      <c r="P14" s="276"/>
      <c r="Q14" s="266">
        <v>2.2999999999999998</v>
      </c>
      <c r="R14" s="242">
        <v>3.81</v>
      </c>
      <c r="S14" s="273" t="s">
        <v>2933</v>
      </c>
    </row>
    <row r="15" spans="1:20">
      <c r="A15" s="913"/>
      <c r="B15" s="59" t="s">
        <v>1249</v>
      </c>
      <c r="C15" s="137" t="s">
        <v>51</v>
      </c>
      <c r="D15" s="138" t="s">
        <v>50</v>
      </c>
      <c r="E15" s="139" t="s">
        <v>1569</v>
      </c>
      <c r="F15" s="249" t="s">
        <v>62</v>
      </c>
      <c r="G15" s="268"/>
      <c r="H15" s="245">
        <v>325</v>
      </c>
      <c r="I15" s="263">
        <v>438</v>
      </c>
      <c r="J15" s="245"/>
      <c r="K15" s="245">
        <v>52</v>
      </c>
      <c r="L15" s="264">
        <v>78</v>
      </c>
      <c r="M15" s="245"/>
      <c r="N15" s="245">
        <v>32</v>
      </c>
      <c r="O15" s="265">
        <v>47</v>
      </c>
      <c r="P15" s="276"/>
      <c r="Q15" s="266">
        <v>2.41</v>
      </c>
      <c r="R15" s="242">
        <v>3.85</v>
      </c>
      <c r="S15" s="273" t="s">
        <v>2933</v>
      </c>
    </row>
    <row r="16" spans="1:20">
      <c r="A16" s="913"/>
      <c r="B16" s="59" t="s">
        <v>1250</v>
      </c>
      <c r="C16" s="137" t="s">
        <v>51</v>
      </c>
      <c r="D16" s="138" t="s">
        <v>50</v>
      </c>
      <c r="E16" s="139" t="s">
        <v>1569</v>
      </c>
      <c r="F16" s="249" t="s">
        <v>62</v>
      </c>
      <c r="G16" s="268"/>
      <c r="H16" s="245">
        <v>325</v>
      </c>
      <c r="I16" s="263">
        <v>438</v>
      </c>
      <c r="J16" s="245"/>
      <c r="K16" s="245">
        <v>52</v>
      </c>
      <c r="L16" s="264">
        <v>78</v>
      </c>
      <c r="M16" s="245"/>
      <c r="N16" s="245">
        <v>32</v>
      </c>
      <c r="O16" s="265">
        <v>47</v>
      </c>
      <c r="P16" s="276"/>
      <c r="Q16" s="266">
        <v>2.41</v>
      </c>
      <c r="R16" s="242">
        <v>3.85</v>
      </c>
      <c r="S16" s="273" t="s">
        <v>2933</v>
      </c>
    </row>
    <row r="17" spans="1:19">
      <c r="A17" s="913"/>
      <c r="B17" s="59" t="s">
        <v>1251</v>
      </c>
      <c r="C17" s="137" t="s">
        <v>45</v>
      </c>
      <c r="D17" s="138" t="s">
        <v>50</v>
      </c>
      <c r="E17" s="139" t="s">
        <v>1569</v>
      </c>
      <c r="F17" s="249" t="s">
        <v>62</v>
      </c>
      <c r="G17" s="268"/>
      <c r="H17" s="245">
        <v>372</v>
      </c>
      <c r="I17" s="263">
        <v>446</v>
      </c>
      <c r="J17" s="245"/>
      <c r="K17" s="245">
        <v>60</v>
      </c>
      <c r="L17" s="264">
        <v>90</v>
      </c>
      <c r="M17" s="245"/>
      <c r="N17" s="245">
        <v>32</v>
      </c>
      <c r="O17" s="265">
        <v>47</v>
      </c>
      <c r="P17" s="276"/>
      <c r="Q17" s="266">
        <v>2.76</v>
      </c>
      <c r="R17" s="242">
        <v>4.16</v>
      </c>
      <c r="S17" s="273" t="s">
        <v>2933</v>
      </c>
    </row>
    <row r="18" spans="1:19">
      <c r="A18" s="913"/>
      <c r="B18" s="59" t="s">
        <v>1252</v>
      </c>
      <c r="C18" s="137" t="s">
        <v>51</v>
      </c>
      <c r="D18" s="138" t="s">
        <v>50</v>
      </c>
      <c r="E18" s="139" t="s">
        <v>1569</v>
      </c>
      <c r="F18" s="249" t="s">
        <v>63</v>
      </c>
      <c r="G18" s="268"/>
      <c r="H18" s="245">
        <v>325</v>
      </c>
      <c r="I18" s="263">
        <v>438</v>
      </c>
      <c r="J18" s="245"/>
      <c r="K18" s="245">
        <v>60</v>
      </c>
      <c r="L18" s="264">
        <v>84</v>
      </c>
      <c r="M18" s="245"/>
      <c r="N18" s="245">
        <v>48</v>
      </c>
      <c r="O18" s="265">
        <v>63</v>
      </c>
      <c r="P18" s="276"/>
      <c r="Q18" s="266">
        <v>4.2</v>
      </c>
      <c r="R18" s="242">
        <v>6.46</v>
      </c>
      <c r="S18" s="273" t="s">
        <v>2727</v>
      </c>
    </row>
    <row r="19" spans="1:19">
      <c r="A19" s="913"/>
      <c r="B19" s="59" t="s">
        <v>1253</v>
      </c>
      <c r="C19" s="137" t="s">
        <v>51</v>
      </c>
      <c r="D19" s="138" t="s">
        <v>50</v>
      </c>
      <c r="E19" s="139" t="s">
        <v>1569</v>
      </c>
      <c r="F19" s="249" t="s">
        <v>61</v>
      </c>
      <c r="G19" s="268"/>
      <c r="H19" s="245">
        <v>330</v>
      </c>
      <c r="I19" s="263">
        <v>495</v>
      </c>
      <c r="J19" s="245"/>
      <c r="K19" s="245">
        <v>50</v>
      </c>
      <c r="L19" s="264">
        <v>95</v>
      </c>
      <c r="M19" s="245"/>
      <c r="N19" s="245">
        <v>24</v>
      </c>
      <c r="O19" s="265">
        <v>29</v>
      </c>
      <c r="P19" s="276"/>
      <c r="Q19" s="266">
        <v>2.6</v>
      </c>
      <c r="R19" s="242">
        <v>4.8600000000000003</v>
      </c>
      <c r="S19" s="273" t="s">
        <v>2875</v>
      </c>
    </row>
    <row r="20" spans="1:19">
      <c r="A20" s="913"/>
      <c r="B20" s="59" t="s">
        <v>1254</v>
      </c>
      <c r="C20" s="137" t="s">
        <v>51</v>
      </c>
      <c r="D20" s="138" t="s">
        <v>50</v>
      </c>
      <c r="E20" s="139" t="s">
        <v>1569</v>
      </c>
      <c r="F20" s="249" t="s">
        <v>61</v>
      </c>
      <c r="G20" s="268"/>
      <c r="H20" s="245">
        <v>346</v>
      </c>
      <c r="I20" s="263">
        <v>484</v>
      </c>
      <c r="J20" s="245"/>
      <c r="K20" s="245">
        <v>52</v>
      </c>
      <c r="L20" s="264">
        <v>98</v>
      </c>
      <c r="M20" s="245"/>
      <c r="N20" s="245">
        <v>24</v>
      </c>
      <c r="O20" s="265">
        <v>29</v>
      </c>
      <c r="P20" s="276"/>
      <c r="Q20" s="266">
        <v>2.73</v>
      </c>
      <c r="R20" s="242">
        <v>4.9400000000000004</v>
      </c>
      <c r="S20" s="273" t="s">
        <v>2875</v>
      </c>
    </row>
    <row r="21" spans="1:19">
      <c r="A21" s="913"/>
      <c r="B21" s="59" t="s">
        <v>1255</v>
      </c>
      <c r="C21" s="137" t="s">
        <v>51</v>
      </c>
      <c r="D21" s="138" t="s">
        <v>50</v>
      </c>
      <c r="E21" s="139" t="s">
        <v>1569</v>
      </c>
      <c r="F21" s="249" t="s">
        <v>61</v>
      </c>
      <c r="G21" s="268"/>
      <c r="H21" s="245">
        <v>363</v>
      </c>
      <c r="I21" s="263">
        <v>490</v>
      </c>
      <c r="J21" s="245"/>
      <c r="K21" s="245">
        <v>55</v>
      </c>
      <c r="L21" s="264">
        <v>104</v>
      </c>
      <c r="M21" s="245"/>
      <c r="N21" s="245">
        <v>24</v>
      </c>
      <c r="O21" s="265">
        <v>29</v>
      </c>
      <c r="P21" s="276"/>
      <c r="Q21" s="266">
        <v>2.86</v>
      </c>
      <c r="R21" s="242">
        <v>5.09</v>
      </c>
      <c r="S21" s="273" t="s">
        <v>2875</v>
      </c>
    </row>
    <row r="22" spans="1:19">
      <c r="A22" s="913"/>
      <c r="B22" s="59" t="s">
        <v>1256</v>
      </c>
      <c r="C22" s="137" t="s">
        <v>51</v>
      </c>
      <c r="D22" s="138" t="s">
        <v>50</v>
      </c>
      <c r="E22" s="139" t="s">
        <v>1569</v>
      </c>
      <c r="F22" s="249" t="s">
        <v>61</v>
      </c>
      <c r="G22" s="268"/>
      <c r="H22" s="245">
        <v>396</v>
      </c>
      <c r="I22" s="263" t="s">
        <v>20</v>
      </c>
      <c r="J22" s="245"/>
      <c r="K22" s="245">
        <v>60</v>
      </c>
      <c r="L22" s="264" t="s">
        <v>20</v>
      </c>
      <c r="M22" s="245"/>
      <c r="N22" s="245">
        <v>24</v>
      </c>
      <c r="O22" s="265">
        <v>29</v>
      </c>
      <c r="P22" s="276"/>
      <c r="Q22" s="266">
        <v>3.12</v>
      </c>
      <c r="R22" s="242" t="s">
        <v>20</v>
      </c>
      <c r="S22" s="273" t="s">
        <v>2875</v>
      </c>
    </row>
    <row r="23" spans="1:19">
      <c r="A23" s="913"/>
      <c r="B23" s="59" t="s">
        <v>1257</v>
      </c>
      <c r="C23" s="137" t="s">
        <v>45</v>
      </c>
      <c r="D23" s="138" t="s">
        <v>50</v>
      </c>
      <c r="E23" s="139" t="s">
        <v>1569</v>
      </c>
      <c r="F23" s="249" t="s">
        <v>61</v>
      </c>
      <c r="G23" s="268"/>
      <c r="H23" s="245">
        <v>370</v>
      </c>
      <c r="I23" s="263">
        <v>555</v>
      </c>
      <c r="J23" s="245"/>
      <c r="K23" s="245">
        <v>50</v>
      </c>
      <c r="L23" s="264">
        <v>75</v>
      </c>
      <c r="M23" s="245"/>
      <c r="N23" s="245">
        <v>32</v>
      </c>
      <c r="O23" s="265">
        <v>47</v>
      </c>
      <c r="P23" s="276"/>
      <c r="Q23" s="266">
        <v>2.25</v>
      </c>
      <c r="R23" s="242">
        <v>3.8</v>
      </c>
      <c r="S23" s="273" t="s">
        <v>3111</v>
      </c>
    </row>
    <row r="24" spans="1:19">
      <c r="A24" s="913"/>
      <c r="B24" s="59" t="s">
        <v>1258</v>
      </c>
      <c r="C24" s="137" t="s">
        <v>51</v>
      </c>
      <c r="D24" s="138" t="s">
        <v>50</v>
      </c>
      <c r="E24" s="139" t="s">
        <v>1569</v>
      </c>
      <c r="F24" s="249" t="s">
        <v>61</v>
      </c>
      <c r="G24" s="268"/>
      <c r="H24" s="245">
        <v>388</v>
      </c>
      <c r="I24" s="263">
        <v>543</v>
      </c>
      <c r="J24" s="245"/>
      <c r="K24" s="245">
        <v>52</v>
      </c>
      <c r="L24" s="264">
        <v>78</v>
      </c>
      <c r="M24" s="245"/>
      <c r="N24" s="245">
        <v>32</v>
      </c>
      <c r="O24" s="265">
        <v>47</v>
      </c>
      <c r="P24" s="276"/>
      <c r="Q24" s="266">
        <v>2.36</v>
      </c>
      <c r="R24" s="242">
        <v>3.84</v>
      </c>
      <c r="S24" s="273" t="s">
        <v>3151</v>
      </c>
    </row>
    <row r="25" spans="1:19">
      <c r="A25" s="913"/>
      <c r="B25" s="59" t="s">
        <v>1259</v>
      </c>
      <c r="C25" s="137" t="s">
        <v>51</v>
      </c>
      <c r="D25" s="138" t="s">
        <v>50</v>
      </c>
      <c r="E25" s="139" t="s">
        <v>1569</v>
      </c>
      <c r="F25" s="249" t="s">
        <v>61</v>
      </c>
      <c r="G25" s="268"/>
      <c r="H25" s="245">
        <v>407</v>
      </c>
      <c r="I25" s="263">
        <v>549</v>
      </c>
      <c r="J25" s="245"/>
      <c r="K25" s="245">
        <v>55</v>
      </c>
      <c r="L25" s="264">
        <v>82</v>
      </c>
      <c r="M25" s="245"/>
      <c r="N25" s="245">
        <v>32</v>
      </c>
      <c r="O25" s="265">
        <v>47</v>
      </c>
      <c r="P25" s="276"/>
      <c r="Q25" s="266">
        <v>2.4700000000000002</v>
      </c>
      <c r="R25" s="242">
        <v>3.95</v>
      </c>
      <c r="S25" s="273" t="s">
        <v>3111</v>
      </c>
    </row>
    <row r="26" spans="1:19">
      <c r="A26" s="913"/>
      <c r="B26" s="59" t="s">
        <v>1260</v>
      </c>
      <c r="C26" s="137" t="s">
        <v>51</v>
      </c>
      <c r="D26" s="138" t="s">
        <v>50</v>
      </c>
      <c r="E26" s="139" t="s">
        <v>1569</v>
      </c>
      <c r="F26" s="249" t="s">
        <v>61</v>
      </c>
      <c r="G26" s="268"/>
      <c r="H26" s="245">
        <v>444</v>
      </c>
      <c r="I26" s="263">
        <v>555</v>
      </c>
      <c r="J26" s="245"/>
      <c r="K26" s="245">
        <v>60</v>
      </c>
      <c r="L26" s="264">
        <v>90</v>
      </c>
      <c r="M26" s="245"/>
      <c r="N26" s="245">
        <v>32</v>
      </c>
      <c r="O26" s="265">
        <v>47</v>
      </c>
      <c r="P26" s="276"/>
      <c r="Q26" s="266">
        <v>2.7</v>
      </c>
      <c r="R26" s="242">
        <v>4.1500000000000004</v>
      </c>
      <c r="S26" s="273" t="s">
        <v>3111</v>
      </c>
    </row>
    <row r="27" spans="1:19">
      <c r="A27" s="913"/>
      <c r="B27" s="59" t="s">
        <v>1261</v>
      </c>
      <c r="C27" s="137" t="s">
        <v>51</v>
      </c>
      <c r="D27" s="138" t="s">
        <v>50</v>
      </c>
      <c r="E27" s="139" t="s">
        <v>1569</v>
      </c>
      <c r="F27" s="249" t="s">
        <v>63</v>
      </c>
      <c r="G27" s="268"/>
      <c r="H27" s="245">
        <v>342</v>
      </c>
      <c r="I27" s="263">
        <v>495</v>
      </c>
      <c r="J27" s="245"/>
      <c r="K27" s="245">
        <v>60</v>
      </c>
      <c r="L27" s="264">
        <v>99</v>
      </c>
      <c r="M27" s="245"/>
      <c r="N27" s="245">
        <v>48</v>
      </c>
      <c r="O27" s="265">
        <v>63</v>
      </c>
      <c r="P27" s="276"/>
      <c r="Q27" s="266">
        <v>4.5</v>
      </c>
      <c r="R27" s="242">
        <v>7.87</v>
      </c>
      <c r="S27" s="273" t="s">
        <v>2763</v>
      </c>
    </row>
    <row r="28" spans="1:19">
      <c r="A28" s="913"/>
      <c r="B28" s="59" t="s">
        <v>1262</v>
      </c>
      <c r="C28" s="137" t="s">
        <v>51</v>
      </c>
      <c r="D28" s="138" t="s">
        <v>50</v>
      </c>
      <c r="E28" s="139" t="s">
        <v>1569</v>
      </c>
      <c r="F28" s="249" t="s">
        <v>61</v>
      </c>
      <c r="G28" s="268"/>
      <c r="H28" s="245">
        <v>350</v>
      </c>
      <c r="I28" s="263">
        <v>647</v>
      </c>
      <c r="J28" s="245"/>
      <c r="K28" s="245">
        <v>35</v>
      </c>
      <c r="L28" s="264">
        <v>64</v>
      </c>
      <c r="M28" s="245"/>
      <c r="N28" s="245">
        <v>48</v>
      </c>
      <c r="O28" s="265">
        <v>63</v>
      </c>
      <c r="P28" s="276"/>
      <c r="Q28" s="266">
        <v>1.2</v>
      </c>
      <c r="R28" s="242">
        <v>2.42</v>
      </c>
      <c r="S28" s="273" t="s">
        <v>2934</v>
      </c>
    </row>
    <row r="29" spans="1:19">
      <c r="A29" s="913"/>
      <c r="B29" s="59" t="s">
        <v>1263</v>
      </c>
      <c r="C29" s="137" t="s">
        <v>45</v>
      </c>
      <c r="D29" s="138" t="s">
        <v>78</v>
      </c>
      <c r="E29" s="139" t="s">
        <v>1569</v>
      </c>
      <c r="F29" s="249" t="s">
        <v>61</v>
      </c>
      <c r="G29" s="268"/>
      <c r="H29" s="245">
        <v>367</v>
      </c>
      <c r="I29" s="263">
        <v>642</v>
      </c>
      <c r="J29" s="245"/>
      <c r="K29" s="245">
        <v>36</v>
      </c>
      <c r="L29" s="264">
        <v>66</v>
      </c>
      <c r="M29" s="245"/>
      <c r="N29" s="245">
        <v>48</v>
      </c>
      <c r="O29" s="265">
        <v>63</v>
      </c>
      <c r="P29" s="276"/>
      <c r="Q29" s="266">
        <v>1.26</v>
      </c>
      <c r="R29" s="242">
        <v>2.58</v>
      </c>
      <c r="S29" s="273" t="s">
        <v>2934</v>
      </c>
    </row>
    <row r="30" spans="1:19">
      <c r="A30" s="913"/>
      <c r="B30" s="59" t="s">
        <v>1264</v>
      </c>
      <c r="C30" s="137" t="s">
        <v>45</v>
      </c>
      <c r="D30" s="138" t="s">
        <v>50</v>
      </c>
      <c r="E30" s="139" t="s">
        <v>1569</v>
      </c>
      <c r="F30" s="249" t="s">
        <v>61</v>
      </c>
      <c r="G30" s="268"/>
      <c r="H30" s="245">
        <v>390</v>
      </c>
      <c r="I30" s="263">
        <v>487</v>
      </c>
      <c r="J30" s="245"/>
      <c r="K30" s="245">
        <v>55</v>
      </c>
      <c r="L30" s="264">
        <v>82</v>
      </c>
      <c r="M30" s="245"/>
      <c r="N30" s="245">
        <v>32</v>
      </c>
      <c r="O30" s="265">
        <v>47</v>
      </c>
      <c r="P30" s="276"/>
      <c r="Q30" s="266">
        <v>2.8</v>
      </c>
      <c r="R30" s="242">
        <v>4.3099999999999996</v>
      </c>
      <c r="S30" s="273" t="s">
        <v>2935</v>
      </c>
    </row>
    <row r="31" spans="1:19">
      <c r="A31" s="913"/>
      <c r="B31" s="59" t="s">
        <v>1265</v>
      </c>
      <c r="C31" s="137" t="s">
        <v>45</v>
      </c>
      <c r="D31" s="138" t="s">
        <v>50</v>
      </c>
      <c r="E31" s="139" t="s">
        <v>1569</v>
      </c>
      <c r="F31" s="249" t="s">
        <v>61</v>
      </c>
      <c r="G31" s="268"/>
      <c r="H31" s="245">
        <v>409</v>
      </c>
      <c r="I31" s="263">
        <v>490</v>
      </c>
      <c r="J31" s="245"/>
      <c r="K31" s="245">
        <v>57</v>
      </c>
      <c r="L31" s="264">
        <v>85</v>
      </c>
      <c r="M31" s="245"/>
      <c r="N31" s="245">
        <v>32</v>
      </c>
      <c r="O31" s="265">
        <v>47</v>
      </c>
      <c r="P31" s="276"/>
      <c r="Q31" s="266">
        <v>2.94</v>
      </c>
      <c r="R31" s="242">
        <v>4.43</v>
      </c>
      <c r="S31" s="273" t="s">
        <v>2935</v>
      </c>
    </row>
    <row r="32" spans="1:19">
      <c r="A32" s="913"/>
      <c r="B32" s="59" t="s">
        <v>1266</v>
      </c>
      <c r="C32" s="137" t="s">
        <v>45</v>
      </c>
      <c r="D32" s="138" t="s">
        <v>50</v>
      </c>
      <c r="E32" s="139" t="s">
        <v>1569</v>
      </c>
      <c r="F32" s="249" t="s">
        <v>61</v>
      </c>
      <c r="G32" s="268"/>
      <c r="H32" s="245">
        <v>429</v>
      </c>
      <c r="I32" s="263">
        <v>493</v>
      </c>
      <c r="J32" s="245"/>
      <c r="K32" s="245">
        <v>60</v>
      </c>
      <c r="L32" s="264">
        <v>90</v>
      </c>
      <c r="M32" s="245"/>
      <c r="N32" s="245">
        <v>32</v>
      </c>
      <c r="O32" s="265">
        <v>47</v>
      </c>
      <c r="P32" s="276"/>
      <c r="Q32" s="266">
        <v>3.08</v>
      </c>
      <c r="R32" s="242">
        <v>4.55</v>
      </c>
      <c r="S32" s="273" t="s">
        <v>2935</v>
      </c>
    </row>
    <row r="33" spans="1:19">
      <c r="A33" s="913"/>
      <c r="B33" s="59" t="s">
        <v>1267</v>
      </c>
      <c r="C33" s="137" t="s">
        <v>45</v>
      </c>
      <c r="D33" s="138" t="s">
        <v>50</v>
      </c>
      <c r="E33" s="139" t="s">
        <v>1569</v>
      </c>
      <c r="F33" s="249" t="s">
        <v>61</v>
      </c>
      <c r="G33" s="268"/>
      <c r="H33" s="245">
        <v>468</v>
      </c>
      <c r="I33" s="263">
        <v>491</v>
      </c>
      <c r="J33" s="245"/>
      <c r="K33" s="245">
        <v>66</v>
      </c>
      <c r="L33" s="264">
        <v>99</v>
      </c>
      <c r="M33" s="245"/>
      <c r="N33" s="245">
        <v>32</v>
      </c>
      <c r="O33" s="265">
        <v>47</v>
      </c>
      <c r="P33" s="276"/>
      <c r="Q33" s="266">
        <v>3.36</v>
      </c>
      <c r="R33" s="242">
        <v>4.7699999999999996</v>
      </c>
      <c r="S33" s="273" t="s">
        <v>2935</v>
      </c>
    </row>
    <row r="34" spans="1:19">
      <c r="A34" s="913"/>
      <c r="B34" s="59" t="s">
        <v>1268</v>
      </c>
      <c r="C34" s="137" t="s">
        <v>51</v>
      </c>
      <c r="D34" s="138" t="s">
        <v>50</v>
      </c>
      <c r="E34" s="139" t="s">
        <v>1569</v>
      </c>
      <c r="F34" s="249" t="s">
        <v>63</v>
      </c>
      <c r="G34" s="268"/>
      <c r="H34" s="245">
        <v>400</v>
      </c>
      <c r="I34" s="263">
        <v>900</v>
      </c>
      <c r="J34" s="245"/>
      <c r="K34" s="245">
        <v>50</v>
      </c>
      <c r="L34" s="264">
        <v>100</v>
      </c>
      <c r="M34" s="245"/>
      <c r="N34" s="245">
        <v>64</v>
      </c>
      <c r="O34" s="265">
        <v>99</v>
      </c>
      <c r="P34" s="276"/>
      <c r="Q34" s="266">
        <v>6</v>
      </c>
      <c r="R34" s="242">
        <v>15.36</v>
      </c>
      <c r="S34" s="273" t="s">
        <v>3038</v>
      </c>
    </row>
    <row r="35" spans="1:19">
      <c r="A35" s="913"/>
      <c r="B35" s="59" t="s">
        <v>1269</v>
      </c>
      <c r="C35" s="137" t="s">
        <v>51</v>
      </c>
      <c r="D35" s="138" t="s">
        <v>50</v>
      </c>
      <c r="E35" s="139" t="s">
        <v>1569</v>
      </c>
      <c r="F35" s="249" t="s">
        <v>63</v>
      </c>
      <c r="G35" s="268"/>
      <c r="H35" s="245">
        <v>420</v>
      </c>
      <c r="I35" s="263">
        <v>882</v>
      </c>
      <c r="J35" s="245"/>
      <c r="K35" s="245">
        <v>52</v>
      </c>
      <c r="L35" s="264">
        <v>104</v>
      </c>
      <c r="M35" s="245"/>
      <c r="N35" s="245">
        <v>64</v>
      </c>
      <c r="O35" s="265">
        <v>99</v>
      </c>
      <c r="P35" s="276"/>
      <c r="Q35" s="266">
        <v>6.3</v>
      </c>
      <c r="R35" s="242">
        <v>15.56</v>
      </c>
      <c r="S35" s="273" t="s">
        <v>2876</v>
      </c>
    </row>
    <row r="36" spans="1:19">
      <c r="A36" s="913"/>
      <c r="B36" s="59" t="s">
        <v>1270</v>
      </c>
      <c r="C36" s="137" t="s">
        <v>51</v>
      </c>
      <c r="D36" s="138" t="s">
        <v>50</v>
      </c>
      <c r="E36" s="139" t="s">
        <v>1569</v>
      </c>
      <c r="F36" s="249" t="s">
        <v>68</v>
      </c>
      <c r="G36" s="268"/>
      <c r="H36" s="245">
        <v>420</v>
      </c>
      <c r="I36" s="263">
        <v>483</v>
      </c>
      <c r="J36" s="245"/>
      <c r="K36" s="245">
        <v>50</v>
      </c>
      <c r="L36" s="264">
        <v>80</v>
      </c>
      <c r="M36" s="245"/>
      <c r="N36" s="245">
        <v>32</v>
      </c>
      <c r="O36" s="265">
        <v>47</v>
      </c>
      <c r="P36" s="276"/>
      <c r="Q36" s="266">
        <v>0.9</v>
      </c>
      <c r="R36" s="242">
        <v>1.4</v>
      </c>
      <c r="S36" s="273" t="s">
        <v>2877</v>
      </c>
    </row>
    <row r="37" spans="1:19">
      <c r="A37" s="913"/>
      <c r="B37" s="59" t="s">
        <v>1271</v>
      </c>
      <c r="C37" s="137" t="s">
        <v>51</v>
      </c>
      <c r="D37" s="138" t="s">
        <v>85</v>
      </c>
      <c r="E37" s="139" t="s">
        <v>1569</v>
      </c>
      <c r="F37" s="249" t="s">
        <v>64</v>
      </c>
      <c r="G37" s="268"/>
      <c r="H37" s="245">
        <v>440</v>
      </c>
      <c r="I37" s="263">
        <v>770</v>
      </c>
      <c r="J37" s="245"/>
      <c r="K37" s="245">
        <v>70</v>
      </c>
      <c r="L37" s="264">
        <v>94</v>
      </c>
      <c r="M37" s="245"/>
      <c r="N37" s="245">
        <v>16</v>
      </c>
      <c r="O37" s="265">
        <v>31</v>
      </c>
      <c r="P37" s="276"/>
      <c r="Q37" s="266">
        <v>6.5</v>
      </c>
      <c r="R37" s="242">
        <v>11.37</v>
      </c>
      <c r="S37" s="273" t="s">
        <v>3713</v>
      </c>
    </row>
    <row r="38" spans="1:19">
      <c r="A38" s="913"/>
      <c r="B38" s="59" t="s">
        <v>1272</v>
      </c>
      <c r="C38" s="137" t="s">
        <v>51</v>
      </c>
      <c r="D38" s="138" t="s">
        <v>52</v>
      </c>
      <c r="E38" s="139" t="s">
        <v>1569</v>
      </c>
      <c r="F38" s="249" t="s">
        <v>64</v>
      </c>
      <c r="G38" s="268"/>
      <c r="H38" s="245">
        <v>462</v>
      </c>
      <c r="I38" s="263">
        <v>762</v>
      </c>
      <c r="J38" s="245"/>
      <c r="K38" s="245">
        <v>73</v>
      </c>
      <c r="L38" s="264">
        <v>98</v>
      </c>
      <c r="M38" s="245"/>
      <c r="N38" s="245">
        <v>16</v>
      </c>
      <c r="O38" s="265">
        <v>31</v>
      </c>
      <c r="P38" s="276"/>
      <c r="Q38" s="266">
        <v>6.82</v>
      </c>
      <c r="R38" s="242">
        <v>11.52</v>
      </c>
      <c r="S38" s="273" t="s">
        <v>3713</v>
      </c>
    </row>
    <row r="39" spans="1:19">
      <c r="A39" s="913"/>
      <c r="B39" s="59" t="s">
        <v>1273</v>
      </c>
      <c r="C39" s="137" t="s">
        <v>51</v>
      </c>
      <c r="D39" s="138" t="s">
        <v>52</v>
      </c>
      <c r="E39" s="139" t="s">
        <v>1569</v>
      </c>
      <c r="F39" s="249" t="s">
        <v>64</v>
      </c>
      <c r="G39" s="268"/>
      <c r="H39" s="245">
        <v>484</v>
      </c>
      <c r="I39" s="263">
        <v>774</v>
      </c>
      <c r="J39" s="245"/>
      <c r="K39" s="245">
        <v>77</v>
      </c>
      <c r="L39" s="264">
        <v>103</v>
      </c>
      <c r="M39" s="245"/>
      <c r="N39" s="245">
        <v>16</v>
      </c>
      <c r="O39" s="265">
        <v>31</v>
      </c>
      <c r="P39" s="276"/>
      <c r="Q39" s="266">
        <v>7.15</v>
      </c>
      <c r="R39" s="242">
        <v>11.86</v>
      </c>
      <c r="S39" s="273" t="s">
        <v>3713</v>
      </c>
    </row>
    <row r="40" spans="1:19">
      <c r="A40" s="913"/>
      <c r="B40" s="59" t="s">
        <v>1274</v>
      </c>
      <c r="C40" s="137" t="s">
        <v>51</v>
      </c>
      <c r="D40" s="138" t="s">
        <v>52</v>
      </c>
      <c r="E40" s="139" t="s">
        <v>1569</v>
      </c>
      <c r="F40" s="249" t="s">
        <v>64</v>
      </c>
      <c r="G40" s="268"/>
      <c r="H40" s="245">
        <v>528</v>
      </c>
      <c r="I40" s="263">
        <v>765</v>
      </c>
      <c r="J40" s="245"/>
      <c r="K40" s="245">
        <v>84</v>
      </c>
      <c r="L40" s="264">
        <v>113</v>
      </c>
      <c r="M40" s="245"/>
      <c r="N40" s="245">
        <v>16</v>
      </c>
      <c r="O40" s="265">
        <v>31</v>
      </c>
      <c r="P40" s="276"/>
      <c r="Q40" s="266">
        <v>7.8</v>
      </c>
      <c r="R40" s="242">
        <v>12.24</v>
      </c>
      <c r="S40" s="273" t="s">
        <v>3713</v>
      </c>
    </row>
    <row r="41" spans="1:19">
      <c r="A41" s="913"/>
      <c r="B41" s="59" t="s">
        <v>1275</v>
      </c>
      <c r="C41" s="137" t="s">
        <v>51</v>
      </c>
      <c r="D41" s="138" t="s">
        <v>50</v>
      </c>
      <c r="E41" s="139" t="s">
        <v>1569</v>
      </c>
      <c r="F41" s="249" t="s">
        <v>62</v>
      </c>
      <c r="G41" s="268"/>
      <c r="H41" s="245">
        <v>445</v>
      </c>
      <c r="I41" s="263">
        <v>489</v>
      </c>
      <c r="J41" s="245"/>
      <c r="K41" s="245">
        <v>50</v>
      </c>
      <c r="L41" s="264">
        <v>80</v>
      </c>
      <c r="M41" s="245"/>
      <c r="N41" s="245">
        <v>48</v>
      </c>
      <c r="O41" s="265">
        <v>63</v>
      </c>
      <c r="P41" s="276"/>
      <c r="Q41" s="266">
        <v>3</v>
      </c>
      <c r="R41" s="242">
        <v>4.53</v>
      </c>
      <c r="S41" s="273" t="s">
        <v>2763</v>
      </c>
    </row>
    <row r="42" spans="1:19">
      <c r="A42" s="913"/>
      <c r="B42" s="59" t="s">
        <v>1276</v>
      </c>
      <c r="C42" s="137" t="s">
        <v>51</v>
      </c>
      <c r="D42" s="138" t="s">
        <v>50</v>
      </c>
      <c r="E42" s="139" t="s">
        <v>1569</v>
      </c>
      <c r="F42" s="249" t="s">
        <v>61</v>
      </c>
      <c r="G42" s="268"/>
      <c r="H42" s="245">
        <v>450</v>
      </c>
      <c r="I42" s="263">
        <v>540</v>
      </c>
      <c r="J42" s="245"/>
      <c r="K42" s="245">
        <v>60</v>
      </c>
      <c r="L42" s="264">
        <v>90</v>
      </c>
      <c r="M42" s="245"/>
      <c r="N42" s="245">
        <v>32</v>
      </c>
      <c r="O42" s="265">
        <v>47</v>
      </c>
      <c r="P42" s="276"/>
      <c r="Q42" s="266">
        <v>3.2</v>
      </c>
      <c r="R42" s="242">
        <v>4.83</v>
      </c>
      <c r="S42" s="273" t="s">
        <v>2731</v>
      </c>
    </row>
    <row r="43" spans="1:19">
      <c r="A43" s="913"/>
      <c r="B43" s="59" t="s">
        <v>1277</v>
      </c>
      <c r="C43" s="137" t="s">
        <v>51</v>
      </c>
      <c r="D43" s="138" t="s">
        <v>50</v>
      </c>
      <c r="E43" s="139" t="s">
        <v>1569</v>
      </c>
      <c r="F43" s="249" t="s">
        <v>62</v>
      </c>
      <c r="G43" s="268"/>
      <c r="H43" s="245">
        <v>460</v>
      </c>
      <c r="I43" s="263">
        <v>529</v>
      </c>
      <c r="J43" s="245"/>
      <c r="K43" s="245">
        <v>60</v>
      </c>
      <c r="L43" s="264">
        <v>90</v>
      </c>
      <c r="M43" s="245"/>
      <c r="N43" s="245">
        <v>48</v>
      </c>
      <c r="O43" s="265">
        <v>63</v>
      </c>
      <c r="P43" s="276"/>
      <c r="Q43" s="266">
        <v>3.5</v>
      </c>
      <c r="R43" s="242">
        <v>5.18</v>
      </c>
      <c r="S43" s="273" t="s">
        <v>2731</v>
      </c>
    </row>
    <row r="44" spans="1:19">
      <c r="A44" s="913"/>
      <c r="B44" s="59" t="s">
        <v>1278</v>
      </c>
      <c r="C44" s="137" t="s">
        <v>43</v>
      </c>
      <c r="D44" s="138" t="s">
        <v>50</v>
      </c>
      <c r="E44" s="139" t="s">
        <v>1569</v>
      </c>
      <c r="F44" s="249" t="s">
        <v>3516</v>
      </c>
      <c r="G44" s="268"/>
      <c r="H44" s="245">
        <v>460</v>
      </c>
      <c r="I44" s="263">
        <v>529</v>
      </c>
      <c r="J44" s="245"/>
      <c r="K44" s="245">
        <v>75</v>
      </c>
      <c r="L44" s="264">
        <v>97</v>
      </c>
      <c r="M44" s="245" t="s">
        <v>124</v>
      </c>
      <c r="N44" s="245" t="s">
        <v>124</v>
      </c>
      <c r="O44" s="265" t="s">
        <v>124</v>
      </c>
      <c r="P44" s="276"/>
      <c r="Q44" s="266">
        <v>5</v>
      </c>
      <c r="R44" s="242">
        <v>6.35</v>
      </c>
      <c r="S44" s="273" t="s">
        <v>2936</v>
      </c>
    </row>
    <row r="45" spans="1:19">
      <c r="A45" s="913"/>
      <c r="B45" s="59" t="s">
        <v>1279</v>
      </c>
      <c r="C45" s="137" t="s">
        <v>43</v>
      </c>
      <c r="D45" s="138" t="s">
        <v>50</v>
      </c>
      <c r="E45" s="139" t="s">
        <v>1569</v>
      </c>
      <c r="F45" s="249" t="s">
        <v>3516</v>
      </c>
      <c r="G45" s="268"/>
      <c r="H45" s="245">
        <v>460</v>
      </c>
      <c r="I45" s="263">
        <v>529</v>
      </c>
      <c r="J45" s="245"/>
      <c r="K45" s="245">
        <v>75</v>
      </c>
      <c r="L45" s="264">
        <v>97</v>
      </c>
      <c r="M45" s="245" t="s">
        <v>124</v>
      </c>
      <c r="N45" s="245" t="s">
        <v>124</v>
      </c>
      <c r="O45" s="265" t="s">
        <v>124</v>
      </c>
      <c r="P45" s="276"/>
      <c r="Q45" s="266">
        <v>5</v>
      </c>
      <c r="R45" s="242">
        <v>6.35</v>
      </c>
      <c r="S45" s="273" t="s">
        <v>2936</v>
      </c>
    </row>
    <row r="46" spans="1:19">
      <c r="A46" s="913"/>
      <c r="B46" s="59" t="s">
        <v>1280</v>
      </c>
      <c r="C46" s="137" t="s">
        <v>51</v>
      </c>
      <c r="D46" s="138" t="s">
        <v>78</v>
      </c>
      <c r="E46" s="139" t="s">
        <v>1569</v>
      </c>
      <c r="F46" s="249" t="s">
        <v>61</v>
      </c>
      <c r="G46" s="268">
        <v>235</v>
      </c>
      <c r="H46" s="245">
        <v>470</v>
      </c>
      <c r="I46" s="263">
        <v>799</v>
      </c>
      <c r="J46" s="245">
        <v>30</v>
      </c>
      <c r="K46" s="245">
        <v>60</v>
      </c>
      <c r="L46" s="264">
        <v>90</v>
      </c>
      <c r="M46" s="245">
        <v>2</v>
      </c>
      <c r="N46" s="245">
        <v>32</v>
      </c>
      <c r="O46" s="265">
        <v>47</v>
      </c>
      <c r="P46" s="276">
        <v>0.72</v>
      </c>
      <c r="Q46" s="266">
        <v>3.3</v>
      </c>
      <c r="R46" s="242">
        <v>5.97</v>
      </c>
      <c r="S46" s="273" t="s">
        <v>2937</v>
      </c>
    </row>
    <row r="47" spans="1:19">
      <c r="A47" s="913"/>
      <c r="B47" s="59" t="s">
        <v>1281</v>
      </c>
      <c r="C47" s="137" t="s">
        <v>51</v>
      </c>
      <c r="D47" s="138" t="s">
        <v>50</v>
      </c>
      <c r="E47" s="139" t="s">
        <v>1569</v>
      </c>
      <c r="F47" s="249" t="s">
        <v>61</v>
      </c>
      <c r="G47" s="268">
        <v>246</v>
      </c>
      <c r="H47" s="245">
        <v>493</v>
      </c>
      <c r="I47" s="263">
        <v>788</v>
      </c>
      <c r="J47" s="245">
        <v>31</v>
      </c>
      <c r="K47" s="245">
        <v>63</v>
      </c>
      <c r="L47" s="264">
        <v>94</v>
      </c>
      <c r="M47" s="245">
        <v>2</v>
      </c>
      <c r="N47" s="245">
        <v>32</v>
      </c>
      <c r="O47" s="265">
        <v>47</v>
      </c>
      <c r="P47" s="276">
        <v>0.76</v>
      </c>
      <c r="Q47" s="266">
        <v>3.46</v>
      </c>
      <c r="R47" s="242">
        <v>6.05</v>
      </c>
      <c r="S47" s="273" t="s">
        <v>3152</v>
      </c>
    </row>
    <row r="48" spans="1:19">
      <c r="A48" s="913"/>
      <c r="B48" s="59" t="s">
        <v>1282</v>
      </c>
      <c r="C48" s="137" t="s">
        <v>51</v>
      </c>
      <c r="D48" s="138" t="s">
        <v>50</v>
      </c>
      <c r="E48" s="139" t="s">
        <v>1569</v>
      </c>
      <c r="F48" s="249" t="s">
        <v>61</v>
      </c>
      <c r="G48" s="268">
        <v>258</v>
      </c>
      <c r="H48" s="245">
        <v>517</v>
      </c>
      <c r="I48" s="263">
        <v>775</v>
      </c>
      <c r="J48" s="245">
        <v>33</v>
      </c>
      <c r="K48" s="245">
        <v>66</v>
      </c>
      <c r="L48" s="264">
        <v>99</v>
      </c>
      <c r="M48" s="245">
        <v>2</v>
      </c>
      <c r="N48" s="245">
        <v>32</v>
      </c>
      <c r="O48" s="265">
        <v>47</v>
      </c>
      <c r="P48" s="276">
        <v>0.79</v>
      </c>
      <c r="Q48" s="266">
        <v>3.63</v>
      </c>
      <c r="R48" s="242">
        <v>6.13</v>
      </c>
      <c r="S48" s="273" t="s">
        <v>2937</v>
      </c>
    </row>
    <row r="49" spans="1:19">
      <c r="A49" s="913"/>
      <c r="B49" s="59" t="s">
        <v>1283</v>
      </c>
      <c r="C49" s="137" t="s">
        <v>51</v>
      </c>
      <c r="D49" s="138" t="s">
        <v>50</v>
      </c>
      <c r="E49" s="139" t="s">
        <v>1569</v>
      </c>
      <c r="F49" s="249" t="s">
        <v>61</v>
      </c>
      <c r="G49" s="268"/>
      <c r="H49" s="245">
        <v>564</v>
      </c>
      <c r="I49" s="263">
        <v>789</v>
      </c>
      <c r="J49" s="245"/>
      <c r="K49" s="245">
        <v>72</v>
      </c>
      <c r="L49" s="264">
        <v>108</v>
      </c>
      <c r="M49" s="245"/>
      <c r="N49" s="245">
        <v>32</v>
      </c>
      <c r="O49" s="265">
        <v>47</v>
      </c>
      <c r="P49" s="276"/>
      <c r="Q49" s="266">
        <v>3.96</v>
      </c>
      <c r="R49" s="242">
        <v>6.45</v>
      </c>
      <c r="S49" s="273" t="s">
        <v>2937</v>
      </c>
    </row>
    <row r="50" spans="1:19">
      <c r="A50" s="913"/>
      <c r="B50" s="59" t="s">
        <v>1284</v>
      </c>
      <c r="C50" s="137" t="s">
        <v>51</v>
      </c>
      <c r="D50" s="138" t="s">
        <v>50</v>
      </c>
      <c r="E50" s="139" t="s">
        <v>1569</v>
      </c>
      <c r="F50" s="249" t="s">
        <v>61</v>
      </c>
      <c r="G50" s="268">
        <v>240</v>
      </c>
      <c r="H50" s="245">
        <v>480</v>
      </c>
      <c r="I50" s="263">
        <v>888</v>
      </c>
      <c r="J50" s="245">
        <v>45</v>
      </c>
      <c r="K50" s="245">
        <v>90</v>
      </c>
      <c r="L50" s="264">
        <v>117</v>
      </c>
      <c r="M50" s="245">
        <v>1</v>
      </c>
      <c r="N50" s="245">
        <v>16</v>
      </c>
      <c r="O50" s="265">
        <v>31</v>
      </c>
      <c r="P50" s="276">
        <v>3.25</v>
      </c>
      <c r="Q50" s="266">
        <v>2.5</v>
      </c>
      <c r="R50" s="242">
        <v>4.45</v>
      </c>
      <c r="S50" s="273" t="s">
        <v>2878</v>
      </c>
    </row>
    <row r="51" spans="1:19">
      <c r="A51" s="913"/>
      <c r="B51" s="59" t="s">
        <v>1285</v>
      </c>
      <c r="C51" s="137" t="s">
        <v>51</v>
      </c>
      <c r="D51" s="138" t="s">
        <v>50</v>
      </c>
      <c r="E51" s="139" t="s">
        <v>1569</v>
      </c>
      <c r="F51" s="249" t="s">
        <v>61</v>
      </c>
      <c r="G51" s="268"/>
      <c r="H51" s="245">
        <v>504</v>
      </c>
      <c r="I51" s="263">
        <v>882</v>
      </c>
      <c r="J51" s="245"/>
      <c r="K51" s="245">
        <v>94</v>
      </c>
      <c r="L51" s="264">
        <v>122</v>
      </c>
      <c r="M51" s="245"/>
      <c r="N51" s="245">
        <v>16</v>
      </c>
      <c r="O51" s="265">
        <v>31</v>
      </c>
      <c r="P51" s="276"/>
      <c r="Q51" s="266">
        <v>2.62</v>
      </c>
      <c r="R51" s="242">
        <v>4.5</v>
      </c>
      <c r="S51" s="273" t="s">
        <v>2878</v>
      </c>
    </row>
    <row r="52" spans="1:19">
      <c r="A52" s="913"/>
      <c r="B52" s="59" t="s">
        <v>1286</v>
      </c>
      <c r="C52" s="137" t="s">
        <v>51</v>
      </c>
      <c r="D52" s="138" t="s">
        <v>50</v>
      </c>
      <c r="E52" s="139" t="s">
        <v>1569</v>
      </c>
      <c r="F52" s="249" t="s">
        <v>61</v>
      </c>
      <c r="G52" s="268"/>
      <c r="H52" s="245">
        <v>528</v>
      </c>
      <c r="I52" s="263">
        <v>879</v>
      </c>
      <c r="J52" s="245"/>
      <c r="K52" s="245">
        <v>99</v>
      </c>
      <c r="L52" s="264">
        <v>128</v>
      </c>
      <c r="M52" s="245"/>
      <c r="N52" s="245">
        <v>16</v>
      </c>
      <c r="O52" s="265">
        <v>31</v>
      </c>
      <c r="P52" s="276"/>
      <c r="Q52" s="266">
        <v>2.75</v>
      </c>
      <c r="R52" s="242">
        <v>4.6399999999999997</v>
      </c>
      <c r="S52" s="273" t="s">
        <v>2878</v>
      </c>
    </row>
    <row r="53" spans="1:19">
      <c r="A53" s="913"/>
      <c r="B53" s="59" t="s">
        <v>1287</v>
      </c>
      <c r="C53" s="137" t="s">
        <v>51</v>
      </c>
      <c r="D53" s="138" t="s">
        <v>50</v>
      </c>
      <c r="E53" s="139" t="s">
        <v>1569</v>
      </c>
      <c r="F53" s="249" t="s">
        <v>61</v>
      </c>
      <c r="G53" s="268"/>
      <c r="H53" s="245">
        <v>576</v>
      </c>
      <c r="I53" s="263">
        <v>892</v>
      </c>
      <c r="J53" s="245"/>
      <c r="K53" s="245">
        <v>108</v>
      </c>
      <c r="L53" s="264">
        <v>140</v>
      </c>
      <c r="M53" s="245"/>
      <c r="N53" s="245">
        <v>16</v>
      </c>
      <c r="O53" s="265">
        <v>31</v>
      </c>
      <c r="P53" s="276"/>
      <c r="Q53" s="266">
        <v>3</v>
      </c>
      <c r="R53" s="242">
        <v>4.8</v>
      </c>
      <c r="S53" s="273" t="s">
        <v>2878</v>
      </c>
    </row>
    <row r="54" spans="1:19">
      <c r="A54" s="913"/>
      <c r="B54" s="59" t="s">
        <v>1288</v>
      </c>
      <c r="C54" s="137" t="s">
        <v>51</v>
      </c>
      <c r="D54" s="138" t="s">
        <v>50</v>
      </c>
      <c r="E54" s="139" t="s">
        <v>1569</v>
      </c>
      <c r="F54" s="249" t="s">
        <v>63</v>
      </c>
      <c r="G54" s="268"/>
      <c r="H54" s="245">
        <v>480</v>
      </c>
      <c r="I54" s="263">
        <v>528</v>
      </c>
      <c r="J54" s="245"/>
      <c r="K54" s="245">
        <v>65</v>
      </c>
      <c r="L54" s="264">
        <v>94</v>
      </c>
      <c r="M54" s="245"/>
      <c r="N54" s="245">
        <v>64</v>
      </c>
      <c r="O54" s="265">
        <v>99</v>
      </c>
      <c r="P54" s="276"/>
      <c r="Q54" s="266">
        <v>4.75</v>
      </c>
      <c r="R54" s="242">
        <v>7.31</v>
      </c>
      <c r="S54" s="273" t="s">
        <v>2879</v>
      </c>
    </row>
    <row r="55" spans="1:19">
      <c r="A55" s="913"/>
      <c r="B55" s="59" t="s">
        <v>1289</v>
      </c>
      <c r="C55" s="137" t="s">
        <v>51</v>
      </c>
      <c r="D55" s="138" t="s">
        <v>50</v>
      </c>
      <c r="E55" s="139" t="s">
        <v>1569</v>
      </c>
      <c r="F55" s="249" t="s">
        <v>63</v>
      </c>
      <c r="G55" s="268"/>
      <c r="H55" s="245">
        <v>504</v>
      </c>
      <c r="I55" s="263">
        <v>529</v>
      </c>
      <c r="J55" s="245"/>
      <c r="K55" s="245">
        <v>68</v>
      </c>
      <c r="L55" s="264">
        <v>98</v>
      </c>
      <c r="M55" s="245"/>
      <c r="N55" s="245">
        <v>64</v>
      </c>
      <c r="O55" s="265">
        <v>99</v>
      </c>
      <c r="P55" s="276"/>
      <c r="Q55" s="266">
        <v>4.9800000000000004</v>
      </c>
      <c r="R55" s="242">
        <v>7.51</v>
      </c>
      <c r="S55" s="273" t="s">
        <v>2879</v>
      </c>
    </row>
    <row r="56" spans="1:19">
      <c r="A56" s="913"/>
      <c r="B56" s="59" t="s">
        <v>1290</v>
      </c>
      <c r="C56" s="137" t="s">
        <v>51</v>
      </c>
      <c r="D56" s="138" t="s">
        <v>50</v>
      </c>
      <c r="E56" s="139" t="s">
        <v>1569</v>
      </c>
      <c r="F56" s="249" t="s">
        <v>63</v>
      </c>
      <c r="G56" s="268"/>
      <c r="H56" s="245">
        <v>528</v>
      </c>
      <c r="I56" s="263">
        <v>528</v>
      </c>
      <c r="J56" s="245"/>
      <c r="K56" s="245">
        <v>71</v>
      </c>
      <c r="L56" s="264">
        <v>102</v>
      </c>
      <c r="M56" s="245"/>
      <c r="N56" s="245">
        <v>64</v>
      </c>
      <c r="O56" s="265">
        <v>99</v>
      </c>
      <c r="P56" s="276"/>
      <c r="Q56" s="266">
        <v>5.22</v>
      </c>
      <c r="R56" s="242">
        <v>7.52</v>
      </c>
      <c r="S56" s="273" t="s">
        <v>2879</v>
      </c>
    </row>
    <row r="57" spans="1:19">
      <c r="A57" s="913"/>
      <c r="B57" s="59" t="s">
        <v>1291</v>
      </c>
      <c r="C57" s="137" t="s">
        <v>51</v>
      </c>
      <c r="D57" s="138" t="s">
        <v>50</v>
      </c>
      <c r="E57" s="139" t="s">
        <v>1569</v>
      </c>
      <c r="F57" s="249" t="s">
        <v>63</v>
      </c>
      <c r="G57" s="268"/>
      <c r="H57" s="245">
        <v>528</v>
      </c>
      <c r="I57" s="263">
        <v>528</v>
      </c>
      <c r="J57" s="245"/>
      <c r="K57" s="245">
        <v>71</v>
      </c>
      <c r="L57" s="264">
        <v>102</v>
      </c>
      <c r="M57" s="245"/>
      <c r="N57" s="245">
        <v>64</v>
      </c>
      <c r="O57" s="265">
        <v>99</v>
      </c>
      <c r="P57" s="276"/>
      <c r="Q57" s="266">
        <v>5.22</v>
      </c>
      <c r="R57" s="242">
        <v>7.52</v>
      </c>
      <c r="S57" s="273" t="s">
        <v>2879</v>
      </c>
    </row>
    <row r="58" spans="1:19">
      <c r="A58" s="913"/>
      <c r="B58" s="59" t="s">
        <v>1292</v>
      </c>
      <c r="C58" s="137" t="s">
        <v>51</v>
      </c>
      <c r="D58" s="138" t="s">
        <v>85</v>
      </c>
      <c r="E58" s="139" t="s">
        <v>1569</v>
      </c>
      <c r="F58" s="249" t="s">
        <v>64</v>
      </c>
      <c r="G58" s="268"/>
      <c r="H58" s="245">
        <v>485</v>
      </c>
      <c r="I58" s="263">
        <v>553</v>
      </c>
      <c r="J58" s="245"/>
      <c r="K58" s="245">
        <v>75</v>
      </c>
      <c r="L58" s="264">
        <v>105</v>
      </c>
      <c r="M58" s="245"/>
      <c r="N58" s="245">
        <v>16</v>
      </c>
      <c r="O58" s="265">
        <v>31</v>
      </c>
      <c r="P58" s="276"/>
      <c r="Q58" s="266">
        <v>7</v>
      </c>
      <c r="R58" s="242">
        <v>9.31</v>
      </c>
      <c r="S58" s="273" t="s">
        <v>2880</v>
      </c>
    </row>
    <row r="59" spans="1:19">
      <c r="A59" s="913"/>
      <c r="B59" s="59" t="s">
        <v>1293</v>
      </c>
      <c r="C59" s="137" t="s">
        <v>51</v>
      </c>
      <c r="D59" s="138" t="s">
        <v>52</v>
      </c>
      <c r="E59" s="139" t="s">
        <v>1569</v>
      </c>
      <c r="F59" s="249" t="s">
        <v>64</v>
      </c>
      <c r="G59" s="268"/>
      <c r="H59" s="245">
        <v>509</v>
      </c>
      <c r="I59" s="263">
        <v>534</v>
      </c>
      <c r="J59" s="245"/>
      <c r="K59" s="245">
        <v>78</v>
      </c>
      <c r="L59" s="264">
        <v>109</v>
      </c>
      <c r="M59" s="245"/>
      <c r="N59" s="245">
        <v>16</v>
      </c>
      <c r="O59" s="265">
        <v>31</v>
      </c>
      <c r="P59" s="276"/>
      <c r="Q59" s="266">
        <v>7.35</v>
      </c>
      <c r="R59" s="242">
        <v>9.5500000000000007</v>
      </c>
      <c r="S59" s="273" t="s">
        <v>2880</v>
      </c>
    </row>
    <row r="60" spans="1:19">
      <c r="A60" s="913"/>
      <c r="B60" s="59" t="s">
        <v>1294</v>
      </c>
      <c r="C60" s="137" t="s">
        <v>51</v>
      </c>
      <c r="D60" s="138" t="s">
        <v>52</v>
      </c>
      <c r="E60" s="139" t="s">
        <v>1569</v>
      </c>
      <c r="F60" s="249" t="s">
        <v>64</v>
      </c>
      <c r="G60" s="268"/>
      <c r="H60" s="245">
        <v>533</v>
      </c>
      <c r="I60" s="263">
        <v>533</v>
      </c>
      <c r="J60" s="245"/>
      <c r="K60" s="245">
        <v>82</v>
      </c>
      <c r="L60" s="264">
        <v>114</v>
      </c>
      <c r="M60" s="245"/>
      <c r="N60" s="245">
        <v>16</v>
      </c>
      <c r="O60" s="265">
        <v>31</v>
      </c>
      <c r="P60" s="276"/>
      <c r="Q60" s="266">
        <v>7.7</v>
      </c>
      <c r="R60" s="242">
        <v>9.77</v>
      </c>
      <c r="S60" s="273" t="s">
        <v>2880</v>
      </c>
    </row>
    <row r="61" spans="1:19">
      <c r="A61" s="913"/>
      <c r="B61" s="59" t="s">
        <v>1295</v>
      </c>
      <c r="C61" s="137" t="s">
        <v>51</v>
      </c>
      <c r="D61" s="138" t="s">
        <v>52</v>
      </c>
      <c r="E61" s="139" t="s">
        <v>1569</v>
      </c>
      <c r="F61" s="249" t="s">
        <v>64</v>
      </c>
      <c r="G61" s="268"/>
      <c r="H61" s="245">
        <v>582</v>
      </c>
      <c r="I61" s="263">
        <v>582</v>
      </c>
      <c r="J61" s="245"/>
      <c r="K61" s="245">
        <v>90</v>
      </c>
      <c r="L61" s="264">
        <v>126</v>
      </c>
      <c r="M61" s="245"/>
      <c r="N61" s="245">
        <v>16</v>
      </c>
      <c r="O61" s="265">
        <v>31</v>
      </c>
      <c r="P61" s="276"/>
      <c r="Q61" s="266">
        <v>8.4</v>
      </c>
      <c r="R61" s="242">
        <v>10.66</v>
      </c>
      <c r="S61" s="273" t="s">
        <v>2880</v>
      </c>
    </row>
    <row r="62" spans="1:19">
      <c r="A62" s="913"/>
      <c r="B62" s="59" t="s">
        <v>1296</v>
      </c>
      <c r="C62" s="137" t="s">
        <v>51</v>
      </c>
      <c r="D62" s="138" t="s">
        <v>50</v>
      </c>
      <c r="E62" s="139" t="s">
        <v>1569</v>
      </c>
      <c r="F62" s="249" t="s">
        <v>62</v>
      </c>
      <c r="G62" s="268"/>
      <c r="H62" s="245">
        <v>495</v>
      </c>
      <c r="I62" s="263">
        <v>594</v>
      </c>
      <c r="J62" s="245"/>
      <c r="K62" s="245">
        <v>70</v>
      </c>
      <c r="L62" s="264">
        <v>98</v>
      </c>
      <c r="M62" s="245"/>
      <c r="N62" s="245">
        <v>48</v>
      </c>
      <c r="O62" s="265">
        <v>63</v>
      </c>
      <c r="P62" s="276"/>
      <c r="Q62" s="266">
        <v>3.6</v>
      </c>
      <c r="R62" s="242">
        <v>5.22</v>
      </c>
      <c r="S62" s="273" t="s">
        <v>2938</v>
      </c>
    </row>
    <row r="63" spans="1:19">
      <c r="A63" s="913"/>
      <c r="B63" s="59" t="s">
        <v>1297</v>
      </c>
      <c r="C63" s="137" t="s">
        <v>51</v>
      </c>
      <c r="D63" s="138" t="s">
        <v>50</v>
      </c>
      <c r="E63" s="139" t="s">
        <v>1569</v>
      </c>
      <c r="F63" s="249" t="s">
        <v>62</v>
      </c>
      <c r="G63" s="268"/>
      <c r="H63" s="245">
        <v>519</v>
      </c>
      <c r="I63" s="263">
        <v>519</v>
      </c>
      <c r="J63" s="245"/>
      <c r="K63" s="245">
        <v>73</v>
      </c>
      <c r="L63" s="264">
        <v>98</v>
      </c>
      <c r="M63" s="245"/>
      <c r="N63" s="245">
        <v>48</v>
      </c>
      <c r="O63" s="265">
        <v>63</v>
      </c>
      <c r="P63" s="276"/>
      <c r="Q63" s="266">
        <v>3.78</v>
      </c>
      <c r="R63" s="242">
        <v>5.22</v>
      </c>
      <c r="S63" s="273" t="s">
        <v>2938</v>
      </c>
    </row>
    <row r="64" spans="1:19">
      <c r="A64" s="913"/>
      <c r="B64" s="59" t="s">
        <v>1298</v>
      </c>
      <c r="C64" s="137" t="s">
        <v>51</v>
      </c>
      <c r="D64" s="138" t="s">
        <v>50</v>
      </c>
      <c r="E64" s="139" t="s">
        <v>1569</v>
      </c>
      <c r="F64" s="249" t="s">
        <v>62</v>
      </c>
      <c r="G64" s="268"/>
      <c r="H64" s="245">
        <v>519</v>
      </c>
      <c r="I64" s="263">
        <v>519</v>
      </c>
      <c r="J64" s="245"/>
      <c r="K64" s="245">
        <v>73</v>
      </c>
      <c r="L64" s="264">
        <v>98</v>
      </c>
      <c r="M64" s="245"/>
      <c r="N64" s="245">
        <v>48</v>
      </c>
      <c r="O64" s="265">
        <v>63</v>
      </c>
      <c r="P64" s="276"/>
      <c r="Q64" s="266">
        <v>3.78</v>
      </c>
      <c r="R64" s="242">
        <v>5.22</v>
      </c>
      <c r="S64" s="273" t="s">
        <v>2938</v>
      </c>
    </row>
    <row r="65" spans="1:19">
      <c r="A65" s="913"/>
      <c r="B65" s="59" t="s">
        <v>1299</v>
      </c>
      <c r="C65" s="137" t="s">
        <v>51</v>
      </c>
      <c r="D65" s="138" t="s">
        <v>50</v>
      </c>
      <c r="E65" s="139" t="s">
        <v>1569</v>
      </c>
      <c r="F65" s="249" t="s">
        <v>62</v>
      </c>
      <c r="G65" s="268"/>
      <c r="H65" s="245">
        <v>519</v>
      </c>
      <c r="I65" s="263">
        <v>519</v>
      </c>
      <c r="J65" s="245"/>
      <c r="K65" s="245">
        <v>73</v>
      </c>
      <c r="L65" s="264">
        <v>98</v>
      </c>
      <c r="M65" s="245"/>
      <c r="N65" s="245">
        <v>48</v>
      </c>
      <c r="O65" s="265">
        <v>63</v>
      </c>
      <c r="P65" s="276"/>
      <c r="Q65" s="266">
        <v>3.78</v>
      </c>
      <c r="R65" s="242">
        <v>5.22</v>
      </c>
      <c r="S65" s="273" t="s">
        <v>2938</v>
      </c>
    </row>
    <row r="66" spans="1:19">
      <c r="A66" s="913"/>
      <c r="B66" s="59" t="s">
        <v>1300</v>
      </c>
      <c r="C66" s="137" t="s">
        <v>51</v>
      </c>
      <c r="D66" s="138" t="s">
        <v>50</v>
      </c>
      <c r="E66" s="139" t="s">
        <v>1569</v>
      </c>
      <c r="F66" s="249" t="s">
        <v>61</v>
      </c>
      <c r="G66" s="268"/>
      <c r="H66" s="245">
        <v>500</v>
      </c>
      <c r="I66" s="263">
        <v>750</v>
      </c>
      <c r="J66" s="245"/>
      <c r="K66" s="245">
        <v>65</v>
      </c>
      <c r="L66" s="264">
        <v>94</v>
      </c>
      <c r="M66" s="245"/>
      <c r="N66" s="245">
        <v>32</v>
      </c>
      <c r="O66" s="265">
        <v>47</v>
      </c>
      <c r="P66" s="276"/>
      <c r="Q66" s="266">
        <v>7.5</v>
      </c>
      <c r="R66" s="242">
        <v>12.45</v>
      </c>
      <c r="S66" s="273" t="s">
        <v>2881</v>
      </c>
    </row>
    <row r="67" spans="1:19">
      <c r="A67" s="913"/>
      <c r="B67" s="59" t="s">
        <v>1301</v>
      </c>
      <c r="C67" s="137" t="s">
        <v>51</v>
      </c>
      <c r="D67" s="138" t="s">
        <v>50</v>
      </c>
      <c r="E67" s="139" t="s">
        <v>1569</v>
      </c>
      <c r="F67" s="249" t="s">
        <v>61</v>
      </c>
      <c r="G67" s="268"/>
      <c r="H67" s="245">
        <v>525</v>
      </c>
      <c r="I67" s="263">
        <v>735</v>
      </c>
      <c r="J67" s="245"/>
      <c r="K67" s="245">
        <v>68</v>
      </c>
      <c r="L67" s="264">
        <v>98</v>
      </c>
      <c r="M67" s="245"/>
      <c r="N67" s="245">
        <v>32</v>
      </c>
      <c r="O67" s="265">
        <v>47</v>
      </c>
      <c r="P67" s="276"/>
      <c r="Q67" s="266">
        <v>7.87</v>
      </c>
      <c r="R67" s="242">
        <v>12.59</v>
      </c>
      <c r="S67" s="273" t="s">
        <v>2881</v>
      </c>
    </row>
    <row r="68" spans="1:19">
      <c r="A68" s="913"/>
      <c r="B68" s="59" t="s">
        <v>1302</v>
      </c>
      <c r="C68" s="137" t="s">
        <v>51</v>
      </c>
      <c r="D68" s="138" t="s">
        <v>50</v>
      </c>
      <c r="E68" s="139" t="s">
        <v>1569</v>
      </c>
      <c r="F68" s="249" t="s">
        <v>61</v>
      </c>
      <c r="G68" s="268"/>
      <c r="H68" s="245">
        <v>510</v>
      </c>
      <c r="I68" s="263">
        <v>586</v>
      </c>
      <c r="J68" s="245"/>
      <c r="K68" s="245">
        <v>70</v>
      </c>
      <c r="L68" s="264">
        <v>98</v>
      </c>
      <c r="M68" s="245"/>
      <c r="N68" s="245">
        <v>32</v>
      </c>
      <c r="O68" s="265">
        <v>47</v>
      </c>
      <c r="P68" s="276"/>
      <c r="Q68" s="266">
        <v>3.8</v>
      </c>
      <c r="R68" s="242">
        <v>5.39</v>
      </c>
      <c r="S68" s="273" t="s">
        <v>2756</v>
      </c>
    </row>
    <row r="69" spans="1:19">
      <c r="A69" s="913"/>
      <c r="B69" s="59" t="s">
        <v>1303</v>
      </c>
      <c r="C69" s="137" t="s">
        <v>51</v>
      </c>
      <c r="D69" s="138" t="s">
        <v>50</v>
      </c>
      <c r="E69" s="139" t="s">
        <v>1569</v>
      </c>
      <c r="F69" s="249" t="s">
        <v>63</v>
      </c>
      <c r="G69" s="268"/>
      <c r="H69" s="245">
        <v>515</v>
      </c>
      <c r="I69" s="263">
        <v>592</v>
      </c>
      <c r="J69" s="245"/>
      <c r="K69" s="245">
        <v>80</v>
      </c>
      <c r="L69" s="264">
        <v>108</v>
      </c>
      <c r="M69" s="245"/>
      <c r="N69" s="245">
        <v>64</v>
      </c>
      <c r="O69" s="265">
        <v>99</v>
      </c>
      <c r="P69" s="276"/>
      <c r="Q69" s="266">
        <v>5</v>
      </c>
      <c r="R69" s="242">
        <v>7.55</v>
      </c>
      <c r="S69" s="273" t="s">
        <v>2756</v>
      </c>
    </row>
    <row r="70" spans="1:19">
      <c r="A70" s="913"/>
      <c r="B70" s="59" t="s">
        <v>1304</v>
      </c>
      <c r="C70" s="137" t="s">
        <v>51</v>
      </c>
      <c r="D70" s="138" t="s">
        <v>50</v>
      </c>
      <c r="E70" s="139" t="s">
        <v>1569</v>
      </c>
      <c r="F70" s="249" t="s">
        <v>63</v>
      </c>
      <c r="G70" s="268"/>
      <c r="H70" s="245">
        <v>550</v>
      </c>
      <c r="I70" s="263">
        <v>880</v>
      </c>
      <c r="J70" s="245"/>
      <c r="K70" s="245">
        <v>90</v>
      </c>
      <c r="L70" s="264">
        <v>117</v>
      </c>
      <c r="M70" s="245"/>
      <c r="N70" s="245">
        <v>64</v>
      </c>
      <c r="O70" s="265">
        <v>84</v>
      </c>
      <c r="P70" s="276"/>
      <c r="Q70" s="266">
        <v>5.25</v>
      </c>
      <c r="R70" s="242">
        <v>8.7100000000000009</v>
      </c>
      <c r="S70" s="273" t="s">
        <v>2882</v>
      </c>
    </row>
    <row r="71" spans="1:19">
      <c r="A71" s="913"/>
      <c r="B71" s="59" t="s">
        <v>1305</v>
      </c>
      <c r="C71" s="137" t="s">
        <v>51</v>
      </c>
      <c r="D71" s="138" t="s">
        <v>50</v>
      </c>
      <c r="E71" s="139" t="s">
        <v>1569</v>
      </c>
      <c r="F71" s="249" t="s">
        <v>63</v>
      </c>
      <c r="G71" s="268"/>
      <c r="H71" s="245">
        <v>577</v>
      </c>
      <c r="I71" s="263">
        <v>865</v>
      </c>
      <c r="J71" s="245"/>
      <c r="K71" s="245">
        <v>94</v>
      </c>
      <c r="L71" s="264">
        <v>122</v>
      </c>
      <c r="M71" s="245"/>
      <c r="N71" s="245">
        <v>64</v>
      </c>
      <c r="O71" s="265">
        <v>84</v>
      </c>
      <c r="P71" s="276"/>
      <c r="Q71" s="266">
        <v>5.51</v>
      </c>
      <c r="R71" s="242">
        <v>8.81</v>
      </c>
      <c r="S71" s="273" t="s">
        <v>2882</v>
      </c>
    </row>
    <row r="72" spans="1:19">
      <c r="A72" s="913"/>
      <c r="B72" s="59" t="s">
        <v>1306</v>
      </c>
      <c r="C72" s="137" t="s">
        <v>51</v>
      </c>
      <c r="D72" s="138" t="s">
        <v>50</v>
      </c>
      <c r="E72" s="139" t="s">
        <v>1569</v>
      </c>
      <c r="F72" s="249" t="s">
        <v>63</v>
      </c>
      <c r="G72" s="268"/>
      <c r="H72" s="245">
        <v>605</v>
      </c>
      <c r="I72" s="263">
        <v>877</v>
      </c>
      <c r="J72" s="245"/>
      <c r="K72" s="245">
        <v>99</v>
      </c>
      <c r="L72" s="264">
        <v>128</v>
      </c>
      <c r="M72" s="245"/>
      <c r="N72" s="245">
        <v>64</v>
      </c>
      <c r="O72" s="265">
        <v>84</v>
      </c>
      <c r="P72" s="276"/>
      <c r="Q72" s="266">
        <v>5.77</v>
      </c>
      <c r="R72" s="242">
        <v>9.0500000000000007</v>
      </c>
      <c r="S72" s="273" t="s">
        <v>2882</v>
      </c>
    </row>
    <row r="73" spans="1:19">
      <c r="A73" s="913"/>
      <c r="B73" s="59" t="s">
        <v>1307</v>
      </c>
      <c r="C73" s="137" t="s">
        <v>45</v>
      </c>
      <c r="D73" s="138" t="s">
        <v>50</v>
      </c>
      <c r="E73" s="139" t="s">
        <v>1569</v>
      </c>
      <c r="F73" s="249" t="s">
        <v>63</v>
      </c>
      <c r="G73" s="268"/>
      <c r="H73" s="245">
        <v>660</v>
      </c>
      <c r="I73" s="263">
        <v>858</v>
      </c>
      <c r="J73" s="245"/>
      <c r="K73" s="245">
        <v>108</v>
      </c>
      <c r="L73" s="264">
        <v>140</v>
      </c>
      <c r="M73" s="245"/>
      <c r="N73" s="245">
        <v>64</v>
      </c>
      <c r="O73" s="265">
        <v>84</v>
      </c>
      <c r="P73" s="276"/>
      <c r="Q73" s="266">
        <v>6.3</v>
      </c>
      <c r="R73" s="242">
        <v>9.32</v>
      </c>
      <c r="S73" s="273" t="s">
        <v>2882</v>
      </c>
    </row>
    <row r="74" spans="1:19">
      <c r="A74" s="913"/>
      <c r="B74" s="59" t="s">
        <v>1308</v>
      </c>
      <c r="C74" s="137" t="s">
        <v>45</v>
      </c>
      <c r="D74" s="138" t="s">
        <v>50</v>
      </c>
      <c r="E74" s="139" t="s">
        <v>1569</v>
      </c>
      <c r="F74" s="249" t="s">
        <v>61</v>
      </c>
      <c r="G74" s="268"/>
      <c r="H74" s="245">
        <v>550</v>
      </c>
      <c r="I74" s="263">
        <v>687</v>
      </c>
      <c r="J74" s="245"/>
      <c r="K74" s="245">
        <v>75</v>
      </c>
      <c r="L74" s="264">
        <v>97</v>
      </c>
      <c r="M74" s="245"/>
      <c r="N74" s="245">
        <v>32</v>
      </c>
      <c r="O74" s="265">
        <v>47</v>
      </c>
      <c r="P74" s="276"/>
      <c r="Q74" s="266">
        <v>4</v>
      </c>
      <c r="R74" s="242">
        <v>5.68</v>
      </c>
      <c r="S74" s="273" t="s">
        <v>2939</v>
      </c>
    </row>
    <row r="75" spans="1:19">
      <c r="A75" s="913"/>
      <c r="B75" s="59" t="s">
        <v>1309</v>
      </c>
      <c r="C75" s="137" t="s">
        <v>45</v>
      </c>
      <c r="D75" s="138" t="s">
        <v>50</v>
      </c>
      <c r="E75" s="139" t="s">
        <v>1569</v>
      </c>
      <c r="F75" s="249" t="s">
        <v>61</v>
      </c>
      <c r="G75" s="268"/>
      <c r="H75" s="245">
        <v>577</v>
      </c>
      <c r="I75" s="263">
        <v>692</v>
      </c>
      <c r="J75" s="245"/>
      <c r="K75" s="245">
        <v>78</v>
      </c>
      <c r="L75" s="264">
        <v>101</v>
      </c>
      <c r="M75" s="245"/>
      <c r="N75" s="245">
        <v>32</v>
      </c>
      <c r="O75" s="265">
        <v>47</v>
      </c>
      <c r="P75" s="276"/>
      <c r="Q75" s="266">
        <v>4.2</v>
      </c>
      <c r="R75" s="242">
        <v>5.83</v>
      </c>
      <c r="S75" s="273" t="s">
        <v>2939</v>
      </c>
    </row>
    <row r="76" spans="1:19">
      <c r="A76" s="913"/>
      <c r="B76" s="59" t="s">
        <v>1310</v>
      </c>
      <c r="C76" s="137" t="s">
        <v>45</v>
      </c>
      <c r="D76" s="138" t="s">
        <v>50</v>
      </c>
      <c r="E76" s="139" t="s">
        <v>1569</v>
      </c>
      <c r="F76" s="249" t="s">
        <v>61</v>
      </c>
      <c r="G76" s="268"/>
      <c r="H76" s="245">
        <v>605</v>
      </c>
      <c r="I76" s="263">
        <v>695</v>
      </c>
      <c r="J76" s="245"/>
      <c r="K76" s="245">
        <v>82</v>
      </c>
      <c r="L76" s="264">
        <v>106</v>
      </c>
      <c r="M76" s="245"/>
      <c r="N76" s="245">
        <v>32</v>
      </c>
      <c r="O76" s="265">
        <v>47</v>
      </c>
      <c r="P76" s="276"/>
      <c r="Q76" s="266">
        <v>4.4000000000000004</v>
      </c>
      <c r="R76" s="242">
        <v>5.98</v>
      </c>
      <c r="S76" s="273" t="s">
        <v>2939</v>
      </c>
    </row>
    <row r="77" spans="1:19">
      <c r="A77" s="913"/>
      <c r="B77" s="59" t="s">
        <v>1311</v>
      </c>
      <c r="C77" s="137" t="s">
        <v>51</v>
      </c>
      <c r="D77" s="138" t="s">
        <v>50</v>
      </c>
      <c r="E77" s="139" t="s">
        <v>1569</v>
      </c>
      <c r="F77" s="249" t="s">
        <v>61</v>
      </c>
      <c r="G77" s="268"/>
      <c r="H77" s="245">
        <v>660</v>
      </c>
      <c r="I77" s="263">
        <v>693</v>
      </c>
      <c r="J77" s="245"/>
      <c r="K77" s="245">
        <v>90</v>
      </c>
      <c r="L77" s="264">
        <v>117</v>
      </c>
      <c r="M77" s="245"/>
      <c r="N77" s="245">
        <v>32</v>
      </c>
      <c r="O77" s="265">
        <v>47</v>
      </c>
      <c r="P77" s="276"/>
      <c r="Q77" s="266">
        <v>4.8</v>
      </c>
      <c r="R77" s="242">
        <v>6.24</v>
      </c>
      <c r="S77" s="273" t="s">
        <v>2939</v>
      </c>
    </row>
    <row r="78" spans="1:19">
      <c r="A78" s="913"/>
      <c r="B78" s="59" t="s">
        <v>1312</v>
      </c>
      <c r="C78" s="137" t="s">
        <v>54</v>
      </c>
      <c r="D78" s="138" t="s">
        <v>87</v>
      </c>
      <c r="E78" s="139" t="s">
        <v>1569</v>
      </c>
      <c r="F78" s="249" t="s">
        <v>65</v>
      </c>
      <c r="G78" s="268"/>
      <c r="H78" s="245">
        <v>555</v>
      </c>
      <c r="I78" s="263">
        <v>693</v>
      </c>
      <c r="J78" s="245"/>
      <c r="K78" s="245">
        <v>55</v>
      </c>
      <c r="L78" s="264">
        <v>79</v>
      </c>
      <c r="M78" s="245"/>
      <c r="N78" s="245">
        <v>16</v>
      </c>
      <c r="O78" s="265">
        <v>61</v>
      </c>
      <c r="P78" s="276"/>
      <c r="Q78" s="266">
        <v>4.8</v>
      </c>
      <c r="R78" s="242">
        <v>8.11</v>
      </c>
      <c r="S78" s="273" t="s">
        <v>2883</v>
      </c>
    </row>
    <row r="79" spans="1:19">
      <c r="A79" s="913"/>
      <c r="B79" s="59" t="s">
        <v>1313</v>
      </c>
      <c r="C79" s="137" t="s">
        <v>51</v>
      </c>
      <c r="D79" s="138" t="s">
        <v>50</v>
      </c>
      <c r="E79" s="139" t="s">
        <v>1569</v>
      </c>
      <c r="F79" s="249" t="s">
        <v>63</v>
      </c>
      <c r="G79" s="268"/>
      <c r="H79" s="245">
        <v>555</v>
      </c>
      <c r="I79" s="263">
        <v>777</v>
      </c>
      <c r="J79" s="245"/>
      <c r="K79" s="245">
        <v>95</v>
      </c>
      <c r="L79" s="264">
        <v>118</v>
      </c>
      <c r="M79" s="245"/>
      <c r="N79" s="245">
        <v>64</v>
      </c>
      <c r="O79" s="265">
        <v>79</v>
      </c>
      <c r="P79" s="276"/>
      <c r="Q79" s="266">
        <v>6</v>
      </c>
      <c r="R79" s="242">
        <v>8.8800000000000008</v>
      </c>
      <c r="S79" s="273" t="s">
        <v>2940</v>
      </c>
    </row>
    <row r="80" spans="1:19">
      <c r="A80" s="913"/>
      <c r="B80" s="59" t="s">
        <v>1314</v>
      </c>
      <c r="C80" s="137" t="s">
        <v>51</v>
      </c>
      <c r="D80" s="138" t="s">
        <v>50</v>
      </c>
      <c r="E80" s="139" t="s">
        <v>1569</v>
      </c>
      <c r="F80" s="249" t="s">
        <v>63</v>
      </c>
      <c r="G80" s="268"/>
      <c r="H80" s="245">
        <v>582</v>
      </c>
      <c r="I80" s="263">
        <v>785</v>
      </c>
      <c r="J80" s="245"/>
      <c r="K80" s="245">
        <v>99</v>
      </c>
      <c r="L80" s="264">
        <v>123</v>
      </c>
      <c r="M80" s="245"/>
      <c r="N80" s="245">
        <v>64</v>
      </c>
      <c r="O80" s="265">
        <v>79</v>
      </c>
      <c r="P80" s="276"/>
      <c r="Q80" s="266">
        <v>6.3</v>
      </c>
      <c r="R80" s="242">
        <v>9.1300000000000008</v>
      </c>
      <c r="S80" s="273" t="s">
        <v>2940</v>
      </c>
    </row>
    <row r="81" spans="1:19">
      <c r="A81" s="913"/>
      <c r="B81" s="59" t="s">
        <v>1315</v>
      </c>
      <c r="C81" s="137" t="s">
        <v>51</v>
      </c>
      <c r="D81" s="138" t="s">
        <v>50</v>
      </c>
      <c r="E81" s="139" t="s">
        <v>1569</v>
      </c>
      <c r="F81" s="249" t="s">
        <v>66</v>
      </c>
      <c r="G81" s="268"/>
      <c r="H81" s="245">
        <v>600</v>
      </c>
      <c r="I81" s="263">
        <v>900</v>
      </c>
      <c r="J81" s="245"/>
      <c r="K81" s="245">
        <v>130</v>
      </c>
      <c r="L81" s="264">
        <v>149</v>
      </c>
      <c r="M81" s="245" t="s">
        <v>124</v>
      </c>
      <c r="N81" s="245" t="s">
        <v>124</v>
      </c>
      <c r="O81" s="265" t="s">
        <v>124</v>
      </c>
      <c r="P81" s="276"/>
      <c r="Q81" s="266">
        <v>22</v>
      </c>
      <c r="R81" s="242">
        <v>30.58</v>
      </c>
      <c r="S81" s="273" t="s">
        <v>2761</v>
      </c>
    </row>
    <row r="82" spans="1:19">
      <c r="A82" s="913"/>
      <c r="B82" s="59" t="s">
        <v>1316</v>
      </c>
      <c r="C82" s="137" t="s">
        <v>51</v>
      </c>
      <c r="D82" s="138" t="s">
        <v>50</v>
      </c>
      <c r="E82" s="139" t="s">
        <v>1569</v>
      </c>
      <c r="F82" s="249" t="s">
        <v>63</v>
      </c>
      <c r="G82" s="268"/>
      <c r="H82" s="245">
        <v>630</v>
      </c>
      <c r="I82" s="263">
        <v>693</v>
      </c>
      <c r="J82" s="245"/>
      <c r="K82" s="245">
        <v>85</v>
      </c>
      <c r="L82" s="264">
        <v>123</v>
      </c>
      <c r="M82" s="245"/>
      <c r="N82" s="245">
        <v>64</v>
      </c>
      <c r="O82" s="265">
        <v>99</v>
      </c>
      <c r="P82" s="276"/>
      <c r="Q82" s="266">
        <v>5.75</v>
      </c>
      <c r="R82" s="242">
        <v>8.85</v>
      </c>
      <c r="S82" s="273" t="s">
        <v>7511</v>
      </c>
    </row>
    <row r="83" spans="1:19">
      <c r="A83" s="913"/>
      <c r="B83" s="59" t="s">
        <v>1317</v>
      </c>
      <c r="C83" s="137" t="s">
        <v>51</v>
      </c>
      <c r="D83" s="138" t="s">
        <v>50</v>
      </c>
      <c r="E83" s="139" t="s">
        <v>1569</v>
      </c>
      <c r="F83" s="249" t="s">
        <v>63</v>
      </c>
      <c r="G83" s="268"/>
      <c r="H83" s="245">
        <v>661</v>
      </c>
      <c r="I83" s="263">
        <v>694</v>
      </c>
      <c r="J83" s="245"/>
      <c r="K83" s="245">
        <v>89</v>
      </c>
      <c r="L83" s="264">
        <v>129</v>
      </c>
      <c r="M83" s="245"/>
      <c r="N83" s="245">
        <v>64</v>
      </c>
      <c r="O83" s="265">
        <v>99</v>
      </c>
      <c r="P83" s="276"/>
      <c r="Q83" s="266">
        <v>6.03</v>
      </c>
      <c r="R83" s="242">
        <v>9.1</v>
      </c>
      <c r="S83" s="273" t="s">
        <v>7513</v>
      </c>
    </row>
    <row r="84" spans="1:19">
      <c r="A84" s="913"/>
      <c r="B84" s="59" t="s">
        <v>1318</v>
      </c>
      <c r="C84" s="137" t="s">
        <v>51</v>
      </c>
      <c r="D84" s="138" t="s">
        <v>50</v>
      </c>
      <c r="E84" s="139" t="s">
        <v>1569</v>
      </c>
      <c r="F84" s="249" t="s">
        <v>63</v>
      </c>
      <c r="G84" s="268"/>
      <c r="H84" s="245">
        <v>693</v>
      </c>
      <c r="I84" s="263">
        <v>693</v>
      </c>
      <c r="J84" s="245"/>
      <c r="K84" s="245">
        <v>93</v>
      </c>
      <c r="L84" s="264">
        <v>134</v>
      </c>
      <c r="M84" s="245"/>
      <c r="N84" s="245">
        <v>64</v>
      </c>
      <c r="O84" s="265">
        <v>99</v>
      </c>
      <c r="P84" s="276"/>
      <c r="Q84" s="266">
        <v>6.32</v>
      </c>
      <c r="R84" s="242">
        <v>9.35</v>
      </c>
      <c r="S84" s="273" t="s">
        <v>7512</v>
      </c>
    </row>
    <row r="85" spans="1:19">
      <c r="A85" s="913"/>
      <c r="B85" s="59" t="s">
        <v>1319</v>
      </c>
      <c r="C85" s="137" t="s">
        <v>51</v>
      </c>
      <c r="D85" s="138" t="s">
        <v>50</v>
      </c>
      <c r="E85" s="139" t="s">
        <v>1569</v>
      </c>
      <c r="F85" s="249" t="s">
        <v>63</v>
      </c>
      <c r="G85" s="268"/>
      <c r="H85" s="245">
        <v>756</v>
      </c>
      <c r="I85" s="263">
        <v>756</v>
      </c>
      <c r="J85" s="245"/>
      <c r="K85" s="245">
        <v>102</v>
      </c>
      <c r="L85" s="264">
        <v>147</v>
      </c>
      <c r="M85" s="245"/>
      <c r="N85" s="245">
        <v>64</v>
      </c>
      <c r="O85" s="265">
        <v>99</v>
      </c>
      <c r="P85" s="276"/>
      <c r="Q85" s="266">
        <v>6.9</v>
      </c>
      <c r="R85" s="242">
        <v>10.210000000000001</v>
      </c>
      <c r="S85" s="273" t="s">
        <v>7512</v>
      </c>
    </row>
    <row r="86" spans="1:19">
      <c r="A86" s="913"/>
      <c r="B86" s="59" t="s">
        <v>1320</v>
      </c>
      <c r="C86" s="137" t="s">
        <v>54</v>
      </c>
      <c r="D86" s="138" t="s">
        <v>55</v>
      </c>
      <c r="E86" s="139" t="s">
        <v>1569</v>
      </c>
      <c r="F86" s="249" t="s">
        <v>65</v>
      </c>
      <c r="G86" s="268"/>
      <c r="H86" s="245">
        <v>650</v>
      </c>
      <c r="I86" s="263">
        <v>682</v>
      </c>
      <c r="J86" s="245"/>
      <c r="K86" s="245">
        <v>90</v>
      </c>
      <c r="L86" s="264">
        <v>117</v>
      </c>
      <c r="M86" s="245"/>
      <c r="N86" s="245">
        <v>24</v>
      </c>
      <c r="O86" s="265">
        <v>99</v>
      </c>
      <c r="P86" s="276"/>
      <c r="Q86" s="266">
        <v>10</v>
      </c>
      <c r="R86" s="242">
        <v>16.600000000000001</v>
      </c>
      <c r="S86" s="273" t="s">
        <v>2884</v>
      </c>
    </row>
    <row r="87" spans="1:19">
      <c r="A87" s="913"/>
      <c r="B87" s="59" t="s">
        <v>1321</v>
      </c>
      <c r="C87" s="137" t="s">
        <v>57</v>
      </c>
      <c r="D87" s="138" t="s">
        <v>56</v>
      </c>
      <c r="E87" s="139" t="s">
        <v>1569</v>
      </c>
      <c r="F87" s="249" t="s">
        <v>65</v>
      </c>
      <c r="G87" s="268"/>
      <c r="H87" s="245">
        <v>650</v>
      </c>
      <c r="I87" s="263">
        <v>715</v>
      </c>
      <c r="J87" s="245"/>
      <c r="K87" s="245">
        <v>75</v>
      </c>
      <c r="L87" s="264">
        <v>97</v>
      </c>
      <c r="M87" s="245"/>
      <c r="N87" s="245">
        <v>16</v>
      </c>
      <c r="O87" s="265">
        <v>21</v>
      </c>
      <c r="P87" s="276"/>
      <c r="Q87" s="266">
        <v>8</v>
      </c>
      <c r="R87" s="242">
        <v>10.16</v>
      </c>
      <c r="S87" s="273" t="s">
        <v>2885</v>
      </c>
    </row>
    <row r="88" spans="1:19">
      <c r="A88" s="913"/>
      <c r="B88" s="59" t="s">
        <v>1322</v>
      </c>
      <c r="C88" s="137" t="s">
        <v>51</v>
      </c>
      <c r="D88" s="138" t="s">
        <v>52</v>
      </c>
      <c r="E88" s="139" t="s">
        <v>1569</v>
      </c>
      <c r="F88" s="249" t="s">
        <v>64</v>
      </c>
      <c r="G88" s="268"/>
      <c r="H88" s="245">
        <v>650</v>
      </c>
      <c r="I88" s="263">
        <v>780</v>
      </c>
      <c r="J88" s="245"/>
      <c r="K88" s="245">
        <v>100</v>
      </c>
      <c r="L88" s="264">
        <v>120</v>
      </c>
      <c r="M88" s="245"/>
      <c r="N88" s="245">
        <v>32</v>
      </c>
      <c r="O88" s="265">
        <v>47</v>
      </c>
      <c r="P88" s="276"/>
      <c r="Q88" s="266">
        <v>8</v>
      </c>
      <c r="R88" s="242">
        <v>10.64</v>
      </c>
      <c r="S88" s="273" t="s">
        <v>2931</v>
      </c>
    </row>
    <row r="89" spans="1:19">
      <c r="A89" s="913"/>
      <c r="B89" s="59" t="s">
        <v>1323</v>
      </c>
      <c r="C89" s="137" t="s">
        <v>51</v>
      </c>
      <c r="D89" s="138" t="s">
        <v>52</v>
      </c>
      <c r="E89" s="139" t="s">
        <v>1569</v>
      </c>
      <c r="F89" s="249" t="s">
        <v>64</v>
      </c>
      <c r="G89" s="268">
        <v>357</v>
      </c>
      <c r="H89" s="245">
        <v>715</v>
      </c>
      <c r="I89" s="263">
        <v>786</v>
      </c>
      <c r="J89" s="245">
        <v>55</v>
      </c>
      <c r="K89" s="245">
        <v>110</v>
      </c>
      <c r="L89" s="264">
        <v>132</v>
      </c>
      <c r="M89" s="245">
        <v>2</v>
      </c>
      <c r="N89" s="245">
        <v>32</v>
      </c>
      <c r="O89" s="265">
        <v>47</v>
      </c>
      <c r="P89" s="276">
        <v>7.48</v>
      </c>
      <c r="Q89" s="266">
        <v>8.8000000000000007</v>
      </c>
      <c r="R89" s="242">
        <v>11.17</v>
      </c>
      <c r="S89" s="273" t="s">
        <v>2931</v>
      </c>
    </row>
    <row r="90" spans="1:19">
      <c r="A90" s="913"/>
      <c r="B90" s="59" t="s">
        <v>1324</v>
      </c>
      <c r="C90" s="137" t="s">
        <v>51</v>
      </c>
      <c r="D90" s="138" t="s">
        <v>58</v>
      </c>
      <c r="E90" s="139" t="s">
        <v>1569</v>
      </c>
      <c r="F90" s="249" t="s">
        <v>64</v>
      </c>
      <c r="G90" s="268"/>
      <c r="H90" s="245">
        <v>650</v>
      </c>
      <c r="I90" s="263">
        <v>780</v>
      </c>
      <c r="J90" s="245"/>
      <c r="K90" s="245">
        <v>100</v>
      </c>
      <c r="L90" s="264">
        <v>120</v>
      </c>
      <c r="M90" s="245"/>
      <c r="N90" s="245">
        <v>32</v>
      </c>
      <c r="O90" s="265">
        <v>47</v>
      </c>
      <c r="P90" s="276"/>
      <c r="Q90" s="266">
        <v>15</v>
      </c>
      <c r="R90" s="242">
        <v>19.95</v>
      </c>
      <c r="S90" s="273" t="s">
        <v>2928</v>
      </c>
    </row>
    <row r="91" spans="1:19">
      <c r="A91" s="913"/>
      <c r="B91" s="59" t="s">
        <v>1325</v>
      </c>
      <c r="C91" s="137" t="s">
        <v>51</v>
      </c>
      <c r="D91" s="138" t="s">
        <v>58</v>
      </c>
      <c r="E91" s="139" t="s">
        <v>1569</v>
      </c>
      <c r="F91" s="249" t="s">
        <v>64</v>
      </c>
      <c r="G91" s="268"/>
      <c r="H91" s="245">
        <v>715</v>
      </c>
      <c r="I91" s="263">
        <v>786</v>
      </c>
      <c r="J91" s="245"/>
      <c r="K91" s="245">
        <v>110</v>
      </c>
      <c r="L91" s="264">
        <v>132</v>
      </c>
      <c r="M91" s="245"/>
      <c r="N91" s="245">
        <v>32</v>
      </c>
      <c r="O91" s="265">
        <v>47</v>
      </c>
      <c r="P91" s="276"/>
      <c r="Q91" s="266">
        <v>16.5</v>
      </c>
      <c r="R91" s="242">
        <v>20.95</v>
      </c>
      <c r="S91" s="273" t="s">
        <v>2928</v>
      </c>
    </row>
    <row r="92" spans="1:19">
      <c r="A92" s="913"/>
      <c r="B92" s="59" t="s">
        <v>1326</v>
      </c>
      <c r="C92" s="137" t="s">
        <v>51</v>
      </c>
      <c r="D92" s="138" t="s">
        <v>50</v>
      </c>
      <c r="E92" s="139" t="s">
        <v>1569</v>
      </c>
      <c r="F92" s="249" t="s">
        <v>68</v>
      </c>
      <c r="G92" s="268"/>
      <c r="H92" s="245">
        <v>650</v>
      </c>
      <c r="I92" s="263">
        <v>682</v>
      </c>
      <c r="J92" s="245"/>
      <c r="K92" s="245">
        <v>55</v>
      </c>
      <c r="L92" s="264">
        <v>74</v>
      </c>
      <c r="M92" s="245"/>
      <c r="N92" s="245">
        <v>16</v>
      </c>
      <c r="O92" s="265">
        <v>21</v>
      </c>
      <c r="P92" s="276"/>
      <c r="Q92" s="266">
        <v>1</v>
      </c>
      <c r="R92" s="242">
        <v>1.27</v>
      </c>
      <c r="S92" s="273" t="s">
        <v>2886</v>
      </c>
    </row>
    <row r="93" spans="1:19">
      <c r="A93" s="913"/>
      <c r="B93" s="59" t="s">
        <v>1327</v>
      </c>
      <c r="C93" s="137" t="s">
        <v>51</v>
      </c>
      <c r="D93" s="138" t="s">
        <v>50</v>
      </c>
      <c r="E93" s="139" t="s">
        <v>1569</v>
      </c>
      <c r="F93" s="249" t="s">
        <v>68</v>
      </c>
      <c r="G93" s="268"/>
      <c r="H93" s="245">
        <v>682</v>
      </c>
      <c r="I93" s="263">
        <v>682</v>
      </c>
      <c r="J93" s="245"/>
      <c r="K93" s="245">
        <v>57</v>
      </c>
      <c r="L93" s="264">
        <v>76</v>
      </c>
      <c r="M93" s="245"/>
      <c r="N93" s="245">
        <v>16</v>
      </c>
      <c r="O93" s="265">
        <v>21</v>
      </c>
      <c r="P93" s="276"/>
      <c r="Q93" s="266">
        <v>1.05</v>
      </c>
      <c r="R93" s="242">
        <v>1.3</v>
      </c>
      <c r="S93" s="273" t="s">
        <v>2886</v>
      </c>
    </row>
    <row r="94" spans="1:19">
      <c r="A94" s="913"/>
      <c r="B94" s="59" t="s">
        <v>1328</v>
      </c>
      <c r="C94" s="137" t="s">
        <v>51</v>
      </c>
      <c r="D94" s="138" t="s">
        <v>50</v>
      </c>
      <c r="E94" s="139" t="s">
        <v>1569</v>
      </c>
      <c r="F94" s="249" t="s">
        <v>68</v>
      </c>
      <c r="G94" s="268"/>
      <c r="H94" s="245">
        <v>715</v>
      </c>
      <c r="I94" s="263">
        <v>715</v>
      </c>
      <c r="J94" s="245"/>
      <c r="K94" s="245">
        <v>60</v>
      </c>
      <c r="L94" s="264">
        <v>81</v>
      </c>
      <c r="M94" s="245"/>
      <c r="N94" s="245">
        <v>16</v>
      </c>
      <c r="O94" s="265">
        <v>21</v>
      </c>
      <c r="P94" s="276"/>
      <c r="Q94" s="266">
        <v>1.1000000000000001</v>
      </c>
      <c r="R94" s="242">
        <v>1.36</v>
      </c>
      <c r="S94" s="273" t="s">
        <v>2886</v>
      </c>
    </row>
    <row r="95" spans="1:19">
      <c r="A95" s="913"/>
      <c r="B95" s="59" t="s">
        <v>1329</v>
      </c>
      <c r="C95" s="137" t="s">
        <v>51</v>
      </c>
      <c r="D95" s="138" t="s">
        <v>50</v>
      </c>
      <c r="E95" s="139" t="s">
        <v>1569</v>
      </c>
      <c r="F95" s="249" t="s">
        <v>68</v>
      </c>
      <c r="G95" s="268"/>
      <c r="H95" s="245">
        <v>780</v>
      </c>
      <c r="I95" s="263">
        <v>780</v>
      </c>
      <c r="J95" s="245"/>
      <c r="K95" s="245">
        <v>66</v>
      </c>
      <c r="L95" s="264">
        <v>89</v>
      </c>
      <c r="M95" s="245"/>
      <c r="N95" s="245">
        <v>16</v>
      </c>
      <c r="O95" s="265">
        <v>21</v>
      </c>
      <c r="P95" s="276"/>
      <c r="Q95" s="266">
        <v>1.2</v>
      </c>
      <c r="R95" s="242">
        <v>1.48</v>
      </c>
      <c r="S95" s="273" t="s">
        <v>2886</v>
      </c>
    </row>
    <row r="96" spans="1:19">
      <c r="A96" s="913"/>
      <c r="B96" s="59" t="s">
        <v>1330</v>
      </c>
      <c r="C96" s="137" t="s">
        <v>51</v>
      </c>
      <c r="D96" s="138" t="s">
        <v>52</v>
      </c>
      <c r="E96" s="139" t="s">
        <v>1569</v>
      </c>
      <c r="F96" s="249" t="s">
        <v>64</v>
      </c>
      <c r="G96" s="268"/>
      <c r="H96" s="245">
        <v>660</v>
      </c>
      <c r="I96" s="263">
        <v>693</v>
      </c>
      <c r="J96" s="245"/>
      <c r="K96" s="245">
        <v>70</v>
      </c>
      <c r="L96" s="264">
        <v>94</v>
      </c>
      <c r="M96" s="245"/>
      <c r="N96" s="245">
        <v>24</v>
      </c>
      <c r="O96" s="265">
        <v>29</v>
      </c>
      <c r="P96" s="276"/>
      <c r="Q96" s="266">
        <v>8.5</v>
      </c>
      <c r="R96" s="242">
        <v>10.79</v>
      </c>
      <c r="S96" s="273" t="s">
        <v>2887</v>
      </c>
    </row>
    <row r="97" spans="1:19">
      <c r="A97" s="913"/>
      <c r="B97" s="59" t="s">
        <v>1331</v>
      </c>
      <c r="C97" s="137" t="s">
        <v>51</v>
      </c>
      <c r="D97" s="138" t="s">
        <v>52</v>
      </c>
      <c r="E97" s="139" t="s">
        <v>1569</v>
      </c>
      <c r="F97" s="249" t="s">
        <v>64</v>
      </c>
      <c r="G97" s="268"/>
      <c r="H97" s="245">
        <v>693</v>
      </c>
      <c r="I97" s="263">
        <v>693</v>
      </c>
      <c r="J97" s="245"/>
      <c r="K97" s="245">
        <v>73</v>
      </c>
      <c r="L97" s="264">
        <v>98</v>
      </c>
      <c r="M97" s="245"/>
      <c r="N97" s="245">
        <v>24</v>
      </c>
      <c r="O97" s="265">
        <v>29</v>
      </c>
      <c r="P97" s="276"/>
      <c r="Q97" s="266">
        <v>8.92</v>
      </c>
      <c r="R97" s="242">
        <v>11.06</v>
      </c>
      <c r="S97" s="273" t="s">
        <v>2887</v>
      </c>
    </row>
    <row r="98" spans="1:19">
      <c r="A98" s="913"/>
      <c r="B98" s="59" t="s">
        <v>1332</v>
      </c>
      <c r="C98" s="137" t="s">
        <v>51</v>
      </c>
      <c r="D98" s="138" t="s">
        <v>52</v>
      </c>
      <c r="E98" s="139" t="s">
        <v>1569</v>
      </c>
      <c r="F98" s="249" t="s">
        <v>64</v>
      </c>
      <c r="G98" s="268">
        <v>363</v>
      </c>
      <c r="H98" s="245">
        <v>726</v>
      </c>
      <c r="I98" s="263">
        <v>726</v>
      </c>
      <c r="J98" s="245">
        <v>38</v>
      </c>
      <c r="K98" s="245">
        <v>77</v>
      </c>
      <c r="L98" s="264">
        <v>103</v>
      </c>
      <c r="M98" s="245">
        <v>4</v>
      </c>
      <c r="N98" s="245">
        <v>24</v>
      </c>
      <c r="O98" s="265">
        <v>29</v>
      </c>
      <c r="P98" s="276">
        <v>6.82</v>
      </c>
      <c r="Q98" s="266">
        <v>9.35</v>
      </c>
      <c r="R98" s="242">
        <v>11.59</v>
      </c>
      <c r="S98" s="273" t="s">
        <v>2887</v>
      </c>
    </row>
    <row r="99" spans="1:19">
      <c r="A99" s="913"/>
      <c r="B99" s="59" t="s">
        <v>1333</v>
      </c>
      <c r="C99" s="137" t="s">
        <v>51</v>
      </c>
      <c r="D99" s="138" t="s">
        <v>52</v>
      </c>
      <c r="E99" s="139" t="s">
        <v>1569</v>
      </c>
      <c r="F99" s="249" t="s">
        <v>64</v>
      </c>
      <c r="G99" s="268"/>
      <c r="H99" s="245">
        <v>792</v>
      </c>
      <c r="I99" s="263">
        <v>792</v>
      </c>
      <c r="J99" s="245"/>
      <c r="K99" s="245">
        <v>84</v>
      </c>
      <c r="L99" s="264">
        <v>113</v>
      </c>
      <c r="M99" s="245"/>
      <c r="N99" s="245">
        <v>24</v>
      </c>
      <c r="O99" s="265">
        <v>29</v>
      </c>
      <c r="P99" s="276"/>
      <c r="Q99" s="266">
        <v>10.199999999999999</v>
      </c>
      <c r="R99" s="242">
        <v>12.64</v>
      </c>
      <c r="S99" s="273" t="s">
        <v>2887</v>
      </c>
    </row>
    <row r="100" spans="1:19">
      <c r="A100" s="913"/>
      <c r="B100" s="59" t="s">
        <v>1334</v>
      </c>
      <c r="C100" s="137" t="s">
        <v>51</v>
      </c>
      <c r="D100" s="138" t="s">
        <v>50</v>
      </c>
      <c r="E100" s="139" t="s">
        <v>1569</v>
      </c>
      <c r="F100" s="249" t="s">
        <v>62</v>
      </c>
      <c r="G100" s="268"/>
      <c r="H100" s="245">
        <v>665</v>
      </c>
      <c r="I100" s="263">
        <v>698</v>
      </c>
      <c r="J100" s="245"/>
      <c r="K100" s="245">
        <v>80</v>
      </c>
      <c r="L100" s="264">
        <v>100</v>
      </c>
      <c r="M100" s="245"/>
      <c r="N100" s="245">
        <v>48</v>
      </c>
      <c r="O100" s="265">
        <v>63</v>
      </c>
      <c r="P100" s="276"/>
      <c r="Q100" s="266">
        <v>5</v>
      </c>
      <c r="R100" s="242">
        <v>6.35</v>
      </c>
      <c r="S100" s="273" t="s">
        <v>2943</v>
      </c>
    </row>
    <row r="101" spans="1:19">
      <c r="A101" s="913"/>
      <c r="B101" s="59" t="s">
        <v>1335</v>
      </c>
      <c r="C101" s="137" t="s">
        <v>51</v>
      </c>
      <c r="D101" s="138" t="s">
        <v>50</v>
      </c>
      <c r="E101" s="139" t="s">
        <v>1569</v>
      </c>
      <c r="F101" s="249" t="s">
        <v>62</v>
      </c>
      <c r="G101" s="268"/>
      <c r="H101" s="245">
        <v>698</v>
      </c>
      <c r="I101" s="263">
        <v>698</v>
      </c>
      <c r="J101" s="245"/>
      <c r="K101" s="245">
        <v>84</v>
      </c>
      <c r="L101" s="264">
        <v>105</v>
      </c>
      <c r="M101" s="245"/>
      <c r="N101" s="245">
        <v>48</v>
      </c>
      <c r="O101" s="265">
        <v>63</v>
      </c>
      <c r="P101" s="276"/>
      <c r="Q101" s="266">
        <v>5.25</v>
      </c>
      <c r="R101" s="242">
        <v>6.51</v>
      </c>
      <c r="S101" s="273" t="s">
        <v>2942</v>
      </c>
    </row>
    <row r="102" spans="1:19">
      <c r="A102" s="913"/>
      <c r="B102" s="59" t="s">
        <v>1336</v>
      </c>
      <c r="C102" s="137" t="s">
        <v>51</v>
      </c>
      <c r="D102" s="138" t="s">
        <v>50</v>
      </c>
      <c r="E102" s="139" t="s">
        <v>1569</v>
      </c>
      <c r="F102" s="249" t="s">
        <v>62</v>
      </c>
      <c r="G102" s="268"/>
      <c r="H102" s="245">
        <v>731</v>
      </c>
      <c r="I102" s="263">
        <v>731</v>
      </c>
      <c r="J102" s="245"/>
      <c r="K102" s="245">
        <v>88</v>
      </c>
      <c r="L102" s="264">
        <v>110</v>
      </c>
      <c r="M102" s="245"/>
      <c r="N102" s="245">
        <v>48</v>
      </c>
      <c r="O102" s="265">
        <v>63</v>
      </c>
      <c r="P102" s="276"/>
      <c r="Q102" s="266">
        <v>5.5</v>
      </c>
      <c r="R102" s="242">
        <v>6.81</v>
      </c>
      <c r="S102" s="273" t="s">
        <v>2941</v>
      </c>
    </row>
    <row r="103" spans="1:19">
      <c r="A103" s="913"/>
      <c r="B103" s="59" t="s">
        <v>1337</v>
      </c>
      <c r="C103" s="137" t="s">
        <v>51</v>
      </c>
      <c r="D103" s="138" t="s">
        <v>50</v>
      </c>
      <c r="E103" s="139" t="s">
        <v>1569</v>
      </c>
      <c r="F103" s="249" t="s">
        <v>62</v>
      </c>
      <c r="G103" s="268"/>
      <c r="H103" s="245">
        <v>798</v>
      </c>
      <c r="I103" s="263">
        <v>798</v>
      </c>
      <c r="J103" s="245"/>
      <c r="K103" s="245">
        <v>96</v>
      </c>
      <c r="L103" s="264">
        <v>120</v>
      </c>
      <c r="M103" s="245"/>
      <c r="N103" s="245">
        <v>48</v>
      </c>
      <c r="O103" s="265">
        <v>63</v>
      </c>
      <c r="P103" s="276"/>
      <c r="Q103" s="266">
        <v>6</v>
      </c>
      <c r="R103" s="242">
        <v>7.44</v>
      </c>
      <c r="S103" s="273" t="s">
        <v>2941</v>
      </c>
    </row>
    <row r="104" spans="1:19">
      <c r="A104" s="913"/>
      <c r="B104" s="59" t="s">
        <v>1338</v>
      </c>
      <c r="C104" s="137" t="s">
        <v>51</v>
      </c>
      <c r="D104" s="138" t="s">
        <v>58</v>
      </c>
      <c r="E104" s="139" t="s">
        <v>1569</v>
      </c>
      <c r="F104" s="249" t="s">
        <v>64</v>
      </c>
      <c r="G104" s="268"/>
      <c r="H104" s="245">
        <v>666</v>
      </c>
      <c r="I104" s="263">
        <v>765</v>
      </c>
      <c r="J104" s="245"/>
      <c r="K104" s="245">
        <v>66</v>
      </c>
      <c r="L104" s="264">
        <v>165</v>
      </c>
      <c r="M104" s="245"/>
      <c r="N104" s="245">
        <v>16</v>
      </c>
      <c r="O104" s="265">
        <v>66</v>
      </c>
      <c r="P104" s="276"/>
      <c r="Q104" s="266">
        <v>14</v>
      </c>
      <c r="R104" s="242">
        <v>32.06</v>
      </c>
      <c r="S104" s="273" t="s">
        <v>2944</v>
      </c>
    </row>
    <row r="105" spans="1:19">
      <c r="A105" s="913"/>
      <c r="B105" s="59" t="s">
        <v>1339</v>
      </c>
      <c r="C105" s="137" t="s">
        <v>51</v>
      </c>
      <c r="D105" s="138" t="s">
        <v>58</v>
      </c>
      <c r="E105" s="139" t="s">
        <v>1569</v>
      </c>
      <c r="F105" s="249" t="s">
        <v>64</v>
      </c>
      <c r="G105" s="268"/>
      <c r="H105" s="245">
        <v>699</v>
      </c>
      <c r="I105" s="263">
        <v>768</v>
      </c>
      <c r="J105" s="245"/>
      <c r="K105" s="245">
        <v>69</v>
      </c>
      <c r="L105" s="264">
        <v>172</v>
      </c>
      <c r="M105" s="245"/>
      <c r="N105" s="245">
        <v>16</v>
      </c>
      <c r="O105" s="265">
        <v>66</v>
      </c>
      <c r="P105" s="276"/>
      <c r="Q105" s="266">
        <v>14.7</v>
      </c>
      <c r="R105" s="242">
        <v>33.22</v>
      </c>
      <c r="S105" s="273" t="s">
        <v>2944</v>
      </c>
    </row>
    <row r="106" spans="1:19">
      <c r="A106" s="913"/>
      <c r="B106" s="59" t="s">
        <v>1340</v>
      </c>
      <c r="C106" s="137" t="s">
        <v>51</v>
      </c>
      <c r="D106" s="138" t="s">
        <v>58</v>
      </c>
      <c r="E106" s="139" t="s">
        <v>1569</v>
      </c>
      <c r="F106" s="249" t="s">
        <v>64</v>
      </c>
      <c r="G106" s="268"/>
      <c r="H106" s="245">
        <v>799</v>
      </c>
      <c r="I106" s="263">
        <v>799</v>
      </c>
      <c r="J106" s="245"/>
      <c r="K106" s="245">
        <v>79</v>
      </c>
      <c r="L106" s="264">
        <v>197</v>
      </c>
      <c r="M106" s="245"/>
      <c r="N106" s="245">
        <v>16</v>
      </c>
      <c r="O106" s="265">
        <v>66</v>
      </c>
      <c r="P106" s="276"/>
      <c r="Q106" s="266">
        <v>16.8</v>
      </c>
      <c r="R106" s="242">
        <v>36.96</v>
      </c>
      <c r="S106" s="273" t="s">
        <v>2944</v>
      </c>
    </row>
    <row r="107" spans="1:19">
      <c r="A107" s="913"/>
      <c r="B107" s="59" t="s">
        <v>1341</v>
      </c>
      <c r="C107" s="137" t="s">
        <v>51</v>
      </c>
      <c r="D107" s="138" t="s">
        <v>50</v>
      </c>
      <c r="E107" s="139" t="s">
        <v>1569</v>
      </c>
      <c r="F107" s="249" t="s">
        <v>63</v>
      </c>
      <c r="G107" s="268"/>
      <c r="H107" s="245">
        <v>677</v>
      </c>
      <c r="I107" s="263">
        <v>778</v>
      </c>
      <c r="J107" s="245"/>
      <c r="K107" s="245">
        <v>95</v>
      </c>
      <c r="L107" s="264">
        <v>147</v>
      </c>
      <c r="M107" s="245"/>
      <c r="N107" s="245">
        <v>72</v>
      </c>
      <c r="O107" s="265">
        <v>97</v>
      </c>
      <c r="P107" s="276"/>
      <c r="Q107" s="266">
        <v>7.77</v>
      </c>
      <c r="R107" s="242">
        <v>12.79</v>
      </c>
      <c r="S107" s="273" t="s">
        <v>2888</v>
      </c>
    </row>
    <row r="108" spans="1:19">
      <c r="A108" s="913"/>
      <c r="B108" s="59" t="s">
        <v>1342</v>
      </c>
      <c r="C108" s="137" t="s">
        <v>51</v>
      </c>
      <c r="D108" s="138" t="s">
        <v>50</v>
      </c>
      <c r="E108" s="139" t="s">
        <v>1569</v>
      </c>
      <c r="F108" s="249" t="s">
        <v>63</v>
      </c>
      <c r="G108" s="268"/>
      <c r="H108" s="245">
        <v>710</v>
      </c>
      <c r="I108" s="263">
        <v>781</v>
      </c>
      <c r="J108" s="245"/>
      <c r="K108" s="245">
        <v>99</v>
      </c>
      <c r="L108" s="264">
        <v>153</v>
      </c>
      <c r="M108" s="245"/>
      <c r="N108" s="245">
        <v>72</v>
      </c>
      <c r="O108" s="265">
        <v>97</v>
      </c>
      <c r="P108" s="276"/>
      <c r="Q108" s="266">
        <v>8.15</v>
      </c>
      <c r="R108" s="242">
        <v>12.55</v>
      </c>
      <c r="S108" s="273" t="s">
        <v>2888</v>
      </c>
    </row>
    <row r="109" spans="1:19">
      <c r="A109" s="913"/>
      <c r="B109" s="59" t="s">
        <v>1343</v>
      </c>
      <c r="C109" s="137" t="s">
        <v>51</v>
      </c>
      <c r="D109" s="138" t="s">
        <v>50</v>
      </c>
      <c r="E109" s="139" t="s">
        <v>1569</v>
      </c>
      <c r="F109" s="249" t="s">
        <v>63</v>
      </c>
      <c r="G109" s="268"/>
      <c r="H109" s="245">
        <v>744</v>
      </c>
      <c r="I109" s="263">
        <v>781</v>
      </c>
      <c r="J109" s="245"/>
      <c r="K109" s="245">
        <v>104</v>
      </c>
      <c r="L109" s="264">
        <v>161</v>
      </c>
      <c r="M109" s="245"/>
      <c r="N109" s="245">
        <v>72</v>
      </c>
      <c r="O109" s="265">
        <v>97</v>
      </c>
      <c r="P109" s="276"/>
      <c r="Q109" s="266">
        <v>8.5399999999999991</v>
      </c>
      <c r="R109" s="242">
        <v>12.89</v>
      </c>
      <c r="S109" s="273" t="s">
        <v>2888</v>
      </c>
    </row>
    <row r="110" spans="1:19">
      <c r="A110" s="913"/>
      <c r="B110" s="59" t="s">
        <v>1344</v>
      </c>
      <c r="C110" s="137" t="s">
        <v>51</v>
      </c>
      <c r="D110" s="138" t="s">
        <v>50</v>
      </c>
      <c r="E110" s="139" t="s">
        <v>1569</v>
      </c>
      <c r="F110" s="249" t="s">
        <v>63</v>
      </c>
      <c r="G110" s="268"/>
      <c r="H110" s="245">
        <v>812</v>
      </c>
      <c r="I110" s="263">
        <v>812</v>
      </c>
      <c r="J110" s="245"/>
      <c r="K110" s="245">
        <v>114</v>
      </c>
      <c r="L110" s="264">
        <v>176</v>
      </c>
      <c r="M110" s="245"/>
      <c r="N110" s="245">
        <v>72</v>
      </c>
      <c r="O110" s="265">
        <v>97</v>
      </c>
      <c r="P110" s="276"/>
      <c r="Q110" s="266">
        <v>9.32</v>
      </c>
      <c r="R110" s="242">
        <v>13.79</v>
      </c>
      <c r="S110" s="273" t="s">
        <v>2888</v>
      </c>
    </row>
    <row r="111" spans="1:19">
      <c r="A111" s="913"/>
      <c r="B111" s="59" t="s">
        <v>1345</v>
      </c>
      <c r="C111" s="137" t="s">
        <v>51</v>
      </c>
      <c r="D111" s="138" t="s">
        <v>52</v>
      </c>
      <c r="E111" s="139" t="s">
        <v>1569</v>
      </c>
      <c r="F111" s="249" t="s">
        <v>64</v>
      </c>
      <c r="G111" s="268"/>
      <c r="H111" s="245">
        <v>680</v>
      </c>
      <c r="I111" s="263">
        <v>680</v>
      </c>
      <c r="J111" s="245"/>
      <c r="K111" s="245">
        <v>80</v>
      </c>
      <c r="L111" s="264">
        <v>100</v>
      </c>
      <c r="M111" s="245"/>
      <c r="N111" s="245">
        <v>24</v>
      </c>
      <c r="O111" s="265">
        <v>29</v>
      </c>
      <c r="P111" s="276"/>
      <c r="Q111" s="266">
        <v>12</v>
      </c>
      <c r="R111" s="242">
        <v>14.16</v>
      </c>
      <c r="S111" s="273" t="s">
        <v>2945</v>
      </c>
    </row>
    <row r="112" spans="1:19">
      <c r="A112" s="913"/>
      <c r="B112" s="59" t="s">
        <v>1346</v>
      </c>
      <c r="C112" s="137" t="s">
        <v>51</v>
      </c>
      <c r="D112" s="138" t="s">
        <v>52</v>
      </c>
      <c r="E112" s="139" t="s">
        <v>1569</v>
      </c>
      <c r="F112" s="249" t="s">
        <v>64</v>
      </c>
      <c r="G112" s="268"/>
      <c r="H112" s="245">
        <v>714</v>
      </c>
      <c r="I112" s="263">
        <v>714</v>
      </c>
      <c r="J112" s="245"/>
      <c r="K112" s="245">
        <v>84</v>
      </c>
      <c r="L112" s="264">
        <v>105</v>
      </c>
      <c r="M112" s="245"/>
      <c r="N112" s="245">
        <v>24</v>
      </c>
      <c r="O112" s="265">
        <v>29</v>
      </c>
      <c r="P112" s="276"/>
      <c r="Q112" s="266">
        <v>12.6</v>
      </c>
      <c r="R112" s="242">
        <v>14.86</v>
      </c>
      <c r="S112" s="273" t="s">
        <v>2945</v>
      </c>
    </row>
    <row r="113" spans="1:19">
      <c r="A113" s="913"/>
      <c r="B113" s="59" t="s">
        <v>1347</v>
      </c>
      <c r="C113" s="137" t="s">
        <v>51</v>
      </c>
      <c r="D113" s="138" t="s">
        <v>52</v>
      </c>
      <c r="E113" s="139" t="s">
        <v>1569</v>
      </c>
      <c r="F113" s="249" t="s">
        <v>64</v>
      </c>
      <c r="G113" s="268"/>
      <c r="H113" s="245">
        <v>748</v>
      </c>
      <c r="I113" s="263">
        <v>748</v>
      </c>
      <c r="J113" s="245"/>
      <c r="K113" s="245">
        <v>88</v>
      </c>
      <c r="L113" s="264">
        <v>110</v>
      </c>
      <c r="M113" s="245"/>
      <c r="N113" s="245">
        <v>24</v>
      </c>
      <c r="O113" s="265">
        <v>29</v>
      </c>
      <c r="P113" s="276"/>
      <c r="Q113" s="266">
        <v>13.2</v>
      </c>
      <c r="R113" s="242">
        <v>15.57</v>
      </c>
      <c r="S113" s="273" t="s">
        <v>2945</v>
      </c>
    </row>
    <row r="114" spans="1:19">
      <c r="A114" s="913"/>
      <c r="B114" s="59" t="s">
        <v>1348</v>
      </c>
      <c r="C114" s="137" t="s">
        <v>51</v>
      </c>
      <c r="D114" s="138" t="s">
        <v>52</v>
      </c>
      <c r="E114" s="139" t="s">
        <v>1569</v>
      </c>
      <c r="F114" s="249" t="s">
        <v>64</v>
      </c>
      <c r="G114" s="268"/>
      <c r="H114" s="245">
        <v>816</v>
      </c>
      <c r="I114" s="263">
        <v>816</v>
      </c>
      <c r="J114" s="245"/>
      <c r="K114" s="245">
        <v>96</v>
      </c>
      <c r="L114" s="264">
        <v>120</v>
      </c>
      <c r="M114" s="245"/>
      <c r="N114" s="245">
        <v>24</v>
      </c>
      <c r="O114" s="265">
        <v>29</v>
      </c>
      <c r="P114" s="276"/>
      <c r="Q114" s="266">
        <v>14.4</v>
      </c>
      <c r="R114" s="242">
        <v>16.989999999999998</v>
      </c>
      <c r="S114" s="273" t="s">
        <v>2945</v>
      </c>
    </row>
    <row r="115" spans="1:19">
      <c r="A115" s="913"/>
      <c r="B115" s="59" t="s">
        <v>1349</v>
      </c>
      <c r="C115" s="137" t="s">
        <v>51</v>
      </c>
      <c r="D115" s="138" t="s">
        <v>50</v>
      </c>
      <c r="E115" s="139" t="s">
        <v>1569</v>
      </c>
      <c r="F115" s="249" t="s">
        <v>61</v>
      </c>
      <c r="G115" s="268"/>
      <c r="H115" s="245">
        <v>680</v>
      </c>
      <c r="I115" s="263">
        <v>714</v>
      </c>
      <c r="J115" s="245"/>
      <c r="K115" s="245">
        <v>85</v>
      </c>
      <c r="L115" s="264">
        <v>114</v>
      </c>
      <c r="M115" s="245"/>
      <c r="N115" s="245">
        <v>32</v>
      </c>
      <c r="O115" s="265">
        <v>47</v>
      </c>
      <c r="P115" s="276"/>
      <c r="Q115" s="266">
        <v>6</v>
      </c>
      <c r="R115" s="242">
        <v>7.98</v>
      </c>
      <c r="S115" s="273" t="s">
        <v>2760</v>
      </c>
    </row>
    <row r="116" spans="1:19">
      <c r="A116" s="913"/>
      <c r="B116" s="59" t="s">
        <v>1350</v>
      </c>
      <c r="C116" s="137" t="s">
        <v>51</v>
      </c>
      <c r="D116" s="138" t="s">
        <v>50</v>
      </c>
      <c r="E116" s="139" t="s">
        <v>1569</v>
      </c>
      <c r="F116" s="249" t="s">
        <v>3731</v>
      </c>
      <c r="G116" s="268"/>
      <c r="H116" s="245">
        <v>695</v>
      </c>
      <c r="I116" s="263">
        <v>799</v>
      </c>
      <c r="J116" s="245"/>
      <c r="K116" s="245">
        <v>85</v>
      </c>
      <c r="L116" s="264">
        <v>114</v>
      </c>
      <c r="M116" s="245"/>
      <c r="N116" s="245">
        <v>32</v>
      </c>
      <c r="O116" s="265">
        <v>47</v>
      </c>
      <c r="P116" s="276"/>
      <c r="Q116" s="266">
        <v>10</v>
      </c>
      <c r="R116" s="242">
        <v>13.9</v>
      </c>
      <c r="S116" s="273" t="s">
        <v>3707</v>
      </c>
    </row>
    <row r="117" spans="1:19">
      <c r="A117" s="913"/>
      <c r="B117" s="59" t="s">
        <v>1351</v>
      </c>
      <c r="C117" s="137" t="s">
        <v>51</v>
      </c>
      <c r="D117" s="138" t="s">
        <v>50</v>
      </c>
      <c r="E117" s="139" t="s">
        <v>1569</v>
      </c>
      <c r="F117" s="249" t="s">
        <v>3732</v>
      </c>
      <c r="G117" s="268"/>
      <c r="H117" s="245">
        <v>729</v>
      </c>
      <c r="I117" s="263">
        <v>765</v>
      </c>
      <c r="J117" s="245"/>
      <c r="K117" s="245">
        <v>89</v>
      </c>
      <c r="L117" s="264">
        <v>120</v>
      </c>
      <c r="M117" s="245"/>
      <c r="N117" s="245">
        <v>32</v>
      </c>
      <c r="O117" s="265">
        <v>47</v>
      </c>
      <c r="P117" s="276"/>
      <c r="Q117" s="266">
        <v>10.5</v>
      </c>
      <c r="R117" s="242">
        <v>13.96</v>
      </c>
      <c r="S117" s="273" t="s">
        <v>3707</v>
      </c>
    </row>
    <row r="118" spans="1:19">
      <c r="A118" s="913"/>
      <c r="B118" s="59" t="s">
        <v>1352</v>
      </c>
      <c r="C118" s="137" t="s">
        <v>51</v>
      </c>
      <c r="D118" s="138" t="s">
        <v>50</v>
      </c>
      <c r="E118" s="139" t="s">
        <v>1569</v>
      </c>
      <c r="F118" s="249" t="s">
        <v>62</v>
      </c>
      <c r="G118" s="268"/>
      <c r="H118" s="245">
        <v>764</v>
      </c>
      <c r="I118" s="263">
        <v>764</v>
      </c>
      <c r="J118" s="245"/>
      <c r="K118" s="245">
        <v>93</v>
      </c>
      <c r="L118" s="264">
        <v>125</v>
      </c>
      <c r="M118" s="245"/>
      <c r="N118" s="245">
        <v>32</v>
      </c>
      <c r="O118" s="265">
        <v>47</v>
      </c>
      <c r="P118" s="276"/>
      <c r="Q118" s="266">
        <v>11</v>
      </c>
      <c r="R118" s="242">
        <v>14.3</v>
      </c>
      <c r="S118" s="273" t="s">
        <v>3707</v>
      </c>
    </row>
    <row r="119" spans="1:19">
      <c r="A119" s="913"/>
      <c r="B119" s="59" t="s">
        <v>1353</v>
      </c>
      <c r="C119" s="137" t="s">
        <v>51</v>
      </c>
      <c r="D119" s="138" t="s">
        <v>50</v>
      </c>
      <c r="E119" s="139" t="s">
        <v>1569</v>
      </c>
      <c r="F119" s="249" t="s">
        <v>3733</v>
      </c>
      <c r="G119" s="268"/>
      <c r="H119" s="245">
        <v>834</v>
      </c>
      <c r="I119" s="263">
        <v>834</v>
      </c>
      <c r="J119" s="245"/>
      <c r="K119" s="245">
        <v>102</v>
      </c>
      <c r="L119" s="264">
        <v>137</v>
      </c>
      <c r="M119" s="245"/>
      <c r="N119" s="245">
        <v>32</v>
      </c>
      <c r="O119" s="265">
        <v>47</v>
      </c>
      <c r="P119" s="276"/>
      <c r="Q119" s="266">
        <v>12</v>
      </c>
      <c r="R119" s="242">
        <v>15.6</v>
      </c>
      <c r="S119" s="273" t="s">
        <v>3707</v>
      </c>
    </row>
    <row r="120" spans="1:19">
      <c r="A120" s="913"/>
      <c r="B120" s="59" t="s">
        <v>1354</v>
      </c>
      <c r="C120" s="137" t="s">
        <v>51</v>
      </c>
      <c r="D120" s="138" t="s">
        <v>50</v>
      </c>
      <c r="E120" s="139" t="s">
        <v>1569</v>
      </c>
      <c r="F120" s="249" t="s">
        <v>68</v>
      </c>
      <c r="G120" s="268"/>
      <c r="H120" s="245">
        <v>700</v>
      </c>
      <c r="I120" s="263">
        <v>735</v>
      </c>
      <c r="J120" s="245"/>
      <c r="K120" s="245">
        <v>110</v>
      </c>
      <c r="L120" s="264">
        <v>148</v>
      </c>
      <c r="M120" s="245"/>
      <c r="N120" s="245">
        <v>32</v>
      </c>
      <c r="O120" s="265">
        <v>47</v>
      </c>
      <c r="P120" s="276"/>
      <c r="Q120" s="266">
        <v>1.5</v>
      </c>
      <c r="R120" s="242">
        <v>1.99</v>
      </c>
      <c r="S120" s="273" t="s">
        <v>2889</v>
      </c>
    </row>
    <row r="121" spans="1:19">
      <c r="A121" s="913"/>
      <c r="B121" s="59" t="s">
        <v>1355</v>
      </c>
      <c r="C121" s="137" t="s">
        <v>51</v>
      </c>
      <c r="D121" s="138" t="s">
        <v>50</v>
      </c>
      <c r="E121" s="139" t="s">
        <v>1569</v>
      </c>
      <c r="F121" s="249" t="s">
        <v>68</v>
      </c>
      <c r="G121" s="268"/>
      <c r="H121" s="245">
        <v>735</v>
      </c>
      <c r="I121" s="263">
        <v>735</v>
      </c>
      <c r="J121" s="245"/>
      <c r="K121" s="245">
        <v>115</v>
      </c>
      <c r="L121" s="264">
        <v>155</v>
      </c>
      <c r="M121" s="245"/>
      <c r="N121" s="245">
        <v>32</v>
      </c>
      <c r="O121" s="265">
        <v>47</v>
      </c>
      <c r="P121" s="276"/>
      <c r="Q121" s="266">
        <v>1.57</v>
      </c>
      <c r="R121" s="242">
        <v>2.04</v>
      </c>
      <c r="S121" s="273" t="s">
        <v>2889</v>
      </c>
    </row>
    <row r="122" spans="1:19">
      <c r="A122" s="913"/>
      <c r="B122" s="59" t="s">
        <v>1356</v>
      </c>
      <c r="C122" s="137" t="s">
        <v>51</v>
      </c>
      <c r="D122" s="138" t="s">
        <v>50</v>
      </c>
      <c r="E122" s="139" t="s">
        <v>1569</v>
      </c>
      <c r="F122" s="249" t="s">
        <v>68</v>
      </c>
      <c r="G122" s="268"/>
      <c r="H122" s="245">
        <v>770</v>
      </c>
      <c r="I122" s="263">
        <v>770</v>
      </c>
      <c r="J122" s="245"/>
      <c r="K122" s="245">
        <v>121</v>
      </c>
      <c r="L122" s="264">
        <v>163</v>
      </c>
      <c r="M122" s="245"/>
      <c r="N122" s="245">
        <v>32</v>
      </c>
      <c r="O122" s="265">
        <v>47</v>
      </c>
      <c r="P122" s="276"/>
      <c r="Q122" s="266">
        <v>1.65</v>
      </c>
      <c r="R122" s="242">
        <v>2.14</v>
      </c>
      <c r="S122" s="273" t="s">
        <v>2889</v>
      </c>
    </row>
    <row r="123" spans="1:19">
      <c r="A123" s="913"/>
      <c r="B123" s="59" t="s">
        <v>1357</v>
      </c>
      <c r="C123" s="137" t="s">
        <v>51</v>
      </c>
      <c r="D123" s="138" t="s">
        <v>50</v>
      </c>
      <c r="E123" s="139" t="s">
        <v>1569</v>
      </c>
      <c r="F123" s="249" t="s">
        <v>68</v>
      </c>
      <c r="G123" s="268"/>
      <c r="H123" s="245">
        <v>840</v>
      </c>
      <c r="I123" s="263">
        <v>840</v>
      </c>
      <c r="J123" s="245"/>
      <c r="K123" s="245">
        <v>132</v>
      </c>
      <c r="L123" s="264">
        <v>178</v>
      </c>
      <c r="M123" s="245"/>
      <c r="N123" s="245">
        <v>32</v>
      </c>
      <c r="O123" s="265">
        <v>47</v>
      </c>
      <c r="P123" s="276"/>
      <c r="Q123" s="266">
        <v>1.8</v>
      </c>
      <c r="R123" s="242">
        <v>2.34</v>
      </c>
      <c r="S123" s="273" t="s">
        <v>2889</v>
      </c>
    </row>
    <row r="124" spans="1:19">
      <c r="A124" s="913"/>
      <c r="B124" s="59" t="s">
        <v>1358</v>
      </c>
      <c r="C124" s="137" t="s">
        <v>51</v>
      </c>
      <c r="D124" s="138" t="s">
        <v>50</v>
      </c>
      <c r="E124" s="139" t="s">
        <v>1569</v>
      </c>
      <c r="F124" s="249" t="s">
        <v>66</v>
      </c>
      <c r="G124" s="268"/>
      <c r="H124" s="245">
        <v>700</v>
      </c>
      <c r="I124" s="263">
        <v>980</v>
      </c>
      <c r="J124" s="245"/>
      <c r="K124" s="245">
        <v>130</v>
      </c>
      <c r="L124" s="264">
        <v>149</v>
      </c>
      <c r="M124" s="245" t="s">
        <v>53</v>
      </c>
      <c r="N124" s="245" t="s">
        <v>53</v>
      </c>
      <c r="O124" s="265" t="s">
        <v>53</v>
      </c>
      <c r="P124" s="276"/>
      <c r="Q124" s="266">
        <v>27</v>
      </c>
      <c r="R124" s="242">
        <v>35.909999999999997</v>
      </c>
      <c r="S124" s="273" t="s">
        <v>2929</v>
      </c>
    </row>
    <row r="125" spans="1:19">
      <c r="A125" s="913"/>
      <c r="B125" s="59" t="s">
        <v>1359</v>
      </c>
      <c r="C125" s="137" t="s">
        <v>51</v>
      </c>
      <c r="D125" s="138" t="s">
        <v>50</v>
      </c>
      <c r="E125" s="139" t="s">
        <v>1569</v>
      </c>
      <c r="F125" s="249" t="s">
        <v>66</v>
      </c>
      <c r="G125" s="268"/>
      <c r="H125" s="245">
        <v>735</v>
      </c>
      <c r="I125" s="263">
        <v>992</v>
      </c>
      <c r="J125" s="245"/>
      <c r="K125" s="245">
        <v>136</v>
      </c>
      <c r="L125" s="264">
        <v>156</v>
      </c>
      <c r="M125" s="245" t="s">
        <v>53</v>
      </c>
      <c r="N125" s="245" t="s">
        <v>53</v>
      </c>
      <c r="O125" s="265" t="s">
        <v>53</v>
      </c>
      <c r="P125" s="276"/>
      <c r="Q125" s="266">
        <v>28.35</v>
      </c>
      <c r="R125" s="242">
        <v>36.85</v>
      </c>
      <c r="S125" s="273" t="s">
        <v>2929</v>
      </c>
    </row>
    <row r="126" spans="1:19">
      <c r="A126" s="913"/>
      <c r="B126" s="59" t="s">
        <v>1360</v>
      </c>
      <c r="C126" s="137" t="s">
        <v>51</v>
      </c>
      <c r="D126" s="138" t="s">
        <v>50</v>
      </c>
      <c r="E126" s="139" t="s">
        <v>1569</v>
      </c>
      <c r="F126" s="249" t="s">
        <v>66</v>
      </c>
      <c r="G126" s="268"/>
      <c r="H126" s="245">
        <v>770</v>
      </c>
      <c r="I126" s="263">
        <v>962</v>
      </c>
      <c r="J126" s="245"/>
      <c r="K126" s="245">
        <v>143</v>
      </c>
      <c r="L126" s="264">
        <v>164</v>
      </c>
      <c r="M126" s="245" t="s">
        <v>53</v>
      </c>
      <c r="N126" s="245" t="s">
        <v>53</v>
      </c>
      <c r="O126" s="265" t="s">
        <v>53</v>
      </c>
      <c r="P126" s="276"/>
      <c r="Q126" s="266">
        <v>29.7</v>
      </c>
      <c r="R126" s="242">
        <v>36.82</v>
      </c>
      <c r="S126" s="273" t="s">
        <v>2929</v>
      </c>
    </row>
    <row r="127" spans="1:19">
      <c r="A127" s="913"/>
      <c r="B127" s="59" t="s">
        <v>1361</v>
      </c>
      <c r="C127" s="137" t="s">
        <v>51</v>
      </c>
      <c r="D127" s="138" t="s">
        <v>50</v>
      </c>
      <c r="E127" s="139" t="s">
        <v>1569</v>
      </c>
      <c r="F127" s="249" t="s">
        <v>66</v>
      </c>
      <c r="G127" s="268"/>
      <c r="H127" s="245">
        <v>840</v>
      </c>
      <c r="I127" s="263">
        <v>966</v>
      </c>
      <c r="J127" s="245"/>
      <c r="K127" s="245">
        <v>156</v>
      </c>
      <c r="L127" s="264">
        <v>179</v>
      </c>
      <c r="M127" s="245" t="s">
        <v>53</v>
      </c>
      <c r="N127" s="245" t="s">
        <v>53</v>
      </c>
      <c r="O127" s="265" t="s">
        <v>53</v>
      </c>
      <c r="P127" s="276"/>
      <c r="Q127" s="266">
        <v>32.4</v>
      </c>
      <c r="R127" s="242">
        <v>38.229999999999997</v>
      </c>
      <c r="S127" s="273" t="s">
        <v>2929</v>
      </c>
    </row>
    <row r="128" spans="1:19">
      <c r="A128" s="913"/>
      <c r="B128" s="59" t="s">
        <v>1362</v>
      </c>
      <c r="C128" s="137" t="s">
        <v>51</v>
      </c>
      <c r="D128" s="138" t="s">
        <v>50</v>
      </c>
      <c r="E128" s="139" t="s">
        <v>1569</v>
      </c>
      <c r="F128" s="249" t="s">
        <v>61</v>
      </c>
      <c r="G128" s="268"/>
      <c r="H128" s="245">
        <v>720</v>
      </c>
      <c r="I128" s="263">
        <v>792</v>
      </c>
      <c r="J128" s="245"/>
      <c r="K128" s="245">
        <v>85</v>
      </c>
      <c r="L128" s="264">
        <v>114</v>
      </c>
      <c r="M128" s="245"/>
      <c r="N128" s="245">
        <v>32</v>
      </c>
      <c r="O128" s="265">
        <v>47</v>
      </c>
      <c r="P128" s="276"/>
      <c r="Q128" s="266">
        <v>7.5</v>
      </c>
      <c r="R128" s="242">
        <v>10.69</v>
      </c>
      <c r="S128" s="273" t="s">
        <v>2834</v>
      </c>
    </row>
    <row r="129" spans="1:19">
      <c r="A129" s="913"/>
      <c r="B129" s="59" t="s">
        <v>1363</v>
      </c>
      <c r="C129" s="137" t="s">
        <v>3474</v>
      </c>
      <c r="D129" s="138" t="s">
        <v>69</v>
      </c>
      <c r="E129" s="139" t="s">
        <v>1569</v>
      </c>
      <c r="F129" s="249" t="s">
        <v>65</v>
      </c>
      <c r="G129" s="268"/>
      <c r="H129" s="245">
        <v>720</v>
      </c>
      <c r="I129" s="263">
        <v>792</v>
      </c>
      <c r="J129" s="245"/>
      <c r="K129" s="245">
        <v>85</v>
      </c>
      <c r="L129" s="264">
        <v>114</v>
      </c>
      <c r="M129" s="245"/>
      <c r="N129" s="245">
        <v>24</v>
      </c>
      <c r="O129" s="265">
        <v>44</v>
      </c>
      <c r="P129" s="276"/>
      <c r="Q129" s="266">
        <v>7.5</v>
      </c>
      <c r="R129" s="242">
        <v>10.42</v>
      </c>
      <c r="S129" s="273" t="s">
        <v>2946</v>
      </c>
    </row>
    <row r="130" spans="1:19">
      <c r="A130" s="913"/>
      <c r="B130" s="59" t="s">
        <v>1364</v>
      </c>
      <c r="C130" s="137" t="s">
        <v>3474</v>
      </c>
      <c r="D130" s="138" t="s">
        <v>55</v>
      </c>
      <c r="E130" s="139" t="s">
        <v>1569</v>
      </c>
      <c r="F130" s="249" t="s">
        <v>65</v>
      </c>
      <c r="G130" s="268">
        <v>378</v>
      </c>
      <c r="H130" s="245">
        <v>756</v>
      </c>
      <c r="I130" s="263">
        <v>793</v>
      </c>
      <c r="J130" s="245">
        <v>44</v>
      </c>
      <c r="K130" s="245">
        <v>89</v>
      </c>
      <c r="L130" s="264">
        <v>120</v>
      </c>
      <c r="M130" s="245">
        <v>4</v>
      </c>
      <c r="N130" s="245">
        <v>24</v>
      </c>
      <c r="O130" s="265">
        <v>44</v>
      </c>
      <c r="P130" s="276">
        <v>6.68</v>
      </c>
      <c r="Q130" s="266">
        <v>7.87</v>
      </c>
      <c r="R130" s="242">
        <v>10.7</v>
      </c>
      <c r="S130" s="273" t="s">
        <v>2946</v>
      </c>
    </row>
    <row r="131" spans="1:19">
      <c r="A131" s="913"/>
      <c r="B131" s="59" t="s">
        <v>1365</v>
      </c>
      <c r="C131" s="137" t="s">
        <v>71</v>
      </c>
      <c r="D131" s="138" t="s">
        <v>55</v>
      </c>
      <c r="E131" s="139" t="s">
        <v>1569</v>
      </c>
      <c r="F131" s="249" t="s">
        <v>65</v>
      </c>
      <c r="G131" s="268"/>
      <c r="H131" s="245">
        <v>765</v>
      </c>
      <c r="I131" s="263">
        <v>879</v>
      </c>
      <c r="J131" s="245"/>
      <c r="K131" s="245">
        <v>95</v>
      </c>
      <c r="L131" s="264">
        <v>133</v>
      </c>
      <c r="M131" s="245"/>
      <c r="N131" s="245">
        <v>32</v>
      </c>
      <c r="O131" s="265">
        <v>47</v>
      </c>
      <c r="P131" s="276"/>
      <c r="Q131" s="266">
        <v>9.5</v>
      </c>
      <c r="R131" s="242">
        <v>13.49</v>
      </c>
      <c r="S131" s="273" t="s">
        <v>2969</v>
      </c>
    </row>
    <row r="132" spans="1:19">
      <c r="A132" s="913"/>
      <c r="B132" s="59" t="s">
        <v>1366</v>
      </c>
      <c r="C132" s="137" t="s">
        <v>54</v>
      </c>
      <c r="D132" s="138" t="s">
        <v>55</v>
      </c>
      <c r="E132" s="139" t="s">
        <v>1569</v>
      </c>
      <c r="F132" s="249" t="s">
        <v>65</v>
      </c>
      <c r="G132" s="268"/>
      <c r="H132" s="245">
        <v>803</v>
      </c>
      <c r="I132" s="263">
        <v>883</v>
      </c>
      <c r="J132" s="245"/>
      <c r="K132" s="245">
        <v>99</v>
      </c>
      <c r="L132" s="264">
        <v>138</v>
      </c>
      <c r="M132" s="245"/>
      <c r="N132" s="245">
        <v>32</v>
      </c>
      <c r="O132" s="265">
        <v>47</v>
      </c>
      <c r="P132" s="276"/>
      <c r="Q132" s="266">
        <v>9.9700000000000006</v>
      </c>
      <c r="R132" s="242">
        <v>13.85</v>
      </c>
      <c r="S132" s="273" t="s">
        <v>2970</v>
      </c>
    </row>
    <row r="133" spans="1:19">
      <c r="A133" s="913"/>
      <c r="B133" s="59" t="s">
        <v>1367</v>
      </c>
      <c r="C133" s="137" t="s">
        <v>54</v>
      </c>
      <c r="D133" s="138" t="s">
        <v>55</v>
      </c>
      <c r="E133" s="139" t="s">
        <v>1569</v>
      </c>
      <c r="F133" s="249" t="s">
        <v>65</v>
      </c>
      <c r="G133" s="268"/>
      <c r="H133" s="245">
        <v>841</v>
      </c>
      <c r="I133" s="263">
        <v>883</v>
      </c>
      <c r="J133" s="245"/>
      <c r="K133" s="245">
        <v>104</v>
      </c>
      <c r="L133" s="264">
        <v>145</v>
      </c>
      <c r="M133" s="245"/>
      <c r="N133" s="245">
        <v>32</v>
      </c>
      <c r="O133" s="265">
        <v>47</v>
      </c>
      <c r="P133" s="276"/>
      <c r="Q133" s="266">
        <v>10.45</v>
      </c>
      <c r="R133" s="242">
        <v>14.21</v>
      </c>
      <c r="S133" s="273" t="s">
        <v>2970</v>
      </c>
    </row>
    <row r="134" spans="1:19">
      <c r="A134" s="913"/>
      <c r="B134" s="59" t="s">
        <v>1368</v>
      </c>
      <c r="C134" s="137" t="s">
        <v>54</v>
      </c>
      <c r="D134" s="138" t="s">
        <v>55</v>
      </c>
      <c r="E134" s="139" t="s">
        <v>1569</v>
      </c>
      <c r="F134" s="249" t="s">
        <v>65</v>
      </c>
      <c r="G134" s="268"/>
      <c r="H134" s="245">
        <v>918</v>
      </c>
      <c r="I134" s="263">
        <v>883</v>
      </c>
      <c r="J134" s="245"/>
      <c r="K134" s="245">
        <v>114</v>
      </c>
      <c r="L134" s="264">
        <v>159</v>
      </c>
      <c r="M134" s="245"/>
      <c r="N134" s="245">
        <v>32</v>
      </c>
      <c r="O134" s="265">
        <v>47</v>
      </c>
      <c r="P134" s="276"/>
      <c r="Q134" s="266">
        <v>11.4</v>
      </c>
      <c r="R134" s="242">
        <v>15.16</v>
      </c>
      <c r="S134" s="273" t="s">
        <v>2970</v>
      </c>
    </row>
    <row r="135" spans="1:19">
      <c r="A135" s="913"/>
      <c r="B135" s="59" t="s">
        <v>1369</v>
      </c>
      <c r="C135" s="137" t="s">
        <v>57</v>
      </c>
      <c r="D135" s="138" t="s">
        <v>56</v>
      </c>
      <c r="E135" s="139" t="s">
        <v>1569</v>
      </c>
      <c r="F135" s="249" t="s">
        <v>65</v>
      </c>
      <c r="G135" s="268"/>
      <c r="H135" s="245">
        <v>777</v>
      </c>
      <c r="I135" s="263">
        <v>893</v>
      </c>
      <c r="J135" s="245"/>
      <c r="K135" s="245">
        <v>100</v>
      </c>
      <c r="L135" s="264">
        <v>110</v>
      </c>
      <c r="M135" s="245"/>
      <c r="N135" s="245">
        <v>16</v>
      </c>
      <c r="O135" s="265">
        <v>21</v>
      </c>
      <c r="P135" s="276"/>
      <c r="Q135" s="266">
        <v>12</v>
      </c>
      <c r="R135" s="242">
        <v>14.16</v>
      </c>
      <c r="S135" s="273" t="s">
        <v>2907</v>
      </c>
    </row>
    <row r="136" spans="1:19">
      <c r="A136" s="913"/>
      <c r="B136" s="59" t="s">
        <v>1370</v>
      </c>
      <c r="C136" s="137" t="s">
        <v>57</v>
      </c>
      <c r="D136" s="138" t="s">
        <v>56</v>
      </c>
      <c r="E136" s="139" t="s">
        <v>1569</v>
      </c>
      <c r="F136" s="249" t="s">
        <v>65</v>
      </c>
      <c r="G136" s="268"/>
      <c r="H136" s="245">
        <v>854</v>
      </c>
      <c r="I136" s="263">
        <v>896</v>
      </c>
      <c r="J136" s="245"/>
      <c r="K136" s="245">
        <v>110</v>
      </c>
      <c r="L136" s="264">
        <v>121</v>
      </c>
      <c r="M136" s="245"/>
      <c r="N136" s="245">
        <v>16</v>
      </c>
      <c r="O136" s="265">
        <v>21</v>
      </c>
      <c r="P136" s="276"/>
      <c r="Q136" s="266">
        <v>13.2</v>
      </c>
      <c r="R136" s="242">
        <v>14.78</v>
      </c>
      <c r="S136" s="273" t="s">
        <v>2907</v>
      </c>
    </row>
    <row r="137" spans="1:19">
      <c r="A137" s="913"/>
      <c r="B137" s="59" t="s">
        <v>1371</v>
      </c>
      <c r="C137" s="137" t="s">
        <v>51</v>
      </c>
      <c r="D137" s="138" t="s">
        <v>50</v>
      </c>
      <c r="E137" s="139" t="s">
        <v>1569</v>
      </c>
      <c r="F137" s="249" t="s">
        <v>68</v>
      </c>
      <c r="G137" s="268"/>
      <c r="H137" s="245">
        <v>800</v>
      </c>
      <c r="I137" s="263">
        <v>896</v>
      </c>
      <c r="J137" s="245"/>
      <c r="K137" s="245">
        <v>100</v>
      </c>
      <c r="L137" s="264">
        <v>120</v>
      </c>
      <c r="M137" s="245"/>
      <c r="N137" s="245">
        <v>8</v>
      </c>
      <c r="O137" s="265">
        <v>13</v>
      </c>
      <c r="P137" s="276"/>
      <c r="Q137" s="266">
        <v>6</v>
      </c>
      <c r="R137" s="242">
        <v>6.9</v>
      </c>
      <c r="S137" s="273" t="s">
        <v>2890</v>
      </c>
    </row>
    <row r="138" spans="1:19">
      <c r="A138" s="913"/>
      <c r="B138" s="59" t="s">
        <v>1372</v>
      </c>
      <c r="C138" s="137" t="s">
        <v>51</v>
      </c>
      <c r="D138" s="138" t="s">
        <v>50</v>
      </c>
      <c r="E138" s="139" t="s">
        <v>1569</v>
      </c>
      <c r="F138" s="249" t="s">
        <v>61</v>
      </c>
      <c r="G138" s="268"/>
      <c r="H138" s="245">
        <v>800</v>
      </c>
      <c r="I138" s="263">
        <v>920</v>
      </c>
      <c r="J138" s="245"/>
      <c r="K138" s="245">
        <v>70</v>
      </c>
      <c r="L138" s="264">
        <v>147</v>
      </c>
      <c r="M138" s="245"/>
      <c r="N138" s="245">
        <v>16</v>
      </c>
      <c r="O138" s="265">
        <v>21</v>
      </c>
      <c r="P138" s="276"/>
      <c r="Q138" s="266">
        <v>10</v>
      </c>
      <c r="R138" s="242">
        <v>17.48</v>
      </c>
      <c r="S138" s="273" t="s">
        <v>2947</v>
      </c>
    </row>
    <row r="139" spans="1:19">
      <c r="A139" s="913"/>
      <c r="B139" s="59" t="s">
        <v>1373</v>
      </c>
      <c r="C139" s="137" t="s">
        <v>51</v>
      </c>
      <c r="D139" s="138" t="s">
        <v>50</v>
      </c>
      <c r="E139" s="139" t="s">
        <v>1569</v>
      </c>
      <c r="F139" s="249" t="s">
        <v>61</v>
      </c>
      <c r="G139" s="268"/>
      <c r="H139" s="245">
        <v>840</v>
      </c>
      <c r="I139" s="263">
        <v>924</v>
      </c>
      <c r="J139" s="245"/>
      <c r="K139" s="245">
        <v>73</v>
      </c>
      <c r="L139" s="264">
        <v>153</v>
      </c>
      <c r="M139" s="245"/>
      <c r="N139" s="245">
        <v>16</v>
      </c>
      <c r="O139" s="265">
        <v>21</v>
      </c>
      <c r="P139" s="276"/>
      <c r="Q139" s="266">
        <v>10.5</v>
      </c>
      <c r="R139" s="242">
        <v>18.37</v>
      </c>
      <c r="S139" s="273" t="s">
        <v>2947</v>
      </c>
    </row>
    <row r="140" spans="1:19">
      <c r="A140" s="913"/>
      <c r="B140" s="59" t="s">
        <v>1374</v>
      </c>
      <c r="C140" s="137" t="s">
        <v>51</v>
      </c>
      <c r="D140" s="138" t="s">
        <v>50</v>
      </c>
      <c r="E140" s="139" t="s">
        <v>1569</v>
      </c>
      <c r="F140" s="249" t="s">
        <v>61</v>
      </c>
      <c r="G140" s="268"/>
      <c r="H140" s="245">
        <v>880</v>
      </c>
      <c r="I140" s="263">
        <v>924</v>
      </c>
      <c r="J140" s="245"/>
      <c r="K140" s="245">
        <v>77</v>
      </c>
      <c r="L140" s="264">
        <v>161</v>
      </c>
      <c r="M140" s="245"/>
      <c r="N140" s="245">
        <v>16</v>
      </c>
      <c r="O140" s="265">
        <v>21</v>
      </c>
      <c r="P140" s="276"/>
      <c r="Q140" s="266">
        <v>11</v>
      </c>
      <c r="R140" s="242">
        <v>18.920000000000002</v>
      </c>
      <c r="S140" s="273" t="s">
        <v>2947</v>
      </c>
    </row>
    <row r="141" spans="1:19">
      <c r="A141" s="913"/>
      <c r="B141" s="59" t="s">
        <v>1375</v>
      </c>
      <c r="C141" s="137" t="s">
        <v>51</v>
      </c>
      <c r="D141" s="138" t="s">
        <v>50</v>
      </c>
      <c r="E141" s="139" t="s">
        <v>1569</v>
      </c>
      <c r="F141" s="249" t="s">
        <v>61</v>
      </c>
      <c r="G141" s="268"/>
      <c r="H141" s="245">
        <v>960</v>
      </c>
      <c r="I141" s="263">
        <v>960</v>
      </c>
      <c r="J141" s="245"/>
      <c r="K141" s="245">
        <v>84</v>
      </c>
      <c r="L141" s="264">
        <v>176</v>
      </c>
      <c r="M141" s="245"/>
      <c r="N141" s="245">
        <v>16</v>
      </c>
      <c r="O141" s="265">
        <v>21</v>
      </c>
      <c r="P141" s="276"/>
      <c r="Q141" s="266">
        <v>12</v>
      </c>
      <c r="R141" s="242">
        <v>20.28</v>
      </c>
      <c r="S141" s="273" t="s">
        <v>2947</v>
      </c>
    </row>
    <row r="142" spans="1:19">
      <c r="A142" s="913"/>
      <c r="B142" s="59" t="s">
        <v>1376</v>
      </c>
      <c r="C142" s="137" t="s">
        <v>59</v>
      </c>
      <c r="D142" s="138" t="s">
        <v>70</v>
      </c>
      <c r="E142" s="139" t="s">
        <v>1569</v>
      </c>
      <c r="F142" s="249" t="s">
        <v>3516</v>
      </c>
      <c r="G142" s="268">
        <v>400</v>
      </c>
      <c r="H142" s="245">
        <v>800</v>
      </c>
      <c r="I142" s="263">
        <v>960</v>
      </c>
      <c r="J142" s="245">
        <v>35</v>
      </c>
      <c r="K142" s="245">
        <v>70</v>
      </c>
      <c r="L142" s="264">
        <v>147</v>
      </c>
      <c r="M142" s="245">
        <v>1</v>
      </c>
      <c r="N142" s="245">
        <v>16</v>
      </c>
      <c r="O142" s="265">
        <v>21</v>
      </c>
      <c r="P142" s="276">
        <v>8.5</v>
      </c>
      <c r="Q142" s="266">
        <v>10</v>
      </c>
      <c r="R142" s="242">
        <v>18.100000000000001</v>
      </c>
      <c r="S142" s="273" t="s">
        <v>2891</v>
      </c>
    </row>
    <row r="143" spans="1:19">
      <c r="A143" s="913"/>
      <c r="B143" s="59" t="s">
        <v>1377</v>
      </c>
      <c r="C143" s="137" t="s">
        <v>3474</v>
      </c>
      <c r="D143" s="138" t="s">
        <v>56</v>
      </c>
      <c r="E143" s="139" t="s">
        <v>1569</v>
      </c>
      <c r="F143" s="249" t="s">
        <v>65</v>
      </c>
      <c r="G143" s="268"/>
      <c r="H143" s="245">
        <v>800</v>
      </c>
      <c r="I143" s="263">
        <v>960</v>
      </c>
      <c r="J143" s="245"/>
      <c r="K143" s="245">
        <v>120</v>
      </c>
      <c r="L143" s="264">
        <v>246</v>
      </c>
      <c r="M143" s="245"/>
      <c r="N143" s="245">
        <v>16</v>
      </c>
      <c r="O143" s="265">
        <v>31</v>
      </c>
      <c r="P143" s="276"/>
      <c r="Q143" s="266">
        <v>28</v>
      </c>
      <c r="R143" s="242">
        <v>51.52</v>
      </c>
      <c r="S143" s="273" t="s">
        <v>2861</v>
      </c>
    </row>
    <row r="144" spans="1:19">
      <c r="A144" s="913"/>
      <c r="B144" s="59" t="s">
        <v>1378</v>
      </c>
      <c r="C144" s="140" t="s">
        <v>2974</v>
      </c>
      <c r="D144" s="138" t="s">
        <v>50</v>
      </c>
      <c r="E144" s="139" t="s">
        <v>1569</v>
      </c>
      <c r="F144" s="249" t="s">
        <v>3524</v>
      </c>
      <c r="G144" s="268"/>
      <c r="H144" s="245">
        <v>800</v>
      </c>
      <c r="I144" s="263">
        <v>960</v>
      </c>
      <c r="J144" s="245"/>
      <c r="K144" s="245">
        <v>120</v>
      </c>
      <c r="L144" s="264">
        <v>150</v>
      </c>
      <c r="M144" s="245"/>
      <c r="N144" s="245">
        <v>32</v>
      </c>
      <c r="O144" s="265">
        <v>47</v>
      </c>
      <c r="P144" s="276"/>
      <c r="Q144" s="266">
        <v>12</v>
      </c>
      <c r="R144" s="242">
        <v>16.32</v>
      </c>
      <c r="S144" s="273" t="s">
        <v>2873</v>
      </c>
    </row>
    <row r="145" spans="1:20">
      <c r="A145" s="913"/>
      <c r="B145" s="59" t="s">
        <v>1379</v>
      </c>
      <c r="C145" s="140" t="s">
        <v>2974</v>
      </c>
      <c r="D145" s="138" t="s">
        <v>50</v>
      </c>
      <c r="E145" s="139" t="s">
        <v>1569</v>
      </c>
      <c r="F145" s="249" t="s">
        <v>3524</v>
      </c>
      <c r="G145" s="268"/>
      <c r="H145" s="245">
        <v>880</v>
      </c>
      <c r="I145" s="263">
        <v>968</v>
      </c>
      <c r="J145" s="245"/>
      <c r="K145" s="245">
        <v>132</v>
      </c>
      <c r="L145" s="264">
        <v>165</v>
      </c>
      <c r="M145" s="245"/>
      <c r="N145" s="245">
        <v>32</v>
      </c>
      <c r="O145" s="265">
        <v>47</v>
      </c>
      <c r="P145" s="276"/>
      <c r="Q145" s="266">
        <v>13.2</v>
      </c>
      <c r="R145" s="242">
        <v>17.16</v>
      </c>
      <c r="S145" s="273" t="s">
        <v>2873</v>
      </c>
    </row>
    <row r="146" spans="1:20">
      <c r="A146" s="913"/>
      <c r="B146" s="59" t="s">
        <v>1380</v>
      </c>
      <c r="C146" s="137" t="s">
        <v>51</v>
      </c>
      <c r="D146" s="138" t="s">
        <v>50</v>
      </c>
      <c r="E146" s="139" t="s">
        <v>1569</v>
      </c>
      <c r="F146" s="249" t="s">
        <v>68</v>
      </c>
      <c r="G146" s="268"/>
      <c r="H146" s="245">
        <v>820</v>
      </c>
      <c r="I146" s="263">
        <v>984</v>
      </c>
      <c r="J146" s="245"/>
      <c r="K146" s="245">
        <v>100</v>
      </c>
      <c r="L146" s="264">
        <v>120</v>
      </c>
      <c r="M146" s="245"/>
      <c r="N146" s="245">
        <v>32</v>
      </c>
      <c r="O146" s="265">
        <v>47</v>
      </c>
      <c r="P146" s="276"/>
      <c r="Q146" s="266">
        <v>15</v>
      </c>
      <c r="R146" s="242">
        <v>19.95</v>
      </c>
      <c r="S146" s="273" t="s">
        <v>2926</v>
      </c>
    </row>
    <row r="147" spans="1:20">
      <c r="A147" s="913"/>
      <c r="B147" s="59" t="s">
        <v>1381</v>
      </c>
      <c r="C147" s="137" t="s">
        <v>51</v>
      </c>
      <c r="D147" s="138" t="s">
        <v>50</v>
      </c>
      <c r="E147" s="139" t="s">
        <v>1569</v>
      </c>
      <c r="F147" s="249" t="s">
        <v>68</v>
      </c>
      <c r="G147" s="268"/>
      <c r="H147" s="245">
        <v>902</v>
      </c>
      <c r="I147" s="263">
        <v>992</v>
      </c>
      <c r="J147" s="245"/>
      <c r="K147" s="245">
        <v>110</v>
      </c>
      <c r="L147" s="264">
        <v>132</v>
      </c>
      <c r="M147" s="245"/>
      <c r="N147" s="245">
        <v>32</v>
      </c>
      <c r="O147" s="265">
        <v>47</v>
      </c>
      <c r="P147" s="276"/>
      <c r="Q147" s="266">
        <v>16.25</v>
      </c>
      <c r="R147" s="242">
        <v>20.95</v>
      </c>
      <c r="S147" s="273" t="s">
        <v>2926</v>
      </c>
    </row>
    <row r="148" spans="1:20">
      <c r="A148" s="913"/>
      <c r="B148" s="59" t="s">
        <v>1382</v>
      </c>
      <c r="C148" s="137" t="s">
        <v>51</v>
      </c>
      <c r="D148" s="138" t="s">
        <v>50</v>
      </c>
      <c r="E148" s="139" t="s">
        <v>1569</v>
      </c>
      <c r="F148" s="249" t="s">
        <v>61</v>
      </c>
      <c r="G148" s="268">
        <v>417</v>
      </c>
      <c r="H148" s="245">
        <v>834</v>
      </c>
      <c r="I148" s="263">
        <v>959</v>
      </c>
      <c r="J148" s="245">
        <v>62</v>
      </c>
      <c r="K148" s="245">
        <v>125</v>
      </c>
      <c r="L148" s="264">
        <v>150</v>
      </c>
      <c r="M148" s="245">
        <v>4</v>
      </c>
      <c r="N148" s="245">
        <v>24</v>
      </c>
      <c r="O148" s="265">
        <v>99</v>
      </c>
      <c r="P148" s="276">
        <v>31</v>
      </c>
      <c r="Q148" s="266">
        <v>25</v>
      </c>
      <c r="R148" s="242">
        <v>41.5</v>
      </c>
      <c r="S148" s="273" t="s">
        <v>2892</v>
      </c>
    </row>
    <row r="149" spans="1:20">
      <c r="A149" s="913"/>
      <c r="B149" s="59" t="s">
        <v>1383</v>
      </c>
      <c r="C149" s="137" t="s">
        <v>45</v>
      </c>
      <c r="D149" s="138" t="s">
        <v>50</v>
      </c>
      <c r="E149" s="139" t="s">
        <v>1569</v>
      </c>
      <c r="F149" s="249" t="s">
        <v>61</v>
      </c>
      <c r="G149" s="268"/>
      <c r="H149" s="245">
        <v>875</v>
      </c>
      <c r="I149" s="263">
        <v>962</v>
      </c>
      <c r="J149" s="245"/>
      <c r="K149" s="245">
        <v>131</v>
      </c>
      <c r="L149" s="264">
        <v>157</v>
      </c>
      <c r="M149" s="245"/>
      <c r="N149" s="245">
        <v>24</v>
      </c>
      <c r="O149" s="265">
        <v>99</v>
      </c>
      <c r="P149" s="276"/>
      <c r="Q149" s="266">
        <v>26.26</v>
      </c>
      <c r="R149" s="242">
        <v>42.78</v>
      </c>
      <c r="S149" s="273" t="s">
        <v>2892</v>
      </c>
    </row>
    <row r="150" spans="1:20">
      <c r="A150" s="913"/>
      <c r="B150" s="59" t="s">
        <v>1384</v>
      </c>
      <c r="C150" s="137" t="s">
        <v>51</v>
      </c>
      <c r="D150" s="138" t="s">
        <v>50</v>
      </c>
      <c r="E150" s="139" t="s">
        <v>1569</v>
      </c>
      <c r="F150" s="249" t="s">
        <v>61</v>
      </c>
      <c r="G150" s="268"/>
      <c r="H150" s="245">
        <v>917</v>
      </c>
      <c r="I150" s="263">
        <v>962</v>
      </c>
      <c r="J150" s="245"/>
      <c r="K150" s="245">
        <v>137</v>
      </c>
      <c r="L150" s="264">
        <v>164</v>
      </c>
      <c r="M150" s="245"/>
      <c r="N150" s="245">
        <v>24</v>
      </c>
      <c r="O150" s="265">
        <v>99</v>
      </c>
      <c r="P150" s="276"/>
      <c r="Q150" s="266">
        <v>27.5</v>
      </c>
      <c r="R150" s="242">
        <v>44</v>
      </c>
      <c r="S150" s="273" t="s">
        <v>2892</v>
      </c>
    </row>
    <row r="151" spans="1:20">
      <c r="A151" s="913"/>
      <c r="B151" s="59" t="s">
        <v>1385</v>
      </c>
      <c r="C151" s="137" t="s">
        <v>51</v>
      </c>
      <c r="D151" s="138" t="s">
        <v>50</v>
      </c>
      <c r="E151" s="139" t="s">
        <v>1569</v>
      </c>
      <c r="F151" s="249" t="s">
        <v>61</v>
      </c>
      <c r="G151" s="268"/>
      <c r="H151" s="245">
        <v>1000</v>
      </c>
      <c r="I151" s="263">
        <v>1000</v>
      </c>
      <c r="J151" s="245"/>
      <c r="K151" s="245">
        <v>150</v>
      </c>
      <c r="L151" s="264">
        <v>180</v>
      </c>
      <c r="M151" s="245"/>
      <c r="N151" s="245">
        <v>24</v>
      </c>
      <c r="O151" s="265">
        <v>99</v>
      </c>
      <c r="P151" s="276"/>
      <c r="Q151" s="266">
        <v>30</v>
      </c>
      <c r="R151" s="242">
        <v>47.1</v>
      </c>
      <c r="S151" s="273" t="s">
        <v>2892</v>
      </c>
    </row>
    <row r="152" spans="1:20">
      <c r="A152" s="913"/>
      <c r="B152" s="59" t="s">
        <v>1386</v>
      </c>
      <c r="C152" s="137" t="s">
        <v>3474</v>
      </c>
      <c r="D152" s="138" t="s">
        <v>55</v>
      </c>
      <c r="E152" s="139" t="s">
        <v>1569</v>
      </c>
      <c r="F152" s="249" t="s">
        <v>65</v>
      </c>
      <c r="G152" s="268"/>
      <c r="H152" s="245">
        <v>888</v>
      </c>
      <c r="I152" s="263">
        <v>888</v>
      </c>
      <c r="J152" s="245"/>
      <c r="K152" s="245">
        <v>95</v>
      </c>
      <c r="L152" s="264">
        <v>133</v>
      </c>
      <c r="M152" s="245"/>
      <c r="N152" s="245">
        <v>32</v>
      </c>
      <c r="O152" s="265">
        <v>47</v>
      </c>
      <c r="P152" s="276"/>
      <c r="Q152" s="266">
        <v>12</v>
      </c>
      <c r="R152" s="242">
        <v>15.96</v>
      </c>
      <c r="S152" s="273" t="s">
        <v>2924</v>
      </c>
    </row>
    <row r="153" spans="1:20">
      <c r="A153" s="913"/>
      <c r="B153" s="59" t="s">
        <v>1387</v>
      </c>
      <c r="C153" s="137" t="s">
        <v>3474</v>
      </c>
      <c r="D153" s="138" t="s">
        <v>55</v>
      </c>
      <c r="E153" s="139" t="s">
        <v>1569</v>
      </c>
      <c r="F153" s="249" t="s">
        <v>65</v>
      </c>
      <c r="G153" s="268">
        <v>466</v>
      </c>
      <c r="H153" s="245">
        <v>932</v>
      </c>
      <c r="I153" s="263">
        <v>932</v>
      </c>
      <c r="J153" s="245">
        <v>49</v>
      </c>
      <c r="K153" s="245">
        <v>99</v>
      </c>
      <c r="L153" s="264">
        <v>138</v>
      </c>
      <c r="M153" s="245">
        <v>2</v>
      </c>
      <c r="N153" s="245">
        <v>32</v>
      </c>
      <c r="O153" s="265">
        <v>47</v>
      </c>
      <c r="P153" s="276">
        <v>9.9499999999999993</v>
      </c>
      <c r="Q153" s="266">
        <v>12.6</v>
      </c>
      <c r="R153" s="242">
        <v>16.75</v>
      </c>
      <c r="S153" s="273" t="s">
        <v>2924</v>
      </c>
    </row>
    <row r="154" spans="1:20">
      <c r="A154" s="913"/>
      <c r="B154" s="59" t="s">
        <v>1388</v>
      </c>
      <c r="C154" s="137" t="s">
        <v>3474</v>
      </c>
      <c r="D154" s="138" t="s">
        <v>55</v>
      </c>
      <c r="E154" s="139" t="s">
        <v>1569</v>
      </c>
      <c r="F154" s="249" t="s">
        <v>65</v>
      </c>
      <c r="G154" s="268"/>
      <c r="H154" s="245">
        <v>976</v>
      </c>
      <c r="I154" s="263">
        <v>976</v>
      </c>
      <c r="J154" s="245"/>
      <c r="K154" s="245">
        <v>104</v>
      </c>
      <c r="L154" s="264">
        <v>145</v>
      </c>
      <c r="M154" s="245"/>
      <c r="N154" s="245">
        <v>32</v>
      </c>
      <c r="O154" s="265">
        <v>47</v>
      </c>
      <c r="P154" s="276"/>
      <c r="Q154" s="266">
        <v>13.2</v>
      </c>
      <c r="R154" s="242">
        <v>17.55</v>
      </c>
      <c r="S154" s="273" t="s">
        <v>2924</v>
      </c>
    </row>
    <row r="155" spans="1:20">
      <c r="A155" s="913"/>
      <c r="B155" s="59" t="s">
        <v>1389</v>
      </c>
      <c r="C155" s="137" t="s">
        <v>3474</v>
      </c>
      <c r="D155" s="138" t="s">
        <v>55</v>
      </c>
      <c r="E155" s="139" t="s">
        <v>1569</v>
      </c>
      <c r="F155" s="249" t="s">
        <v>65</v>
      </c>
      <c r="G155" s="268"/>
      <c r="H155" s="245">
        <v>1065</v>
      </c>
      <c r="I155" s="263">
        <v>1065</v>
      </c>
      <c r="J155" s="245"/>
      <c r="K155" s="245">
        <v>114</v>
      </c>
      <c r="L155" s="264">
        <v>159</v>
      </c>
      <c r="M155" s="245"/>
      <c r="N155" s="245">
        <v>32</v>
      </c>
      <c r="O155" s="265">
        <v>47</v>
      </c>
      <c r="P155" s="276"/>
      <c r="Q155" s="266">
        <v>14.4</v>
      </c>
      <c r="R155" s="242">
        <v>19.149999999999999</v>
      </c>
      <c r="S155" s="273" t="s">
        <v>2924</v>
      </c>
    </row>
    <row r="156" spans="1:20">
      <c r="A156" s="913"/>
      <c r="B156" s="59" t="s">
        <v>1390</v>
      </c>
      <c r="C156" s="137" t="s">
        <v>59</v>
      </c>
      <c r="D156" s="138" t="s">
        <v>50</v>
      </c>
      <c r="E156" s="139" t="s">
        <v>1569</v>
      </c>
      <c r="F156" s="249" t="s">
        <v>3516</v>
      </c>
      <c r="G156" s="268"/>
      <c r="H156" s="245">
        <v>900</v>
      </c>
      <c r="I156" s="263">
        <v>990</v>
      </c>
      <c r="J156" s="245"/>
      <c r="K156" s="245">
        <v>200</v>
      </c>
      <c r="L156" s="264">
        <v>250</v>
      </c>
      <c r="M156" s="245"/>
      <c r="N156" s="245">
        <v>32</v>
      </c>
      <c r="O156" s="265">
        <v>97</v>
      </c>
      <c r="P156" s="276"/>
      <c r="Q156" s="266">
        <v>33</v>
      </c>
      <c r="R156" s="242">
        <v>52.8</v>
      </c>
      <c r="S156" s="273" t="s">
        <v>2948</v>
      </c>
    </row>
    <row r="157" spans="1:20">
      <c r="A157" s="913"/>
      <c r="B157" s="59" t="s">
        <v>1567</v>
      </c>
      <c r="C157" s="137" t="s">
        <v>59</v>
      </c>
      <c r="D157" s="138" t="s">
        <v>50</v>
      </c>
      <c r="E157" s="139" t="s">
        <v>1569</v>
      </c>
      <c r="F157" s="249" t="s">
        <v>3516</v>
      </c>
      <c r="G157" s="268"/>
      <c r="H157" s="245">
        <v>1080</v>
      </c>
      <c r="I157" s="263">
        <v>1080</v>
      </c>
      <c r="J157" s="245"/>
      <c r="K157" s="245">
        <v>200</v>
      </c>
      <c r="L157" s="264">
        <v>250</v>
      </c>
      <c r="M157" s="245"/>
      <c r="N157" s="245">
        <v>32</v>
      </c>
      <c r="O157" s="265">
        <v>97</v>
      </c>
      <c r="P157" s="276"/>
      <c r="Q157" s="266">
        <v>39.6</v>
      </c>
      <c r="R157" s="242">
        <v>60.98</v>
      </c>
      <c r="S157" s="273" t="s">
        <v>2948</v>
      </c>
    </row>
    <row r="158" spans="1:20" s="46" customFormat="1">
      <c r="A158" s="50" t="s">
        <v>1237</v>
      </c>
      <c r="B158" s="56"/>
      <c r="C158" s="141"/>
      <c r="D158" s="141"/>
      <c r="E158" s="141"/>
      <c r="F158" s="250"/>
      <c r="G158" s="269"/>
      <c r="H158" s="68"/>
      <c r="I158" s="67"/>
      <c r="J158" s="67"/>
      <c r="K158" s="68"/>
      <c r="L158" s="67"/>
      <c r="M158" s="67"/>
      <c r="N158" s="68"/>
      <c r="O158" s="69"/>
      <c r="P158" s="277"/>
      <c r="Q158" s="68"/>
      <c r="R158" s="67"/>
      <c r="S158" s="273"/>
      <c r="T158"/>
    </row>
    <row r="159" spans="1:20">
      <c r="A159" s="911"/>
      <c r="B159" s="60" t="s">
        <v>1391</v>
      </c>
      <c r="C159" s="137" t="s">
        <v>51</v>
      </c>
      <c r="D159" s="138" t="s">
        <v>50</v>
      </c>
      <c r="E159" s="137" t="s">
        <v>81</v>
      </c>
      <c r="F159" s="249"/>
      <c r="G159" s="268"/>
      <c r="H159" s="245">
        <v>80</v>
      </c>
      <c r="I159" s="263">
        <v>80</v>
      </c>
      <c r="J159" s="245"/>
      <c r="K159" s="245">
        <v>5</v>
      </c>
      <c r="L159" s="264">
        <v>5</v>
      </c>
      <c r="M159" s="245" t="s">
        <v>124</v>
      </c>
      <c r="N159" s="245" t="s">
        <v>124</v>
      </c>
      <c r="O159" s="265" t="s">
        <v>124</v>
      </c>
      <c r="P159" s="276"/>
      <c r="Q159" s="266">
        <v>0.3</v>
      </c>
      <c r="R159" s="242">
        <v>0.3</v>
      </c>
      <c r="S159" s="273" t="s">
        <v>2893</v>
      </c>
    </row>
    <row r="160" spans="1:20">
      <c r="A160" s="911"/>
      <c r="B160" s="60" t="s">
        <v>1392</v>
      </c>
      <c r="C160" s="137" t="s">
        <v>51</v>
      </c>
      <c r="D160" s="138" t="s">
        <v>116</v>
      </c>
      <c r="E160" s="137" t="s">
        <v>81</v>
      </c>
      <c r="F160" s="249"/>
      <c r="G160" s="268"/>
      <c r="H160" s="245">
        <v>100</v>
      </c>
      <c r="I160" s="263">
        <v>150</v>
      </c>
      <c r="J160" s="245"/>
      <c r="K160" s="245">
        <v>20</v>
      </c>
      <c r="L160" s="264">
        <v>50</v>
      </c>
      <c r="M160" s="245" t="s">
        <v>124</v>
      </c>
      <c r="N160" s="245" t="s">
        <v>3496</v>
      </c>
      <c r="O160" s="265" t="s">
        <v>3496</v>
      </c>
      <c r="P160" s="276"/>
      <c r="Q160" s="266">
        <v>0.2</v>
      </c>
      <c r="R160" s="242">
        <v>0.44</v>
      </c>
      <c r="S160" s="273" t="s">
        <v>2636</v>
      </c>
    </row>
    <row r="161" spans="1:19">
      <c r="A161" s="911"/>
      <c r="B161" s="60" t="s">
        <v>1393</v>
      </c>
      <c r="C161" s="137" t="s">
        <v>51</v>
      </c>
      <c r="D161" s="138" t="s">
        <v>52</v>
      </c>
      <c r="E161" s="137" t="s">
        <v>81</v>
      </c>
      <c r="F161" s="249"/>
      <c r="G161" s="268"/>
      <c r="H161" s="245">
        <v>125</v>
      </c>
      <c r="I161" s="263">
        <v>300</v>
      </c>
      <c r="J161" s="245"/>
      <c r="K161" s="245">
        <v>25</v>
      </c>
      <c r="L161" s="264">
        <v>50</v>
      </c>
      <c r="M161" s="245" t="s">
        <v>124</v>
      </c>
      <c r="N161" s="245" t="s">
        <v>3497</v>
      </c>
      <c r="O161" s="265" t="s">
        <v>3497</v>
      </c>
      <c r="P161" s="276"/>
      <c r="Q161" s="266">
        <v>0.6</v>
      </c>
      <c r="R161" s="242">
        <v>1.46</v>
      </c>
      <c r="S161" s="273" t="s">
        <v>2950</v>
      </c>
    </row>
    <row r="162" spans="1:19">
      <c r="A162" s="911"/>
      <c r="B162" s="60" t="s">
        <v>1394</v>
      </c>
      <c r="C162" s="137" t="s">
        <v>51</v>
      </c>
      <c r="D162" s="138" t="s">
        <v>52</v>
      </c>
      <c r="E162" s="137" t="s">
        <v>81</v>
      </c>
      <c r="F162" s="249"/>
      <c r="G162" s="268"/>
      <c r="H162" s="245">
        <v>131</v>
      </c>
      <c r="I162" s="263">
        <v>294</v>
      </c>
      <c r="J162" s="245"/>
      <c r="K162" s="245">
        <v>26</v>
      </c>
      <c r="L162" s="264">
        <v>52</v>
      </c>
      <c r="M162" s="245" t="s">
        <v>124</v>
      </c>
      <c r="N162" s="245" t="s">
        <v>3496</v>
      </c>
      <c r="O162" s="265" t="s">
        <v>3496</v>
      </c>
      <c r="P162" s="276"/>
      <c r="Q162" s="266">
        <v>0.63</v>
      </c>
      <c r="R162" s="242">
        <v>1.48</v>
      </c>
      <c r="S162" s="273" t="s">
        <v>2921</v>
      </c>
    </row>
    <row r="163" spans="1:19">
      <c r="A163" s="911"/>
      <c r="B163" s="60" t="s">
        <v>1395</v>
      </c>
      <c r="C163" s="137" t="s">
        <v>51</v>
      </c>
      <c r="D163" s="138" t="s">
        <v>52</v>
      </c>
      <c r="E163" s="137" t="s">
        <v>81</v>
      </c>
      <c r="F163" s="249"/>
      <c r="G163" s="268"/>
      <c r="H163" s="245">
        <v>137</v>
      </c>
      <c r="I163" s="263">
        <v>294</v>
      </c>
      <c r="J163" s="245"/>
      <c r="K163" s="245">
        <v>27</v>
      </c>
      <c r="L163" s="264">
        <v>54</v>
      </c>
      <c r="M163" s="245" t="s">
        <v>124</v>
      </c>
      <c r="N163" s="245" t="s">
        <v>3496</v>
      </c>
      <c r="O163" s="265" t="s">
        <v>3497</v>
      </c>
      <c r="P163" s="276"/>
      <c r="Q163" s="266">
        <v>0.66</v>
      </c>
      <c r="R163" s="242">
        <v>1.51</v>
      </c>
      <c r="S163" s="273" t="s">
        <v>2921</v>
      </c>
    </row>
    <row r="164" spans="1:19">
      <c r="A164" s="911"/>
      <c r="B164" s="60" t="s">
        <v>1396</v>
      </c>
      <c r="C164" s="137" t="s">
        <v>51</v>
      </c>
      <c r="D164" s="138" t="s">
        <v>52</v>
      </c>
      <c r="E164" s="137" t="s">
        <v>81</v>
      </c>
      <c r="F164" s="249"/>
      <c r="G164" s="268"/>
      <c r="H164" s="245">
        <v>150</v>
      </c>
      <c r="I164" s="263">
        <v>300</v>
      </c>
      <c r="J164" s="245"/>
      <c r="K164" s="245">
        <v>30</v>
      </c>
      <c r="L164" s="264">
        <v>60</v>
      </c>
      <c r="M164" s="245" t="s">
        <v>124</v>
      </c>
      <c r="N164" s="245" t="s">
        <v>3494</v>
      </c>
      <c r="O164" s="265" t="s">
        <v>3494</v>
      </c>
      <c r="P164" s="276"/>
      <c r="Q164" s="266">
        <v>0.72</v>
      </c>
      <c r="R164" s="242">
        <v>1.58</v>
      </c>
      <c r="S164" s="273" t="s">
        <v>2921</v>
      </c>
    </row>
    <row r="165" spans="1:19">
      <c r="A165" s="911"/>
      <c r="B165" s="60" t="s">
        <v>1397</v>
      </c>
      <c r="C165" s="137" t="s">
        <v>51</v>
      </c>
      <c r="D165" s="138" t="s">
        <v>52</v>
      </c>
      <c r="E165" s="137" t="s">
        <v>81</v>
      </c>
      <c r="F165" s="249"/>
      <c r="G165" s="268"/>
      <c r="H165" s="245">
        <v>150</v>
      </c>
      <c r="I165" s="263">
        <v>195</v>
      </c>
      <c r="J165" s="245"/>
      <c r="K165" s="245">
        <v>30</v>
      </c>
      <c r="L165" s="264">
        <v>69</v>
      </c>
      <c r="M165" s="245" t="s">
        <v>124</v>
      </c>
      <c r="N165" s="245" t="s">
        <v>3494</v>
      </c>
      <c r="O165" s="265" t="s">
        <v>3494</v>
      </c>
      <c r="P165" s="276"/>
      <c r="Q165" s="266">
        <v>0.8</v>
      </c>
      <c r="R165" s="242">
        <v>1.56</v>
      </c>
      <c r="S165" s="273" t="s">
        <v>2740</v>
      </c>
    </row>
    <row r="166" spans="1:19">
      <c r="A166" s="911"/>
      <c r="B166" s="60" t="s">
        <v>1398</v>
      </c>
      <c r="C166" s="137" t="s">
        <v>51</v>
      </c>
      <c r="D166" s="138" t="s">
        <v>116</v>
      </c>
      <c r="E166" s="137" t="s">
        <v>81</v>
      </c>
      <c r="F166" s="249"/>
      <c r="G166" s="268"/>
      <c r="H166" s="245">
        <v>165</v>
      </c>
      <c r="I166" s="263">
        <v>198</v>
      </c>
      <c r="J166" s="245"/>
      <c r="K166" s="245">
        <v>40</v>
      </c>
      <c r="L166" s="264">
        <v>90</v>
      </c>
      <c r="M166" s="245" t="s">
        <v>124</v>
      </c>
      <c r="N166" s="245" t="s">
        <v>3494</v>
      </c>
      <c r="O166" s="265" t="s">
        <v>3494</v>
      </c>
      <c r="P166" s="276"/>
      <c r="Q166" s="266">
        <v>1</v>
      </c>
      <c r="R166" s="242">
        <v>2.0499999999999998</v>
      </c>
      <c r="S166" s="273" t="s">
        <v>2740</v>
      </c>
    </row>
    <row r="167" spans="1:19">
      <c r="A167" s="911"/>
      <c r="B167" s="60" t="s">
        <v>1399</v>
      </c>
      <c r="C167" s="137" t="s">
        <v>51</v>
      </c>
      <c r="D167" s="138" t="s">
        <v>52</v>
      </c>
      <c r="E167" s="137" t="s">
        <v>81</v>
      </c>
      <c r="F167" s="249"/>
      <c r="G167" s="268"/>
      <c r="H167" s="245">
        <v>170</v>
      </c>
      <c r="I167" s="263">
        <v>221</v>
      </c>
      <c r="J167" s="245"/>
      <c r="K167" s="245">
        <v>50</v>
      </c>
      <c r="L167" s="264">
        <v>80</v>
      </c>
      <c r="M167" s="245" t="s">
        <v>124</v>
      </c>
      <c r="N167" s="245" t="s">
        <v>3494</v>
      </c>
      <c r="O167" s="265" t="s">
        <v>3494</v>
      </c>
      <c r="P167" s="276"/>
      <c r="Q167" s="266">
        <v>1.1000000000000001</v>
      </c>
      <c r="R167" s="242">
        <v>1.54</v>
      </c>
      <c r="S167" s="273" t="s">
        <v>2731</v>
      </c>
    </row>
    <row r="168" spans="1:19">
      <c r="A168" s="911"/>
      <c r="B168" s="60" t="s">
        <v>1400</v>
      </c>
      <c r="C168" s="137" t="s">
        <v>51</v>
      </c>
      <c r="D168" s="138" t="s">
        <v>55</v>
      </c>
      <c r="E168" s="137" t="s">
        <v>81</v>
      </c>
      <c r="F168" s="249"/>
      <c r="G168" s="268"/>
      <c r="H168" s="245">
        <v>173</v>
      </c>
      <c r="I168" s="263">
        <v>224</v>
      </c>
      <c r="J168" s="245"/>
      <c r="K168" s="245">
        <v>55</v>
      </c>
      <c r="L168" s="264">
        <v>63</v>
      </c>
      <c r="M168" s="245" t="s">
        <v>124</v>
      </c>
      <c r="N168" s="245" t="s">
        <v>3494</v>
      </c>
      <c r="O168" s="265" t="s">
        <v>3494</v>
      </c>
      <c r="P168" s="276"/>
      <c r="Q168" s="266">
        <v>1.5</v>
      </c>
      <c r="R168" s="242">
        <v>1.9</v>
      </c>
      <c r="S168" s="273" t="s">
        <v>2731</v>
      </c>
    </row>
    <row r="169" spans="1:19">
      <c r="A169" s="911"/>
      <c r="B169" s="60" t="s">
        <v>1401</v>
      </c>
      <c r="C169" s="137" t="s">
        <v>129</v>
      </c>
      <c r="D169" s="138" t="s">
        <v>116</v>
      </c>
      <c r="E169" s="137" t="s">
        <v>81</v>
      </c>
      <c r="F169" s="249"/>
      <c r="G169" s="268"/>
      <c r="H169" s="245">
        <v>180</v>
      </c>
      <c r="I169" s="263">
        <v>225</v>
      </c>
      <c r="J169" s="245"/>
      <c r="K169" s="245">
        <v>75</v>
      </c>
      <c r="L169" s="264">
        <v>90</v>
      </c>
      <c r="M169" s="245" t="s">
        <v>124</v>
      </c>
      <c r="N169" s="245" t="s">
        <v>3494</v>
      </c>
      <c r="O169" s="265" t="s">
        <v>3494</v>
      </c>
      <c r="P169" s="276"/>
      <c r="Q169" s="266">
        <v>1.8</v>
      </c>
      <c r="R169" s="242">
        <v>2.2799999999999998</v>
      </c>
      <c r="S169" s="273" t="s">
        <v>2727</v>
      </c>
    </row>
    <row r="170" spans="1:19">
      <c r="A170" s="911"/>
      <c r="B170" s="60" t="s">
        <v>1402</v>
      </c>
      <c r="C170" s="137" t="s">
        <v>51</v>
      </c>
      <c r="D170" s="138" t="s">
        <v>50</v>
      </c>
      <c r="E170" s="137" t="s">
        <v>81</v>
      </c>
      <c r="F170" s="249"/>
      <c r="G170" s="268"/>
      <c r="H170" s="245">
        <v>195</v>
      </c>
      <c r="I170" s="263">
        <v>243</v>
      </c>
      <c r="J170" s="245"/>
      <c r="K170" s="245">
        <v>60</v>
      </c>
      <c r="L170" s="264">
        <v>75</v>
      </c>
      <c r="M170" s="245" t="s">
        <v>124</v>
      </c>
      <c r="N170" s="245" t="s">
        <v>3494</v>
      </c>
      <c r="O170" s="265" t="s">
        <v>3494</v>
      </c>
      <c r="P170" s="276"/>
      <c r="Q170" s="266">
        <v>1.3</v>
      </c>
      <c r="R170" s="242">
        <v>1.69</v>
      </c>
      <c r="S170" s="273" t="s">
        <v>2951</v>
      </c>
    </row>
    <row r="171" spans="1:19">
      <c r="A171" s="911"/>
      <c r="B171" s="60" t="s">
        <v>1403</v>
      </c>
      <c r="C171" s="137" t="s">
        <v>51</v>
      </c>
      <c r="D171" s="138" t="s">
        <v>50</v>
      </c>
      <c r="E171" s="137" t="s">
        <v>81</v>
      </c>
      <c r="F171" s="249"/>
      <c r="G171" s="268"/>
      <c r="H171" s="245">
        <v>195</v>
      </c>
      <c r="I171" s="263">
        <v>243</v>
      </c>
      <c r="J171" s="245"/>
      <c r="K171" s="245">
        <v>60</v>
      </c>
      <c r="L171" s="264">
        <v>75</v>
      </c>
      <c r="M171" s="245" t="s">
        <v>124</v>
      </c>
      <c r="N171" s="245" t="s">
        <v>3494</v>
      </c>
      <c r="O171" s="265" t="s">
        <v>3494</v>
      </c>
      <c r="P171" s="276"/>
      <c r="Q171" s="266">
        <v>1.3</v>
      </c>
      <c r="R171" s="242">
        <v>1.69</v>
      </c>
      <c r="S171" s="273" t="s">
        <v>2951</v>
      </c>
    </row>
    <row r="172" spans="1:19">
      <c r="A172" s="911"/>
      <c r="B172" s="60" t="s">
        <v>1404</v>
      </c>
      <c r="C172" s="137" t="s">
        <v>45</v>
      </c>
      <c r="D172" s="138" t="s">
        <v>50</v>
      </c>
      <c r="E172" s="137" t="s">
        <v>81</v>
      </c>
      <c r="F172" s="249"/>
      <c r="G172" s="268"/>
      <c r="H172" s="245">
        <v>195</v>
      </c>
      <c r="I172" s="263">
        <v>243</v>
      </c>
      <c r="J172" s="245"/>
      <c r="K172" s="245">
        <v>60</v>
      </c>
      <c r="L172" s="264">
        <v>75</v>
      </c>
      <c r="M172" s="245" t="s">
        <v>124</v>
      </c>
      <c r="N172" s="245" t="s">
        <v>3494</v>
      </c>
      <c r="O172" s="265" t="s">
        <v>3494</v>
      </c>
      <c r="P172" s="276"/>
      <c r="Q172" s="266">
        <v>1.3</v>
      </c>
      <c r="R172" s="242">
        <v>1.69</v>
      </c>
      <c r="S172" s="273" t="s">
        <v>2951</v>
      </c>
    </row>
    <row r="173" spans="1:19">
      <c r="A173" s="911"/>
      <c r="B173" s="60" t="s">
        <v>1405</v>
      </c>
      <c r="C173" s="137" t="s">
        <v>51</v>
      </c>
      <c r="D173" s="138" t="s">
        <v>50</v>
      </c>
      <c r="E173" s="137" t="s">
        <v>81</v>
      </c>
      <c r="F173" s="249"/>
      <c r="G173" s="268"/>
      <c r="H173" s="245">
        <v>234</v>
      </c>
      <c r="I173" s="263">
        <v>245</v>
      </c>
      <c r="J173" s="245"/>
      <c r="K173" s="245">
        <v>72</v>
      </c>
      <c r="L173" s="264">
        <v>90</v>
      </c>
      <c r="M173" s="245" t="s">
        <v>124</v>
      </c>
      <c r="N173" s="245" t="s">
        <v>3494</v>
      </c>
      <c r="O173" s="265" t="s">
        <v>3494</v>
      </c>
      <c r="P173" s="276"/>
      <c r="Q173" s="266">
        <v>1.56</v>
      </c>
      <c r="R173" s="242">
        <v>1.84</v>
      </c>
      <c r="S173" s="273" t="s">
        <v>2951</v>
      </c>
    </row>
    <row r="174" spans="1:19">
      <c r="A174" s="911"/>
      <c r="B174" s="60" t="s">
        <v>1406</v>
      </c>
      <c r="C174" s="137" t="s">
        <v>51</v>
      </c>
      <c r="D174" s="138" t="s">
        <v>55</v>
      </c>
      <c r="E174" s="137" t="s">
        <v>81</v>
      </c>
      <c r="F174" s="249"/>
      <c r="G174" s="268"/>
      <c r="H174" s="245">
        <v>200</v>
      </c>
      <c r="I174" s="263">
        <v>250</v>
      </c>
      <c r="J174" s="245"/>
      <c r="K174" s="245">
        <v>55</v>
      </c>
      <c r="L174" s="264">
        <v>82</v>
      </c>
      <c r="M174" s="245" t="s">
        <v>124</v>
      </c>
      <c r="N174" s="245" t="s">
        <v>3494</v>
      </c>
      <c r="O174" s="265" t="s">
        <v>3494</v>
      </c>
      <c r="P174" s="276"/>
      <c r="Q174" s="266">
        <v>1.75</v>
      </c>
      <c r="R174" s="242">
        <v>2.5299999999999998</v>
      </c>
      <c r="S174" s="273" t="s">
        <v>2952</v>
      </c>
    </row>
    <row r="175" spans="1:19">
      <c r="A175" s="911"/>
      <c r="B175" s="60" t="s">
        <v>1407</v>
      </c>
      <c r="C175" s="137" t="s">
        <v>51</v>
      </c>
      <c r="D175" s="138" t="s">
        <v>55</v>
      </c>
      <c r="E175" s="137" t="s">
        <v>81</v>
      </c>
      <c r="F175" s="249"/>
      <c r="G175" s="268"/>
      <c r="H175" s="245">
        <v>210</v>
      </c>
      <c r="I175" s="263">
        <v>241</v>
      </c>
      <c r="J175" s="245"/>
      <c r="K175" s="245">
        <v>57</v>
      </c>
      <c r="L175" s="264">
        <v>85</v>
      </c>
      <c r="M175" s="245" t="s">
        <v>124</v>
      </c>
      <c r="N175" s="245" t="s">
        <v>3494</v>
      </c>
      <c r="O175" s="265" t="s">
        <v>3494</v>
      </c>
      <c r="P175" s="276"/>
      <c r="Q175" s="266">
        <v>1.83</v>
      </c>
      <c r="R175" s="242">
        <v>2.54</v>
      </c>
      <c r="S175" s="273" t="s">
        <v>2952</v>
      </c>
    </row>
    <row r="176" spans="1:19">
      <c r="A176" s="911"/>
      <c r="B176" s="60" t="s">
        <v>1408</v>
      </c>
      <c r="C176" s="137" t="s">
        <v>51</v>
      </c>
      <c r="D176" s="138" t="s">
        <v>55</v>
      </c>
      <c r="E176" s="137" t="s">
        <v>81</v>
      </c>
      <c r="F176" s="249"/>
      <c r="G176" s="268"/>
      <c r="H176" s="245">
        <v>210</v>
      </c>
      <c r="I176" s="263">
        <v>241</v>
      </c>
      <c r="J176" s="245"/>
      <c r="K176" s="245">
        <v>57</v>
      </c>
      <c r="L176" s="264">
        <v>85</v>
      </c>
      <c r="M176" s="245" t="s">
        <v>124</v>
      </c>
      <c r="N176" s="245" t="s">
        <v>3494</v>
      </c>
      <c r="O176" s="265" t="s">
        <v>3494</v>
      </c>
      <c r="P176" s="276"/>
      <c r="Q176" s="266">
        <v>1.83</v>
      </c>
      <c r="R176" s="242">
        <v>2.54</v>
      </c>
      <c r="S176" s="273" t="s">
        <v>2952</v>
      </c>
    </row>
    <row r="177" spans="1:19">
      <c r="A177" s="911"/>
      <c r="B177" s="60" t="s">
        <v>1409</v>
      </c>
      <c r="C177" s="137" t="s">
        <v>51</v>
      </c>
      <c r="D177" s="138" t="s">
        <v>55</v>
      </c>
      <c r="E177" s="137" t="s">
        <v>81</v>
      </c>
      <c r="F177" s="249"/>
      <c r="G177" s="268"/>
      <c r="H177" s="245">
        <v>240</v>
      </c>
      <c r="I177" s="263">
        <v>241</v>
      </c>
      <c r="J177" s="245"/>
      <c r="K177" s="245">
        <v>66</v>
      </c>
      <c r="L177" s="264">
        <v>99</v>
      </c>
      <c r="M177" s="245" t="s">
        <v>124</v>
      </c>
      <c r="N177" s="245" t="s">
        <v>3494</v>
      </c>
      <c r="O177" s="265" t="s">
        <v>3494</v>
      </c>
      <c r="P177" s="276"/>
      <c r="Q177" s="266">
        <v>2.1</v>
      </c>
      <c r="R177" s="242">
        <v>2.73</v>
      </c>
      <c r="S177" s="273" t="s">
        <v>2952</v>
      </c>
    </row>
    <row r="178" spans="1:19">
      <c r="A178" s="911"/>
      <c r="B178" s="60" t="s">
        <v>1410</v>
      </c>
      <c r="C178" s="137" t="s">
        <v>130</v>
      </c>
      <c r="D178" s="138" t="s">
        <v>116</v>
      </c>
      <c r="E178" s="137" t="s">
        <v>81</v>
      </c>
      <c r="F178" s="249"/>
      <c r="G178" s="268"/>
      <c r="H178" s="245">
        <v>210</v>
      </c>
      <c r="I178" s="263">
        <v>241</v>
      </c>
      <c r="J178" s="245"/>
      <c r="K178" s="245">
        <v>75</v>
      </c>
      <c r="L178" s="264">
        <v>97</v>
      </c>
      <c r="M178" s="245" t="s">
        <v>124</v>
      </c>
      <c r="N178" s="245" t="s">
        <v>3494</v>
      </c>
      <c r="O178" s="265" t="s">
        <v>3494</v>
      </c>
      <c r="P178" s="276"/>
      <c r="Q178" s="266">
        <v>2.25</v>
      </c>
      <c r="R178" s="242">
        <v>2.85</v>
      </c>
      <c r="S178" s="273" t="s">
        <v>2731</v>
      </c>
    </row>
    <row r="179" spans="1:19">
      <c r="A179" s="911"/>
      <c r="B179" s="60" t="s">
        <v>2972</v>
      </c>
      <c r="C179" s="137" t="s">
        <v>57</v>
      </c>
      <c r="D179" s="138" t="s">
        <v>56</v>
      </c>
      <c r="E179" s="137" t="s">
        <v>81</v>
      </c>
      <c r="F179" s="249"/>
      <c r="G179" s="268"/>
      <c r="H179" s="245">
        <v>210</v>
      </c>
      <c r="I179" s="263">
        <v>294</v>
      </c>
      <c r="J179" s="245"/>
      <c r="K179" s="245">
        <v>50</v>
      </c>
      <c r="L179" s="264">
        <v>80</v>
      </c>
      <c r="M179" s="245" t="s">
        <v>124</v>
      </c>
      <c r="N179" s="245" t="s">
        <v>3494</v>
      </c>
      <c r="O179" s="265" t="s">
        <v>3494</v>
      </c>
      <c r="P179" s="276"/>
      <c r="Q179" s="266">
        <v>2</v>
      </c>
      <c r="R179" s="242">
        <v>3.2</v>
      </c>
      <c r="S179" s="273" t="s">
        <v>2973</v>
      </c>
    </row>
    <row r="180" spans="1:19">
      <c r="A180" s="911"/>
      <c r="B180" s="60" t="s">
        <v>1411</v>
      </c>
      <c r="C180" s="137" t="s">
        <v>57</v>
      </c>
      <c r="D180" s="138" t="s">
        <v>56</v>
      </c>
      <c r="E180" s="137" t="s">
        <v>81</v>
      </c>
      <c r="F180" s="249"/>
      <c r="G180" s="268"/>
      <c r="H180" s="245">
        <v>220</v>
      </c>
      <c r="I180" s="263">
        <v>297</v>
      </c>
      <c r="J180" s="245"/>
      <c r="K180" s="245">
        <v>52</v>
      </c>
      <c r="L180" s="264">
        <v>83</v>
      </c>
      <c r="M180" s="245" t="s">
        <v>124</v>
      </c>
      <c r="N180" s="245" t="s">
        <v>3494</v>
      </c>
      <c r="O180" s="265" t="s">
        <v>3494</v>
      </c>
      <c r="P180" s="276"/>
      <c r="Q180" s="266">
        <v>2.1</v>
      </c>
      <c r="R180" s="242">
        <v>3.29</v>
      </c>
      <c r="S180" s="273" t="s">
        <v>2973</v>
      </c>
    </row>
    <row r="181" spans="1:19">
      <c r="A181" s="911"/>
      <c r="B181" s="60" t="s">
        <v>1412</v>
      </c>
      <c r="C181" s="137" t="s">
        <v>57</v>
      </c>
      <c r="D181" s="138" t="s">
        <v>56</v>
      </c>
      <c r="E181" s="137" t="s">
        <v>81</v>
      </c>
      <c r="F181" s="249"/>
      <c r="G181" s="268"/>
      <c r="H181" s="245">
        <v>231</v>
      </c>
      <c r="I181" s="263">
        <v>300</v>
      </c>
      <c r="J181" s="245"/>
      <c r="K181" s="245">
        <v>55</v>
      </c>
      <c r="L181" s="264">
        <v>88</v>
      </c>
      <c r="M181" s="245" t="s">
        <v>124</v>
      </c>
      <c r="N181" s="245" t="s">
        <v>3494</v>
      </c>
      <c r="O181" s="265" t="s">
        <v>3494</v>
      </c>
      <c r="P181" s="276"/>
      <c r="Q181" s="266">
        <v>2.2000000000000002</v>
      </c>
      <c r="R181" s="242">
        <v>3.38</v>
      </c>
      <c r="S181" s="273" t="s">
        <v>2973</v>
      </c>
    </row>
    <row r="182" spans="1:19">
      <c r="A182" s="911"/>
      <c r="B182" s="60" t="s">
        <v>1413</v>
      </c>
      <c r="C182" s="137" t="s">
        <v>57</v>
      </c>
      <c r="D182" s="138" t="s">
        <v>56</v>
      </c>
      <c r="E182" s="137" t="s">
        <v>81</v>
      </c>
      <c r="F182" s="249"/>
      <c r="G182" s="268"/>
      <c r="H182" s="245">
        <v>252</v>
      </c>
      <c r="I182" s="263">
        <v>289</v>
      </c>
      <c r="J182" s="245"/>
      <c r="K182" s="245">
        <v>60</v>
      </c>
      <c r="L182" s="264">
        <v>96</v>
      </c>
      <c r="M182" s="245" t="s">
        <v>124</v>
      </c>
      <c r="N182" s="245" t="s">
        <v>3494</v>
      </c>
      <c r="O182" s="265" t="s">
        <v>3494</v>
      </c>
      <c r="P182" s="276"/>
      <c r="Q182" s="266">
        <v>2.4</v>
      </c>
      <c r="R182" s="242">
        <v>3.48</v>
      </c>
      <c r="S182" s="273" t="s">
        <v>2973</v>
      </c>
    </row>
    <row r="183" spans="1:19">
      <c r="A183" s="911"/>
      <c r="B183" s="60" t="s">
        <v>1414</v>
      </c>
      <c r="C183" s="137" t="s">
        <v>51</v>
      </c>
      <c r="D183" s="138" t="s">
        <v>52</v>
      </c>
      <c r="E183" s="137" t="s">
        <v>81</v>
      </c>
      <c r="F183" s="249"/>
      <c r="G183" s="268"/>
      <c r="H183" s="245">
        <v>220</v>
      </c>
      <c r="I183" s="263">
        <v>242</v>
      </c>
      <c r="J183" s="245"/>
      <c r="K183" s="245">
        <v>50</v>
      </c>
      <c r="L183" s="264">
        <v>80</v>
      </c>
      <c r="M183" s="245" t="s">
        <v>124</v>
      </c>
      <c r="N183" s="245" t="s">
        <v>3494</v>
      </c>
      <c r="O183" s="265" t="s">
        <v>3494</v>
      </c>
      <c r="P183" s="276"/>
      <c r="Q183" s="266">
        <v>1.2</v>
      </c>
      <c r="R183" s="242">
        <v>1.7</v>
      </c>
      <c r="S183" s="273" t="s">
        <v>2731</v>
      </c>
    </row>
    <row r="184" spans="1:19">
      <c r="A184" s="911"/>
      <c r="B184" s="60" t="s">
        <v>1415</v>
      </c>
      <c r="C184" s="137" t="s">
        <v>43</v>
      </c>
      <c r="D184" s="138" t="s">
        <v>89</v>
      </c>
      <c r="E184" s="137" t="s">
        <v>81</v>
      </c>
      <c r="F184" s="249"/>
      <c r="G184" s="268"/>
      <c r="H184" s="245">
        <v>225</v>
      </c>
      <c r="I184" s="263">
        <v>247</v>
      </c>
      <c r="J184" s="245"/>
      <c r="K184" s="245">
        <v>55</v>
      </c>
      <c r="L184" s="264">
        <v>74</v>
      </c>
      <c r="M184" s="245" t="s">
        <v>124</v>
      </c>
      <c r="N184" s="245" t="s">
        <v>3494</v>
      </c>
      <c r="O184" s="265" t="s">
        <v>3494</v>
      </c>
      <c r="P184" s="276"/>
      <c r="Q184" s="266">
        <v>1.45</v>
      </c>
      <c r="R184" s="242">
        <v>1.84</v>
      </c>
      <c r="S184" s="273" t="s">
        <v>2731</v>
      </c>
    </row>
    <row r="185" spans="1:19">
      <c r="A185" s="911"/>
      <c r="B185" s="60" t="s">
        <v>1416</v>
      </c>
      <c r="C185" s="137" t="s">
        <v>3474</v>
      </c>
      <c r="D185" s="138" t="s">
        <v>50</v>
      </c>
      <c r="E185" s="137" t="s">
        <v>81</v>
      </c>
      <c r="F185" s="249"/>
      <c r="G185" s="268"/>
      <c r="H185" s="245">
        <v>230</v>
      </c>
      <c r="I185" s="263">
        <v>299</v>
      </c>
      <c r="J185" s="245"/>
      <c r="K185" s="245">
        <v>75</v>
      </c>
      <c r="L185" s="264">
        <v>97</v>
      </c>
      <c r="M185" s="245" t="s">
        <v>124</v>
      </c>
      <c r="N185" s="245" t="s">
        <v>3494</v>
      </c>
      <c r="O185" s="265" t="s">
        <v>3494</v>
      </c>
      <c r="P185" s="276"/>
      <c r="Q185" s="266">
        <v>2.5</v>
      </c>
      <c r="R185" s="242">
        <v>3.4</v>
      </c>
      <c r="S185" s="273" t="s">
        <v>2953</v>
      </c>
    </row>
    <row r="186" spans="1:19">
      <c r="A186" s="911"/>
      <c r="B186" s="60" t="s">
        <v>1417</v>
      </c>
      <c r="C186" s="137" t="s">
        <v>3474</v>
      </c>
      <c r="D186" s="138" t="s">
        <v>50</v>
      </c>
      <c r="E186" s="137" t="s">
        <v>81</v>
      </c>
      <c r="F186" s="249"/>
      <c r="G186" s="268"/>
      <c r="H186" s="245">
        <v>230</v>
      </c>
      <c r="I186" s="263">
        <v>299</v>
      </c>
      <c r="J186" s="245"/>
      <c r="K186" s="245">
        <v>75</v>
      </c>
      <c r="L186" s="264">
        <v>97</v>
      </c>
      <c r="M186" s="245" t="s">
        <v>124</v>
      </c>
      <c r="N186" s="245" t="s">
        <v>3494</v>
      </c>
      <c r="O186" s="265" t="s">
        <v>3494</v>
      </c>
      <c r="P186" s="276"/>
      <c r="Q186" s="266">
        <v>2.5</v>
      </c>
      <c r="R186" s="242">
        <v>3.4</v>
      </c>
      <c r="S186" s="273" t="s">
        <v>7507</v>
      </c>
    </row>
    <row r="187" spans="1:19">
      <c r="A187" s="911"/>
      <c r="B187" s="60" t="s">
        <v>1418</v>
      </c>
      <c r="C187" s="137" t="s">
        <v>3474</v>
      </c>
      <c r="D187" s="138" t="s">
        <v>50</v>
      </c>
      <c r="E187" s="137" t="s">
        <v>81</v>
      </c>
      <c r="F187" s="249"/>
      <c r="G187" s="268"/>
      <c r="H187" s="245">
        <v>253</v>
      </c>
      <c r="I187" s="263">
        <v>290</v>
      </c>
      <c r="J187" s="245"/>
      <c r="K187" s="245">
        <v>82</v>
      </c>
      <c r="L187" s="264">
        <v>106</v>
      </c>
      <c r="M187" s="245" t="s">
        <v>124</v>
      </c>
      <c r="N187" s="245" t="s">
        <v>3494</v>
      </c>
      <c r="O187" s="265" t="s">
        <v>3494</v>
      </c>
      <c r="P187" s="276"/>
      <c r="Q187" s="266">
        <v>2.75</v>
      </c>
      <c r="R187" s="242">
        <v>3.49</v>
      </c>
      <c r="S187" s="273" t="s">
        <v>7507</v>
      </c>
    </row>
    <row r="188" spans="1:19">
      <c r="A188" s="911"/>
      <c r="B188" s="60" t="s">
        <v>1419</v>
      </c>
      <c r="C188" s="137" t="s">
        <v>3474</v>
      </c>
      <c r="D188" s="138" t="s">
        <v>50</v>
      </c>
      <c r="E188" s="137" t="s">
        <v>81</v>
      </c>
      <c r="F188" s="249"/>
      <c r="G188" s="268"/>
      <c r="H188" s="245">
        <v>253</v>
      </c>
      <c r="I188" s="263">
        <v>290</v>
      </c>
      <c r="J188" s="245"/>
      <c r="K188" s="245">
        <v>82</v>
      </c>
      <c r="L188" s="264">
        <v>106</v>
      </c>
      <c r="M188" s="245" t="s">
        <v>124</v>
      </c>
      <c r="N188" s="245" t="s">
        <v>3494</v>
      </c>
      <c r="O188" s="265" t="s">
        <v>3494</v>
      </c>
      <c r="P188" s="276"/>
      <c r="Q188" s="266">
        <v>2.75</v>
      </c>
      <c r="R188" s="242">
        <v>3.49</v>
      </c>
      <c r="S188" s="273" t="s">
        <v>7507</v>
      </c>
    </row>
    <row r="189" spans="1:19">
      <c r="A189" s="911"/>
      <c r="B189" s="60" t="s">
        <v>1420</v>
      </c>
      <c r="C189" s="137" t="s">
        <v>54</v>
      </c>
      <c r="D189" s="138" t="s">
        <v>50</v>
      </c>
      <c r="E189" s="137" t="s">
        <v>81</v>
      </c>
      <c r="F189" s="249"/>
      <c r="G189" s="268"/>
      <c r="H189" s="245">
        <v>235</v>
      </c>
      <c r="I189" s="263">
        <v>293</v>
      </c>
      <c r="J189" s="245"/>
      <c r="K189" s="245">
        <v>65</v>
      </c>
      <c r="L189" s="264">
        <v>94</v>
      </c>
      <c r="M189" s="245" t="s">
        <v>124</v>
      </c>
      <c r="N189" s="245" t="s">
        <v>3494</v>
      </c>
      <c r="O189" s="265" t="s">
        <v>3494</v>
      </c>
      <c r="P189" s="276"/>
      <c r="Q189" s="266">
        <v>2.6</v>
      </c>
      <c r="R189" s="242">
        <v>3.69</v>
      </c>
      <c r="S189" s="273" t="s">
        <v>2968</v>
      </c>
    </row>
    <row r="190" spans="1:19">
      <c r="A190" s="911"/>
      <c r="B190" s="60" t="s">
        <v>1421</v>
      </c>
      <c r="C190" s="137" t="s">
        <v>51</v>
      </c>
      <c r="D190" s="138" t="s">
        <v>50</v>
      </c>
      <c r="E190" s="137" t="s">
        <v>81</v>
      </c>
      <c r="F190" s="249"/>
      <c r="G190" s="268"/>
      <c r="H190" s="245">
        <v>250</v>
      </c>
      <c r="I190" s="263">
        <v>300</v>
      </c>
      <c r="J190" s="245"/>
      <c r="K190" s="245">
        <v>70</v>
      </c>
      <c r="L190" s="264">
        <v>94</v>
      </c>
      <c r="M190" s="245" t="s">
        <v>124</v>
      </c>
      <c r="N190" s="245" t="s">
        <v>3494</v>
      </c>
      <c r="O190" s="265" t="s">
        <v>3494</v>
      </c>
      <c r="P190" s="276"/>
      <c r="Q190" s="266">
        <v>2.1</v>
      </c>
      <c r="R190" s="242">
        <v>2.79</v>
      </c>
      <c r="S190" s="273" t="s">
        <v>7505</v>
      </c>
    </row>
    <row r="191" spans="1:19">
      <c r="A191" s="911"/>
      <c r="B191" s="60" t="s">
        <v>1422</v>
      </c>
      <c r="C191" s="137" t="s">
        <v>51</v>
      </c>
      <c r="D191" s="138" t="s">
        <v>50</v>
      </c>
      <c r="E191" s="137" t="s">
        <v>81</v>
      </c>
      <c r="F191" s="249"/>
      <c r="G191" s="268"/>
      <c r="H191" s="245">
        <v>262</v>
      </c>
      <c r="I191" s="263">
        <v>300</v>
      </c>
      <c r="J191" s="245"/>
      <c r="K191" s="245">
        <v>73</v>
      </c>
      <c r="L191" s="264">
        <v>94</v>
      </c>
      <c r="M191" s="245" t="s">
        <v>124</v>
      </c>
      <c r="N191" s="245" t="s">
        <v>3494</v>
      </c>
      <c r="O191" s="265" t="s">
        <v>3494</v>
      </c>
      <c r="P191" s="276"/>
      <c r="Q191" s="266">
        <v>2.2000000000000002</v>
      </c>
      <c r="R191" s="242">
        <v>2.79</v>
      </c>
      <c r="S191" s="273" t="s">
        <v>7506</v>
      </c>
    </row>
    <row r="192" spans="1:19">
      <c r="A192" s="911"/>
      <c r="B192" s="60" t="s">
        <v>1423</v>
      </c>
      <c r="C192" s="137" t="s">
        <v>51</v>
      </c>
      <c r="D192" s="138" t="s">
        <v>78</v>
      </c>
      <c r="E192" s="137" t="s">
        <v>81</v>
      </c>
      <c r="F192" s="249"/>
      <c r="G192" s="268"/>
      <c r="H192" s="245">
        <v>262</v>
      </c>
      <c r="I192" s="263">
        <v>300</v>
      </c>
      <c r="J192" s="245"/>
      <c r="K192" s="245">
        <v>73</v>
      </c>
      <c r="L192" s="264">
        <v>94</v>
      </c>
      <c r="M192" s="245" t="s">
        <v>124</v>
      </c>
      <c r="N192" s="245" t="s">
        <v>3494</v>
      </c>
      <c r="O192" s="265" t="s">
        <v>3494</v>
      </c>
      <c r="P192" s="276"/>
      <c r="Q192" s="266">
        <v>2.2000000000000002</v>
      </c>
      <c r="R192" s="242">
        <v>2.79</v>
      </c>
      <c r="S192" s="273" t="s">
        <v>7506</v>
      </c>
    </row>
    <row r="193" spans="1:19">
      <c r="A193" s="911"/>
      <c r="B193" s="60" t="s">
        <v>1424</v>
      </c>
      <c r="C193" s="137" t="s">
        <v>51</v>
      </c>
      <c r="D193" s="138" t="s">
        <v>50</v>
      </c>
      <c r="E193" s="137" t="s">
        <v>81</v>
      </c>
      <c r="F193" s="249"/>
      <c r="G193" s="268"/>
      <c r="H193" s="245">
        <v>300</v>
      </c>
      <c r="I193" s="263">
        <v>300</v>
      </c>
      <c r="J193" s="245"/>
      <c r="K193" s="245">
        <v>84</v>
      </c>
      <c r="L193" s="264">
        <v>113</v>
      </c>
      <c r="M193" s="245" t="s">
        <v>124</v>
      </c>
      <c r="N193" s="245" t="s">
        <v>3494</v>
      </c>
      <c r="O193" s="265" t="s">
        <v>3494</v>
      </c>
      <c r="P193" s="276"/>
      <c r="Q193" s="266">
        <v>2.52</v>
      </c>
      <c r="R193" s="242">
        <v>3</v>
      </c>
      <c r="S193" s="273" t="s">
        <v>7506</v>
      </c>
    </row>
    <row r="194" spans="1:19">
      <c r="A194" s="911"/>
      <c r="B194" s="60" t="s">
        <v>1425</v>
      </c>
      <c r="C194" s="137" t="s">
        <v>51</v>
      </c>
      <c r="D194" s="138" t="s">
        <v>50</v>
      </c>
      <c r="E194" s="137" t="s">
        <v>81</v>
      </c>
      <c r="F194" s="249"/>
      <c r="G194" s="268"/>
      <c r="H194" s="245">
        <v>260</v>
      </c>
      <c r="I194" s="263">
        <v>299</v>
      </c>
      <c r="J194" s="245"/>
      <c r="K194" s="245">
        <v>55</v>
      </c>
      <c r="L194" s="264">
        <v>99</v>
      </c>
      <c r="M194" s="245"/>
      <c r="N194" s="245">
        <v>16</v>
      </c>
      <c r="O194" s="265">
        <v>31</v>
      </c>
      <c r="P194" s="276"/>
      <c r="Q194" s="266">
        <v>2.5</v>
      </c>
      <c r="R194" s="242">
        <v>4.1500000000000004</v>
      </c>
      <c r="S194" s="273" t="s">
        <v>2954</v>
      </c>
    </row>
    <row r="195" spans="1:19">
      <c r="A195" s="911"/>
      <c r="B195" s="60" t="s">
        <v>1426</v>
      </c>
      <c r="C195" s="137" t="s">
        <v>57</v>
      </c>
      <c r="D195" s="138" t="s">
        <v>56</v>
      </c>
      <c r="E195" s="137" t="s">
        <v>81</v>
      </c>
      <c r="F195" s="249"/>
      <c r="G195" s="268"/>
      <c r="H195" s="245">
        <v>265</v>
      </c>
      <c r="I195" s="263">
        <v>291</v>
      </c>
      <c r="J195" s="245"/>
      <c r="K195" s="245">
        <v>40</v>
      </c>
      <c r="L195" s="264">
        <v>60</v>
      </c>
      <c r="M195" s="245" t="s">
        <v>124</v>
      </c>
      <c r="N195" s="245" t="s">
        <v>3494</v>
      </c>
      <c r="O195" s="265" t="s">
        <v>3494</v>
      </c>
      <c r="P195" s="276"/>
      <c r="Q195" s="266">
        <v>0.8</v>
      </c>
      <c r="R195" s="242">
        <v>1.08</v>
      </c>
      <c r="S195" s="273" t="s">
        <v>2731</v>
      </c>
    </row>
    <row r="196" spans="1:19">
      <c r="A196" s="911"/>
      <c r="B196" s="60" t="s">
        <v>1427</v>
      </c>
      <c r="C196" s="137" t="s">
        <v>51</v>
      </c>
      <c r="D196" s="138" t="s">
        <v>56</v>
      </c>
      <c r="E196" s="137" t="s">
        <v>81</v>
      </c>
      <c r="F196" s="249" t="s">
        <v>3512</v>
      </c>
      <c r="G196" s="268"/>
      <c r="H196" s="245">
        <v>275</v>
      </c>
      <c r="I196" s="263">
        <v>343</v>
      </c>
      <c r="J196" s="245"/>
      <c r="K196" s="245">
        <v>75</v>
      </c>
      <c r="L196" s="264">
        <v>97</v>
      </c>
      <c r="M196" s="245" t="s">
        <v>124</v>
      </c>
      <c r="N196" s="245" t="s">
        <v>3494</v>
      </c>
      <c r="O196" s="265" t="s">
        <v>3494</v>
      </c>
      <c r="P196" s="276"/>
      <c r="Q196" s="266">
        <v>2.8</v>
      </c>
      <c r="R196" s="242">
        <v>3.72</v>
      </c>
      <c r="S196" s="273" t="s">
        <v>2955</v>
      </c>
    </row>
    <row r="197" spans="1:19">
      <c r="A197" s="911"/>
      <c r="B197" s="60" t="s">
        <v>1428</v>
      </c>
      <c r="C197" s="137" t="s">
        <v>51</v>
      </c>
      <c r="D197" s="138" t="s">
        <v>56</v>
      </c>
      <c r="E197" s="137" t="s">
        <v>81</v>
      </c>
      <c r="F197" s="249" t="s">
        <v>3512</v>
      </c>
      <c r="G197" s="268"/>
      <c r="H197" s="245">
        <v>288</v>
      </c>
      <c r="I197" s="263">
        <v>345</v>
      </c>
      <c r="J197" s="245"/>
      <c r="K197" s="245">
        <v>78</v>
      </c>
      <c r="L197" s="264">
        <v>101</v>
      </c>
      <c r="M197" s="245" t="s">
        <v>124</v>
      </c>
      <c r="N197" s="245" t="s">
        <v>3494</v>
      </c>
      <c r="O197" s="265" t="s">
        <v>3494</v>
      </c>
      <c r="P197" s="276"/>
      <c r="Q197" s="266">
        <v>2.94</v>
      </c>
      <c r="R197" s="242">
        <v>3.82</v>
      </c>
      <c r="S197" s="273" t="s">
        <v>2955</v>
      </c>
    </row>
    <row r="198" spans="1:19">
      <c r="A198" s="911"/>
      <c r="B198" s="60" t="s">
        <v>1429</v>
      </c>
      <c r="C198" s="137" t="s">
        <v>51</v>
      </c>
      <c r="D198" s="138" t="s">
        <v>56</v>
      </c>
      <c r="E198" s="137" t="s">
        <v>81</v>
      </c>
      <c r="F198" s="249" t="s">
        <v>3512</v>
      </c>
      <c r="G198" s="268"/>
      <c r="H198" s="245">
        <v>302</v>
      </c>
      <c r="I198" s="263">
        <v>347</v>
      </c>
      <c r="J198" s="245"/>
      <c r="K198" s="245">
        <v>82</v>
      </c>
      <c r="L198" s="264">
        <v>106</v>
      </c>
      <c r="M198" s="245" t="s">
        <v>124</v>
      </c>
      <c r="N198" s="245" t="s">
        <v>3494</v>
      </c>
      <c r="O198" s="265" t="s">
        <v>3494</v>
      </c>
      <c r="P198" s="276"/>
      <c r="Q198" s="266">
        <v>3.08</v>
      </c>
      <c r="R198" s="242">
        <v>3.9</v>
      </c>
      <c r="S198" s="273" t="s">
        <v>2955</v>
      </c>
    </row>
    <row r="199" spans="1:19">
      <c r="A199" s="911"/>
      <c r="B199" s="60" t="s">
        <v>1430</v>
      </c>
      <c r="C199" s="137" t="s">
        <v>45</v>
      </c>
      <c r="D199" s="138" t="s">
        <v>56</v>
      </c>
      <c r="E199" s="137" t="s">
        <v>81</v>
      </c>
      <c r="F199" s="249" t="s">
        <v>3512</v>
      </c>
      <c r="G199" s="268"/>
      <c r="H199" s="245">
        <v>330</v>
      </c>
      <c r="I199" s="263">
        <v>346</v>
      </c>
      <c r="J199" s="245"/>
      <c r="K199" s="245">
        <v>90</v>
      </c>
      <c r="L199" s="264">
        <v>117</v>
      </c>
      <c r="M199" s="245" t="s">
        <v>124</v>
      </c>
      <c r="N199" s="245" t="s">
        <v>3494</v>
      </c>
      <c r="O199" s="265" t="s">
        <v>3494</v>
      </c>
      <c r="P199" s="276"/>
      <c r="Q199" s="266">
        <v>3.36</v>
      </c>
      <c r="R199" s="242">
        <v>4.0599999999999996</v>
      </c>
      <c r="S199" s="273" t="s">
        <v>2955</v>
      </c>
    </row>
    <row r="200" spans="1:19">
      <c r="A200" s="911"/>
      <c r="B200" s="60" t="s">
        <v>1431</v>
      </c>
      <c r="C200" s="137" t="s">
        <v>45</v>
      </c>
      <c r="D200" s="138" t="s">
        <v>55</v>
      </c>
      <c r="E200" s="137" t="s">
        <v>81</v>
      </c>
      <c r="F200" s="249"/>
      <c r="G200" s="268"/>
      <c r="H200" s="245">
        <v>285</v>
      </c>
      <c r="I200" s="263">
        <v>370</v>
      </c>
      <c r="J200" s="245"/>
      <c r="K200" s="245">
        <v>70</v>
      </c>
      <c r="L200" s="264">
        <v>87</v>
      </c>
      <c r="M200" s="245" t="s">
        <v>124</v>
      </c>
      <c r="N200" s="245" t="s">
        <v>3494</v>
      </c>
      <c r="O200" s="265" t="s">
        <v>3494</v>
      </c>
      <c r="P200" s="276"/>
      <c r="Q200" s="266">
        <v>2.2000000000000002</v>
      </c>
      <c r="R200" s="242">
        <v>2.92</v>
      </c>
      <c r="S200" s="273" t="s">
        <v>2731</v>
      </c>
    </row>
    <row r="201" spans="1:19">
      <c r="A201" s="911"/>
      <c r="B201" s="60" t="s">
        <v>1432</v>
      </c>
      <c r="C201" s="137" t="s">
        <v>59</v>
      </c>
      <c r="D201" s="138" t="s">
        <v>89</v>
      </c>
      <c r="E201" s="137" t="s">
        <v>81</v>
      </c>
      <c r="F201" s="249"/>
      <c r="G201" s="268"/>
      <c r="H201" s="245">
        <v>295</v>
      </c>
      <c r="I201" s="263">
        <v>339</v>
      </c>
      <c r="J201" s="245"/>
      <c r="K201" s="245">
        <v>75</v>
      </c>
      <c r="L201" s="264">
        <v>97</v>
      </c>
      <c r="M201" s="245" t="s">
        <v>124</v>
      </c>
      <c r="N201" s="245" t="s">
        <v>3494</v>
      </c>
      <c r="O201" s="265" t="s">
        <v>3494</v>
      </c>
      <c r="P201" s="276"/>
      <c r="Q201" s="266">
        <v>2.2999999999999998</v>
      </c>
      <c r="R201" s="242">
        <v>2.92</v>
      </c>
      <c r="S201" s="273" t="s">
        <v>2956</v>
      </c>
    </row>
    <row r="202" spans="1:19">
      <c r="A202" s="911"/>
      <c r="B202" s="60" t="s">
        <v>1433</v>
      </c>
      <c r="C202" s="137" t="s">
        <v>57</v>
      </c>
      <c r="D202" s="138" t="s">
        <v>56</v>
      </c>
      <c r="E202" s="137" t="s">
        <v>81</v>
      </c>
      <c r="F202" s="249"/>
      <c r="G202" s="268"/>
      <c r="H202" s="245">
        <v>300</v>
      </c>
      <c r="I202" s="263">
        <v>345</v>
      </c>
      <c r="J202" s="245"/>
      <c r="K202" s="245">
        <v>50</v>
      </c>
      <c r="L202" s="264">
        <v>80</v>
      </c>
      <c r="M202" s="245" t="s">
        <v>124</v>
      </c>
      <c r="N202" s="245" t="s">
        <v>3494</v>
      </c>
      <c r="O202" s="265" t="s">
        <v>3494</v>
      </c>
      <c r="P202" s="276"/>
      <c r="Q202" s="266">
        <v>3.2</v>
      </c>
      <c r="R202" s="242">
        <v>4.6399999999999997</v>
      </c>
      <c r="S202" s="273" t="s">
        <v>2731</v>
      </c>
    </row>
    <row r="203" spans="1:19">
      <c r="A203" s="911"/>
      <c r="B203" s="60" t="s">
        <v>1590</v>
      </c>
      <c r="C203" s="137" t="s">
        <v>54</v>
      </c>
      <c r="D203" s="138" t="s">
        <v>116</v>
      </c>
      <c r="E203" s="137" t="s">
        <v>81</v>
      </c>
      <c r="F203" s="249"/>
      <c r="G203" s="268"/>
      <c r="H203" s="245">
        <v>310</v>
      </c>
      <c r="I203" s="263">
        <v>387</v>
      </c>
      <c r="J203" s="245"/>
      <c r="K203" s="245">
        <v>85</v>
      </c>
      <c r="L203" s="264">
        <v>97</v>
      </c>
      <c r="M203" s="245" t="s">
        <v>124</v>
      </c>
      <c r="N203" s="245" t="s">
        <v>3494</v>
      </c>
      <c r="O203" s="265" t="s">
        <v>3494</v>
      </c>
      <c r="P203" s="276"/>
      <c r="Q203" s="266">
        <v>2.6</v>
      </c>
      <c r="R203" s="242">
        <v>3.22</v>
      </c>
      <c r="S203" s="273" t="s">
        <v>2731</v>
      </c>
    </row>
    <row r="204" spans="1:19">
      <c r="A204" s="911"/>
      <c r="B204" s="60" t="s">
        <v>1434</v>
      </c>
      <c r="C204" s="137" t="s">
        <v>117</v>
      </c>
      <c r="D204" s="138" t="s">
        <v>116</v>
      </c>
      <c r="E204" s="137" t="s">
        <v>81</v>
      </c>
      <c r="F204" s="249"/>
      <c r="G204" s="268">
        <v>157</v>
      </c>
      <c r="H204" s="245">
        <v>315</v>
      </c>
      <c r="I204" s="263">
        <v>393</v>
      </c>
      <c r="J204" s="245">
        <v>42</v>
      </c>
      <c r="K204" s="245">
        <v>85</v>
      </c>
      <c r="L204" s="264">
        <v>97</v>
      </c>
      <c r="M204" s="245" t="s">
        <v>124</v>
      </c>
      <c r="N204" s="245" t="s">
        <v>3494</v>
      </c>
      <c r="O204" s="265" t="s">
        <v>3494</v>
      </c>
      <c r="P204" s="276">
        <v>2.38</v>
      </c>
      <c r="Q204" s="266">
        <v>2.8</v>
      </c>
      <c r="R204" s="242">
        <v>3.47</v>
      </c>
      <c r="S204" s="273" t="s">
        <v>2731</v>
      </c>
    </row>
    <row r="205" spans="1:19">
      <c r="A205" s="911"/>
      <c r="B205" s="60" t="s">
        <v>1435</v>
      </c>
      <c r="C205" s="137" t="s">
        <v>51</v>
      </c>
      <c r="D205" s="138" t="s">
        <v>50</v>
      </c>
      <c r="E205" s="137" t="s">
        <v>81</v>
      </c>
      <c r="F205" s="249"/>
      <c r="G205" s="268"/>
      <c r="H205" s="245">
        <v>320</v>
      </c>
      <c r="I205" s="263">
        <v>368</v>
      </c>
      <c r="J205" s="245"/>
      <c r="K205" s="245">
        <v>60</v>
      </c>
      <c r="L205" s="264">
        <v>84</v>
      </c>
      <c r="M205" s="245" t="s">
        <v>124</v>
      </c>
      <c r="N205" s="245" t="s">
        <v>3494</v>
      </c>
      <c r="O205" s="265" t="s">
        <v>3494</v>
      </c>
      <c r="P205" s="276"/>
      <c r="Q205" s="266">
        <v>4</v>
      </c>
      <c r="R205" s="242">
        <v>5.32</v>
      </c>
      <c r="S205" s="273" t="s">
        <v>2894</v>
      </c>
    </row>
    <row r="206" spans="1:19">
      <c r="A206" s="911"/>
      <c r="B206" s="60" t="s">
        <v>1436</v>
      </c>
      <c r="C206" s="137" t="s">
        <v>51</v>
      </c>
      <c r="D206" s="138" t="s">
        <v>50</v>
      </c>
      <c r="E206" s="137" t="s">
        <v>81</v>
      </c>
      <c r="F206" s="249"/>
      <c r="G206" s="268"/>
      <c r="H206" s="245">
        <v>320</v>
      </c>
      <c r="I206" s="263">
        <v>400</v>
      </c>
      <c r="J206" s="245"/>
      <c r="K206" s="245">
        <v>50</v>
      </c>
      <c r="L206" s="264">
        <v>80</v>
      </c>
      <c r="M206" s="245" t="s">
        <v>124</v>
      </c>
      <c r="N206" s="245" t="s">
        <v>3494</v>
      </c>
      <c r="O206" s="265" t="s">
        <v>3494</v>
      </c>
      <c r="P206" s="276"/>
      <c r="Q206" s="266">
        <v>1.2</v>
      </c>
      <c r="R206" s="242">
        <v>1.81</v>
      </c>
      <c r="S206" s="273" t="s">
        <v>3429</v>
      </c>
    </row>
    <row r="207" spans="1:19">
      <c r="A207" s="911"/>
      <c r="B207" s="60" t="s">
        <v>1437</v>
      </c>
      <c r="C207" s="137" t="s">
        <v>51</v>
      </c>
      <c r="D207" s="138" t="s">
        <v>50</v>
      </c>
      <c r="E207" s="137" t="s">
        <v>81</v>
      </c>
      <c r="F207" s="249"/>
      <c r="G207" s="268"/>
      <c r="H207" s="245">
        <v>336</v>
      </c>
      <c r="I207" s="263">
        <v>386</v>
      </c>
      <c r="J207" s="245"/>
      <c r="K207" s="245">
        <v>52</v>
      </c>
      <c r="L207" s="264">
        <v>83</v>
      </c>
      <c r="M207" s="245" t="s">
        <v>124</v>
      </c>
      <c r="N207" s="245" t="s">
        <v>3494</v>
      </c>
      <c r="O207" s="265" t="s">
        <v>3494</v>
      </c>
      <c r="P207" s="276"/>
      <c r="Q207" s="266">
        <v>1.26</v>
      </c>
      <c r="R207" s="242">
        <v>1.82</v>
      </c>
      <c r="S207" s="273" t="s">
        <v>3427</v>
      </c>
    </row>
    <row r="208" spans="1:19">
      <c r="A208" s="911"/>
      <c r="B208" s="60" t="s">
        <v>1438</v>
      </c>
      <c r="C208" s="137" t="s">
        <v>51</v>
      </c>
      <c r="D208" s="138" t="s">
        <v>50</v>
      </c>
      <c r="E208" s="137" t="s">
        <v>81</v>
      </c>
      <c r="F208" s="249"/>
      <c r="G208" s="268"/>
      <c r="H208" s="245">
        <v>352</v>
      </c>
      <c r="I208" s="263">
        <v>387</v>
      </c>
      <c r="J208" s="245"/>
      <c r="K208" s="245">
        <v>55</v>
      </c>
      <c r="L208" s="264">
        <v>88</v>
      </c>
      <c r="M208" s="245" t="s">
        <v>124</v>
      </c>
      <c r="N208" s="245" t="s">
        <v>3494</v>
      </c>
      <c r="O208" s="265" t="s">
        <v>3494</v>
      </c>
      <c r="P208" s="276"/>
      <c r="Q208" s="266">
        <v>1.32</v>
      </c>
      <c r="R208" s="242">
        <v>1.87</v>
      </c>
      <c r="S208" s="273" t="s">
        <v>3428</v>
      </c>
    </row>
    <row r="209" spans="1:19">
      <c r="A209" s="911"/>
      <c r="B209" s="60" t="s">
        <v>1439</v>
      </c>
      <c r="C209" s="137" t="s">
        <v>51</v>
      </c>
      <c r="D209" s="138" t="s">
        <v>50</v>
      </c>
      <c r="E209" s="137" t="s">
        <v>81</v>
      </c>
      <c r="F209" s="249"/>
      <c r="G209" s="268"/>
      <c r="H209" s="245">
        <v>384</v>
      </c>
      <c r="I209" s="263">
        <v>387</v>
      </c>
      <c r="J209" s="245"/>
      <c r="K209" s="245">
        <v>60</v>
      </c>
      <c r="L209" s="264">
        <v>96</v>
      </c>
      <c r="M209" s="245" t="s">
        <v>124</v>
      </c>
      <c r="N209" s="245" t="s">
        <v>3494</v>
      </c>
      <c r="O209" s="265" t="s">
        <v>3494</v>
      </c>
      <c r="P209" s="276"/>
      <c r="Q209" s="266">
        <v>1.44</v>
      </c>
      <c r="R209" s="242">
        <v>1.95</v>
      </c>
      <c r="S209" s="273" t="s">
        <v>3427</v>
      </c>
    </row>
    <row r="210" spans="1:19">
      <c r="A210" s="911"/>
      <c r="B210" s="60" t="s">
        <v>1440</v>
      </c>
      <c r="C210" s="137" t="s">
        <v>54</v>
      </c>
      <c r="D210" s="138" t="s">
        <v>55</v>
      </c>
      <c r="E210" s="137" t="s">
        <v>81</v>
      </c>
      <c r="F210" s="249"/>
      <c r="G210" s="268"/>
      <c r="H210" s="245">
        <v>345</v>
      </c>
      <c r="I210" s="263">
        <v>396</v>
      </c>
      <c r="J210" s="245"/>
      <c r="K210" s="245">
        <v>90</v>
      </c>
      <c r="L210" s="264">
        <v>121</v>
      </c>
      <c r="M210" s="245" t="s">
        <v>124</v>
      </c>
      <c r="N210" s="245" t="s">
        <v>3494</v>
      </c>
      <c r="O210" s="265" t="s">
        <v>3494</v>
      </c>
      <c r="P210" s="276"/>
      <c r="Q210" s="266">
        <v>3.5</v>
      </c>
      <c r="R210" s="242">
        <v>4.55</v>
      </c>
      <c r="S210" s="273" t="s">
        <v>7508</v>
      </c>
    </row>
    <row r="211" spans="1:19">
      <c r="A211" s="911"/>
      <c r="B211" s="60" t="s">
        <v>1441</v>
      </c>
      <c r="C211" s="137" t="s">
        <v>54</v>
      </c>
      <c r="D211" s="138" t="s">
        <v>55</v>
      </c>
      <c r="E211" s="137" t="s">
        <v>81</v>
      </c>
      <c r="F211" s="249"/>
      <c r="G211" s="268"/>
      <c r="H211" s="245">
        <v>362</v>
      </c>
      <c r="I211" s="263">
        <v>397</v>
      </c>
      <c r="J211" s="245"/>
      <c r="K211" s="245">
        <v>94</v>
      </c>
      <c r="L211" s="264">
        <v>126</v>
      </c>
      <c r="M211" s="245" t="s">
        <v>124</v>
      </c>
      <c r="N211" s="245" t="s">
        <v>3494</v>
      </c>
      <c r="O211" s="265" t="s">
        <v>3494</v>
      </c>
      <c r="P211" s="276"/>
      <c r="Q211" s="266">
        <v>3.67</v>
      </c>
      <c r="R211" s="242">
        <v>4.66</v>
      </c>
      <c r="S211" s="273" t="s">
        <v>7509</v>
      </c>
    </row>
    <row r="212" spans="1:19">
      <c r="A212" s="911"/>
      <c r="B212" s="60" t="s">
        <v>1442</v>
      </c>
      <c r="C212" s="137" t="s">
        <v>54</v>
      </c>
      <c r="D212" s="138" t="s">
        <v>55</v>
      </c>
      <c r="E212" s="137" t="s">
        <v>81</v>
      </c>
      <c r="F212" s="249"/>
      <c r="G212" s="268"/>
      <c r="H212" s="245">
        <v>379</v>
      </c>
      <c r="I212" s="263">
        <v>398</v>
      </c>
      <c r="J212" s="245"/>
      <c r="K212" s="245">
        <v>99</v>
      </c>
      <c r="L212" s="264">
        <v>133</v>
      </c>
      <c r="M212" s="245" t="s">
        <v>124</v>
      </c>
      <c r="N212" s="245" t="s">
        <v>3494</v>
      </c>
      <c r="O212" s="265" t="s">
        <v>3494</v>
      </c>
      <c r="P212" s="276"/>
      <c r="Q212" s="266">
        <v>3.85</v>
      </c>
      <c r="R212" s="242">
        <v>4.7699999999999996</v>
      </c>
      <c r="S212" s="273" t="s">
        <v>7509</v>
      </c>
    </row>
    <row r="213" spans="1:19">
      <c r="A213" s="911"/>
      <c r="B213" s="60" t="s">
        <v>1443</v>
      </c>
      <c r="C213" s="137" t="s">
        <v>54</v>
      </c>
      <c r="D213" s="138" t="s">
        <v>69</v>
      </c>
      <c r="E213" s="137" t="s">
        <v>81</v>
      </c>
      <c r="F213" s="249"/>
      <c r="G213" s="268"/>
      <c r="H213" s="245">
        <v>414</v>
      </c>
      <c r="I213" s="263">
        <v>414</v>
      </c>
      <c r="J213" s="245"/>
      <c r="K213" s="245">
        <v>108</v>
      </c>
      <c r="L213" s="264">
        <v>145</v>
      </c>
      <c r="M213" s="245" t="s">
        <v>124</v>
      </c>
      <c r="N213" s="245" t="s">
        <v>3494</v>
      </c>
      <c r="O213" s="265" t="s">
        <v>3494</v>
      </c>
      <c r="P213" s="276"/>
      <c r="Q213" s="266">
        <v>4.2</v>
      </c>
      <c r="R213" s="242">
        <v>5.08</v>
      </c>
      <c r="S213" s="273" t="s">
        <v>7509</v>
      </c>
    </row>
    <row r="214" spans="1:19">
      <c r="A214" s="911"/>
      <c r="B214" s="60" t="s">
        <v>1444</v>
      </c>
      <c r="C214" s="137" t="s">
        <v>51</v>
      </c>
      <c r="D214" s="138" t="s">
        <v>55</v>
      </c>
      <c r="E214" s="137" t="s">
        <v>81</v>
      </c>
      <c r="F214" s="249"/>
      <c r="G214" s="268"/>
      <c r="H214" s="245">
        <v>350</v>
      </c>
      <c r="I214" s="263">
        <v>385</v>
      </c>
      <c r="J214" s="245"/>
      <c r="K214" s="245">
        <v>85</v>
      </c>
      <c r="L214" s="264">
        <v>97</v>
      </c>
      <c r="M214" s="245" t="s">
        <v>124</v>
      </c>
      <c r="N214" s="245" t="s">
        <v>3494</v>
      </c>
      <c r="O214" s="265" t="s">
        <v>3494</v>
      </c>
      <c r="P214" s="276"/>
      <c r="Q214" s="266">
        <v>2.8</v>
      </c>
      <c r="R214" s="242">
        <v>3.22</v>
      </c>
      <c r="S214" s="273" t="s">
        <v>2957</v>
      </c>
    </row>
    <row r="215" spans="1:19">
      <c r="A215" s="911"/>
      <c r="B215" s="60" t="s">
        <v>1445</v>
      </c>
      <c r="C215" s="137" t="s">
        <v>51</v>
      </c>
      <c r="D215" s="138" t="s">
        <v>55</v>
      </c>
      <c r="E215" s="137" t="s">
        <v>81</v>
      </c>
      <c r="F215" s="249"/>
      <c r="G215" s="268"/>
      <c r="H215" s="245">
        <v>367</v>
      </c>
      <c r="I215" s="263">
        <v>385</v>
      </c>
      <c r="J215" s="245"/>
      <c r="K215" s="245">
        <v>89</v>
      </c>
      <c r="L215" s="264">
        <v>102</v>
      </c>
      <c r="M215" s="245" t="s">
        <v>124</v>
      </c>
      <c r="N215" s="245" t="s">
        <v>3494</v>
      </c>
      <c r="O215" s="265" t="s">
        <v>3494</v>
      </c>
      <c r="P215" s="276"/>
      <c r="Q215" s="266">
        <v>2.94</v>
      </c>
      <c r="R215" s="242">
        <v>3.29</v>
      </c>
      <c r="S215" s="273" t="s">
        <v>7510</v>
      </c>
    </row>
    <row r="216" spans="1:19">
      <c r="A216" s="911"/>
      <c r="B216" s="60" t="s">
        <v>1446</v>
      </c>
      <c r="C216" s="137" t="s">
        <v>51</v>
      </c>
      <c r="D216" s="138" t="s">
        <v>55</v>
      </c>
      <c r="E216" s="137" t="s">
        <v>81</v>
      </c>
      <c r="F216" s="249"/>
      <c r="G216" s="268"/>
      <c r="H216" s="245">
        <v>385</v>
      </c>
      <c r="I216" s="263">
        <v>385</v>
      </c>
      <c r="J216" s="245"/>
      <c r="K216" s="245">
        <v>93</v>
      </c>
      <c r="L216" s="264">
        <v>106</v>
      </c>
      <c r="M216" s="245" t="s">
        <v>124</v>
      </c>
      <c r="N216" s="245" t="s">
        <v>3494</v>
      </c>
      <c r="O216" s="265" t="s">
        <v>3494</v>
      </c>
      <c r="P216" s="276"/>
      <c r="Q216" s="266">
        <v>3.08</v>
      </c>
      <c r="R216" s="242">
        <v>3.35</v>
      </c>
      <c r="S216" s="273" t="s">
        <v>7510</v>
      </c>
    </row>
    <row r="217" spans="1:19">
      <c r="A217" s="911"/>
      <c r="B217" s="60" t="s">
        <v>1447</v>
      </c>
      <c r="C217" s="137" t="s">
        <v>51</v>
      </c>
      <c r="D217" s="138" t="s">
        <v>55</v>
      </c>
      <c r="E217" s="137" t="s">
        <v>81</v>
      </c>
      <c r="F217" s="249"/>
      <c r="G217" s="268"/>
      <c r="H217" s="245">
        <v>420</v>
      </c>
      <c r="I217" s="263">
        <v>420</v>
      </c>
      <c r="J217" s="245"/>
      <c r="K217" s="245">
        <v>102</v>
      </c>
      <c r="L217" s="264">
        <v>117</v>
      </c>
      <c r="M217" s="245" t="s">
        <v>124</v>
      </c>
      <c r="N217" s="245" t="s">
        <v>3494</v>
      </c>
      <c r="O217" s="265" t="s">
        <v>3494</v>
      </c>
      <c r="P217" s="276"/>
      <c r="Q217" s="266">
        <v>3.36</v>
      </c>
      <c r="R217" s="242">
        <v>3.66</v>
      </c>
      <c r="S217" s="273" t="s">
        <v>7510</v>
      </c>
    </row>
    <row r="218" spans="1:19">
      <c r="A218" s="911"/>
      <c r="B218" s="60" t="s">
        <v>1448</v>
      </c>
      <c r="C218" s="137" t="s">
        <v>51</v>
      </c>
      <c r="D218" s="138" t="s">
        <v>55</v>
      </c>
      <c r="E218" s="137" t="s">
        <v>81</v>
      </c>
      <c r="F218" s="249"/>
      <c r="G218" s="268"/>
      <c r="H218" s="245">
        <v>360</v>
      </c>
      <c r="I218" s="263">
        <v>396</v>
      </c>
      <c r="J218" s="245"/>
      <c r="K218" s="245">
        <v>85</v>
      </c>
      <c r="L218" s="264">
        <v>97</v>
      </c>
      <c r="M218" s="245" t="s">
        <v>124</v>
      </c>
      <c r="N218" s="245" t="s">
        <v>3494</v>
      </c>
      <c r="O218" s="265" t="s">
        <v>3494</v>
      </c>
      <c r="P218" s="276"/>
      <c r="Q218" s="266">
        <v>0.11</v>
      </c>
      <c r="R218" s="242">
        <v>0.12</v>
      </c>
      <c r="S218" s="273" t="s">
        <v>2958</v>
      </c>
    </row>
    <row r="219" spans="1:19">
      <c r="A219" s="911"/>
      <c r="B219" s="60" t="s">
        <v>1449</v>
      </c>
      <c r="C219" s="137" t="s">
        <v>51</v>
      </c>
      <c r="D219" s="138" t="s">
        <v>55</v>
      </c>
      <c r="E219" s="137" t="s">
        <v>81</v>
      </c>
      <c r="F219" s="249"/>
      <c r="G219" s="268">
        <v>198</v>
      </c>
      <c r="H219" s="245">
        <v>396</v>
      </c>
      <c r="I219" s="263">
        <v>396</v>
      </c>
      <c r="J219" s="245">
        <v>46</v>
      </c>
      <c r="K219" s="245">
        <v>93</v>
      </c>
      <c r="L219" s="264">
        <v>106</v>
      </c>
      <c r="M219" s="245" t="s">
        <v>124</v>
      </c>
      <c r="N219" s="245" t="s">
        <v>3494</v>
      </c>
      <c r="O219" s="265" t="s">
        <v>3494</v>
      </c>
      <c r="P219" s="276">
        <v>0.08</v>
      </c>
      <c r="Q219" s="266">
        <v>0.12</v>
      </c>
      <c r="R219" s="242">
        <v>0.13</v>
      </c>
      <c r="S219" s="273" t="s">
        <v>2958</v>
      </c>
    </row>
    <row r="220" spans="1:19">
      <c r="A220" s="911"/>
      <c r="B220" s="60" t="s">
        <v>1450</v>
      </c>
      <c r="C220" s="137" t="s">
        <v>51</v>
      </c>
      <c r="D220" s="138" t="s">
        <v>55</v>
      </c>
      <c r="E220" s="137" t="s">
        <v>81</v>
      </c>
      <c r="F220" s="249"/>
      <c r="G220" s="268"/>
      <c r="H220" s="245">
        <v>365</v>
      </c>
      <c r="I220" s="263">
        <v>383</v>
      </c>
      <c r="J220" s="245"/>
      <c r="K220" s="245">
        <v>110</v>
      </c>
      <c r="L220" s="264">
        <v>148</v>
      </c>
      <c r="M220" s="245" t="s">
        <v>124</v>
      </c>
      <c r="N220" s="245" t="s">
        <v>3494</v>
      </c>
      <c r="O220" s="265" t="s">
        <v>3494</v>
      </c>
      <c r="P220" s="276"/>
      <c r="Q220" s="266">
        <v>0.1</v>
      </c>
      <c r="R220" s="242">
        <v>0.12</v>
      </c>
      <c r="S220" s="273" t="s">
        <v>2959</v>
      </c>
    </row>
    <row r="221" spans="1:19">
      <c r="A221" s="911"/>
      <c r="B221" s="60" t="s">
        <v>1451</v>
      </c>
      <c r="C221" s="137" t="s">
        <v>51</v>
      </c>
      <c r="D221" s="138" t="s">
        <v>55</v>
      </c>
      <c r="E221" s="137" t="s">
        <v>81</v>
      </c>
      <c r="F221" s="249"/>
      <c r="G221" s="268"/>
      <c r="H221" s="245">
        <v>383</v>
      </c>
      <c r="I221" s="263">
        <v>383</v>
      </c>
      <c r="J221" s="245"/>
      <c r="K221" s="245">
        <v>115</v>
      </c>
      <c r="L221" s="264">
        <v>155</v>
      </c>
      <c r="M221" s="245" t="s">
        <v>124</v>
      </c>
      <c r="N221" s="245" t="s">
        <v>3494</v>
      </c>
      <c r="O221" s="265" t="s">
        <v>3494</v>
      </c>
      <c r="P221" s="276"/>
      <c r="Q221" s="266">
        <v>0.1</v>
      </c>
      <c r="R221" s="242">
        <v>0.12</v>
      </c>
      <c r="S221" s="273" t="s">
        <v>2959</v>
      </c>
    </row>
    <row r="222" spans="1:19">
      <c r="A222" s="911"/>
      <c r="B222" s="60" t="s">
        <v>1452</v>
      </c>
      <c r="C222" s="137" t="s">
        <v>51</v>
      </c>
      <c r="D222" s="138" t="s">
        <v>55</v>
      </c>
      <c r="E222" s="137" t="s">
        <v>81</v>
      </c>
      <c r="F222" s="249"/>
      <c r="G222" s="268"/>
      <c r="H222" s="245">
        <v>401</v>
      </c>
      <c r="I222" s="263">
        <v>401</v>
      </c>
      <c r="J222" s="245"/>
      <c r="K222" s="245">
        <v>121</v>
      </c>
      <c r="L222" s="264">
        <v>163</v>
      </c>
      <c r="M222" s="245" t="s">
        <v>124</v>
      </c>
      <c r="N222" s="245" t="s">
        <v>3494</v>
      </c>
      <c r="O222" s="265" t="s">
        <v>3494</v>
      </c>
      <c r="P222" s="276"/>
      <c r="Q222" s="266">
        <v>0.11</v>
      </c>
      <c r="R222" s="242">
        <v>0.13</v>
      </c>
      <c r="S222" s="273" t="s">
        <v>2959</v>
      </c>
    </row>
    <row r="223" spans="1:19">
      <c r="A223" s="911"/>
      <c r="B223" s="60" t="s">
        <v>1453</v>
      </c>
      <c r="C223" s="137" t="s">
        <v>51</v>
      </c>
      <c r="D223" s="138" t="s">
        <v>55</v>
      </c>
      <c r="E223" s="137" t="s">
        <v>81</v>
      </c>
      <c r="F223" s="249"/>
      <c r="G223" s="268"/>
      <c r="H223" s="245">
        <v>438</v>
      </c>
      <c r="I223" s="263">
        <v>438</v>
      </c>
      <c r="J223" s="245"/>
      <c r="K223" s="245">
        <v>132</v>
      </c>
      <c r="L223" s="264">
        <v>178</v>
      </c>
      <c r="M223" s="245" t="s">
        <v>124</v>
      </c>
      <c r="N223" s="245" t="s">
        <v>3494</v>
      </c>
      <c r="O223" s="265" t="s">
        <v>3494</v>
      </c>
      <c r="P223" s="276"/>
      <c r="Q223" s="266">
        <v>0.12</v>
      </c>
      <c r="R223" s="242">
        <v>0.14000000000000001</v>
      </c>
      <c r="S223" s="273" t="s">
        <v>2959</v>
      </c>
    </row>
    <row r="224" spans="1:19">
      <c r="A224" s="911"/>
      <c r="B224" s="60" t="s">
        <v>1454</v>
      </c>
      <c r="C224" s="137" t="s">
        <v>51</v>
      </c>
      <c r="D224" s="138" t="s">
        <v>55</v>
      </c>
      <c r="E224" s="137" t="s">
        <v>81</v>
      </c>
      <c r="F224" s="249"/>
      <c r="G224" s="268"/>
      <c r="H224" s="245">
        <v>365</v>
      </c>
      <c r="I224" s="263">
        <v>383</v>
      </c>
      <c r="J224" s="245"/>
      <c r="K224" s="245">
        <v>110</v>
      </c>
      <c r="L224" s="264">
        <v>148</v>
      </c>
      <c r="M224" s="245" t="s">
        <v>124</v>
      </c>
      <c r="N224" s="245" t="s">
        <v>3494</v>
      </c>
      <c r="O224" s="265" t="s">
        <v>3494</v>
      </c>
      <c r="P224" s="276"/>
      <c r="Q224" s="266">
        <v>0.5</v>
      </c>
      <c r="R224" s="242">
        <v>0.62</v>
      </c>
      <c r="S224" s="273" t="s">
        <v>2924</v>
      </c>
    </row>
    <row r="225" spans="1:19">
      <c r="A225" s="911"/>
      <c r="B225" s="60" t="s">
        <v>1455</v>
      </c>
      <c r="C225" s="137" t="s">
        <v>51</v>
      </c>
      <c r="D225" s="138" t="s">
        <v>55</v>
      </c>
      <c r="E225" s="137" t="s">
        <v>81</v>
      </c>
      <c r="F225" s="249"/>
      <c r="G225" s="268"/>
      <c r="H225" s="245">
        <v>383</v>
      </c>
      <c r="I225" s="263">
        <v>383</v>
      </c>
      <c r="J225" s="245"/>
      <c r="K225" s="245">
        <v>115</v>
      </c>
      <c r="L225" s="264">
        <v>155</v>
      </c>
      <c r="M225" s="245" t="s">
        <v>124</v>
      </c>
      <c r="N225" s="245" t="s">
        <v>3494</v>
      </c>
      <c r="O225" s="265" t="s">
        <v>3494</v>
      </c>
      <c r="P225" s="276"/>
      <c r="Q225" s="266">
        <v>0.52</v>
      </c>
      <c r="R225" s="242">
        <v>0.62</v>
      </c>
      <c r="S225" s="273" t="s">
        <v>2924</v>
      </c>
    </row>
    <row r="226" spans="1:19">
      <c r="A226" s="911"/>
      <c r="B226" s="60" t="s">
        <v>1456</v>
      </c>
      <c r="C226" s="137" t="s">
        <v>51</v>
      </c>
      <c r="D226" s="138" t="s">
        <v>55</v>
      </c>
      <c r="E226" s="137" t="s">
        <v>81</v>
      </c>
      <c r="F226" s="249"/>
      <c r="G226" s="268"/>
      <c r="H226" s="245">
        <v>401</v>
      </c>
      <c r="I226" s="263">
        <v>401</v>
      </c>
      <c r="J226" s="245"/>
      <c r="K226" s="245">
        <v>121</v>
      </c>
      <c r="L226" s="264">
        <v>163</v>
      </c>
      <c r="M226" s="245" t="s">
        <v>124</v>
      </c>
      <c r="N226" s="245" t="s">
        <v>3494</v>
      </c>
      <c r="O226" s="265" t="s">
        <v>3494</v>
      </c>
      <c r="P226" s="276"/>
      <c r="Q226" s="266">
        <v>0.55000000000000004</v>
      </c>
      <c r="R226" s="242">
        <v>0.66</v>
      </c>
      <c r="S226" s="273" t="s">
        <v>2924</v>
      </c>
    </row>
    <row r="227" spans="1:19">
      <c r="A227" s="911"/>
      <c r="B227" s="60" t="s">
        <v>1457</v>
      </c>
      <c r="C227" s="137" t="s">
        <v>51</v>
      </c>
      <c r="D227" s="138" t="s">
        <v>55</v>
      </c>
      <c r="E227" s="137" t="s">
        <v>81</v>
      </c>
      <c r="F227" s="249"/>
      <c r="G227" s="268"/>
      <c r="H227" s="245">
        <v>438</v>
      </c>
      <c r="I227" s="263">
        <v>438</v>
      </c>
      <c r="J227" s="245"/>
      <c r="K227" s="245">
        <v>132</v>
      </c>
      <c r="L227" s="264">
        <v>178</v>
      </c>
      <c r="M227" s="245" t="s">
        <v>124</v>
      </c>
      <c r="N227" s="245" t="s">
        <v>3494</v>
      </c>
      <c r="O227" s="265" t="s">
        <v>3494</v>
      </c>
      <c r="P227" s="276"/>
      <c r="Q227" s="266">
        <v>0.6</v>
      </c>
      <c r="R227" s="242">
        <v>0.72</v>
      </c>
      <c r="S227" s="273" t="s">
        <v>2924</v>
      </c>
    </row>
    <row r="228" spans="1:19">
      <c r="A228" s="911"/>
      <c r="B228" s="60" t="s">
        <v>1458</v>
      </c>
      <c r="C228" s="137" t="s">
        <v>3474</v>
      </c>
      <c r="D228" s="138" t="s">
        <v>120</v>
      </c>
      <c r="E228" s="137" t="s">
        <v>81</v>
      </c>
      <c r="F228" s="249"/>
      <c r="G228" s="268"/>
      <c r="H228" s="245">
        <v>380</v>
      </c>
      <c r="I228" s="263">
        <v>399</v>
      </c>
      <c r="J228" s="245"/>
      <c r="K228" s="245">
        <v>85</v>
      </c>
      <c r="L228" s="264">
        <v>119</v>
      </c>
      <c r="M228" s="245" t="s">
        <v>124</v>
      </c>
      <c r="N228" s="245" t="s">
        <v>3494</v>
      </c>
      <c r="O228" s="265" t="s">
        <v>3494</v>
      </c>
      <c r="P228" s="276"/>
      <c r="Q228" s="266">
        <v>3</v>
      </c>
      <c r="R228" s="242">
        <v>3.81</v>
      </c>
      <c r="S228" s="273" t="s">
        <v>2960</v>
      </c>
    </row>
    <row r="229" spans="1:19">
      <c r="A229" s="911"/>
      <c r="B229" s="60" t="s">
        <v>1459</v>
      </c>
      <c r="C229" s="137" t="s">
        <v>3474</v>
      </c>
      <c r="D229" s="138" t="s">
        <v>120</v>
      </c>
      <c r="E229" s="137" t="s">
        <v>81</v>
      </c>
      <c r="F229" s="249"/>
      <c r="G229" s="268"/>
      <c r="H229" s="245">
        <v>399</v>
      </c>
      <c r="I229" s="263">
        <v>399</v>
      </c>
      <c r="J229" s="245"/>
      <c r="K229" s="245">
        <v>89</v>
      </c>
      <c r="L229" s="264">
        <v>124</v>
      </c>
      <c r="M229" s="245" t="s">
        <v>124</v>
      </c>
      <c r="N229" s="245" t="s">
        <v>3494</v>
      </c>
      <c r="O229" s="265" t="s">
        <v>3494</v>
      </c>
      <c r="P229" s="276"/>
      <c r="Q229" s="266">
        <v>3.15</v>
      </c>
      <c r="R229" s="242">
        <v>3.9</v>
      </c>
      <c r="S229" s="273" t="s">
        <v>2960</v>
      </c>
    </row>
    <row r="230" spans="1:19">
      <c r="A230" s="911"/>
      <c r="B230" s="60" t="s">
        <v>1460</v>
      </c>
      <c r="C230" s="137" t="s">
        <v>3474</v>
      </c>
      <c r="D230" s="138" t="s">
        <v>120</v>
      </c>
      <c r="E230" s="137" t="s">
        <v>81</v>
      </c>
      <c r="F230" s="249"/>
      <c r="G230" s="268"/>
      <c r="H230" s="245">
        <v>418</v>
      </c>
      <c r="I230" s="263">
        <v>418</v>
      </c>
      <c r="J230" s="245"/>
      <c r="K230" s="245">
        <v>93</v>
      </c>
      <c r="L230" s="264">
        <v>130</v>
      </c>
      <c r="M230" s="245" t="s">
        <v>124</v>
      </c>
      <c r="N230" s="245" t="s">
        <v>3494</v>
      </c>
      <c r="O230" s="265" t="s">
        <v>3494</v>
      </c>
      <c r="P230" s="276"/>
      <c r="Q230" s="266">
        <v>3.3</v>
      </c>
      <c r="R230" s="242">
        <v>4.09</v>
      </c>
      <c r="S230" s="273" t="s">
        <v>2960</v>
      </c>
    </row>
    <row r="231" spans="1:19">
      <c r="A231" s="911"/>
      <c r="B231" s="60" t="s">
        <v>1461</v>
      </c>
      <c r="C231" s="137" t="s">
        <v>3474</v>
      </c>
      <c r="D231" s="138" t="s">
        <v>120</v>
      </c>
      <c r="E231" s="137" t="s">
        <v>81</v>
      </c>
      <c r="F231" s="249"/>
      <c r="G231" s="268"/>
      <c r="H231" s="245">
        <v>456</v>
      </c>
      <c r="I231" s="263">
        <v>456</v>
      </c>
      <c r="J231" s="245"/>
      <c r="K231" s="245">
        <v>102</v>
      </c>
      <c r="L231" s="264">
        <v>142</v>
      </c>
      <c r="M231" s="245" t="s">
        <v>124</v>
      </c>
      <c r="N231" s="245" t="s">
        <v>3494</v>
      </c>
      <c r="O231" s="265" t="s">
        <v>3494</v>
      </c>
      <c r="P231" s="276"/>
      <c r="Q231" s="266">
        <v>3.6</v>
      </c>
      <c r="R231" s="242">
        <v>4.46</v>
      </c>
      <c r="S231" s="273" t="s">
        <v>2960</v>
      </c>
    </row>
    <row r="232" spans="1:19">
      <c r="A232" s="911"/>
      <c r="B232" s="60" t="s">
        <v>1462</v>
      </c>
      <c r="C232" s="137" t="s">
        <v>51</v>
      </c>
      <c r="D232" s="138" t="s">
        <v>55</v>
      </c>
      <c r="E232" s="137" t="s">
        <v>81</v>
      </c>
      <c r="F232" s="249"/>
      <c r="G232" s="268"/>
      <c r="H232" s="245">
        <v>380</v>
      </c>
      <c r="I232" s="263">
        <v>399</v>
      </c>
      <c r="J232" s="245"/>
      <c r="K232" s="245">
        <v>100</v>
      </c>
      <c r="L232" s="264">
        <v>125</v>
      </c>
      <c r="M232" s="245" t="s">
        <v>124</v>
      </c>
      <c r="N232" s="245" t="s">
        <v>3494</v>
      </c>
      <c r="O232" s="265" t="s">
        <v>3494</v>
      </c>
      <c r="P232" s="276"/>
      <c r="Q232" s="266">
        <v>2.5</v>
      </c>
      <c r="R232" s="242">
        <v>2.95</v>
      </c>
      <c r="S232" s="273" t="s">
        <v>4942</v>
      </c>
    </row>
    <row r="233" spans="1:19">
      <c r="A233" s="911"/>
      <c r="B233" s="60" t="s">
        <v>1463</v>
      </c>
      <c r="C233" s="137" t="s">
        <v>117</v>
      </c>
      <c r="D233" s="138" t="s">
        <v>69</v>
      </c>
      <c r="E233" s="137" t="s">
        <v>81</v>
      </c>
      <c r="F233" s="249"/>
      <c r="G233" s="268"/>
      <c r="H233" s="245">
        <v>380</v>
      </c>
      <c r="I233" s="263">
        <v>494</v>
      </c>
      <c r="J233" s="245"/>
      <c r="K233" s="245">
        <v>100</v>
      </c>
      <c r="L233" s="264">
        <v>150</v>
      </c>
      <c r="M233" s="245" t="s">
        <v>124</v>
      </c>
      <c r="N233" s="245" t="s">
        <v>3494</v>
      </c>
      <c r="O233" s="265" t="s">
        <v>3494</v>
      </c>
      <c r="P233" s="276"/>
      <c r="Q233" s="266">
        <v>7</v>
      </c>
      <c r="R233" s="242">
        <v>10.36</v>
      </c>
      <c r="S233" s="273" t="s">
        <v>2928</v>
      </c>
    </row>
    <row r="234" spans="1:19">
      <c r="A234" s="911"/>
      <c r="B234" s="60" t="s">
        <v>1464</v>
      </c>
      <c r="C234" s="137" t="s">
        <v>117</v>
      </c>
      <c r="D234" s="138" t="s">
        <v>55</v>
      </c>
      <c r="E234" s="137" t="s">
        <v>81</v>
      </c>
      <c r="F234" s="249"/>
      <c r="G234" s="268"/>
      <c r="H234" s="245">
        <v>399</v>
      </c>
      <c r="I234" s="263">
        <v>498</v>
      </c>
      <c r="J234" s="245"/>
      <c r="K234" s="245">
        <v>105</v>
      </c>
      <c r="L234" s="264">
        <v>157</v>
      </c>
      <c r="M234" s="245" t="s">
        <v>124</v>
      </c>
      <c r="N234" s="245" t="s">
        <v>3494</v>
      </c>
      <c r="O234" s="265" t="s">
        <v>3494</v>
      </c>
      <c r="P234" s="276"/>
      <c r="Q234" s="266">
        <v>7.35</v>
      </c>
      <c r="R234" s="242">
        <v>10.65</v>
      </c>
      <c r="S234" s="273" t="s">
        <v>2928</v>
      </c>
    </row>
    <row r="235" spans="1:19">
      <c r="A235" s="911"/>
      <c r="B235" s="60" t="s">
        <v>1465</v>
      </c>
      <c r="C235" s="137" t="s">
        <v>51</v>
      </c>
      <c r="D235" s="138" t="s">
        <v>55</v>
      </c>
      <c r="E235" s="137" t="s">
        <v>81</v>
      </c>
      <c r="F235" s="249"/>
      <c r="G235" s="268"/>
      <c r="H235" s="245">
        <v>400</v>
      </c>
      <c r="I235" s="263">
        <v>500</v>
      </c>
      <c r="J235" s="245"/>
      <c r="K235" s="245">
        <v>120</v>
      </c>
      <c r="L235" s="264">
        <v>198</v>
      </c>
      <c r="M235" s="245" t="s">
        <v>124</v>
      </c>
      <c r="N235" s="245" t="s">
        <v>3494</v>
      </c>
      <c r="O235" s="265" t="s">
        <v>3494</v>
      </c>
      <c r="P235" s="276"/>
      <c r="Q235" s="266">
        <v>7</v>
      </c>
      <c r="R235" s="242">
        <v>10.78</v>
      </c>
      <c r="S235" s="273" t="s">
        <v>2929</v>
      </c>
    </row>
    <row r="236" spans="1:19">
      <c r="A236" s="911"/>
      <c r="B236" s="60" t="s">
        <v>1466</v>
      </c>
      <c r="C236" s="137" t="s">
        <v>51</v>
      </c>
      <c r="D236" s="138" t="s">
        <v>55</v>
      </c>
      <c r="E236" s="137" t="s">
        <v>81</v>
      </c>
      <c r="F236" s="249"/>
      <c r="G236" s="268"/>
      <c r="H236" s="245">
        <v>440</v>
      </c>
      <c r="I236" s="263">
        <v>484</v>
      </c>
      <c r="J236" s="245"/>
      <c r="K236" s="245">
        <v>132</v>
      </c>
      <c r="L236" s="264">
        <v>217</v>
      </c>
      <c r="M236" s="245" t="s">
        <v>124</v>
      </c>
      <c r="N236" s="245" t="s">
        <v>3494</v>
      </c>
      <c r="O236" s="265" t="s">
        <v>3494</v>
      </c>
      <c r="P236" s="276"/>
      <c r="Q236" s="266">
        <v>7.7</v>
      </c>
      <c r="R236" s="242">
        <v>11.16</v>
      </c>
      <c r="S236" s="273" t="s">
        <v>2929</v>
      </c>
    </row>
    <row r="237" spans="1:19">
      <c r="A237" s="911"/>
      <c r="B237" s="60" t="s">
        <v>1467</v>
      </c>
      <c r="C237" s="140" t="s">
        <v>1188</v>
      </c>
      <c r="D237" s="138" t="s">
        <v>56</v>
      </c>
      <c r="E237" s="137" t="s">
        <v>81</v>
      </c>
      <c r="F237" s="249" t="s">
        <v>3526</v>
      </c>
      <c r="G237" s="268"/>
      <c r="H237" s="245">
        <v>400</v>
      </c>
      <c r="I237" s="263">
        <v>600</v>
      </c>
      <c r="J237" s="245"/>
      <c r="K237" s="245">
        <v>100</v>
      </c>
      <c r="L237" s="264">
        <v>210</v>
      </c>
      <c r="M237" s="245" t="s">
        <v>124</v>
      </c>
      <c r="N237" s="245" t="s">
        <v>3494</v>
      </c>
      <c r="O237" s="265" t="s">
        <v>3494</v>
      </c>
      <c r="P237" s="276"/>
      <c r="Q237" s="266">
        <v>6.5</v>
      </c>
      <c r="R237" s="242">
        <v>12.74</v>
      </c>
      <c r="S237" s="273" t="s">
        <v>2926</v>
      </c>
    </row>
    <row r="238" spans="1:19">
      <c r="A238" s="911"/>
      <c r="B238" s="60" t="s">
        <v>1468</v>
      </c>
      <c r="C238" s="140" t="s">
        <v>1188</v>
      </c>
      <c r="D238" s="138" t="s">
        <v>56</v>
      </c>
      <c r="E238" s="137" t="s">
        <v>81</v>
      </c>
      <c r="F238" s="249" t="s">
        <v>3524</v>
      </c>
      <c r="G238" s="268"/>
      <c r="H238" s="245">
        <v>440</v>
      </c>
      <c r="I238" s="263">
        <v>594</v>
      </c>
      <c r="J238" s="245"/>
      <c r="K238" s="245">
        <v>110</v>
      </c>
      <c r="L238" s="264">
        <v>225</v>
      </c>
      <c r="M238" s="245" t="s">
        <v>124</v>
      </c>
      <c r="N238" s="245" t="s">
        <v>3494</v>
      </c>
      <c r="O238" s="265" t="s">
        <v>3494</v>
      </c>
      <c r="P238" s="276"/>
      <c r="Q238" s="266">
        <v>7.15</v>
      </c>
      <c r="R238" s="242">
        <v>13.37</v>
      </c>
      <c r="S238" s="273" t="s">
        <v>2926</v>
      </c>
    </row>
    <row r="239" spans="1:19">
      <c r="A239" s="911"/>
      <c r="B239" s="60" t="s">
        <v>1469</v>
      </c>
      <c r="C239" s="140" t="s">
        <v>1188</v>
      </c>
      <c r="D239" s="138" t="s">
        <v>56</v>
      </c>
      <c r="E239" s="137" t="s">
        <v>81</v>
      </c>
      <c r="F239" s="249" t="s">
        <v>3526</v>
      </c>
      <c r="G239" s="268">
        <v>250</v>
      </c>
      <c r="H239" s="245">
        <v>500</v>
      </c>
      <c r="I239" s="263">
        <v>600</v>
      </c>
      <c r="J239" s="245">
        <v>32</v>
      </c>
      <c r="K239" s="245">
        <v>65</v>
      </c>
      <c r="L239" s="264">
        <v>94</v>
      </c>
      <c r="M239" s="245" t="s">
        <v>124</v>
      </c>
      <c r="N239" s="245" t="s">
        <v>3494</v>
      </c>
      <c r="O239" s="265" t="s">
        <v>3494</v>
      </c>
      <c r="P239" s="276">
        <v>5.74</v>
      </c>
      <c r="Q239" s="266">
        <v>7</v>
      </c>
      <c r="R239" s="242">
        <v>9.73</v>
      </c>
      <c r="S239" s="273" t="s">
        <v>2895</v>
      </c>
    </row>
    <row r="240" spans="1:19" s="46" customFormat="1">
      <c r="A240" s="47" t="s">
        <v>762</v>
      </c>
      <c r="B240" s="64"/>
      <c r="C240" s="142"/>
      <c r="D240" s="142"/>
      <c r="E240" s="142"/>
      <c r="F240" s="251"/>
      <c r="G240" s="270"/>
      <c r="H240" s="70"/>
      <c r="I240" s="71"/>
      <c r="J240" s="71"/>
      <c r="K240" s="70"/>
      <c r="L240" s="71"/>
      <c r="M240" s="71"/>
      <c r="N240" s="70"/>
      <c r="O240" s="71"/>
      <c r="P240" s="278"/>
      <c r="Q240" s="70"/>
      <c r="R240" s="71"/>
      <c r="S240" s="273"/>
    </row>
    <row r="241" spans="1:19">
      <c r="A241" s="912"/>
      <c r="B241" s="61" t="s">
        <v>1470</v>
      </c>
      <c r="C241" s="137" t="s">
        <v>51</v>
      </c>
      <c r="D241" s="138" t="s">
        <v>50</v>
      </c>
      <c r="E241" s="137" t="s">
        <v>642</v>
      </c>
      <c r="F241" s="249"/>
      <c r="G241" s="267"/>
      <c r="H241" s="245">
        <v>150</v>
      </c>
      <c r="I241" s="263">
        <v>150</v>
      </c>
      <c r="J241" s="263"/>
      <c r="K241" s="245">
        <v>5</v>
      </c>
      <c r="L241" s="264">
        <v>5</v>
      </c>
      <c r="M241" s="264"/>
      <c r="N241" s="245">
        <v>1</v>
      </c>
      <c r="O241" s="265">
        <v>1</v>
      </c>
      <c r="P241" s="279"/>
      <c r="Q241" s="266">
        <v>2</v>
      </c>
      <c r="R241" s="242">
        <v>2</v>
      </c>
      <c r="S241" s="273" t="s">
        <v>2903</v>
      </c>
    </row>
    <row r="242" spans="1:19">
      <c r="A242" s="912"/>
      <c r="B242" s="61" t="s">
        <v>1471</v>
      </c>
      <c r="C242" s="137" t="s">
        <v>51</v>
      </c>
      <c r="D242" s="138" t="s">
        <v>131</v>
      </c>
      <c r="E242" s="137" t="s">
        <v>642</v>
      </c>
      <c r="F242" s="249"/>
      <c r="G242" s="267"/>
      <c r="H242" s="245">
        <v>175</v>
      </c>
      <c r="I242" s="263">
        <v>192</v>
      </c>
      <c r="J242" s="263"/>
      <c r="K242" s="245">
        <v>30</v>
      </c>
      <c r="L242" s="264">
        <v>60</v>
      </c>
      <c r="M242" s="264"/>
      <c r="N242" s="245">
        <v>8</v>
      </c>
      <c r="O242" s="265">
        <v>8</v>
      </c>
      <c r="P242" s="279"/>
      <c r="Q242" s="266">
        <v>0.55000000000000004</v>
      </c>
      <c r="R242" s="242">
        <v>0.91</v>
      </c>
      <c r="S242" s="273" t="s">
        <v>2636</v>
      </c>
    </row>
    <row r="243" spans="1:19">
      <c r="A243" s="912"/>
      <c r="B243" s="61" t="s">
        <v>1472</v>
      </c>
      <c r="C243" s="137" t="s">
        <v>59</v>
      </c>
      <c r="D243" s="138" t="s">
        <v>118</v>
      </c>
      <c r="E243" s="137" t="s">
        <v>642</v>
      </c>
      <c r="F243" s="249"/>
      <c r="G243" s="267"/>
      <c r="H243" s="245">
        <v>200</v>
      </c>
      <c r="I243" s="263">
        <v>230</v>
      </c>
      <c r="J243" s="263"/>
      <c r="K243" s="245">
        <v>60</v>
      </c>
      <c r="L243" s="264">
        <v>90</v>
      </c>
      <c r="M243" s="264" t="s">
        <v>124</v>
      </c>
      <c r="N243" s="245" t="s">
        <v>124</v>
      </c>
      <c r="O243" s="265" t="s">
        <v>53</v>
      </c>
      <c r="P243" s="279"/>
      <c r="Q243" s="266">
        <v>3</v>
      </c>
      <c r="R243" s="242">
        <v>4.17</v>
      </c>
      <c r="S243" s="273" t="s">
        <v>2922</v>
      </c>
    </row>
    <row r="244" spans="1:19">
      <c r="A244" s="912"/>
      <c r="B244" s="61" t="s">
        <v>1473</v>
      </c>
      <c r="C244" s="137" t="s">
        <v>51</v>
      </c>
      <c r="D244" s="138" t="s">
        <v>131</v>
      </c>
      <c r="E244" s="137" t="s">
        <v>642</v>
      </c>
      <c r="F244" s="249"/>
      <c r="G244" s="267"/>
      <c r="H244" s="245">
        <v>225</v>
      </c>
      <c r="I244" s="263">
        <v>247</v>
      </c>
      <c r="J244" s="263"/>
      <c r="K244" s="245">
        <v>70</v>
      </c>
      <c r="L244" s="264">
        <v>98</v>
      </c>
      <c r="M244" s="264"/>
      <c r="N244" s="245">
        <v>12</v>
      </c>
      <c r="O244" s="265">
        <v>12</v>
      </c>
      <c r="P244" s="279"/>
      <c r="Q244" s="266">
        <v>1</v>
      </c>
      <c r="R244" s="242">
        <v>1.3</v>
      </c>
      <c r="S244" s="273" t="s">
        <v>2740</v>
      </c>
    </row>
    <row r="245" spans="1:19">
      <c r="A245" s="912"/>
      <c r="B245" s="61" t="s">
        <v>1474</v>
      </c>
      <c r="C245" s="137" t="s">
        <v>51</v>
      </c>
      <c r="D245" s="138" t="s">
        <v>50</v>
      </c>
      <c r="E245" s="137" t="s">
        <v>642</v>
      </c>
      <c r="F245" s="249"/>
      <c r="G245" s="267"/>
      <c r="H245" s="245">
        <v>333</v>
      </c>
      <c r="I245" s="263">
        <v>333</v>
      </c>
      <c r="J245" s="263"/>
      <c r="K245" s="245">
        <v>30</v>
      </c>
      <c r="L245" s="264">
        <v>60</v>
      </c>
      <c r="M245" s="264"/>
      <c r="N245" s="245">
        <v>3</v>
      </c>
      <c r="O245" s="265">
        <v>3</v>
      </c>
      <c r="P245" s="279"/>
      <c r="Q245" s="266">
        <v>0.6</v>
      </c>
      <c r="R245" s="242">
        <v>0.96</v>
      </c>
      <c r="S245" s="273" t="s">
        <v>2637</v>
      </c>
    </row>
    <row r="246" spans="1:19">
      <c r="A246" s="912"/>
      <c r="B246" s="61" t="s">
        <v>1475</v>
      </c>
      <c r="C246" s="137" t="s">
        <v>51</v>
      </c>
      <c r="D246" s="138" t="s">
        <v>56</v>
      </c>
      <c r="E246" s="137" t="s">
        <v>642</v>
      </c>
      <c r="F246" s="249"/>
      <c r="G246" s="267"/>
      <c r="H246" s="245">
        <v>350</v>
      </c>
      <c r="I246" s="263">
        <v>385</v>
      </c>
      <c r="J246" s="263"/>
      <c r="K246" s="245">
        <v>65</v>
      </c>
      <c r="L246" s="264">
        <v>94</v>
      </c>
      <c r="M246" s="264"/>
      <c r="N246" s="245">
        <v>6</v>
      </c>
      <c r="O246" s="265">
        <v>6</v>
      </c>
      <c r="P246" s="279"/>
      <c r="Q246" s="266">
        <v>1.25</v>
      </c>
      <c r="R246" s="242">
        <v>1.66</v>
      </c>
      <c r="S246" s="273" t="s">
        <v>2740</v>
      </c>
    </row>
    <row r="247" spans="1:19">
      <c r="A247" s="912"/>
      <c r="B247" s="61" t="s">
        <v>1476</v>
      </c>
      <c r="C247" s="137" t="s">
        <v>51</v>
      </c>
      <c r="D247" s="138" t="s">
        <v>56</v>
      </c>
      <c r="E247" s="137" t="s">
        <v>642</v>
      </c>
      <c r="F247" s="249"/>
      <c r="G247" s="267"/>
      <c r="H247" s="245">
        <v>370</v>
      </c>
      <c r="I247" s="263">
        <v>407</v>
      </c>
      <c r="J247" s="263"/>
      <c r="K247" s="245">
        <v>70</v>
      </c>
      <c r="L247" s="264">
        <v>98</v>
      </c>
      <c r="M247" s="264"/>
      <c r="N247" s="245">
        <v>8</v>
      </c>
      <c r="O247" s="265">
        <v>8</v>
      </c>
      <c r="P247" s="279"/>
      <c r="Q247" s="266">
        <v>2.65</v>
      </c>
      <c r="R247" s="242">
        <v>3.44</v>
      </c>
      <c r="S247" s="273" t="s">
        <v>2727</v>
      </c>
    </row>
    <row r="248" spans="1:19">
      <c r="A248" s="912"/>
      <c r="B248" s="61" t="s">
        <v>1477</v>
      </c>
      <c r="C248" s="137" t="s">
        <v>59</v>
      </c>
      <c r="D248" s="138" t="s">
        <v>56</v>
      </c>
      <c r="E248" s="137" t="s">
        <v>642</v>
      </c>
      <c r="F248" s="249"/>
      <c r="G248" s="267"/>
      <c r="H248" s="245">
        <v>380</v>
      </c>
      <c r="I248" s="263">
        <v>494</v>
      </c>
      <c r="J248" s="263"/>
      <c r="K248" s="245">
        <v>75</v>
      </c>
      <c r="L248" s="264">
        <v>150</v>
      </c>
      <c r="M248" s="264" t="s">
        <v>124</v>
      </c>
      <c r="N248" s="245" t="s">
        <v>53</v>
      </c>
      <c r="O248" s="265" t="s">
        <v>53</v>
      </c>
      <c r="P248" s="279"/>
      <c r="Q248" s="266">
        <v>7.5</v>
      </c>
      <c r="R248" s="242">
        <v>13.35</v>
      </c>
      <c r="S248" s="273" t="s">
        <v>2896</v>
      </c>
    </row>
    <row r="249" spans="1:19">
      <c r="A249" s="912"/>
      <c r="B249" s="61" t="s">
        <v>1478</v>
      </c>
      <c r="C249" s="137" t="s">
        <v>51</v>
      </c>
      <c r="D249" s="138" t="s">
        <v>50</v>
      </c>
      <c r="E249" s="137" t="s">
        <v>642</v>
      </c>
      <c r="F249" s="249"/>
      <c r="G249" s="267"/>
      <c r="H249" s="245">
        <v>390</v>
      </c>
      <c r="I249" s="263">
        <v>429</v>
      </c>
      <c r="J249" s="263"/>
      <c r="K249" s="245">
        <v>60</v>
      </c>
      <c r="L249" s="264">
        <v>78</v>
      </c>
      <c r="M249" s="264"/>
      <c r="N249" s="245">
        <v>32</v>
      </c>
      <c r="O249" s="265">
        <v>32</v>
      </c>
      <c r="P249" s="279"/>
      <c r="Q249" s="266">
        <v>10</v>
      </c>
      <c r="R249" s="242">
        <v>12.4</v>
      </c>
      <c r="S249" s="273" t="s">
        <v>2897</v>
      </c>
    </row>
    <row r="250" spans="1:19">
      <c r="A250" s="912"/>
      <c r="B250" s="61" t="s">
        <v>1479</v>
      </c>
      <c r="C250" s="137" t="s">
        <v>51</v>
      </c>
      <c r="D250" s="138" t="s">
        <v>50</v>
      </c>
      <c r="E250" s="137" t="s">
        <v>642</v>
      </c>
      <c r="F250" s="249"/>
      <c r="G250" s="267"/>
      <c r="H250" s="245">
        <v>400</v>
      </c>
      <c r="I250" s="263">
        <v>460</v>
      </c>
      <c r="J250" s="263"/>
      <c r="K250" s="245">
        <v>70</v>
      </c>
      <c r="L250" s="264">
        <v>98</v>
      </c>
      <c r="M250" s="264"/>
      <c r="N250" s="245">
        <v>2</v>
      </c>
      <c r="O250" s="265">
        <v>2</v>
      </c>
      <c r="P250" s="279"/>
      <c r="Q250" s="266">
        <v>1.45</v>
      </c>
      <c r="R250" s="242">
        <v>1.92</v>
      </c>
      <c r="S250" s="273" t="s">
        <v>2918</v>
      </c>
    </row>
    <row r="251" spans="1:19">
      <c r="A251" s="912"/>
      <c r="B251" s="61" t="s">
        <v>1480</v>
      </c>
      <c r="C251" s="137" t="s">
        <v>71</v>
      </c>
      <c r="D251" s="138" t="s">
        <v>91</v>
      </c>
      <c r="E251" s="137" t="s">
        <v>642</v>
      </c>
      <c r="F251" s="249"/>
      <c r="G251" s="267"/>
      <c r="H251" s="245">
        <v>400</v>
      </c>
      <c r="I251" s="263">
        <v>460</v>
      </c>
      <c r="J251" s="263"/>
      <c r="K251" s="245">
        <v>55</v>
      </c>
      <c r="L251" s="264">
        <v>82</v>
      </c>
      <c r="M251" s="264">
        <v>4</v>
      </c>
      <c r="N251" s="245">
        <v>4</v>
      </c>
      <c r="O251" s="265">
        <v>4</v>
      </c>
      <c r="P251" s="279"/>
      <c r="Q251" s="266">
        <v>4</v>
      </c>
      <c r="R251" s="242">
        <v>5.56</v>
      </c>
      <c r="S251" s="273" t="s">
        <v>2763</v>
      </c>
    </row>
    <row r="252" spans="1:19" s="287" customFormat="1">
      <c r="A252" s="912"/>
      <c r="B252" s="61" t="s">
        <v>5089</v>
      </c>
      <c r="C252" s="137" t="s">
        <v>71</v>
      </c>
      <c r="D252" s="138" t="s">
        <v>91</v>
      </c>
      <c r="E252" s="137" t="s">
        <v>642</v>
      </c>
      <c r="F252" s="249"/>
      <c r="G252" s="267">
        <v>240</v>
      </c>
      <c r="H252" s="245">
        <v>480</v>
      </c>
      <c r="I252" s="263">
        <v>480</v>
      </c>
      <c r="J252" s="263">
        <v>33</v>
      </c>
      <c r="K252" s="245">
        <v>66</v>
      </c>
      <c r="L252" s="264">
        <v>99</v>
      </c>
      <c r="M252" s="264">
        <v>4</v>
      </c>
      <c r="N252" s="245">
        <v>4</v>
      </c>
      <c r="O252" s="265">
        <v>4</v>
      </c>
      <c r="P252" s="279">
        <v>3.36</v>
      </c>
      <c r="Q252" s="266">
        <v>4.8</v>
      </c>
      <c r="R252" s="242">
        <v>6.24</v>
      </c>
      <c r="S252" s="273" t="s">
        <v>5090</v>
      </c>
    </row>
    <row r="253" spans="1:19">
      <c r="A253" s="912"/>
      <c r="B253" s="61" t="s">
        <v>1481</v>
      </c>
      <c r="C253" s="137" t="s">
        <v>51</v>
      </c>
      <c r="D253" s="138" t="s">
        <v>132</v>
      </c>
      <c r="E253" s="137" t="s">
        <v>642</v>
      </c>
      <c r="F253" s="249"/>
      <c r="G253" s="267"/>
      <c r="H253" s="245">
        <v>420</v>
      </c>
      <c r="I253" s="263">
        <v>483</v>
      </c>
      <c r="J253" s="263"/>
      <c r="K253" s="245">
        <v>45</v>
      </c>
      <c r="L253" s="264">
        <v>74</v>
      </c>
      <c r="M253" s="264"/>
      <c r="N253" s="245">
        <v>1</v>
      </c>
      <c r="O253" s="265">
        <v>1</v>
      </c>
      <c r="P253" s="279"/>
      <c r="Q253" s="266">
        <v>1.75</v>
      </c>
      <c r="R253" s="242">
        <v>2.59</v>
      </c>
      <c r="S253" s="273" t="s">
        <v>2763</v>
      </c>
    </row>
    <row r="254" spans="1:19">
      <c r="A254" s="912"/>
      <c r="B254" s="61" t="s">
        <v>1482</v>
      </c>
      <c r="C254" s="137" t="s">
        <v>51</v>
      </c>
      <c r="D254" s="138" t="s">
        <v>50</v>
      </c>
      <c r="E254" s="137" t="s">
        <v>642</v>
      </c>
      <c r="F254" s="249"/>
      <c r="G254" s="267"/>
      <c r="H254" s="245">
        <v>450</v>
      </c>
      <c r="I254" s="263">
        <v>495</v>
      </c>
      <c r="J254" s="263"/>
      <c r="K254" s="245">
        <v>75</v>
      </c>
      <c r="L254" s="264">
        <v>97</v>
      </c>
      <c r="M254" s="264"/>
      <c r="N254" s="245">
        <v>3</v>
      </c>
      <c r="O254" s="265">
        <v>3</v>
      </c>
      <c r="P254" s="279"/>
      <c r="Q254" s="266">
        <v>3.45</v>
      </c>
      <c r="R254" s="242">
        <v>4.2699999999999996</v>
      </c>
      <c r="S254" s="273" t="s">
        <v>2763</v>
      </c>
    </row>
    <row r="255" spans="1:19">
      <c r="A255" s="912"/>
      <c r="B255" s="61" t="s">
        <v>1483</v>
      </c>
      <c r="C255" s="137" t="s">
        <v>45</v>
      </c>
      <c r="D255" s="138" t="s">
        <v>132</v>
      </c>
      <c r="E255" s="137" t="s">
        <v>642</v>
      </c>
      <c r="F255" s="249"/>
      <c r="G255" s="267"/>
      <c r="H255" s="245">
        <v>480</v>
      </c>
      <c r="I255" s="263">
        <v>552</v>
      </c>
      <c r="J255" s="263"/>
      <c r="K255" s="245">
        <v>55</v>
      </c>
      <c r="L255" s="264">
        <v>82</v>
      </c>
      <c r="M255" s="264"/>
      <c r="N255" s="245">
        <v>8</v>
      </c>
      <c r="O255" s="265">
        <v>8</v>
      </c>
      <c r="P255" s="279"/>
      <c r="Q255" s="266">
        <v>1.1000000000000001</v>
      </c>
      <c r="R255" s="242">
        <v>1.52</v>
      </c>
      <c r="S255" s="273" t="s">
        <v>2731</v>
      </c>
    </row>
    <row r="256" spans="1:19">
      <c r="A256" s="912"/>
      <c r="B256" s="61" t="s">
        <v>1484</v>
      </c>
      <c r="C256" s="137" t="s">
        <v>51</v>
      </c>
      <c r="D256" s="138" t="s">
        <v>137</v>
      </c>
      <c r="E256" s="137" t="s">
        <v>642</v>
      </c>
      <c r="F256" s="249"/>
      <c r="G256" s="267"/>
      <c r="H256" s="245">
        <v>500</v>
      </c>
      <c r="I256" s="263">
        <v>575</v>
      </c>
      <c r="J256" s="263"/>
      <c r="K256" s="245">
        <v>60</v>
      </c>
      <c r="L256" s="264">
        <v>90</v>
      </c>
      <c r="M256" s="264"/>
      <c r="N256" s="245">
        <v>4</v>
      </c>
      <c r="O256" s="265">
        <v>4</v>
      </c>
      <c r="P256" s="279"/>
      <c r="Q256" s="266">
        <v>5</v>
      </c>
      <c r="R256" s="242">
        <v>6.95</v>
      </c>
      <c r="S256" s="273" t="s">
        <v>2927</v>
      </c>
    </row>
    <row r="257" spans="1:19">
      <c r="A257" s="912"/>
      <c r="B257" s="61" t="s">
        <v>1485</v>
      </c>
      <c r="C257" s="137" t="s">
        <v>51</v>
      </c>
      <c r="D257" s="138" t="s">
        <v>137</v>
      </c>
      <c r="E257" s="137" t="s">
        <v>642</v>
      </c>
      <c r="F257" s="249"/>
      <c r="G257" s="267"/>
      <c r="H257" s="245">
        <v>525</v>
      </c>
      <c r="I257" s="263">
        <v>551</v>
      </c>
      <c r="J257" s="263"/>
      <c r="K257" s="245">
        <v>63</v>
      </c>
      <c r="L257" s="264">
        <v>94</v>
      </c>
      <c r="M257" s="264"/>
      <c r="N257" s="245">
        <v>4</v>
      </c>
      <c r="O257" s="265">
        <v>4</v>
      </c>
      <c r="P257" s="279"/>
      <c r="Q257" s="266">
        <v>5.25</v>
      </c>
      <c r="R257" s="242">
        <v>6.98</v>
      </c>
      <c r="S257" s="273" t="s">
        <v>2927</v>
      </c>
    </row>
    <row r="258" spans="1:19">
      <c r="A258" s="912"/>
      <c r="B258" s="61" t="s">
        <v>1486</v>
      </c>
      <c r="C258" s="137" t="s">
        <v>51</v>
      </c>
      <c r="D258" s="138" t="s">
        <v>137</v>
      </c>
      <c r="E258" s="137" t="s">
        <v>642</v>
      </c>
      <c r="F258" s="249"/>
      <c r="G258" s="267"/>
      <c r="H258" s="245">
        <v>550</v>
      </c>
      <c r="I258" s="263">
        <v>550</v>
      </c>
      <c r="J258" s="263"/>
      <c r="K258" s="245">
        <v>66</v>
      </c>
      <c r="L258" s="264">
        <v>99</v>
      </c>
      <c r="M258" s="264"/>
      <c r="N258" s="245">
        <v>4</v>
      </c>
      <c r="O258" s="265">
        <v>4</v>
      </c>
      <c r="P258" s="279"/>
      <c r="Q258" s="266">
        <v>5.5</v>
      </c>
      <c r="R258" s="242">
        <v>7.15</v>
      </c>
      <c r="S258" s="273" t="s">
        <v>2927</v>
      </c>
    </row>
    <row r="259" spans="1:19">
      <c r="A259" s="912"/>
      <c r="B259" s="61" t="s">
        <v>1487</v>
      </c>
      <c r="C259" s="137" t="s">
        <v>51</v>
      </c>
      <c r="D259" s="138" t="s">
        <v>137</v>
      </c>
      <c r="E259" s="137" t="s">
        <v>642</v>
      </c>
      <c r="F259" s="249"/>
      <c r="G259" s="267"/>
      <c r="H259" s="245">
        <v>550</v>
      </c>
      <c r="I259" s="263">
        <v>550</v>
      </c>
      <c r="J259" s="263"/>
      <c r="K259" s="245">
        <v>66</v>
      </c>
      <c r="L259" s="264">
        <v>66</v>
      </c>
      <c r="M259" s="264"/>
      <c r="N259" s="245">
        <v>4</v>
      </c>
      <c r="O259" s="265">
        <v>4</v>
      </c>
      <c r="P259" s="279"/>
      <c r="Q259" s="266">
        <v>5.5</v>
      </c>
      <c r="R259" s="242">
        <v>7.15</v>
      </c>
      <c r="S259" s="273" t="s">
        <v>2927</v>
      </c>
    </row>
    <row r="260" spans="1:19">
      <c r="A260" s="912"/>
      <c r="B260" s="61" t="s">
        <v>1488</v>
      </c>
      <c r="C260" s="137" t="s">
        <v>51</v>
      </c>
      <c r="D260" s="138" t="s">
        <v>133</v>
      </c>
      <c r="E260" s="137" t="s">
        <v>642</v>
      </c>
      <c r="F260" s="249"/>
      <c r="G260" s="267">
        <v>250</v>
      </c>
      <c r="H260" s="245">
        <v>500</v>
      </c>
      <c r="I260" s="263">
        <v>575</v>
      </c>
      <c r="J260" s="263">
        <v>15</v>
      </c>
      <c r="K260" s="245">
        <v>30</v>
      </c>
      <c r="L260" s="264">
        <v>94</v>
      </c>
      <c r="M260" s="264">
        <v>48</v>
      </c>
      <c r="N260" s="245">
        <v>24</v>
      </c>
      <c r="O260" s="265">
        <v>48</v>
      </c>
      <c r="P260" s="279">
        <v>0.39</v>
      </c>
      <c r="Q260" s="266">
        <v>0.5</v>
      </c>
      <c r="R260" s="242">
        <v>1</v>
      </c>
      <c r="S260" s="273" t="s">
        <v>2898</v>
      </c>
    </row>
    <row r="261" spans="1:19">
      <c r="A261" s="912"/>
      <c r="B261" s="61" t="s">
        <v>1489</v>
      </c>
      <c r="C261" s="137" t="s">
        <v>130</v>
      </c>
      <c r="D261" s="138" t="s">
        <v>56</v>
      </c>
      <c r="E261" s="137" t="s">
        <v>642</v>
      </c>
      <c r="F261" s="249"/>
      <c r="G261" s="267"/>
      <c r="H261" s="245">
        <v>520</v>
      </c>
      <c r="I261" s="263">
        <v>598</v>
      </c>
      <c r="J261" s="263"/>
      <c r="K261" s="245">
        <v>70</v>
      </c>
      <c r="L261" s="264">
        <v>98</v>
      </c>
      <c r="M261" s="264" t="s">
        <v>124</v>
      </c>
      <c r="N261" s="245" t="s">
        <v>53</v>
      </c>
      <c r="O261" s="265" t="s">
        <v>53</v>
      </c>
      <c r="P261" s="279"/>
      <c r="Q261" s="266">
        <v>9</v>
      </c>
      <c r="R261" s="242">
        <v>11.97</v>
      </c>
      <c r="S261" s="273" t="s">
        <v>2880</v>
      </c>
    </row>
    <row r="262" spans="1:19">
      <c r="A262" s="912"/>
      <c r="B262" s="61" t="s">
        <v>1490</v>
      </c>
      <c r="C262" s="137" t="s">
        <v>130</v>
      </c>
      <c r="D262" s="138" t="s">
        <v>56</v>
      </c>
      <c r="E262" s="137" t="s">
        <v>642</v>
      </c>
      <c r="F262" s="249"/>
      <c r="G262" s="267"/>
      <c r="H262" s="245">
        <v>546</v>
      </c>
      <c r="I262" s="263">
        <v>573</v>
      </c>
      <c r="J262" s="263"/>
      <c r="K262" s="245">
        <v>73</v>
      </c>
      <c r="L262" s="264">
        <v>102</v>
      </c>
      <c r="M262" s="264" t="s">
        <v>124</v>
      </c>
      <c r="N262" s="245" t="s">
        <v>53</v>
      </c>
      <c r="O262" s="265" t="s">
        <v>53</v>
      </c>
      <c r="P262" s="279"/>
      <c r="Q262" s="266">
        <v>9.4499999999999993</v>
      </c>
      <c r="R262" s="242">
        <v>12</v>
      </c>
      <c r="S262" s="273" t="s">
        <v>2880</v>
      </c>
    </row>
    <row r="263" spans="1:19">
      <c r="A263" s="912"/>
      <c r="B263" s="61" t="s">
        <v>1491</v>
      </c>
      <c r="C263" s="137" t="s">
        <v>130</v>
      </c>
      <c r="D263" s="138" t="s">
        <v>56</v>
      </c>
      <c r="E263" s="137" t="s">
        <v>642</v>
      </c>
      <c r="F263" s="249"/>
      <c r="G263" s="267"/>
      <c r="H263" s="245">
        <v>572</v>
      </c>
      <c r="I263" s="263">
        <v>572</v>
      </c>
      <c r="J263" s="263"/>
      <c r="K263" s="245">
        <v>77</v>
      </c>
      <c r="L263" s="264">
        <v>107</v>
      </c>
      <c r="M263" s="264" t="s">
        <v>124</v>
      </c>
      <c r="N263" s="245" t="s">
        <v>53</v>
      </c>
      <c r="O263" s="265" t="s">
        <v>53</v>
      </c>
      <c r="P263" s="279"/>
      <c r="Q263" s="266">
        <v>9.9</v>
      </c>
      <c r="R263" s="242">
        <v>12.27</v>
      </c>
      <c r="S263" s="273" t="s">
        <v>2880</v>
      </c>
    </row>
    <row r="264" spans="1:19">
      <c r="A264" s="912"/>
      <c r="B264" s="61" t="s">
        <v>1492</v>
      </c>
      <c r="C264" s="137" t="s">
        <v>130</v>
      </c>
      <c r="D264" s="138" t="s">
        <v>56</v>
      </c>
      <c r="E264" s="137" t="s">
        <v>642</v>
      </c>
      <c r="F264" s="249"/>
      <c r="G264" s="267"/>
      <c r="H264" s="245">
        <v>624</v>
      </c>
      <c r="I264" s="263">
        <v>624</v>
      </c>
      <c r="J264" s="263"/>
      <c r="K264" s="245">
        <v>77</v>
      </c>
      <c r="L264" s="264">
        <v>77</v>
      </c>
      <c r="M264" s="264" t="s">
        <v>124</v>
      </c>
      <c r="N264" s="245" t="s">
        <v>53</v>
      </c>
      <c r="O264" s="265" t="s">
        <v>53</v>
      </c>
      <c r="P264" s="279"/>
      <c r="Q264" s="266">
        <v>9.9</v>
      </c>
      <c r="R264" s="242">
        <v>12.27</v>
      </c>
      <c r="S264" s="273" t="s">
        <v>2880</v>
      </c>
    </row>
    <row r="265" spans="1:19">
      <c r="A265" s="912"/>
      <c r="B265" s="61" t="s">
        <v>1493</v>
      </c>
      <c r="C265" s="137" t="s">
        <v>3474</v>
      </c>
      <c r="D265" s="138" t="s">
        <v>56</v>
      </c>
      <c r="E265" s="137" t="s">
        <v>642</v>
      </c>
      <c r="F265" s="249"/>
      <c r="G265" s="267"/>
      <c r="H265" s="245">
        <v>525</v>
      </c>
      <c r="I265" s="263">
        <v>577</v>
      </c>
      <c r="J265" s="263"/>
      <c r="K265" s="245">
        <v>65</v>
      </c>
      <c r="L265" s="264">
        <v>97</v>
      </c>
      <c r="M265" s="264" t="s">
        <v>124</v>
      </c>
      <c r="N265" s="245" t="s">
        <v>53</v>
      </c>
      <c r="O265" s="265" t="s">
        <v>53</v>
      </c>
      <c r="P265" s="279"/>
      <c r="Q265" s="266">
        <v>9.5</v>
      </c>
      <c r="R265" s="242">
        <v>12.92</v>
      </c>
      <c r="S265" s="273" t="s">
        <v>2880</v>
      </c>
    </row>
    <row r="266" spans="1:19">
      <c r="A266" s="912"/>
      <c r="B266" s="61" t="s">
        <v>1494</v>
      </c>
      <c r="C266" s="137" t="s">
        <v>3474</v>
      </c>
      <c r="D266" s="138" t="s">
        <v>56</v>
      </c>
      <c r="E266" s="137" t="s">
        <v>642</v>
      </c>
      <c r="F266" s="249"/>
      <c r="G266" s="267"/>
      <c r="H266" s="245">
        <v>551</v>
      </c>
      <c r="I266" s="263">
        <v>578</v>
      </c>
      <c r="J266" s="263"/>
      <c r="K266" s="245">
        <v>68</v>
      </c>
      <c r="L266" s="264">
        <v>102</v>
      </c>
      <c r="M266" s="264" t="s">
        <v>124</v>
      </c>
      <c r="N266" s="245" t="s">
        <v>53</v>
      </c>
      <c r="O266" s="265" t="s">
        <v>53</v>
      </c>
      <c r="P266" s="279"/>
      <c r="Q266" s="266">
        <v>9.9700000000000006</v>
      </c>
      <c r="R266" s="242">
        <v>13.26</v>
      </c>
      <c r="S266" s="273" t="s">
        <v>2880</v>
      </c>
    </row>
    <row r="267" spans="1:19">
      <c r="A267" s="912"/>
      <c r="B267" s="61" t="s">
        <v>1495</v>
      </c>
      <c r="C267" s="137" t="s">
        <v>3474</v>
      </c>
      <c r="D267" s="138" t="s">
        <v>56</v>
      </c>
      <c r="E267" s="137" t="s">
        <v>642</v>
      </c>
      <c r="F267" s="249"/>
      <c r="G267" s="267"/>
      <c r="H267" s="245">
        <v>548</v>
      </c>
      <c r="I267" s="263">
        <v>577</v>
      </c>
      <c r="J267" s="263"/>
      <c r="K267" s="245">
        <v>71</v>
      </c>
      <c r="L267" s="264">
        <v>106</v>
      </c>
      <c r="M267" s="264" t="s">
        <v>124</v>
      </c>
      <c r="N267" s="245" t="s">
        <v>53</v>
      </c>
      <c r="O267" s="265" t="s">
        <v>53</v>
      </c>
      <c r="P267" s="279"/>
      <c r="Q267" s="266">
        <v>10.45</v>
      </c>
      <c r="R267" s="242">
        <v>13.58</v>
      </c>
      <c r="S267" s="273" t="s">
        <v>2880</v>
      </c>
    </row>
    <row r="268" spans="1:19">
      <c r="A268" s="912"/>
      <c r="B268" s="61" t="s">
        <v>1496</v>
      </c>
      <c r="C268" s="137" t="s">
        <v>3474</v>
      </c>
      <c r="D268" s="138" t="s">
        <v>56</v>
      </c>
      <c r="E268" s="137" t="s">
        <v>642</v>
      </c>
      <c r="F268" s="249"/>
      <c r="G268" s="267"/>
      <c r="H268" s="245">
        <v>630</v>
      </c>
      <c r="I268" s="263">
        <v>630</v>
      </c>
      <c r="J268" s="263"/>
      <c r="K268" s="245">
        <v>71</v>
      </c>
      <c r="L268" s="264">
        <v>71</v>
      </c>
      <c r="M268" s="264" t="s">
        <v>124</v>
      </c>
      <c r="N268" s="245" t="s">
        <v>53</v>
      </c>
      <c r="O268" s="265" t="s">
        <v>53</v>
      </c>
      <c r="P268" s="279"/>
      <c r="Q268" s="266">
        <v>10.45</v>
      </c>
      <c r="R268" s="242">
        <v>13.58</v>
      </c>
      <c r="S268" s="273" t="s">
        <v>2880</v>
      </c>
    </row>
    <row r="269" spans="1:19">
      <c r="A269" s="912"/>
      <c r="B269" s="61" t="s">
        <v>1497</v>
      </c>
      <c r="C269" s="137" t="s">
        <v>45</v>
      </c>
      <c r="D269" s="138" t="s">
        <v>132</v>
      </c>
      <c r="E269" s="137" t="s">
        <v>642</v>
      </c>
      <c r="F269" s="249"/>
      <c r="G269" s="267"/>
      <c r="H269" s="245">
        <v>550</v>
      </c>
      <c r="I269" s="263">
        <v>605</v>
      </c>
      <c r="J269" s="263"/>
      <c r="K269" s="245">
        <v>70</v>
      </c>
      <c r="L269" s="264">
        <v>98</v>
      </c>
      <c r="M269" s="264"/>
      <c r="N269" s="245">
        <v>6</v>
      </c>
      <c r="O269" s="265">
        <v>6</v>
      </c>
      <c r="P269" s="279"/>
      <c r="Q269" s="266">
        <v>1.75</v>
      </c>
      <c r="R269" s="242">
        <v>2.27</v>
      </c>
      <c r="S269" s="273" t="s">
        <v>2731</v>
      </c>
    </row>
    <row r="270" spans="1:19">
      <c r="A270" s="912"/>
      <c r="B270" s="61" t="s">
        <v>1498</v>
      </c>
      <c r="C270" s="137" t="s">
        <v>45</v>
      </c>
      <c r="D270" s="138" t="s">
        <v>56</v>
      </c>
      <c r="E270" s="137" t="s">
        <v>642</v>
      </c>
      <c r="F270" s="249"/>
      <c r="G270" s="267"/>
      <c r="H270" s="245">
        <v>600</v>
      </c>
      <c r="I270" s="263">
        <v>690</v>
      </c>
      <c r="J270" s="263"/>
      <c r="K270" s="245">
        <v>80</v>
      </c>
      <c r="L270" s="264">
        <v>120</v>
      </c>
      <c r="M270" s="264"/>
      <c r="N270" s="245">
        <v>8</v>
      </c>
      <c r="O270" s="265">
        <v>8</v>
      </c>
      <c r="P270" s="279"/>
      <c r="Q270" s="266">
        <v>5.5</v>
      </c>
      <c r="R270" s="242">
        <v>7.64</v>
      </c>
      <c r="S270" s="273" t="s">
        <v>2731</v>
      </c>
    </row>
    <row r="271" spans="1:19">
      <c r="A271" s="912"/>
      <c r="B271" s="61" t="s">
        <v>1499</v>
      </c>
      <c r="C271" s="137" t="s">
        <v>43</v>
      </c>
      <c r="D271" s="138" t="s">
        <v>56</v>
      </c>
      <c r="E271" s="137" t="s">
        <v>642</v>
      </c>
      <c r="F271" s="249"/>
      <c r="G271" s="267">
        <v>300</v>
      </c>
      <c r="H271" s="245">
        <v>600</v>
      </c>
      <c r="I271" s="263">
        <v>690</v>
      </c>
      <c r="J271" s="263">
        <v>45</v>
      </c>
      <c r="K271" s="245">
        <v>90</v>
      </c>
      <c r="L271" s="264">
        <v>99</v>
      </c>
      <c r="M271" s="245" t="s">
        <v>53</v>
      </c>
      <c r="N271" s="245" t="s">
        <v>53</v>
      </c>
      <c r="O271" s="265" t="s">
        <v>53</v>
      </c>
      <c r="P271" s="279">
        <v>11.85</v>
      </c>
      <c r="Q271" s="266">
        <v>15</v>
      </c>
      <c r="R271" s="242">
        <v>17.25</v>
      </c>
      <c r="S271" s="273" t="s">
        <v>2887</v>
      </c>
    </row>
    <row r="272" spans="1:19">
      <c r="A272" s="912"/>
      <c r="B272" s="61" t="s">
        <v>1500</v>
      </c>
      <c r="C272" s="137" t="s">
        <v>43</v>
      </c>
      <c r="D272" s="138" t="s">
        <v>56</v>
      </c>
      <c r="E272" s="137" t="s">
        <v>642</v>
      </c>
      <c r="F272" s="249"/>
      <c r="G272" s="267"/>
      <c r="H272" s="245">
        <v>630</v>
      </c>
      <c r="I272" s="263">
        <v>693</v>
      </c>
      <c r="J272" s="263"/>
      <c r="K272" s="245">
        <v>94</v>
      </c>
      <c r="L272" s="264">
        <v>103</v>
      </c>
      <c r="M272" s="245" t="s">
        <v>53</v>
      </c>
      <c r="N272" s="245" t="s">
        <v>53</v>
      </c>
      <c r="O272" s="265" t="s">
        <v>53</v>
      </c>
      <c r="P272" s="279"/>
      <c r="Q272" s="266">
        <v>15.75</v>
      </c>
      <c r="R272" s="242">
        <v>17.64</v>
      </c>
      <c r="S272" s="273" t="s">
        <v>2887</v>
      </c>
    </row>
    <row r="273" spans="1:19">
      <c r="A273" s="912"/>
      <c r="B273" s="61" t="s">
        <v>1501</v>
      </c>
      <c r="C273" s="137" t="s">
        <v>43</v>
      </c>
      <c r="D273" s="138" t="s">
        <v>56</v>
      </c>
      <c r="E273" s="137" t="s">
        <v>642</v>
      </c>
      <c r="F273" s="249"/>
      <c r="G273" s="267"/>
      <c r="H273" s="245">
        <v>660</v>
      </c>
      <c r="I273" s="263">
        <v>693</v>
      </c>
      <c r="J273" s="263"/>
      <c r="K273" s="245">
        <v>99</v>
      </c>
      <c r="L273" s="264">
        <v>108</v>
      </c>
      <c r="M273" s="245" t="s">
        <v>53</v>
      </c>
      <c r="N273" s="245" t="s">
        <v>53</v>
      </c>
      <c r="O273" s="265" t="s">
        <v>53</v>
      </c>
      <c r="P273" s="279"/>
      <c r="Q273" s="266">
        <v>16.5</v>
      </c>
      <c r="R273" s="242">
        <v>17.98</v>
      </c>
      <c r="S273" s="273" t="s">
        <v>2887</v>
      </c>
    </row>
    <row r="274" spans="1:19">
      <c r="A274" s="912"/>
      <c r="B274" s="61" t="s">
        <v>1502</v>
      </c>
      <c r="C274" s="137" t="s">
        <v>43</v>
      </c>
      <c r="D274" s="138" t="s">
        <v>56</v>
      </c>
      <c r="E274" s="137" t="s">
        <v>642</v>
      </c>
      <c r="F274" s="249"/>
      <c r="G274" s="267"/>
      <c r="H274" s="245">
        <v>720</v>
      </c>
      <c r="I274" s="263">
        <v>720</v>
      </c>
      <c r="J274" s="263"/>
      <c r="K274" s="245">
        <v>108</v>
      </c>
      <c r="L274" s="264">
        <v>118</v>
      </c>
      <c r="M274" s="245" t="s">
        <v>53</v>
      </c>
      <c r="N274" s="245" t="s">
        <v>53</v>
      </c>
      <c r="O274" s="265" t="s">
        <v>53</v>
      </c>
      <c r="P274" s="279"/>
      <c r="Q274" s="266">
        <v>18</v>
      </c>
      <c r="R274" s="242">
        <v>19.079999999999998</v>
      </c>
      <c r="S274" s="273" t="s">
        <v>2887</v>
      </c>
    </row>
    <row r="275" spans="1:19">
      <c r="A275" s="912"/>
      <c r="B275" s="61" t="s">
        <v>1503</v>
      </c>
      <c r="C275" s="137" t="s">
        <v>51</v>
      </c>
      <c r="D275" s="138" t="s">
        <v>56</v>
      </c>
      <c r="E275" s="137" t="s">
        <v>642</v>
      </c>
      <c r="F275" s="249"/>
      <c r="G275" s="267"/>
      <c r="H275" s="245">
        <v>606</v>
      </c>
      <c r="I275" s="263">
        <v>666</v>
      </c>
      <c r="J275" s="263"/>
      <c r="K275" s="245">
        <v>80</v>
      </c>
      <c r="L275" s="264">
        <v>120</v>
      </c>
      <c r="M275" s="264"/>
      <c r="N275" s="245">
        <v>24</v>
      </c>
      <c r="O275" s="265">
        <v>24</v>
      </c>
      <c r="P275" s="279"/>
      <c r="Q275" s="266">
        <v>7</v>
      </c>
      <c r="R275" s="242">
        <v>9.52</v>
      </c>
      <c r="S275" s="273" t="s">
        <v>2940</v>
      </c>
    </row>
    <row r="276" spans="1:19">
      <c r="A276" s="912"/>
      <c r="B276" s="61" t="s">
        <v>1504</v>
      </c>
      <c r="C276" s="137" t="s">
        <v>51</v>
      </c>
      <c r="D276" s="138" t="s">
        <v>56</v>
      </c>
      <c r="E276" s="137" t="s">
        <v>642</v>
      </c>
      <c r="F276" s="249"/>
      <c r="G276" s="267"/>
      <c r="H276" s="245">
        <v>666</v>
      </c>
      <c r="I276" s="263">
        <v>666</v>
      </c>
      <c r="J276" s="263"/>
      <c r="K276" s="245">
        <v>88</v>
      </c>
      <c r="L276" s="264">
        <v>132</v>
      </c>
      <c r="M276" s="264"/>
      <c r="N276" s="245">
        <v>24</v>
      </c>
      <c r="O276" s="265">
        <v>24</v>
      </c>
      <c r="P276" s="279"/>
      <c r="Q276" s="266">
        <v>7.7</v>
      </c>
      <c r="R276" s="242">
        <v>10.01</v>
      </c>
      <c r="S276" s="273" t="s">
        <v>2940</v>
      </c>
    </row>
    <row r="277" spans="1:19">
      <c r="A277" s="912"/>
      <c r="B277" s="61" t="s">
        <v>2961</v>
      </c>
      <c r="C277" s="137" t="s">
        <v>51</v>
      </c>
      <c r="D277" s="138" t="s">
        <v>50</v>
      </c>
      <c r="E277" s="137" t="s">
        <v>642</v>
      </c>
      <c r="F277" s="249"/>
      <c r="G277" s="267"/>
      <c r="H277" s="245">
        <v>625</v>
      </c>
      <c r="I277" s="263">
        <v>687</v>
      </c>
      <c r="J277" s="263"/>
      <c r="K277" s="245">
        <v>95</v>
      </c>
      <c r="L277" s="264">
        <v>123</v>
      </c>
      <c r="M277" s="245" t="s">
        <v>53</v>
      </c>
      <c r="N277" s="245" t="s">
        <v>53</v>
      </c>
      <c r="O277" s="265" t="s">
        <v>53</v>
      </c>
      <c r="P277" s="279"/>
      <c r="Q277" s="266">
        <v>17.5</v>
      </c>
      <c r="R277" s="242">
        <v>21.7</v>
      </c>
      <c r="S277" s="273" t="s">
        <v>2962</v>
      </c>
    </row>
    <row r="278" spans="1:19">
      <c r="A278" s="912"/>
      <c r="B278" s="61" t="s">
        <v>1505</v>
      </c>
      <c r="C278" s="137" t="s">
        <v>51</v>
      </c>
      <c r="D278" s="138" t="s">
        <v>50</v>
      </c>
      <c r="E278" s="137" t="s">
        <v>642</v>
      </c>
      <c r="F278" s="249"/>
      <c r="G278" s="267"/>
      <c r="H278" s="245">
        <v>656</v>
      </c>
      <c r="I278" s="263">
        <v>688</v>
      </c>
      <c r="J278" s="263"/>
      <c r="K278" s="245">
        <v>99</v>
      </c>
      <c r="L278" s="264">
        <v>128</v>
      </c>
      <c r="M278" s="245" t="s">
        <v>53</v>
      </c>
      <c r="N278" s="245" t="s">
        <v>53</v>
      </c>
      <c r="O278" s="265" t="s">
        <v>53</v>
      </c>
      <c r="P278" s="279"/>
      <c r="Q278" s="266">
        <v>18.37</v>
      </c>
      <c r="R278" s="242">
        <v>22.22</v>
      </c>
      <c r="S278" s="273" t="s">
        <v>2962</v>
      </c>
    </row>
    <row r="279" spans="1:19">
      <c r="A279" s="912"/>
      <c r="B279" s="61" t="s">
        <v>1506</v>
      </c>
      <c r="C279" s="137" t="s">
        <v>51</v>
      </c>
      <c r="D279" s="138" t="s">
        <v>50</v>
      </c>
      <c r="E279" s="137" t="s">
        <v>642</v>
      </c>
      <c r="F279" s="249"/>
      <c r="G279" s="267"/>
      <c r="H279" s="245">
        <v>687</v>
      </c>
      <c r="I279" s="263">
        <v>687</v>
      </c>
      <c r="J279" s="263"/>
      <c r="K279" s="245">
        <v>104</v>
      </c>
      <c r="L279" s="264">
        <v>135</v>
      </c>
      <c r="M279" s="245" t="s">
        <v>53</v>
      </c>
      <c r="N279" s="245" t="s">
        <v>53</v>
      </c>
      <c r="O279" s="265" t="s">
        <v>53</v>
      </c>
      <c r="P279" s="279"/>
      <c r="Q279" s="266">
        <v>19.25</v>
      </c>
      <c r="R279" s="242">
        <v>22.71</v>
      </c>
      <c r="S279" s="273" t="s">
        <v>3153</v>
      </c>
    </row>
    <row r="280" spans="1:19">
      <c r="A280" s="912"/>
      <c r="B280" s="61" t="s">
        <v>1507</v>
      </c>
      <c r="C280" s="137" t="s">
        <v>51</v>
      </c>
      <c r="D280" s="138" t="s">
        <v>50</v>
      </c>
      <c r="E280" s="137" t="s">
        <v>642</v>
      </c>
      <c r="F280" s="249"/>
      <c r="G280" s="267"/>
      <c r="H280" s="245">
        <v>750</v>
      </c>
      <c r="I280" s="263">
        <v>750</v>
      </c>
      <c r="J280" s="263"/>
      <c r="K280" s="245">
        <v>114</v>
      </c>
      <c r="L280" s="264">
        <v>148</v>
      </c>
      <c r="M280" s="245" t="s">
        <v>53</v>
      </c>
      <c r="N280" s="245" t="s">
        <v>53</v>
      </c>
      <c r="O280" s="265" t="s">
        <v>53</v>
      </c>
      <c r="P280" s="279"/>
      <c r="Q280" s="266">
        <v>21</v>
      </c>
      <c r="R280" s="242">
        <v>24.78</v>
      </c>
      <c r="S280" s="273" t="s">
        <v>3153</v>
      </c>
    </row>
    <row r="281" spans="1:19">
      <c r="A281" s="912"/>
      <c r="B281" s="61" t="s">
        <v>1508</v>
      </c>
      <c r="C281" s="137" t="s">
        <v>51</v>
      </c>
      <c r="D281" s="138" t="s">
        <v>56</v>
      </c>
      <c r="E281" s="137" t="s">
        <v>642</v>
      </c>
      <c r="F281" s="249"/>
      <c r="G281" s="267"/>
      <c r="H281" s="245">
        <v>650</v>
      </c>
      <c r="I281" s="263">
        <v>715</v>
      </c>
      <c r="J281" s="263"/>
      <c r="K281" s="245">
        <v>90</v>
      </c>
      <c r="L281" s="264">
        <v>117</v>
      </c>
      <c r="M281" s="264"/>
      <c r="N281" s="245">
        <v>6</v>
      </c>
      <c r="O281" s="265">
        <v>6</v>
      </c>
      <c r="P281" s="279"/>
      <c r="Q281" s="266">
        <v>6.5</v>
      </c>
      <c r="R281" s="242">
        <v>8.06</v>
      </c>
      <c r="S281" s="273" t="s">
        <v>2731</v>
      </c>
    </row>
    <row r="282" spans="1:19">
      <c r="A282" s="912"/>
      <c r="B282" s="61" t="s">
        <v>1591</v>
      </c>
      <c r="C282" s="137" t="s">
        <v>71</v>
      </c>
      <c r="D282" s="138" t="s">
        <v>50</v>
      </c>
      <c r="E282" s="137" t="s">
        <v>642</v>
      </c>
      <c r="F282" s="249"/>
      <c r="G282" s="267"/>
      <c r="H282" s="245">
        <v>650</v>
      </c>
      <c r="I282" s="263">
        <v>715</v>
      </c>
      <c r="J282" s="263"/>
      <c r="K282" s="245">
        <v>75</v>
      </c>
      <c r="L282" s="264">
        <v>93</v>
      </c>
      <c r="M282" s="264"/>
      <c r="N282" s="245">
        <v>28</v>
      </c>
      <c r="O282" s="265">
        <v>28</v>
      </c>
      <c r="P282" s="279"/>
      <c r="Q282" s="266">
        <v>3</v>
      </c>
      <c r="R282" s="242">
        <v>3.63</v>
      </c>
      <c r="S282" s="273" t="s">
        <v>2899</v>
      </c>
    </row>
    <row r="283" spans="1:19">
      <c r="A283" s="912"/>
      <c r="B283" s="61" t="s">
        <v>1592</v>
      </c>
      <c r="C283" s="137" t="s">
        <v>71</v>
      </c>
      <c r="D283" s="138" t="s">
        <v>50</v>
      </c>
      <c r="E283" s="137" t="s">
        <v>642</v>
      </c>
      <c r="F283" s="249"/>
      <c r="G283" s="267"/>
      <c r="H283" s="245">
        <v>682</v>
      </c>
      <c r="I283" s="263">
        <v>716</v>
      </c>
      <c r="J283" s="263"/>
      <c r="K283" s="245">
        <v>78</v>
      </c>
      <c r="L283" s="264">
        <v>97</v>
      </c>
      <c r="M283" s="264"/>
      <c r="N283" s="245">
        <v>28</v>
      </c>
      <c r="O283" s="265">
        <v>28</v>
      </c>
      <c r="P283" s="279"/>
      <c r="Q283" s="266">
        <v>3.15</v>
      </c>
      <c r="R283" s="242">
        <v>3.71</v>
      </c>
      <c r="S283" s="273" t="s">
        <v>2899</v>
      </c>
    </row>
    <row r="284" spans="1:19">
      <c r="A284" s="912"/>
      <c r="B284" s="61" t="s">
        <v>1509</v>
      </c>
      <c r="C284" s="137" t="s">
        <v>51</v>
      </c>
      <c r="D284" s="138" t="s">
        <v>92</v>
      </c>
      <c r="E284" s="137" t="s">
        <v>642</v>
      </c>
      <c r="F284" s="249"/>
      <c r="G284" s="267"/>
      <c r="H284" s="245">
        <v>666</v>
      </c>
      <c r="I284" s="263">
        <v>765</v>
      </c>
      <c r="J284" s="263"/>
      <c r="K284" s="245">
        <v>40</v>
      </c>
      <c r="L284" s="264">
        <v>70</v>
      </c>
      <c r="M284" s="264"/>
      <c r="N284" s="245">
        <v>4</v>
      </c>
      <c r="O284" s="265">
        <v>4</v>
      </c>
      <c r="P284" s="279"/>
      <c r="Q284" s="266">
        <v>1.8</v>
      </c>
      <c r="R284" s="242">
        <v>2.77</v>
      </c>
      <c r="S284" s="273" t="s">
        <v>2731</v>
      </c>
    </row>
    <row r="285" spans="1:19">
      <c r="A285" s="912"/>
      <c r="B285" s="61" t="s">
        <v>3065</v>
      </c>
      <c r="C285" s="137" t="s">
        <v>51</v>
      </c>
      <c r="D285" s="138" t="s">
        <v>56</v>
      </c>
      <c r="E285" s="137" t="s">
        <v>642</v>
      </c>
      <c r="F285" s="249"/>
      <c r="G285" s="267"/>
      <c r="H285" s="245">
        <v>666</v>
      </c>
      <c r="I285" s="263">
        <v>699</v>
      </c>
      <c r="J285" s="263"/>
      <c r="K285" s="245">
        <v>100</v>
      </c>
      <c r="L285" s="264">
        <v>150</v>
      </c>
      <c r="M285" s="264"/>
      <c r="N285" s="245">
        <v>12</v>
      </c>
      <c r="O285" s="265">
        <v>12</v>
      </c>
      <c r="P285" s="279"/>
      <c r="Q285" s="266">
        <v>6.66</v>
      </c>
      <c r="R285" s="242">
        <v>8.85</v>
      </c>
      <c r="S285" s="273" t="s">
        <v>2963</v>
      </c>
    </row>
    <row r="286" spans="1:19">
      <c r="A286" s="912"/>
      <c r="B286" s="61" t="s">
        <v>1510</v>
      </c>
      <c r="C286" s="137" t="s">
        <v>51</v>
      </c>
      <c r="D286" s="138" t="s">
        <v>56</v>
      </c>
      <c r="E286" s="137" t="s">
        <v>642</v>
      </c>
      <c r="F286" s="249"/>
      <c r="G286" s="267"/>
      <c r="H286" s="245">
        <v>666</v>
      </c>
      <c r="I286" s="263">
        <v>699</v>
      </c>
      <c r="J286" s="263"/>
      <c r="K286" s="245">
        <v>100</v>
      </c>
      <c r="L286" s="264">
        <v>100</v>
      </c>
      <c r="M286" s="264"/>
      <c r="N286" s="245">
        <v>12</v>
      </c>
      <c r="O286" s="265">
        <v>12</v>
      </c>
      <c r="P286" s="279"/>
      <c r="Q286" s="266">
        <v>6.66</v>
      </c>
      <c r="R286" s="242">
        <v>8.85</v>
      </c>
      <c r="S286" s="273" t="s">
        <v>2963</v>
      </c>
    </row>
    <row r="287" spans="1:19">
      <c r="A287" s="912"/>
      <c r="B287" s="61" t="s">
        <v>1511</v>
      </c>
      <c r="C287" s="137" t="s">
        <v>51</v>
      </c>
      <c r="D287" s="138" t="s">
        <v>56</v>
      </c>
      <c r="E287" s="137" t="s">
        <v>642</v>
      </c>
      <c r="F287" s="249"/>
      <c r="G287" s="267"/>
      <c r="H287" s="245">
        <v>732</v>
      </c>
      <c r="I287" s="263">
        <v>732</v>
      </c>
      <c r="J287" s="263"/>
      <c r="K287" s="245">
        <v>110</v>
      </c>
      <c r="L287" s="264">
        <v>165</v>
      </c>
      <c r="M287" s="264"/>
      <c r="N287" s="245">
        <v>12</v>
      </c>
      <c r="O287" s="265">
        <v>12</v>
      </c>
      <c r="P287" s="279"/>
      <c r="Q287" s="266">
        <v>7.32</v>
      </c>
      <c r="R287" s="242">
        <v>9.51</v>
      </c>
      <c r="S287" s="273" t="s">
        <v>2963</v>
      </c>
    </row>
    <row r="288" spans="1:19">
      <c r="A288" s="912"/>
      <c r="B288" s="61" t="s">
        <v>1512</v>
      </c>
      <c r="C288" s="137" t="s">
        <v>51</v>
      </c>
      <c r="D288" s="138" t="s">
        <v>56</v>
      </c>
      <c r="E288" s="137" t="s">
        <v>642</v>
      </c>
      <c r="F288" s="249"/>
      <c r="G288" s="267"/>
      <c r="H288" s="245">
        <v>732</v>
      </c>
      <c r="I288" s="263">
        <v>732</v>
      </c>
      <c r="J288" s="263"/>
      <c r="K288" s="245">
        <v>110</v>
      </c>
      <c r="L288" s="264">
        <v>110</v>
      </c>
      <c r="M288" s="264"/>
      <c r="N288" s="245">
        <v>12</v>
      </c>
      <c r="O288" s="265">
        <v>12</v>
      </c>
      <c r="P288" s="279"/>
      <c r="Q288" s="266">
        <v>7.32</v>
      </c>
      <c r="R288" s="242">
        <v>9.51</v>
      </c>
      <c r="S288" s="273" t="s">
        <v>2963</v>
      </c>
    </row>
    <row r="289" spans="1:19">
      <c r="A289" s="912"/>
      <c r="B289" s="61" t="s">
        <v>1513</v>
      </c>
      <c r="C289" s="137" t="s">
        <v>51</v>
      </c>
      <c r="D289" s="138" t="s">
        <v>56</v>
      </c>
      <c r="E289" s="137" t="s">
        <v>642</v>
      </c>
      <c r="F289" s="249"/>
      <c r="G289" s="267"/>
      <c r="H289" s="245">
        <v>675</v>
      </c>
      <c r="I289" s="263">
        <v>708</v>
      </c>
      <c r="J289" s="263"/>
      <c r="K289" s="245">
        <v>65</v>
      </c>
      <c r="L289" s="264">
        <v>94</v>
      </c>
      <c r="M289" s="264"/>
      <c r="N289" s="245">
        <v>8</v>
      </c>
      <c r="O289" s="265">
        <v>8</v>
      </c>
      <c r="P289" s="279"/>
      <c r="Q289" s="266">
        <v>7</v>
      </c>
      <c r="R289" s="242">
        <v>9.1</v>
      </c>
      <c r="S289" s="273" t="s">
        <v>2731</v>
      </c>
    </row>
    <row r="290" spans="1:19">
      <c r="A290" s="912"/>
      <c r="B290" s="61" t="s">
        <v>1514</v>
      </c>
      <c r="C290" s="137" t="s">
        <v>51</v>
      </c>
      <c r="D290" s="138" t="s">
        <v>133</v>
      </c>
      <c r="E290" s="137" t="s">
        <v>642</v>
      </c>
      <c r="F290" s="249"/>
      <c r="G290" s="267"/>
      <c r="H290" s="245">
        <v>680</v>
      </c>
      <c r="I290" s="263">
        <v>748</v>
      </c>
      <c r="J290" s="263"/>
      <c r="K290" s="245">
        <v>65</v>
      </c>
      <c r="L290" s="264">
        <v>94</v>
      </c>
      <c r="M290" s="264"/>
      <c r="N290" s="245">
        <v>6</v>
      </c>
      <c r="O290" s="265">
        <v>6</v>
      </c>
      <c r="P290" s="279"/>
      <c r="Q290" s="266">
        <v>13.5</v>
      </c>
      <c r="R290" s="242">
        <v>17.95</v>
      </c>
      <c r="S290" s="273" t="s">
        <v>2760</v>
      </c>
    </row>
    <row r="291" spans="1:19">
      <c r="A291" s="912"/>
      <c r="B291" s="61" t="s">
        <v>1515</v>
      </c>
      <c r="C291" s="137" t="s">
        <v>51</v>
      </c>
      <c r="D291" s="138" t="s">
        <v>50</v>
      </c>
      <c r="E291" s="137" t="s">
        <v>642</v>
      </c>
      <c r="F291" s="249"/>
      <c r="G291" s="267"/>
      <c r="H291" s="245">
        <v>690</v>
      </c>
      <c r="I291" s="263">
        <v>759</v>
      </c>
      <c r="J291" s="263"/>
      <c r="K291" s="245">
        <v>100</v>
      </c>
      <c r="L291" s="264">
        <v>150</v>
      </c>
      <c r="M291" s="245" t="s">
        <v>53</v>
      </c>
      <c r="N291" s="245" t="s">
        <v>53</v>
      </c>
      <c r="O291" s="265" t="s">
        <v>53</v>
      </c>
      <c r="P291" s="279"/>
      <c r="Q291" s="266">
        <v>29</v>
      </c>
      <c r="R291" s="242">
        <v>39.44</v>
      </c>
      <c r="S291" s="273" t="s">
        <v>3710</v>
      </c>
    </row>
    <row r="292" spans="1:19">
      <c r="A292" s="912"/>
      <c r="B292" s="61" t="s">
        <v>1516</v>
      </c>
      <c r="C292" s="137" t="s">
        <v>51</v>
      </c>
      <c r="D292" s="138" t="s">
        <v>78</v>
      </c>
      <c r="E292" s="137" t="s">
        <v>642</v>
      </c>
      <c r="F292" s="249"/>
      <c r="G292" s="267"/>
      <c r="H292" s="245">
        <v>724</v>
      </c>
      <c r="I292" s="263">
        <v>724</v>
      </c>
      <c r="J292" s="263"/>
      <c r="K292" s="245">
        <v>105</v>
      </c>
      <c r="L292" s="264">
        <v>157</v>
      </c>
      <c r="M292" s="245" t="s">
        <v>53</v>
      </c>
      <c r="N292" s="245" t="s">
        <v>53</v>
      </c>
      <c r="O292" s="265" t="s">
        <v>53</v>
      </c>
      <c r="P292" s="279"/>
      <c r="Q292" s="266">
        <v>30.45</v>
      </c>
      <c r="R292" s="242">
        <v>39.58</v>
      </c>
      <c r="S292" s="273" t="s">
        <v>3710</v>
      </c>
    </row>
    <row r="293" spans="1:19">
      <c r="A293" s="912"/>
      <c r="B293" s="61" t="s">
        <v>1517</v>
      </c>
      <c r="C293" s="137" t="s">
        <v>51</v>
      </c>
      <c r="D293" s="138" t="s">
        <v>50</v>
      </c>
      <c r="E293" s="137" t="s">
        <v>642</v>
      </c>
      <c r="F293" s="249"/>
      <c r="G293" s="267"/>
      <c r="H293" s="245">
        <v>759</v>
      </c>
      <c r="I293" s="263">
        <v>759</v>
      </c>
      <c r="J293" s="263"/>
      <c r="K293" s="245">
        <v>110</v>
      </c>
      <c r="L293" s="264">
        <v>165</v>
      </c>
      <c r="M293" s="245" t="s">
        <v>53</v>
      </c>
      <c r="N293" s="245" t="s">
        <v>53</v>
      </c>
      <c r="O293" s="265" t="s">
        <v>53</v>
      </c>
      <c r="P293" s="279"/>
      <c r="Q293" s="266">
        <v>31.9</v>
      </c>
      <c r="R293" s="242">
        <v>41.47</v>
      </c>
      <c r="S293" s="273" t="s">
        <v>3710</v>
      </c>
    </row>
    <row r="294" spans="1:19">
      <c r="A294" s="912"/>
      <c r="B294" s="61" t="s">
        <v>1518</v>
      </c>
      <c r="C294" s="137" t="s">
        <v>51</v>
      </c>
      <c r="D294" s="138" t="s">
        <v>50</v>
      </c>
      <c r="E294" s="137" t="s">
        <v>642</v>
      </c>
      <c r="F294" s="249"/>
      <c r="G294" s="267"/>
      <c r="H294" s="245">
        <v>828</v>
      </c>
      <c r="I294" s="263">
        <v>828</v>
      </c>
      <c r="J294" s="263"/>
      <c r="K294" s="245">
        <v>120</v>
      </c>
      <c r="L294" s="264">
        <v>180</v>
      </c>
      <c r="M294" s="245" t="s">
        <v>53</v>
      </c>
      <c r="N294" s="245" t="s">
        <v>53</v>
      </c>
      <c r="O294" s="265" t="s">
        <v>53</v>
      </c>
      <c r="P294" s="279"/>
      <c r="Q294" s="266">
        <v>34.799999999999997</v>
      </c>
      <c r="R294" s="242">
        <v>45.24</v>
      </c>
      <c r="S294" s="273" t="s">
        <v>3710</v>
      </c>
    </row>
    <row r="295" spans="1:19">
      <c r="A295" s="912"/>
      <c r="B295" s="61" t="s">
        <v>1519</v>
      </c>
      <c r="C295" s="137" t="s">
        <v>51</v>
      </c>
      <c r="D295" s="138" t="s">
        <v>50</v>
      </c>
      <c r="E295" s="137" t="s">
        <v>642</v>
      </c>
      <c r="F295" s="249"/>
      <c r="G295" s="267"/>
      <c r="H295" s="245">
        <v>690</v>
      </c>
      <c r="I295" s="263">
        <v>759</v>
      </c>
      <c r="J295" s="263"/>
      <c r="K295" s="245">
        <v>100</v>
      </c>
      <c r="L295" s="264">
        <v>150</v>
      </c>
      <c r="M295" s="245" t="s">
        <v>53</v>
      </c>
      <c r="N295" s="245" t="s">
        <v>53</v>
      </c>
      <c r="O295" s="265" t="s">
        <v>53</v>
      </c>
      <c r="P295" s="279"/>
      <c r="Q295" s="266">
        <v>29</v>
      </c>
      <c r="R295" s="242">
        <v>39.44</v>
      </c>
      <c r="S295" s="273" t="s">
        <v>2924</v>
      </c>
    </row>
    <row r="296" spans="1:19">
      <c r="A296" s="912"/>
      <c r="B296" s="61" t="s">
        <v>1520</v>
      </c>
      <c r="C296" s="137" t="s">
        <v>51</v>
      </c>
      <c r="D296" s="138" t="s">
        <v>50</v>
      </c>
      <c r="E296" s="137" t="s">
        <v>642</v>
      </c>
      <c r="F296" s="249"/>
      <c r="G296" s="267"/>
      <c r="H296" s="245">
        <v>724</v>
      </c>
      <c r="I296" s="263">
        <v>724</v>
      </c>
      <c r="J296" s="263"/>
      <c r="K296" s="245">
        <v>105</v>
      </c>
      <c r="L296" s="264">
        <v>157</v>
      </c>
      <c r="M296" s="245" t="s">
        <v>53</v>
      </c>
      <c r="N296" s="245" t="s">
        <v>53</v>
      </c>
      <c r="O296" s="265" t="s">
        <v>53</v>
      </c>
      <c r="P296" s="279"/>
      <c r="Q296" s="266">
        <v>30.45</v>
      </c>
      <c r="R296" s="242">
        <v>39.58</v>
      </c>
      <c r="S296" s="273" t="s">
        <v>2924</v>
      </c>
    </row>
    <row r="297" spans="1:19">
      <c r="A297" s="912"/>
      <c r="B297" s="61" t="s">
        <v>1521</v>
      </c>
      <c r="C297" s="137" t="s">
        <v>51</v>
      </c>
      <c r="D297" s="138" t="s">
        <v>50</v>
      </c>
      <c r="E297" s="137" t="s">
        <v>642</v>
      </c>
      <c r="F297" s="249"/>
      <c r="G297" s="267"/>
      <c r="H297" s="245">
        <v>759</v>
      </c>
      <c r="I297" s="263">
        <v>759</v>
      </c>
      <c r="J297" s="263"/>
      <c r="K297" s="245">
        <v>110</v>
      </c>
      <c r="L297" s="264">
        <v>165</v>
      </c>
      <c r="M297" s="245" t="s">
        <v>53</v>
      </c>
      <c r="N297" s="245" t="s">
        <v>53</v>
      </c>
      <c r="O297" s="265" t="s">
        <v>53</v>
      </c>
      <c r="P297" s="279"/>
      <c r="Q297" s="266">
        <v>31.9</v>
      </c>
      <c r="R297" s="242">
        <v>41.47</v>
      </c>
      <c r="S297" s="273" t="s">
        <v>2924</v>
      </c>
    </row>
    <row r="298" spans="1:19">
      <c r="A298" s="912"/>
      <c r="B298" s="61" t="s">
        <v>1522</v>
      </c>
      <c r="C298" s="137" t="s">
        <v>51</v>
      </c>
      <c r="D298" s="138" t="s">
        <v>50</v>
      </c>
      <c r="E298" s="137" t="s">
        <v>642</v>
      </c>
      <c r="F298" s="249"/>
      <c r="G298" s="267"/>
      <c r="H298" s="245">
        <v>828</v>
      </c>
      <c r="I298" s="263">
        <v>828</v>
      </c>
      <c r="J298" s="263"/>
      <c r="K298" s="245">
        <v>120</v>
      </c>
      <c r="L298" s="264">
        <v>180</v>
      </c>
      <c r="M298" s="245" t="s">
        <v>53</v>
      </c>
      <c r="N298" s="245" t="s">
        <v>53</v>
      </c>
      <c r="O298" s="265" t="s">
        <v>53</v>
      </c>
      <c r="P298" s="279"/>
      <c r="Q298" s="266">
        <v>34.799999999999997</v>
      </c>
      <c r="R298" s="242">
        <v>45.24</v>
      </c>
      <c r="S298" s="273" t="s">
        <v>2924</v>
      </c>
    </row>
    <row r="299" spans="1:19">
      <c r="A299" s="912"/>
      <c r="B299" s="61" t="s">
        <v>1523</v>
      </c>
      <c r="C299" s="137" t="s">
        <v>51</v>
      </c>
      <c r="D299" s="138" t="s">
        <v>132</v>
      </c>
      <c r="E299" s="137" t="s">
        <v>642</v>
      </c>
      <c r="F299" s="249"/>
      <c r="G299" s="267"/>
      <c r="H299" s="245">
        <v>700</v>
      </c>
      <c r="I299" s="263">
        <v>805</v>
      </c>
      <c r="J299" s="263"/>
      <c r="K299" s="245">
        <v>100</v>
      </c>
      <c r="L299" s="264">
        <v>120</v>
      </c>
      <c r="M299" s="264"/>
      <c r="N299" s="245">
        <v>1</v>
      </c>
      <c r="O299" s="265">
        <v>1</v>
      </c>
      <c r="P299" s="279"/>
      <c r="Q299" s="266">
        <v>12</v>
      </c>
      <c r="R299" s="242">
        <v>14.52</v>
      </c>
      <c r="S299" s="273" t="s">
        <v>2900</v>
      </c>
    </row>
    <row r="300" spans="1:19">
      <c r="A300" s="912"/>
      <c r="B300" s="61" t="s">
        <v>1524</v>
      </c>
      <c r="C300" s="137" t="s">
        <v>51</v>
      </c>
      <c r="D300" s="138" t="s">
        <v>50</v>
      </c>
      <c r="E300" s="137" t="s">
        <v>642</v>
      </c>
      <c r="F300" s="249"/>
      <c r="G300" s="267"/>
      <c r="H300" s="245">
        <v>700</v>
      </c>
      <c r="I300" s="263">
        <v>875</v>
      </c>
      <c r="J300" s="263"/>
      <c r="K300" s="245">
        <v>80</v>
      </c>
      <c r="L300" s="264">
        <v>100</v>
      </c>
      <c r="M300" s="264"/>
      <c r="N300" s="245">
        <v>4</v>
      </c>
      <c r="O300" s="265">
        <v>4</v>
      </c>
      <c r="P300" s="279"/>
      <c r="Q300" s="266">
        <v>4.45</v>
      </c>
      <c r="R300" s="242">
        <v>5.78</v>
      </c>
      <c r="S300" s="273" t="s">
        <v>2731</v>
      </c>
    </row>
    <row r="301" spans="1:19">
      <c r="A301" s="912"/>
      <c r="B301" s="61" t="s">
        <v>1525</v>
      </c>
      <c r="C301" s="137" t="s">
        <v>51</v>
      </c>
      <c r="D301" s="138" t="s">
        <v>134</v>
      </c>
      <c r="E301" s="137" t="s">
        <v>642</v>
      </c>
      <c r="F301" s="249"/>
      <c r="G301" s="267"/>
      <c r="H301" s="245">
        <v>700</v>
      </c>
      <c r="I301" s="263">
        <v>770</v>
      </c>
      <c r="J301" s="263"/>
      <c r="K301" s="245">
        <v>50</v>
      </c>
      <c r="L301" s="264">
        <v>80</v>
      </c>
      <c r="M301" s="264"/>
      <c r="N301" s="245">
        <v>6</v>
      </c>
      <c r="O301" s="265">
        <v>6</v>
      </c>
      <c r="P301" s="279"/>
      <c r="Q301" s="266">
        <v>15</v>
      </c>
      <c r="R301" s="242">
        <v>21.3</v>
      </c>
      <c r="S301" s="273" t="s">
        <v>2761</v>
      </c>
    </row>
    <row r="302" spans="1:19">
      <c r="A302" s="912"/>
      <c r="B302" s="61" t="s">
        <v>1526</v>
      </c>
      <c r="C302" s="137" t="s">
        <v>51</v>
      </c>
      <c r="D302" s="138" t="s">
        <v>56</v>
      </c>
      <c r="E302" s="137" t="s">
        <v>642</v>
      </c>
      <c r="F302" s="249"/>
      <c r="G302" s="267"/>
      <c r="H302" s="245">
        <v>700</v>
      </c>
      <c r="I302" s="263">
        <v>770</v>
      </c>
      <c r="J302" s="263"/>
      <c r="K302" s="245">
        <v>77</v>
      </c>
      <c r="L302" s="264">
        <v>96</v>
      </c>
      <c r="M302" s="264"/>
      <c r="N302" s="245">
        <v>12</v>
      </c>
      <c r="O302" s="265">
        <v>12</v>
      </c>
      <c r="P302" s="279"/>
      <c r="Q302" s="266">
        <v>9</v>
      </c>
      <c r="R302" s="242">
        <v>10.89</v>
      </c>
      <c r="S302" s="273" t="s">
        <v>2931</v>
      </c>
    </row>
    <row r="303" spans="1:19">
      <c r="A303" s="912"/>
      <c r="B303" s="61" t="s">
        <v>1527</v>
      </c>
      <c r="C303" s="137" t="s">
        <v>51</v>
      </c>
      <c r="D303" s="138" t="s">
        <v>56</v>
      </c>
      <c r="E303" s="137" t="s">
        <v>642</v>
      </c>
      <c r="F303" s="249"/>
      <c r="G303" s="267"/>
      <c r="H303" s="245">
        <v>735</v>
      </c>
      <c r="I303" s="263">
        <v>735</v>
      </c>
      <c r="J303" s="263"/>
      <c r="K303" s="245">
        <v>80</v>
      </c>
      <c r="L303" s="264">
        <v>100</v>
      </c>
      <c r="M303" s="264"/>
      <c r="N303" s="245">
        <v>12</v>
      </c>
      <c r="O303" s="265">
        <v>12</v>
      </c>
      <c r="P303" s="279"/>
      <c r="Q303" s="266">
        <v>9.4499999999999993</v>
      </c>
      <c r="R303" s="242">
        <v>10.86</v>
      </c>
      <c r="S303" s="273" t="s">
        <v>2931</v>
      </c>
    </row>
    <row r="304" spans="1:19">
      <c r="A304" s="912"/>
      <c r="B304" s="61" t="s">
        <v>1528</v>
      </c>
      <c r="C304" s="137" t="s">
        <v>129</v>
      </c>
      <c r="D304" s="138" t="s">
        <v>56</v>
      </c>
      <c r="E304" s="137" t="s">
        <v>642</v>
      </c>
      <c r="F304" s="249"/>
      <c r="G304" s="267"/>
      <c r="H304" s="245">
        <v>725</v>
      </c>
      <c r="I304" s="263">
        <v>761</v>
      </c>
      <c r="J304" s="263"/>
      <c r="K304" s="245">
        <v>75</v>
      </c>
      <c r="L304" s="264">
        <v>97</v>
      </c>
      <c r="M304" s="264"/>
      <c r="N304" s="245">
        <v>4</v>
      </c>
      <c r="O304" s="265">
        <v>4</v>
      </c>
      <c r="P304" s="279"/>
      <c r="Q304" s="266">
        <v>12</v>
      </c>
      <c r="R304" s="242">
        <v>14.52</v>
      </c>
      <c r="S304" s="273" t="s">
        <v>2761</v>
      </c>
    </row>
    <row r="305" spans="1:19">
      <c r="A305" s="912"/>
      <c r="B305" s="61" t="s">
        <v>1529</v>
      </c>
      <c r="C305" s="137" t="s">
        <v>54</v>
      </c>
      <c r="D305" s="138" t="s">
        <v>56</v>
      </c>
      <c r="E305" s="137" t="s">
        <v>642</v>
      </c>
      <c r="F305" s="249"/>
      <c r="G305" s="267"/>
      <c r="H305" s="245">
        <v>750</v>
      </c>
      <c r="I305" s="263">
        <v>825</v>
      </c>
      <c r="J305" s="263"/>
      <c r="K305" s="245">
        <v>75</v>
      </c>
      <c r="L305" s="264">
        <v>97</v>
      </c>
      <c r="M305" s="264"/>
      <c r="N305" s="245">
        <v>4</v>
      </c>
      <c r="O305" s="265">
        <v>4</v>
      </c>
      <c r="P305" s="279"/>
      <c r="Q305" s="266">
        <v>13.5</v>
      </c>
      <c r="R305" s="242">
        <v>16.739999999999998</v>
      </c>
      <c r="S305" s="273" t="s">
        <v>2761</v>
      </c>
    </row>
    <row r="306" spans="1:19">
      <c r="A306" s="912"/>
      <c r="B306" s="61" t="s">
        <v>1530</v>
      </c>
      <c r="C306" s="137" t="s">
        <v>3474</v>
      </c>
      <c r="D306" s="138" t="s">
        <v>6044</v>
      </c>
      <c r="E306" s="137" t="s">
        <v>642</v>
      </c>
      <c r="F306" s="249"/>
      <c r="G306" s="267"/>
      <c r="H306" s="245">
        <v>750</v>
      </c>
      <c r="I306" s="263">
        <v>825</v>
      </c>
      <c r="J306" s="263"/>
      <c r="K306" s="245">
        <v>75</v>
      </c>
      <c r="L306" s="264">
        <v>97</v>
      </c>
      <c r="M306" s="264"/>
      <c r="N306" s="245">
        <v>4</v>
      </c>
      <c r="O306" s="265">
        <v>4</v>
      </c>
      <c r="P306" s="279"/>
      <c r="Q306" s="266">
        <v>13.5</v>
      </c>
      <c r="R306" s="242">
        <v>16.739999999999998</v>
      </c>
      <c r="S306" s="273" t="s">
        <v>2930</v>
      </c>
    </row>
    <row r="307" spans="1:19">
      <c r="A307" s="912"/>
      <c r="B307" s="61" t="s">
        <v>1531</v>
      </c>
      <c r="C307" s="137" t="s">
        <v>3474</v>
      </c>
      <c r="D307" s="138" t="s">
        <v>90</v>
      </c>
      <c r="E307" s="137" t="s">
        <v>642</v>
      </c>
      <c r="F307" s="249"/>
      <c r="G307" s="267"/>
      <c r="H307" s="245">
        <v>787</v>
      </c>
      <c r="I307" s="263">
        <v>787</v>
      </c>
      <c r="J307" s="263"/>
      <c r="K307" s="245">
        <v>78</v>
      </c>
      <c r="L307" s="264">
        <v>101</v>
      </c>
      <c r="M307" s="264"/>
      <c r="N307" s="245">
        <v>4</v>
      </c>
      <c r="O307" s="265">
        <v>4</v>
      </c>
      <c r="P307" s="279"/>
      <c r="Q307" s="266">
        <v>14.17</v>
      </c>
      <c r="R307" s="242">
        <v>16.72</v>
      </c>
      <c r="S307" s="273" t="s">
        <v>2930</v>
      </c>
    </row>
    <row r="308" spans="1:19">
      <c r="A308" s="912"/>
      <c r="B308" s="61" t="s">
        <v>1532</v>
      </c>
      <c r="C308" s="137" t="s">
        <v>3474</v>
      </c>
      <c r="D308" s="138" t="s">
        <v>6045</v>
      </c>
      <c r="E308" s="137" t="s">
        <v>642</v>
      </c>
      <c r="F308" s="249"/>
      <c r="G308" s="267"/>
      <c r="H308" s="245">
        <v>825</v>
      </c>
      <c r="I308" s="263">
        <v>825</v>
      </c>
      <c r="J308" s="263"/>
      <c r="K308" s="245">
        <v>82</v>
      </c>
      <c r="L308" s="264">
        <v>106</v>
      </c>
      <c r="M308" s="264"/>
      <c r="N308" s="245">
        <v>4</v>
      </c>
      <c r="O308" s="265">
        <v>4</v>
      </c>
      <c r="P308" s="279"/>
      <c r="Q308" s="266">
        <v>14.85</v>
      </c>
      <c r="R308" s="242">
        <v>17.52</v>
      </c>
      <c r="S308" s="273" t="s">
        <v>2930</v>
      </c>
    </row>
    <row r="309" spans="1:19">
      <c r="A309" s="912"/>
      <c r="B309" s="61" t="s">
        <v>1533</v>
      </c>
      <c r="C309" s="137" t="s">
        <v>3474</v>
      </c>
      <c r="D309" s="138" t="s">
        <v>90</v>
      </c>
      <c r="E309" s="137" t="s">
        <v>642</v>
      </c>
      <c r="F309" s="249"/>
      <c r="G309" s="267"/>
      <c r="H309" s="245">
        <v>900</v>
      </c>
      <c r="I309" s="263">
        <v>900</v>
      </c>
      <c r="J309" s="263"/>
      <c r="K309" s="245">
        <v>90</v>
      </c>
      <c r="L309" s="264">
        <v>117</v>
      </c>
      <c r="M309" s="264"/>
      <c r="N309" s="245">
        <v>4</v>
      </c>
      <c r="O309" s="265">
        <v>4</v>
      </c>
      <c r="P309" s="279"/>
      <c r="Q309" s="266">
        <v>16.2</v>
      </c>
      <c r="R309" s="242">
        <v>19.11</v>
      </c>
      <c r="S309" s="273" t="s">
        <v>2930</v>
      </c>
    </row>
    <row r="310" spans="1:19">
      <c r="A310" s="912"/>
      <c r="B310" s="61" t="s">
        <v>1534</v>
      </c>
      <c r="C310" s="137" t="s">
        <v>51</v>
      </c>
      <c r="D310" s="138" t="s">
        <v>134</v>
      </c>
      <c r="E310" s="137" t="s">
        <v>642</v>
      </c>
      <c r="F310" s="249"/>
      <c r="G310" s="267">
        <v>380</v>
      </c>
      <c r="H310" s="245">
        <v>760</v>
      </c>
      <c r="I310" s="263">
        <v>836</v>
      </c>
      <c r="J310" s="263">
        <v>60</v>
      </c>
      <c r="K310" s="245">
        <v>120</v>
      </c>
      <c r="L310" s="264">
        <v>126</v>
      </c>
      <c r="M310" s="264">
        <v>16</v>
      </c>
      <c r="N310" s="245">
        <v>16</v>
      </c>
      <c r="O310" s="265">
        <v>16</v>
      </c>
      <c r="P310" s="279">
        <v>8.36</v>
      </c>
      <c r="Q310" s="266">
        <v>11</v>
      </c>
      <c r="R310" s="242">
        <v>11.99</v>
      </c>
      <c r="S310" s="273" t="s">
        <v>2901</v>
      </c>
    </row>
    <row r="311" spans="1:19">
      <c r="A311" s="912"/>
      <c r="B311" s="61" t="s">
        <v>1535</v>
      </c>
      <c r="C311" s="137" t="s">
        <v>130</v>
      </c>
      <c r="D311" s="138" t="s">
        <v>56</v>
      </c>
      <c r="E311" s="137" t="s">
        <v>642</v>
      </c>
      <c r="F311" s="249"/>
      <c r="G311" s="267"/>
      <c r="H311" s="245">
        <v>775</v>
      </c>
      <c r="I311" s="263">
        <v>813</v>
      </c>
      <c r="J311" s="263"/>
      <c r="K311" s="245">
        <v>75</v>
      </c>
      <c r="L311" s="264">
        <v>97</v>
      </c>
      <c r="M311" s="264"/>
      <c r="N311" s="245">
        <v>4</v>
      </c>
      <c r="O311" s="265">
        <v>4</v>
      </c>
      <c r="P311" s="279"/>
      <c r="Q311" s="266">
        <v>14</v>
      </c>
      <c r="R311" s="242">
        <v>16.940000000000001</v>
      </c>
      <c r="S311" s="273" t="s">
        <v>2685</v>
      </c>
    </row>
    <row r="312" spans="1:19">
      <c r="A312" s="912"/>
      <c r="B312" s="61" t="s">
        <v>1536</v>
      </c>
      <c r="C312" s="137" t="s">
        <v>130</v>
      </c>
      <c r="D312" s="138" t="s">
        <v>56</v>
      </c>
      <c r="E312" s="137" t="s">
        <v>642</v>
      </c>
      <c r="F312" s="249"/>
      <c r="G312" s="267"/>
      <c r="H312" s="245">
        <v>813</v>
      </c>
      <c r="I312" s="263">
        <v>813</v>
      </c>
      <c r="J312" s="263"/>
      <c r="K312" s="245">
        <v>78</v>
      </c>
      <c r="L312" s="264">
        <v>101</v>
      </c>
      <c r="M312" s="264"/>
      <c r="N312" s="245">
        <v>4</v>
      </c>
      <c r="O312" s="265">
        <v>4</v>
      </c>
      <c r="P312" s="279"/>
      <c r="Q312" s="266">
        <v>14.7</v>
      </c>
      <c r="R312" s="242">
        <v>17.34</v>
      </c>
      <c r="S312" s="273" t="s">
        <v>2685</v>
      </c>
    </row>
    <row r="313" spans="1:19">
      <c r="A313" s="912"/>
      <c r="B313" s="61" t="s">
        <v>1537</v>
      </c>
      <c r="C313" s="137" t="s">
        <v>130</v>
      </c>
      <c r="D313" s="138" t="s">
        <v>56</v>
      </c>
      <c r="E313" s="137" t="s">
        <v>642</v>
      </c>
      <c r="F313" s="249"/>
      <c r="G313" s="267"/>
      <c r="H313" s="245">
        <v>852</v>
      </c>
      <c r="I313" s="263">
        <v>852</v>
      </c>
      <c r="J313" s="263"/>
      <c r="K313" s="245">
        <v>82</v>
      </c>
      <c r="L313" s="264">
        <v>106</v>
      </c>
      <c r="M313" s="264"/>
      <c r="N313" s="245">
        <v>4</v>
      </c>
      <c r="O313" s="265">
        <v>4</v>
      </c>
      <c r="P313" s="279"/>
      <c r="Q313" s="266">
        <v>15.4</v>
      </c>
      <c r="R313" s="242">
        <v>18.170000000000002</v>
      </c>
      <c r="S313" s="273" t="s">
        <v>2685</v>
      </c>
    </row>
    <row r="314" spans="1:19">
      <c r="A314" s="912"/>
      <c r="B314" s="61" t="s">
        <v>1538</v>
      </c>
      <c r="C314" s="137" t="s">
        <v>130</v>
      </c>
      <c r="D314" s="138" t="s">
        <v>56</v>
      </c>
      <c r="E314" s="137" t="s">
        <v>642</v>
      </c>
      <c r="F314" s="249"/>
      <c r="G314" s="267"/>
      <c r="H314" s="245">
        <v>930</v>
      </c>
      <c r="I314" s="263">
        <v>930</v>
      </c>
      <c r="J314" s="263"/>
      <c r="K314" s="245">
        <v>90</v>
      </c>
      <c r="L314" s="264">
        <v>117</v>
      </c>
      <c r="M314" s="264"/>
      <c r="N314" s="245">
        <v>4</v>
      </c>
      <c r="O314" s="265">
        <v>4</v>
      </c>
      <c r="P314" s="279"/>
      <c r="Q314" s="266">
        <v>16.8</v>
      </c>
      <c r="R314" s="242">
        <v>19.82</v>
      </c>
      <c r="S314" s="273" t="s">
        <v>2685</v>
      </c>
    </row>
    <row r="315" spans="1:19">
      <c r="A315" s="912"/>
      <c r="B315" s="61" t="s">
        <v>1539</v>
      </c>
      <c r="C315" s="137" t="s">
        <v>51</v>
      </c>
      <c r="D315" s="138" t="s">
        <v>133</v>
      </c>
      <c r="E315" s="137" t="s">
        <v>642</v>
      </c>
      <c r="F315" s="249"/>
      <c r="G315" s="267"/>
      <c r="H315" s="245">
        <v>777</v>
      </c>
      <c r="I315" s="263">
        <v>815</v>
      </c>
      <c r="J315" s="263"/>
      <c r="K315" s="245">
        <v>100</v>
      </c>
      <c r="L315" s="264">
        <v>150</v>
      </c>
      <c r="M315" s="264"/>
      <c r="N315" s="245">
        <v>4</v>
      </c>
      <c r="O315" s="265">
        <v>4</v>
      </c>
      <c r="P315" s="279"/>
      <c r="Q315" s="266">
        <v>2.2000000000000002</v>
      </c>
      <c r="R315" s="242">
        <v>2.92</v>
      </c>
      <c r="S315" s="273" t="s">
        <v>7514</v>
      </c>
    </row>
    <row r="316" spans="1:19">
      <c r="A316" s="912"/>
      <c r="B316" s="61" t="s">
        <v>1540</v>
      </c>
      <c r="C316" s="137" t="s">
        <v>51</v>
      </c>
      <c r="D316" s="138" t="s">
        <v>133</v>
      </c>
      <c r="E316" s="137" t="s">
        <v>642</v>
      </c>
      <c r="F316" s="249"/>
      <c r="G316" s="267"/>
      <c r="H316" s="245">
        <v>815</v>
      </c>
      <c r="I316" s="263">
        <v>815</v>
      </c>
      <c r="J316" s="263"/>
      <c r="K316" s="245">
        <v>105</v>
      </c>
      <c r="L316" s="264">
        <v>157</v>
      </c>
      <c r="M316" s="264"/>
      <c r="N316" s="245">
        <v>4</v>
      </c>
      <c r="O316" s="265">
        <v>4</v>
      </c>
      <c r="P316" s="279"/>
      <c r="Q316" s="266">
        <v>2.31</v>
      </c>
      <c r="R316" s="242">
        <v>3</v>
      </c>
      <c r="S316" s="273" t="s">
        <v>7514</v>
      </c>
    </row>
    <row r="317" spans="1:19">
      <c r="A317" s="912"/>
      <c r="B317" s="61" t="s">
        <v>1541</v>
      </c>
      <c r="C317" s="137" t="s">
        <v>51</v>
      </c>
      <c r="D317" s="138" t="s">
        <v>133</v>
      </c>
      <c r="E317" s="137" t="s">
        <v>642</v>
      </c>
      <c r="F317" s="249"/>
      <c r="G317" s="267"/>
      <c r="H317" s="245">
        <v>854</v>
      </c>
      <c r="I317" s="263">
        <v>854</v>
      </c>
      <c r="J317" s="263"/>
      <c r="K317" s="245">
        <v>110</v>
      </c>
      <c r="L317" s="264">
        <v>165</v>
      </c>
      <c r="M317" s="264"/>
      <c r="N317" s="245">
        <v>4</v>
      </c>
      <c r="O317" s="265">
        <v>4</v>
      </c>
      <c r="P317" s="279"/>
      <c r="Q317" s="266">
        <v>2.42</v>
      </c>
      <c r="R317" s="242">
        <v>3.14</v>
      </c>
      <c r="S317" s="273" t="s">
        <v>7514</v>
      </c>
    </row>
    <row r="318" spans="1:19">
      <c r="A318" s="912"/>
      <c r="B318" s="61" t="s">
        <v>1542</v>
      </c>
      <c r="C318" s="137" t="s">
        <v>51</v>
      </c>
      <c r="D318" s="138" t="s">
        <v>133</v>
      </c>
      <c r="E318" s="137" t="s">
        <v>642</v>
      </c>
      <c r="F318" s="249"/>
      <c r="G318" s="267"/>
      <c r="H318" s="245">
        <v>932</v>
      </c>
      <c r="I318" s="263">
        <v>932</v>
      </c>
      <c r="J318" s="263"/>
      <c r="K318" s="245">
        <v>120</v>
      </c>
      <c r="L318" s="264">
        <v>180</v>
      </c>
      <c r="M318" s="264"/>
      <c r="N318" s="245">
        <v>4</v>
      </c>
      <c r="O318" s="265">
        <v>4</v>
      </c>
      <c r="P318" s="279"/>
      <c r="Q318" s="266">
        <v>2.64</v>
      </c>
      <c r="R318" s="242">
        <v>3.43</v>
      </c>
      <c r="S318" s="273" t="s">
        <v>7514</v>
      </c>
    </row>
    <row r="319" spans="1:19">
      <c r="A319" s="912"/>
      <c r="B319" s="61" t="s">
        <v>1543</v>
      </c>
      <c r="C319" s="137" t="s">
        <v>57</v>
      </c>
      <c r="D319" s="138" t="s">
        <v>56</v>
      </c>
      <c r="E319" s="137" t="s">
        <v>642</v>
      </c>
      <c r="F319" s="249"/>
      <c r="G319" s="267"/>
      <c r="H319" s="245">
        <v>780</v>
      </c>
      <c r="I319" s="263">
        <v>858</v>
      </c>
      <c r="J319" s="263"/>
      <c r="K319" s="245">
        <v>75</v>
      </c>
      <c r="L319" s="264">
        <v>97</v>
      </c>
      <c r="M319" s="264"/>
      <c r="N319" s="245">
        <v>4</v>
      </c>
      <c r="O319" s="265">
        <v>4</v>
      </c>
      <c r="P319" s="279"/>
      <c r="Q319" s="266">
        <v>14.5</v>
      </c>
      <c r="R319" s="242">
        <v>17.98</v>
      </c>
      <c r="S319" s="273" t="s">
        <v>2964</v>
      </c>
    </row>
    <row r="320" spans="1:19">
      <c r="A320" s="912"/>
      <c r="B320" s="61" t="s">
        <v>1544</v>
      </c>
      <c r="C320" s="137" t="s">
        <v>57</v>
      </c>
      <c r="D320" s="138" t="s">
        <v>56</v>
      </c>
      <c r="E320" s="137" t="s">
        <v>642</v>
      </c>
      <c r="F320" s="249"/>
      <c r="G320" s="267"/>
      <c r="H320" s="245">
        <v>819</v>
      </c>
      <c r="I320" s="263">
        <v>819</v>
      </c>
      <c r="J320" s="263"/>
      <c r="K320" s="245">
        <v>78</v>
      </c>
      <c r="L320" s="264">
        <v>101</v>
      </c>
      <c r="M320" s="264"/>
      <c r="N320" s="245">
        <v>4</v>
      </c>
      <c r="O320" s="265">
        <v>4</v>
      </c>
      <c r="P320" s="279"/>
      <c r="Q320" s="266">
        <v>15.22</v>
      </c>
      <c r="R320" s="242">
        <v>17.95</v>
      </c>
      <c r="S320" s="273" t="s">
        <v>2964</v>
      </c>
    </row>
    <row r="321" spans="1:19">
      <c r="A321" s="912"/>
      <c r="B321" s="61" t="s">
        <v>1545</v>
      </c>
      <c r="C321" s="137" t="s">
        <v>57</v>
      </c>
      <c r="D321" s="138" t="s">
        <v>56</v>
      </c>
      <c r="E321" s="137" t="s">
        <v>642</v>
      </c>
      <c r="F321" s="249"/>
      <c r="G321" s="267"/>
      <c r="H321" s="245">
        <v>858</v>
      </c>
      <c r="I321" s="263">
        <v>858</v>
      </c>
      <c r="J321" s="263"/>
      <c r="K321" s="245">
        <v>82</v>
      </c>
      <c r="L321" s="264">
        <v>106</v>
      </c>
      <c r="M321" s="264"/>
      <c r="N321" s="245">
        <v>4</v>
      </c>
      <c r="O321" s="265">
        <v>4</v>
      </c>
      <c r="P321" s="279"/>
      <c r="Q321" s="266">
        <v>15.95</v>
      </c>
      <c r="R321" s="242">
        <v>18.82</v>
      </c>
      <c r="S321" s="273" t="s">
        <v>2964</v>
      </c>
    </row>
    <row r="322" spans="1:19">
      <c r="A322" s="912"/>
      <c r="B322" s="61" t="s">
        <v>1546</v>
      </c>
      <c r="C322" s="137" t="s">
        <v>57</v>
      </c>
      <c r="D322" s="138" t="s">
        <v>56</v>
      </c>
      <c r="E322" s="137" t="s">
        <v>642</v>
      </c>
      <c r="F322" s="249"/>
      <c r="G322" s="267"/>
      <c r="H322" s="245">
        <v>936</v>
      </c>
      <c r="I322" s="263">
        <v>936</v>
      </c>
      <c r="J322" s="263"/>
      <c r="K322" s="245">
        <v>90</v>
      </c>
      <c r="L322" s="264">
        <v>117</v>
      </c>
      <c r="M322" s="264"/>
      <c r="N322" s="245">
        <v>4</v>
      </c>
      <c r="O322" s="265">
        <v>4</v>
      </c>
      <c r="P322" s="279"/>
      <c r="Q322" s="266">
        <v>17.399999999999999</v>
      </c>
      <c r="R322" s="242">
        <v>20.53</v>
      </c>
      <c r="S322" s="273" t="s">
        <v>2964</v>
      </c>
    </row>
    <row r="323" spans="1:19">
      <c r="A323" s="912"/>
      <c r="B323" s="61" t="s">
        <v>1547</v>
      </c>
      <c r="C323" s="137" t="s">
        <v>59</v>
      </c>
      <c r="D323" s="138" t="s">
        <v>56</v>
      </c>
      <c r="E323" s="137" t="s">
        <v>642</v>
      </c>
      <c r="F323" s="249"/>
      <c r="G323" s="267"/>
      <c r="H323" s="245">
        <v>785</v>
      </c>
      <c r="I323" s="263">
        <v>824</v>
      </c>
      <c r="J323" s="263"/>
      <c r="K323" s="245">
        <v>80</v>
      </c>
      <c r="L323" s="264">
        <v>108</v>
      </c>
      <c r="M323" s="264"/>
      <c r="N323" s="245">
        <v>8</v>
      </c>
      <c r="O323" s="265">
        <v>8</v>
      </c>
      <c r="P323" s="279"/>
      <c r="Q323" s="266">
        <v>12.5</v>
      </c>
      <c r="R323" s="242">
        <v>15.5</v>
      </c>
      <c r="S323" s="273" t="s">
        <v>3709</v>
      </c>
    </row>
    <row r="324" spans="1:19">
      <c r="A324" s="912"/>
      <c r="B324" s="61" t="s">
        <v>1548</v>
      </c>
      <c r="C324" s="137" t="s">
        <v>59</v>
      </c>
      <c r="D324" s="138" t="s">
        <v>56</v>
      </c>
      <c r="E324" s="137" t="s">
        <v>642</v>
      </c>
      <c r="F324" s="249"/>
      <c r="G324" s="267"/>
      <c r="H324" s="245">
        <v>824</v>
      </c>
      <c r="I324" s="263">
        <v>824</v>
      </c>
      <c r="J324" s="263"/>
      <c r="K324" s="245">
        <v>84</v>
      </c>
      <c r="L324" s="264">
        <v>113</v>
      </c>
      <c r="M324" s="264"/>
      <c r="N324" s="245">
        <v>8</v>
      </c>
      <c r="O324" s="265">
        <v>8</v>
      </c>
      <c r="P324" s="279"/>
      <c r="Q324" s="266">
        <v>13.12</v>
      </c>
      <c r="R324" s="242">
        <v>15.87</v>
      </c>
      <c r="S324" s="273" t="s">
        <v>3708</v>
      </c>
    </row>
    <row r="325" spans="1:19">
      <c r="A325" s="912"/>
      <c r="B325" s="61" t="s">
        <v>1549</v>
      </c>
      <c r="C325" s="137" t="s">
        <v>59</v>
      </c>
      <c r="D325" s="138" t="s">
        <v>56</v>
      </c>
      <c r="E325" s="137" t="s">
        <v>642</v>
      </c>
      <c r="F325" s="249"/>
      <c r="G325" s="267"/>
      <c r="H325" s="245">
        <v>863</v>
      </c>
      <c r="I325" s="263">
        <v>863</v>
      </c>
      <c r="J325" s="263"/>
      <c r="K325" s="245">
        <v>88</v>
      </c>
      <c r="L325" s="264">
        <v>118</v>
      </c>
      <c r="M325" s="264"/>
      <c r="N325" s="245">
        <v>8</v>
      </c>
      <c r="O325" s="265">
        <v>8</v>
      </c>
      <c r="P325" s="279"/>
      <c r="Q325" s="266">
        <v>13.75</v>
      </c>
      <c r="R325" s="242">
        <v>16.63</v>
      </c>
      <c r="S325" s="273" t="s">
        <v>3708</v>
      </c>
    </row>
    <row r="326" spans="1:19">
      <c r="A326" s="912"/>
      <c r="B326" s="61" t="s">
        <v>1550</v>
      </c>
      <c r="C326" s="137" t="s">
        <v>59</v>
      </c>
      <c r="D326" s="138" t="s">
        <v>56</v>
      </c>
      <c r="E326" s="137" t="s">
        <v>642</v>
      </c>
      <c r="F326" s="249"/>
      <c r="G326" s="267"/>
      <c r="H326" s="245">
        <v>942</v>
      </c>
      <c r="I326" s="263">
        <v>942</v>
      </c>
      <c r="J326" s="263"/>
      <c r="K326" s="245">
        <v>96</v>
      </c>
      <c r="L326" s="264">
        <v>129</v>
      </c>
      <c r="M326" s="264"/>
      <c r="N326" s="245">
        <v>8</v>
      </c>
      <c r="O326" s="265">
        <v>8</v>
      </c>
      <c r="P326" s="279"/>
      <c r="Q326" s="266">
        <v>15</v>
      </c>
      <c r="R326" s="242">
        <v>18.149999999999999</v>
      </c>
      <c r="S326" s="273" t="s">
        <v>3708</v>
      </c>
    </row>
    <row r="327" spans="1:19">
      <c r="A327" s="912"/>
      <c r="B327" s="61" t="s">
        <v>1551</v>
      </c>
      <c r="C327" s="137" t="s">
        <v>59</v>
      </c>
      <c r="D327" s="138" t="s">
        <v>56</v>
      </c>
      <c r="E327" s="137" t="s">
        <v>642</v>
      </c>
      <c r="F327" s="249"/>
      <c r="G327" s="267"/>
      <c r="H327" s="245">
        <v>798</v>
      </c>
      <c r="I327" s="263">
        <v>837</v>
      </c>
      <c r="J327" s="263"/>
      <c r="K327" s="245">
        <v>75</v>
      </c>
      <c r="L327" s="264">
        <v>97</v>
      </c>
      <c r="M327" s="264"/>
      <c r="N327" s="245">
        <v>4</v>
      </c>
      <c r="O327" s="265">
        <v>4</v>
      </c>
      <c r="P327" s="279"/>
      <c r="Q327" s="266">
        <v>15.5</v>
      </c>
      <c r="R327" s="242">
        <v>18.75</v>
      </c>
      <c r="S327" s="273" t="s">
        <v>2965</v>
      </c>
    </row>
    <row r="328" spans="1:19">
      <c r="A328" s="912"/>
      <c r="B328" s="61" t="s">
        <v>1552</v>
      </c>
      <c r="C328" s="137" t="s">
        <v>59</v>
      </c>
      <c r="D328" s="138" t="s">
        <v>56</v>
      </c>
      <c r="E328" s="137" t="s">
        <v>642</v>
      </c>
      <c r="F328" s="249"/>
      <c r="G328" s="267"/>
      <c r="H328" s="245">
        <v>837</v>
      </c>
      <c r="I328" s="263">
        <v>837</v>
      </c>
      <c r="J328" s="263"/>
      <c r="K328" s="245">
        <v>78</v>
      </c>
      <c r="L328" s="264">
        <v>101</v>
      </c>
      <c r="M328" s="264"/>
      <c r="N328" s="245">
        <v>4</v>
      </c>
      <c r="O328" s="265">
        <v>4</v>
      </c>
      <c r="P328" s="279"/>
      <c r="Q328" s="266">
        <v>16.27</v>
      </c>
      <c r="R328" s="242">
        <v>19.190000000000001</v>
      </c>
      <c r="S328" s="273" t="s">
        <v>2966</v>
      </c>
    </row>
    <row r="329" spans="1:19">
      <c r="A329" s="912"/>
      <c r="B329" s="61" t="s">
        <v>1553</v>
      </c>
      <c r="C329" s="137" t="s">
        <v>59</v>
      </c>
      <c r="D329" s="138" t="s">
        <v>56</v>
      </c>
      <c r="E329" s="137" t="s">
        <v>642</v>
      </c>
      <c r="F329" s="249"/>
      <c r="G329" s="267"/>
      <c r="H329" s="245">
        <v>877</v>
      </c>
      <c r="I329" s="263">
        <v>877</v>
      </c>
      <c r="J329" s="263"/>
      <c r="K329" s="245">
        <v>82</v>
      </c>
      <c r="L329" s="264">
        <v>106</v>
      </c>
      <c r="M329" s="264"/>
      <c r="N329" s="245">
        <v>4</v>
      </c>
      <c r="O329" s="265">
        <v>4</v>
      </c>
      <c r="P329" s="279"/>
      <c r="Q329" s="266">
        <v>17.05</v>
      </c>
      <c r="R329" s="242">
        <v>20.11</v>
      </c>
      <c r="S329" s="273" t="s">
        <v>2965</v>
      </c>
    </row>
    <row r="330" spans="1:19">
      <c r="A330" s="912"/>
      <c r="B330" s="61" t="s">
        <v>1554</v>
      </c>
      <c r="C330" s="137" t="s">
        <v>59</v>
      </c>
      <c r="D330" s="138" t="s">
        <v>56</v>
      </c>
      <c r="E330" s="137" t="s">
        <v>642</v>
      </c>
      <c r="F330" s="249"/>
      <c r="G330" s="267"/>
      <c r="H330" s="245">
        <v>957</v>
      </c>
      <c r="I330" s="263">
        <v>957</v>
      </c>
      <c r="J330" s="263"/>
      <c r="K330" s="245">
        <v>90</v>
      </c>
      <c r="L330" s="264">
        <v>117</v>
      </c>
      <c r="M330" s="264"/>
      <c r="N330" s="245">
        <v>4</v>
      </c>
      <c r="O330" s="265">
        <v>4</v>
      </c>
      <c r="P330" s="279"/>
      <c r="Q330" s="266">
        <v>18.600000000000001</v>
      </c>
      <c r="R330" s="242">
        <v>21.94</v>
      </c>
      <c r="S330" s="273" t="s">
        <v>2967</v>
      </c>
    </row>
    <row r="331" spans="1:19">
      <c r="A331" s="912"/>
      <c r="B331" s="61" t="s">
        <v>1555</v>
      </c>
      <c r="C331" s="137" t="s">
        <v>51</v>
      </c>
      <c r="D331" s="138" t="s">
        <v>138</v>
      </c>
      <c r="E331" s="137" t="s">
        <v>642</v>
      </c>
      <c r="F331" s="249"/>
      <c r="G331" s="267"/>
      <c r="H331" s="245">
        <v>0</v>
      </c>
      <c r="I331" s="263">
        <v>0</v>
      </c>
      <c r="J331" s="263"/>
      <c r="K331" s="245">
        <v>50</v>
      </c>
      <c r="L331" s="264">
        <v>85</v>
      </c>
      <c r="M331" s="264"/>
      <c r="N331" s="245">
        <v>16</v>
      </c>
      <c r="O331" s="265">
        <v>61</v>
      </c>
      <c r="P331" s="279"/>
      <c r="Q331" s="266">
        <v>5</v>
      </c>
      <c r="R331" s="242">
        <v>8.4499999999999993</v>
      </c>
      <c r="S331" s="273" t="s">
        <v>2757</v>
      </c>
    </row>
    <row r="332" spans="1:19">
      <c r="A332" s="912"/>
      <c r="B332" s="61" t="s">
        <v>1556</v>
      </c>
      <c r="C332" s="137" t="s">
        <v>59</v>
      </c>
      <c r="D332" s="138" t="s">
        <v>135</v>
      </c>
      <c r="E332" s="137" t="s">
        <v>642</v>
      </c>
      <c r="F332" s="249"/>
      <c r="G332" s="267"/>
      <c r="H332" s="245">
        <v>0</v>
      </c>
      <c r="I332" s="263">
        <v>0</v>
      </c>
      <c r="J332" s="263"/>
      <c r="K332" s="245">
        <v>30</v>
      </c>
      <c r="L332" s="264">
        <v>45</v>
      </c>
      <c r="M332" s="264"/>
      <c r="N332" s="245">
        <v>32</v>
      </c>
      <c r="O332" s="265">
        <v>97</v>
      </c>
      <c r="P332" s="279"/>
      <c r="Q332" s="266">
        <v>8</v>
      </c>
      <c r="R332" s="242">
        <v>13.52</v>
      </c>
      <c r="S332" s="273" t="s">
        <v>2761</v>
      </c>
    </row>
    <row r="333" spans="1:19">
      <c r="A333" s="912"/>
      <c r="B333" s="61" t="s">
        <v>1557</v>
      </c>
      <c r="C333" s="137" t="s">
        <v>59</v>
      </c>
      <c r="D333" s="138" t="s">
        <v>135</v>
      </c>
      <c r="E333" s="137" t="s">
        <v>642</v>
      </c>
      <c r="F333" s="249"/>
      <c r="G333" s="267"/>
      <c r="H333" s="245">
        <v>0</v>
      </c>
      <c r="I333" s="263">
        <v>0</v>
      </c>
      <c r="J333" s="263"/>
      <c r="K333" s="245">
        <v>45</v>
      </c>
      <c r="L333" s="264">
        <v>63</v>
      </c>
      <c r="M333" s="264"/>
      <c r="N333" s="245">
        <v>48</v>
      </c>
      <c r="O333" s="265">
        <v>98</v>
      </c>
      <c r="P333" s="279"/>
      <c r="Q333" s="266">
        <v>14</v>
      </c>
      <c r="R333" s="242">
        <v>21.56</v>
      </c>
      <c r="S333" s="273" t="s">
        <v>2753</v>
      </c>
    </row>
    <row r="334" spans="1:19">
      <c r="A334" s="912"/>
      <c r="B334" s="61" t="s">
        <v>1558</v>
      </c>
      <c r="C334" s="137" t="s">
        <v>59</v>
      </c>
      <c r="D334" s="138" t="s">
        <v>135</v>
      </c>
      <c r="E334" s="137" t="s">
        <v>642</v>
      </c>
      <c r="F334" s="249"/>
      <c r="G334" s="267"/>
      <c r="H334" s="245">
        <v>0</v>
      </c>
      <c r="I334" s="263">
        <v>0</v>
      </c>
      <c r="J334" s="263"/>
      <c r="K334" s="245">
        <v>47</v>
      </c>
      <c r="L334" s="264">
        <v>65</v>
      </c>
      <c r="M334" s="264"/>
      <c r="N334" s="245">
        <v>48</v>
      </c>
      <c r="O334" s="265">
        <v>98</v>
      </c>
      <c r="P334" s="279"/>
      <c r="Q334" s="266">
        <v>14.7</v>
      </c>
      <c r="R334" s="242">
        <v>22.63</v>
      </c>
      <c r="S334" s="273" t="s">
        <v>2753</v>
      </c>
    </row>
    <row r="335" spans="1:19">
      <c r="A335" s="912"/>
      <c r="B335" s="61" t="s">
        <v>1559</v>
      </c>
      <c r="C335" s="137" t="s">
        <v>59</v>
      </c>
      <c r="D335" s="138" t="s">
        <v>135</v>
      </c>
      <c r="E335" s="137" t="s">
        <v>642</v>
      </c>
      <c r="F335" s="249"/>
      <c r="G335" s="267"/>
      <c r="H335" s="245">
        <v>0</v>
      </c>
      <c r="I335" s="263">
        <v>0</v>
      </c>
      <c r="J335" s="263"/>
      <c r="K335" s="245">
        <v>49</v>
      </c>
      <c r="L335" s="264">
        <v>68</v>
      </c>
      <c r="M335" s="264"/>
      <c r="N335" s="245">
        <v>48</v>
      </c>
      <c r="O335" s="265">
        <v>98</v>
      </c>
      <c r="P335" s="279"/>
      <c r="Q335" s="266">
        <v>15.4</v>
      </c>
      <c r="R335" s="242">
        <v>23.71</v>
      </c>
      <c r="S335" s="273" t="s">
        <v>2753</v>
      </c>
    </row>
    <row r="336" spans="1:19">
      <c r="A336" s="912"/>
      <c r="B336" s="61" t="s">
        <v>1560</v>
      </c>
      <c r="C336" s="137" t="s">
        <v>59</v>
      </c>
      <c r="D336" s="138" t="s">
        <v>135</v>
      </c>
      <c r="E336" s="137" t="s">
        <v>642</v>
      </c>
      <c r="F336" s="249"/>
      <c r="G336" s="267"/>
      <c r="H336" s="245">
        <v>0</v>
      </c>
      <c r="I336" s="263">
        <v>0</v>
      </c>
      <c r="J336" s="263"/>
      <c r="K336" s="245">
        <v>54</v>
      </c>
      <c r="L336" s="264">
        <v>75</v>
      </c>
      <c r="M336" s="264"/>
      <c r="N336" s="245">
        <v>48</v>
      </c>
      <c r="O336" s="265">
        <v>98</v>
      </c>
      <c r="P336" s="279"/>
      <c r="Q336" s="266">
        <v>16.8</v>
      </c>
      <c r="R336" s="242">
        <v>25.87</v>
      </c>
      <c r="S336" s="273" t="s">
        <v>2753</v>
      </c>
    </row>
    <row r="337" spans="1:19">
      <c r="A337" s="912"/>
      <c r="B337" s="61" t="s">
        <v>1561</v>
      </c>
      <c r="C337" s="137" t="s">
        <v>59</v>
      </c>
      <c r="D337" s="138" t="s">
        <v>135</v>
      </c>
      <c r="E337" s="137" t="s">
        <v>642</v>
      </c>
      <c r="F337" s="249"/>
      <c r="G337" s="267"/>
      <c r="H337" s="245">
        <v>0</v>
      </c>
      <c r="I337" s="263">
        <v>0</v>
      </c>
      <c r="J337" s="263"/>
      <c r="K337" s="245">
        <v>47</v>
      </c>
      <c r="L337" s="264">
        <v>65</v>
      </c>
      <c r="M337" s="245" t="s">
        <v>53</v>
      </c>
      <c r="N337" s="245" t="s">
        <v>53</v>
      </c>
      <c r="O337" s="265" t="s">
        <v>53</v>
      </c>
      <c r="P337" s="279"/>
      <c r="Q337" s="266">
        <v>18.899999999999999</v>
      </c>
      <c r="R337" s="242">
        <v>23.43</v>
      </c>
      <c r="S337" s="273" t="s">
        <v>2949</v>
      </c>
    </row>
    <row r="338" spans="1:19">
      <c r="A338" s="912"/>
      <c r="B338" s="61" t="s">
        <v>1562</v>
      </c>
      <c r="C338" s="137" t="s">
        <v>59</v>
      </c>
      <c r="D338" s="138" t="s">
        <v>135</v>
      </c>
      <c r="E338" s="137" t="s">
        <v>642</v>
      </c>
      <c r="F338" s="249"/>
      <c r="G338" s="267"/>
      <c r="H338" s="245">
        <v>0</v>
      </c>
      <c r="I338" s="263">
        <v>0</v>
      </c>
      <c r="J338" s="263"/>
      <c r="K338" s="245">
        <v>47</v>
      </c>
      <c r="L338" s="264">
        <v>65</v>
      </c>
      <c r="M338" s="245" t="s">
        <v>53</v>
      </c>
      <c r="N338" s="245" t="s">
        <v>53</v>
      </c>
      <c r="O338" s="265" t="s">
        <v>53</v>
      </c>
      <c r="P338" s="279"/>
      <c r="Q338" s="266">
        <v>18.899999999999999</v>
      </c>
      <c r="R338" s="242">
        <v>23.43</v>
      </c>
      <c r="S338" s="273" t="s">
        <v>2949</v>
      </c>
    </row>
    <row r="339" spans="1:19">
      <c r="A339" s="912"/>
      <c r="B339" s="61" t="s">
        <v>1563</v>
      </c>
      <c r="C339" s="137" t="s">
        <v>51</v>
      </c>
      <c r="D339" s="138" t="s">
        <v>136</v>
      </c>
      <c r="E339" s="137" t="s">
        <v>642</v>
      </c>
      <c r="F339" s="249"/>
      <c r="G339" s="267"/>
      <c r="H339" s="245">
        <v>0</v>
      </c>
      <c r="I339" s="263">
        <v>0</v>
      </c>
      <c r="J339" s="263"/>
      <c r="K339" s="245">
        <v>60</v>
      </c>
      <c r="L339" s="264">
        <v>120</v>
      </c>
      <c r="M339" s="245" t="s">
        <v>53</v>
      </c>
      <c r="N339" s="245" t="s">
        <v>53</v>
      </c>
      <c r="O339" s="265" t="s">
        <v>53</v>
      </c>
      <c r="P339" s="279"/>
      <c r="Q339" s="266">
        <v>2.5</v>
      </c>
      <c r="R339" s="242">
        <v>4</v>
      </c>
      <c r="S339" s="273" t="s">
        <v>2971</v>
      </c>
    </row>
    <row r="340" spans="1:19">
      <c r="A340" s="912"/>
      <c r="B340" s="61" t="s">
        <v>1564</v>
      </c>
      <c r="C340" s="137" t="s">
        <v>51</v>
      </c>
      <c r="D340" s="138" t="s">
        <v>136</v>
      </c>
      <c r="E340" s="137" t="s">
        <v>642</v>
      </c>
      <c r="F340" s="249"/>
      <c r="G340" s="267"/>
      <c r="H340" s="245">
        <v>0</v>
      </c>
      <c r="I340" s="263">
        <v>0</v>
      </c>
      <c r="J340" s="263"/>
      <c r="K340" s="245">
        <v>63</v>
      </c>
      <c r="L340" s="264">
        <v>126</v>
      </c>
      <c r="M340" s="245" t="s">
        <v>53</v>
      </c>
      <c r="N340" s="245" t="s">
        <v>53</v>
      </c>
      <c r="O340" s="265" t="s">
        <v>53</v>
      </c>
      <c r="P340" s="279"/>
      <c r="Q340" s="266">
        <v>2.62</v>
      </c>
      <c r="R340" s="242">
        <v>4.1900000000000004</v>
      </c>
      <c r="S340" s="273" t="s">
        <v>2971</v>
      </c>
    </row>
    <row r="341" spans="1:19">
      <c r="A341" s="912"/>
      <c r="B341" s="61" t="s">
        <v>1565</v>
      </c>
      <c r="C341" s="137" t="s">
        <v>51</v>
      </c>
      <c r="D341" s="138" t="s">
        <v>136</v>
      </c>
      <c r="E341" s="137" t="s">
        <v>642</v>
      </c>
      <c r="F341" s="249"/>
      <c r="G341" s="267"/>
      <c r="H341" s="245">
        <v>0</v>
      </c>
      <c r="I341" s="263">
        <v>0</v>
      </c>
      <c r="J341" s="263"/>
      <c r="K341" s="245">
        <v>66</v>
      </c>
      <c r="L341" s="264">
        <v>132</v>
      </c>
      <c r="M341" s="245" t="s">
        <v>53</v>
      </c>
      <c r="N341" s="245" t="s">
        <v>53</v>
      </c>
      <c r="O341" s="265" t="s">
        <v>53</v>
      </c>
      <c r="P341" s="279"/>
      <c r="Q341" s="266">
        <v>2.75</v>
      </c>
      <c r="R341" s="242">
        <v>4.4000000000000004</v>
      </c>
      <c r="S341" s="273" t="s">
        <v>2971</v>
      </c>
    </row>
    <row r="342" spans="1:19">
      <c r="A342" s="912"/>
      <c r="B342" s="61" t="s">
        <v>1566</v>
      </c>
      <c r="C342" s="137" t="s">
        <v>51</v>
      </c>
      <c r="D342" s="138" t="s">
        <v>136</v>
      </c>
      <c r="E342" s="137" t="s">
        <v>642</v>
      </c>
      <c r="F342" s="249"/>
      <c r="G342" s="267"/>
      <c r="H342" s="245">
        <v>0</v>
      </c>
      <c r="I342" s="263">
        <v>0</v>
      </c>
      <c r="J342" s="263"/>
      <c r="K342" s="245">
        <v>66</v>
      </c>
      <c r="L342" s="264">
        <v>132</v>
      </c>
      <c r="M342" s="245" t="s">
        <v>53</v>
      </c>
      <c r="N342" s="245" t="s">
        <v>53</v>
      </c>
      <c r="O342" s="265" t="s">
        <v>53</v>
      </c>
      <c r="P342" s="279"/>
      <c r="Q342" s="266">
        <v>2.75</v>
      </c>
      <c r="R342" s="242">
        <v>4.4000000000000004</v>
      </c>
      <c r="S342" s="273" t="s">
        <v>2971</v>
      </c>
    </row>
    <row r="343" spans="1:19" s="46" customFormat="1">
      <c r="A343" s="55" t="s">
        <v>1570</v>
      </c>
      <c r="B343" s="65"/>
      <c r="C343" s="143"/>
      <c r="D343" s="143"/>
      <c r="E343" s="143"/>
      <c r="F343" s="252"/>
      <c r="G343" s="271"/>
      <c r="H343" s="73"/>
      <c r="I343" s="72"/>
      <c r="J343" s="72"/>
      <c r="K343" s="73"/>
      <c r="L343" s="72"/>
      <c r="M343" s="72"/>
      <c r="N343" s="73"/>
      <c r="O343" s="74"/>
      <c r="P343" s="280"/>
      <c r="Q343" s="75"/>
      <c r="R343" s="76"/>
      <c r="S343" s="273"/>
    </row>
    <row r="344" spans="1:19">
      <c r="A344" s="909"/>
      <c r="B344" s="130" t="s">
        <v>814</v>
      </c>
      <c r="C344" s="144" t="s">
        <v>45</v>
      </c>
      <c r="D344" s="145" t="s">
        <v>78</v>
      </c>
      <c r="E344" s="144" t="s">
        <v>762</v>
      </c>
      <c r="F344" s="253"/>
      <c r="G344" s="267"/>
      <c r="H344" s="245">
        <v>325</v>
      </c>
      <c r="I344" s="263">
        <v>763</v>
      </c>
      <c r="J344" s="263"/>
      <c r="K344" s="245">
        <v>65</v>
      </c>
      <c r="L344" s="264">
        <v>149</v>
      </c>
      <c r="M344" s="245" t="s">
        <v>53</v>
      </c>
      <c r="N344" s="245" t="s">
        <v>124</v>
      </c>
      <c r="O344" s="265" t="s">
        <v>124</v>
      </c>
      <c r="P344" s="279"/>
      <c r="Q344" s="266">
        <v>2.4</v>
      </c>
      <c r="R344" s="242">
        <v>6.21</v>
      </c>
      <c r="S344" s="273" t="s">
        <v>2638</v>
      </c>
    </row>
    <row r="345" spans="1:19">
      <c r="A345" s="909"/>
      <c r="B345" s="130" t="s">
        <v>816</v>
      </c>
      <c r="C345" s="146" t="s">
        <v>45</v>
      </c>
      <c r="D345" s="145" t="s">
        <v>794</v>
      </c>
      <c r="E345" s="146" t="s">
        <v>762</v>
      </c>
      <c r="F345" s="253"/>
      <c r="G345" s="267"/>
      <c r="H345" s="245">
        <v>550</v>
      </c>
      <c r="I345" s="263">
        <v>990</v>
      </c>
      <c r="J345" s="263"/>
      <c r="K345" s="245">
        <v>50</v>
      </c>
      <c r="L345" s="264">
        <v>100</v>
      </c>
      <c r="M345" s="264"/>
      <c r="N345" s="245">
        <v>1</v>
      </c>
      <c r="O345" s="265">
        <v>1</v>
      </c>
      <c r="P345" s="279"/>
      <c r="Q345" s="266">
        <v>3</v>
      </c>
      <c r="R345" s="242">
        <v>6.24</v>
      </c>
      <c r="S345" s="273" t="s">
        <v>2639</v>
      </c>
    </row>
    <row r="346" spans="1:19">
      <c r="A346" s="909"/>
      <c r="B346" s="130" t="s">
        <v>813</v>
      </c>
      <c r="C346" s="146" t="s">
        <v>45</v>
      </c>
      <c r="D346" s="145" t="s">
        <v>794</v>
      </c>
      <c r="E346" s="146" t="s">
        <v>762</v>
      </c>
      <c r="F346" s="253"/>
      <c r="G346" s="267"/>
      <c r="H346" s="245">
        <v>500</v>
      </c>
      <c r="I346" s="263">
        <v>875</v>
      </c>
      <c r="J346" s="263"/>
      <c r="K346" s="245">
        <v>40</v>
      </c>
      <c r="L346" s="264">
        <v>100</v>
      </c>
      <c r="M346" s="264"/>
      <c r="N346" s="245">
        <v>4</v>
      </c>
      <c r="O346" s="265">
        <v>4</v>
      </c>
      <c r="P346" s="279"/>
      <c r="Q346" s="266">
        <v>1</v>
      </c>
      <c r="R346" s="242">
        <v>2.35</v>
      </c>
      <c r="S346" s="273" t="s">
        <v>2640</v>
      </c>
    </row>
    <row r="347" spans="1:19">
      <c r="A347" s="909"/>
      <c r="B347" s="130" t="s">
        <v>815</v>
      </c>
      <c r="C347" s="146" t="s">
        <v>45</v>
      </c>
      <c r="D347" s="145" t="s">
        <v>85</v>
      </c>
      <c r="E347" s="146" t="s">
        <v>81</v>
      </c>
      <c r="F347" s="254"/>
      <c r="G347" s="267"/>
      <c r="H347" s="245">
        <v>280</v>
      </c>
      <c r="I347" s="263">
        <v>280</v>
      </c>
      <c r="J347" s="263"/>
      <c r="K347" s="245">
        <v>30</v>
      </c>
      <c r="L347" s="264">
        <v>30</v>
      </c>
      <c r="M347" s="245" t="s">
        <v>53</v>
      </c>
      <c r="N347" s="245" t="s">
        <v>124</v>
      </c>
      <c r="O347" s="265" t="s">
        <v>124</v>
      </c>
      <c r="P347" s="279"/>
      <c r="Q347" s="266">
        <v>0.8</v>
      </c>
      <c r="R347" s="242">
        <v>0.8</v>
      </c>
      <c r="S347" s="273" t="s">
        <v>2641</v>
      </c>
    </row>
    <row r="348" spans="1:19">
      <c r="A348" s="909"/>
      <c r="B348" s="130" t="s">
        <v>818</v>
      </c>
      <c r="C348" s="146" t="s">
        <v>45</v>
      </c>
      <c r="D348" s="145" t="s">
        <v>86</v>
      </c>
      <c r="E348" s="146" t="s">
        <v>81</v>
      </c>
      <c r="F348" s="254"/>
      <c r="G348" s="267"/>
      <c r="H348" s="245">
        <v>255</v>
      </c>
      <c r="I348" s="263">
        <v>395</v>
      </c>
      <c r="J348" s="263"/>
      <c r="K348" s="245">
        <v>30</v>
      </c>
      <c r="L348" s="264">
        <v>99</v>
      </c>
      <c r="M348" s="245" t="s">
        <v>53</v>
      </c>
      <c r="N348" s="245" t="s">
        <v>124</v>
      </c>
      <c r="O348" s="265" t="s">
        <v>124</v>
      </c>
      <c r="P348" s="279"/>
      <c r="Q348" s="266">
        <v>0.9</v>
      </c>
      <c r="R348" s="242">
        <v>2.4300000000000002</v>
      </c>
      <c r="S348" s="273" t="s">
        <v>2638</v>
      </c>
    </row>
    <row r="349" spans="1:19">
      <c r="A349" s="909"/>
      <c r="B349" s="130" t="s">
        <v>847</v>
      </c>
      <c r="C349" s="146" t="s">
        <v>45</v>
      </c>
      <c r="D349" s="145" t="s">
        <v>78</v>
      </c>
      <c r="E349" s="146" t="s">
        <v>762</v>
      </c>
      <c r="F349" s="254"/>
      <c r="G349" s="267"/>
      <c r="H349" s="245">
        <v>490</v>
      </c>
      <c r="I349" s="263">
        <v>759</v>
      </c>
      <c r="J349" s="263"/>
      <c r="K349" s="245">
        <v>85</v>
      </c>
      <c r="L349" s="264">
        <v>148</v>
      </c>
      <c r="M349" s="245" t="s">
        <v>53</v>
      </c>
      <c r="N349" s="245" t="s">
        <v>124</v>
      </c>
      <c r="O349" s="265" t="s">
        <v>124</v>
      </c>
      <c r="P349" s="279"/>
      <c r="Q349" s="266">
        <v>5.2</v>
      </c>
      <c r="R349" s="242">
        <v>9.25</v>
      </c>
      <c r="S349" s="273" t="s">
        <v>2644</v>
      </c>
    </row>
    <row r="350" spans="1:19">
      <c r="A350" s="909"/>
      <c r="B350" s="130" t="s">
        <v>846</v>
      </c>
      <c r="C350" s="146" t="s">
        <v>45</v>
      </c>
      <c r="D350" s="145" t="s">
        <v>794</v>
      </c>
      <c r="E350" s="146" t="s">
        <v>762</v>
      </c>
      <c r="F350" s="254"/>
      <c r="G350" s="267"/>
      <c r="H350" s="245">
        <v>750</v>
      </c>
      <c r="I350" s="263">
        <v>862</v>
      </c>
      <c r="J350" s="263"/>
      <c r="K350" s="245">
        <v>55</v>
      </c>
      <c r="L350" s="264">
        <v>99</v>
      </c>
      <c r="M350" s="264"/>
      <c r="N350" s="245">
        <v>4</v>
      </c>
      <c r="O350" s="265">
        <v>4</v>
      </c>
      <c r="P350" s="279"/>
      <c r="Q350" s="266">
        <v>2.5</v>
      </c>
      <c r="R350" s="242">
        <v>3.92</v>
      </c>
      <c r="S350" s="273" t="s">
        <v>2644</v>
      </c>
    </row>
    <row r="351" spans="1:19">
      <c r="A351" s="909"/>
      <c r="B351" s="130" t="s">
        <v>848</v>
      </c>
      <c r="C351" s="146" t="s">
        <v>45</v>
      </c>
      <c r="D351" s="145" t="s">
        <v>78</v>
      </c>
      <c r="E351" s="146" t="s">
        <v>762</v>
      </c>
      <c r="F351" s="254"/>
      <c r="G351" s="267"/>
      <c r="H351" s="245">
        <v>375</v>
      </c>
      <c r="I351" s="263">
        <v>768</v>
      </c>
      <c r="J351" s="263"/>
      <c r="K351" s="245">
        <v>95</v>
      </c>
      <c r="L351" s="264">
        <v>147</v>
      </c>
      <c r="M351" s="245" t="s">
        <v>53</v>
      </c>
      <c r="N351" s="245" t="s">
        <v>3493</v>
      </c>
      <c r="O351" s="265" t="s">
        <v>3498</v>
      </c>
      <c r="P351" s="279"/>
      <c r="Q351" s="266">
        <v>3.2</v>
      </c>
      <c r="R351" s="242">
        <v>6.27</v>
      </c>
      <c r="S351" s="273" t="s">
        <v>2645</v>
      </c>
    </row>
    <row r="352" spans="1:19">
      <c r="A352" s="909"/>
      <c r="B352" s="130" t="s">
        <v>1099</v>
      </c>
      <c r="C352" s="146" t="s">
        <v>45</v>
      </c>
      <c r="D352" s="145" t="s">
        <v>85</v>
      </c>
      <c r="E352" s="146" t="s">
        <v>81</v>
      </c>
      <c r="F352" s="254"/>
      <c r="G352" s="267"/>
      <c r="H352" s="245">
        <v>180</v>
      </c>
      <c r="I352" s="263">
        <v>180</v>
      </c>
      <c r="J352" s="263"/>
      <c r="K352" s="245">
        <v>40</v>
      </c>
      <c r="L352" s="264">
        <v>40</v>
      </c>
      <c r="M352" s="245" t="s">
        <v>53</v>
      </c>
      <c r="N352" s="245" t="s">
        <v>124</v>
      </c>
      <c r="O352" s="265" t="s">
        <v>3493</v>
      </c>
      <c r="P352" s="279"/>
      <c r="Q352" s="266">
        <v>0.2</v>
      </c>
      <c r="R352" s="242">
        <v>0.2</v>
      </c>
      <c r="S352" s="273" t="s">
        <v>2642</v>
      </c>
    </row>
    <row r="353" spans="1:19">
      <c r="A353" s="909"/>
      <c r="B353" s="130" t="s">
        <v>1102</v>
      </c>
      <c r="C353" s="146" t="s">
        <v>45</v>
      </c>
      <c r="D353" s="145" t="s">
        <v>1757</v>
      </c>
      <c r="E353" s="146" t="s">
        <v>81</v>
      </c>
      <c r="F353" s="254"/>
      <c r="G353" s="267"/>
      <c r="H353" s="245">
        <v>260</v>
      </c>
      <c r="I353" s="263">
        <v>260</v>
      </c>
      <c r="J353" s="263"/>
      <c r="K353" s="245">
        <v>45</v>
      </c>
      <c r="L353" s="264">
        <v>45</v>
      </c>
      <c r="M353" s="245" t="s">
        <v>53</v>
      </c>
      <c r="N353" s="245" t="s">
        <v>3493</v>
      </c>
      <c r="O353" s="265" t="s">
        <v>124</v>
      </c>
      <c r="P353" s="279"/>
      <c r="Q353" s="266">
        <v>0.4</v>
      </c>
      <c r="R353" s="242">
        <v>0.4</v>
      </c>
      <c r="S353" s="273" t="s">
        <v>2643</v>
      </c>
    </row>
    <row r="354" spans="1:19">
      <c r="A354" s="909"/>
      <c r="B354" s="130" t="s">
        <v>1103</v>
      </c>
      <c r="C354" s="146" t="s">
        <v>45</v>
      </c>
      <c r="D354" s="145" t="s">
        <v>1756</v>
      </c>
      <c r="E354" s="146" t="s">
        <v>81</v>
      </c>
      <c r="F354" s="254"/>
      <c r="G354" s="267"/>
      <c r="H354" s="245">
        <v>295</v>
      </c>
      <c r="I354" s="263">
        <v>295</v>
      </c>
      <c r="J354" s="263"/>
      <c r="K354" s="245">
        <v>45</v>
      </c>
      <c r="L354" s="264">
        <v>45</v>
      </c>
      <c r="M354" s="245" t="s">
        <v>53</v>
      </c>
      <c r="N354" s="245" t="s">
        <v>124</v>
      </c>
      <c r="O354" s="265" t="s">
        <v>124</v>
      </c>
      <c r="P354" s="279"/>
      <c r="Q354" s="266">
        <v>0.6</v>
      </c>
      <c r="R354" s="242">
        <v>0.6</v>
      </c>
      <c r="S354" s="273" t="s">
        <v>2642</v>
      </c>
    </row>
    <row r="355" spans="1:19">
      <c r="A355" s="909"/>
      <c r="B355" s="130" t="s">
        <v>1100</v>
      </c>
      <c r="C355" s="146" t="s">
        <v>45</v>
      </c>
      <c r="D355" s="145" t="s">
        <v>1756</v>
      </c>
      <c r="E355" s="146" t="s">
        <v>762</v>
      </c>
      <c r="F355" s="254"/>
      <c r="G355" s="267"/>
      <c r="H355" s="245">
        <v>680</v>
      </c>
      <c r="I355" s="263">
        <v>986</v>
      </c>
      <c r="J355" s="263"/>
      <c r="K355" s="245">
        <v>50</v>
      </c>
      <c r="L355" s="264">
        <v>100</v>
      </c>
      <c r="M355" s="264"/>
      <c r="N355" s="245">
        <v>8</v>
      </c>
      <c r="O355" s="265">
        <v>8</v>
      </c>
      <c r="P355" s="279"/>
      <c r="Q355" s="266">
        <v>1.6</v>
      </c>
      <c r="R355" s="242">
        <v>2.99</v>
      </c>
      <c r="S355" s="273" t="s">
        <v>2643</v>
      </c>
    </row>
    <row r="356" spans="1:19">
      <c r="A356" s="909"/>
      <c r="B356" s="130" t="s">
        <v>853</v>
      </c>
      <c r="C356" s="146" t="s">
        <v>45</v>
      </c>
      <c r="D356" s="145" t="s">
        <v>91</v>
      </c>
      <c r="E356" s="146" t="s">
        <v>762</v>
      </c>
      <c r="F356" s="254"/>
      <c r="G356" s="267"/>
      <c r="H356" s="245">
        <v>420</v>
      </c>
      <c r="I356" s="263">
        <v>420</v>
      </c>
      <c r="J356" s="263"/>
      <c r="K356" s="245">
        <v>60</v>
      </c>
      <c r="L356" s="264">
        <v>60</v>
      </c>
      <c r="M356" s="264"/>
      <c r="N356" s="245">
        <v>4</v>
      </c>
      <c r="O356" s="265">
        <v>4</v>
      </c>
      <c r="P356" s="279"/>
      <c r="Q356" s="266">
        <v>1.8</v>
      </c>
      <c r="R356" s="242">
        <v>1.8</v>
      </c>
      <c r="S356" s="273" t="s">
        <v>2643</v>
      </c>
    </row>
    <row r="357" spans="1:19">
      <c r="A357" s="909"/>
      <c r="B357" s="130" t="s">
        <v>1104</v>
      </c>
      <c r="C357" s="146" t="s">
        <v>45</v>
      </c>
      <c r="D357" s="145" t="s">
        <v>92</v>
      </c>
      <c r="E357" s="146" t="s">
        <v>762</v>
      </c>
      <c r="F357" s="254"/>
      <c r="G357" s="267"/>
      <c r="H357" s="245">
        <v>700</v>
      </c>
      <c r="I357" s="263">
        <v>980</v>
      </c>
      <c r="J357" s="263"/>
      <c r="K357" s="245">
        <v>65</v>
      </c>
      <c r="L357" s="264">
        <v>97</v>
      </c>
      <c r="M357" s="264"/>
      <c r="N357" s="245">
        <v>4</v>
      </c>
      <c r="O357" s="265">
        <v>4</v>
      </c>
      <c r="P357" s="279"/>
      <c r="Q357" s="266">
        <v>2.6</v>
      </c>
      <c r="R357" s="242">
        <v>4</v>
      </c>
      <c r="S357" s="273" t="s">
        <v>2642</v>
      </c>
    </row>
    <row r="358" spans="1:19">
      <c r="A358" s="909"/>
      <c r="B358" s="130" t="s">
        <v>858</v>
      </c>
      <c r="C358" s="146" t="s">
        <v>45</v>
      </c>
      <c r="D358" s="145" t="s">
        <v>78</v>
      </c>
      <c r="E358" s="146" t="s">
        <v>81</v>
      </c>
      <c r="F358" s="254"/>
      <c r="G358" s="267"/>
      <c r="H358" s="245">
        <v>290</v>
      </c>
      <c r="I358" s="263">
        <v>290</v>
      </c>
      <c r="J358" s="263"/>
      <c r="K358" s="245">
        <v>50</v>
      </c>
      <c r="L358" s="264">
        <v>50</v>
      </c>
      <c r="M358" s="245" t="s">
        <v>53</v>
      </c>
      <c r="N358" s="245" t="s">
        <v>124</v>
      </c>
      <c r="O358" s="265" t="s">
        <v>124</v>
      </c>
      <c r="P358" s="279"/>
      <c r="Q358" s="266">
        <v>0.2</v>
      </c>
      <c r="R358" s="242">
        <v>0.2</v>
      </c>
      <c r="S358" s="273" t="s">
        <v>2642</v>
      </c>
    </row>
    <row r="359" spans="1:19">
      <c r="A359" s="909"/>
      <c r="B359" s="130" t="s">
        <v>874</v>
      </c>
      <c r="C359" s="146" t="s">
        <v>45</v>
      </c>
      <c r="D359" s="145" t="s">
        <v>1755</v>
      </c>
      <c r="E359" s="146" t="s">
        <v>81</v>
      </c>
      <c r="F359" s="254"/>
      <c r="G359" s="267"/>
      <c r="H359" s="245">
        <v>275</v>
      </c>
      <c r="I359" s="263">
        <v>398</v>
      </c>
      <c r="J359" s="263"/>
      <c r="K359" s="245">
        <v>50</v>
      </c>
      <c r="L359" s="264">
        <v>100</v>
      </c>
      <c r="M359" s="245" t="s">
        <v>53</v>
      </c>
      <c r="N359" s="245" t="s">
        <v>124</v>
      </c>
      <c r="O359" s="265" t="s">
        <v>124</v>
      </c>
      <c r="P359" s="279"/>
      <c r="Q359" s="266">
        <v>0.7</v>
      </c>
      <c r="R359" s="242">
        <v>1.3</v>
      </c>
      <c r="S359" s="273" t="s">
        <v>2643</v>
      </c>
    </row>
    <row r="360" spans="1:19">
      <c r="A360" s="909"/>
      <c r="B360" s="130" t="s">
        <v>1574</v>
      </c>
      <c r="C360" s="146" t="s">
        <v>54</v>
      </c>
      <c r="D360" s="145" t="s">
        <v>90</v>
      </c>
      <c r="E360" s="146" t="s">
        <v>762</v>
      </c>
      <c r="F360" s="254"/>
      <c r="G360" s="267"/>
      <c r="H360" s="245">
        <v>675</v>
      </c>
      <c r="I360" s="263">
        <v>877</v>
      </c>
      <c r="J360" s="263"/>
      <c r="K360" s="245">
        <v>40</v>
      </c>
      <c r="L360" s="264">
        <v>100</v>
      </c>
      <c r="M360" s="264"/>
      <c r="N360" s="245">
        <v>10</v>
      </c>
      <c r="O360" s="265">
        <v>10</v>
      </c>
      <c r="P360" s="279"/>
      <c r="Q360" s="266">
        <v>0.8</v>
      </c>
      <c r="R360" s="242">
        <v>1.66</v>
      </c>
      <c r="S360" s="273" t="s">
        <v>2643</v>
      </c>
    </row>
    <row r="361" spans="1:19">
      <c r="A361" s="909"/>
      <c r="B361" s="130" t="s">
        <v>816</v>
      </c>
      <c r="C361" s="146" t="s">
        <v>45</v>
      </c>
      <c r="D361" s="145" t="s">
        <v>794</v>
      </c>
      <c r="E361" s="146" t="s">
        <v>762</v>
      </c>
      <c r="F361" s="254"/>
      <c r="G361" s="267"/>
      <c r="H361" s="245">
        <v>550</v>
      </c>
      <c r="I361" s="263">
        <v>990</v>
      </c>
      <c r="J361" s="263"/>
      <c r="K361" s="245">
        <v>50</v>
      </c>
      <c r="L361" s="264">
        <v>100</v>
      </c>
      <c r="M361" s="264"/>
      <c r="N361" s="245">
        <v>1</v>
      </c>
      <c r="O361" s="265">
        <v>1</v>
      </c>
      <c r="P361" s="279"/>
      <c r="Q361" s="266">
        <v>3</v>
      </c>
      <c r="R361" s="242">
        <v>6.24</v>
      </c>
      <c r="S361" s="273" t="s">
        <v>2643</v>
      </c>
    </row>
    <row r="362" spans="1:19">
      <c r="A362" s="909"/>
      <c r="B362" s="130" t="s">
        <v>879</v>
      </c>
      <c r="C362" s="146" t="s">
        <v>45</v>
      </c>
      <c r="D362" s="145" t="s">
        <v>794</v>
      </c>
      <c r="E362" s="146" t="s">
        <v>762</v>
      </c>
      <c r="F362" s="254"/>
      <c r="G362" s="267"/>
      <c r="H362" s="245">
        <v>410</v>
      </c>
      <c r="I362" s="263">
        <v>410</v>
      </c>
      <c r="J362" s="263"/>
      <c r="K362" s="245">
        <v>85</v>
      </c>
      <c r="L362" s="264">
        <v>85</v>
      </c>
      <c r="M362" s="245" t="s">
        <v>53</v>
      </c>
      <c r="N362" s="245" t="s">
        <v>124</v>
      </c>
      <c r="O362" s="265" t="s">
        <v>3493</v>
      </c>
      <c r="P362" s="279"/>
      <c r="Q362" s="266">
        <v>9</v>
      </c>
      <c r="R362" s="242">
        <v>9</v>
      </c>
      <c r="S362" s="273" t="s">
        <v>2646</v>
      </c>
    </row>
    <row r="363" spans="1:19">
      <c r="A363" s="909"/>
      <c r="B363" s="130" t="s">
        <v>895</v>
      </c>
      <c r="C363" s="146" t="s">
        <v>45</v>
      </c>
      <c r="D363" s="145" t="s">
        <v>794</v>
      </c>
      <c r="E363" s="146" t="s">
        <v>762</v>
      </c>
      <c r="F363" s="254"/>
      <c r="G363" s="267"/>
      <c r="H363" s="245">
        <v>520</v>
      </c>
      <c r="I363" s="263">
        <v>650</v>
      </c>
      <c r="J363" s="263"/>
      <c r="K363" s="245">
        <v>90</v>
      </c>
      <c r="L363" s="264">
        <v>148</v>
      </c>
      <c r="M363" s="245" t="s">
        <v>53</v>
      </c>
      <c r="N363" s="245" t="s">
        <v>124</v>
      </c>
      <c r="O363" s="265" t="s">
        <v>124</v>
      </c>
      <c r="P363" s="279"/>
      <c r="Q363" s="266">
        <v>13</v>
      </c>
      <c r="R363" s="242">
        <v>20</v>
      </c>
      <c r="S363" s="273" t="s">
        <v>2646</v>
      </c>
    </row>
    <row r="364" spans="1:19">
      <c r="A364" s="909"/>
      <c r="B364" s="130" t="s">
        <v>896</v>
      </c>
      <c r="C364" s="146" t="s">
        <v>45</v>
      </c>
      <c r="D364" s="145" t="s">
        <v>1754</v>
      </c>
      <c r="E364" s="146" t="s">
        <v>47</v>
      </c>
      <c r="F364" s="254" t="s">
        <v>64</v>
      </c>
      <c r="G364" s="267">
        <v>425</v>
      </c>
      <c r="H364" s="245">
        <v>425</v>
      </c>
      <c r="I364" s="263">
        <v>425</v>
      </c>
      <c r="J364" s="263"/>
      <c r="K364" s="245">
        <v>70</v>
      </c>
      <c r="L364" s="264">
        <v>70</v>
      </c>
      <c r="M364" s="264"/>
      <c r="N364" s="245">
        <v>16</v>
      </c>
      <c r="O364" s="265">
        <v>16</v>
      </c>
      <c r="P364" s="279"/>
      <c r="Q364" s="266">
        <v>6.5</v>
      </c>
      <c r="R364" s="242">
        <v>6.5</v>
      </c>
      <c r="S364" s="273" t="s">
        <v>2646</v>
      </c>
    </row>
    <row r="365" spans="1:19">
      <c r="A365" s="909"/>
      <c r="B365" s="130" t="s">
        <v>897</v>
      </c>
      <c r="C365" s="146" t="s">
        <v>45</v>
      </c>
      <c r="D365" s="145" t="s">
        <v>1754</v>
      </c>
      <c r="E365" s="146" t="s">
        <v>47</v>
      </c>
      <c r="F365" s="254" t="s">
        <v>64</v>
      </c>
      <c r="G365" s="267"/>
      <c r="H365" s="245">
        <v>600</v>
      </c>
      <c r="I365" s="263">
        <v>780</v>
      </c>
      <c r="J365" s="263"/>
      <c r="K365" s="245">
        <v>75</v>
      </c>
      <c r="L365" s="264">
        <v>97</v>
      </c>
      <c r="M365" s="264"/>
      <c r="N365" s="245">
        <v>24</v>
      </c>
      <c r="O365" s="265">
        <v>99</v>
      </c>
      <c r="P365" s="279"/>
      <c r="Q365" s="266">
        <v>9</v>
      </c>
      <c r="R365" s="242">
        <v>16.3</v>
      </c>
      <c r="S365" s="273" t="s">
        <v>2646</v>
      </c>
    </row>
    <row r="366" spans="1:19">
      <c r="A366" s="909"/>
      <c r="B366" s="130" t="s">
        <v>899</v>
      </c>
      <c r="C366" s="146" t="s">
        <v>45</v>
      </c>
      <c r="D366" s="145" t="s">
        <v>52</v>
      </c>
      <c r="E366" s="146" t="s">
        <v>47</v>
      </c>
      <c r="F366" s="254" t="s">
        <v>64</v>
      </c>
      <c r="G366" s="267">
        <v>425</v>
      </c>
      <c r="H366" s="245">
        <v>425</v>
      </c>
      <c r="I366" s="263">
        <v>425</v>
      </c>
      <c r="J366" s="263"/>
      <c r="K366" s="245">
        <v>70</v>
      </c>
      <c r="L366" s="264">
        <v>70</v>
      </c>
      <c r="M366" s="264"/>
      <c r="N366" s="245">
        <v>16</v>
      </c>
      <c r="O366" s="265">
        <v>16</v>
      </c>
      <c r="P366" s="279"/>
      <c r="Q366" s="266">
        <v>6.5</v>
      </c>
      <c r="R366" s="242">
        <v>6.5</v>
      </c>
      <c r="S366" s="273" t="s">
        <v>2646</v>
      </c>
    </row>
    <row r="367" spans="1:19">
      <c r="A367" s="909"/>
      <c r="B367" s="130" t="s">
        <v>898</v>
      </c>
      <c r="C367" s="146" t="s">
        <v>45</v>
      </c>
      <c r="D367" s="145" t="s">
        <v>52</v>
      </c>
      <c r="E367" s="146" t="s">
        <v>47</v>
      </c>
      <c r="F367" s="254" t="s">
        <v>64</v>
      </c>
      <c r="G367" s="267">
        <v>300</v>
      </c>
      <c r="H367" s="245">
        <v>600</v>
      </c>
      <c r="I367" s="263">
        <v>780</v>
      </c>
      <c r="J367" s="263">
        <v>37</v>
      </c>
      <c r="K367" s="245">
        <v>75</v>
      </c>
      <c r="L367" s="264">
        <v>97</v>
      </c>
      <c r="M367" s="264">
        <v>4</v>
      </c>
      <c r="N367" s="245">
        <v>24</v>
      </c>
      <c r="O367" s="265">
        <v>99</v>
      </c>
      <c r="P367" s="279">
        <v>11.97</v>
      </c>
      <c r="Q367" s="266">
        <v>9</v>
      </c>
      <c r="R367" s="242">
        <v>16.3</v>
      </c>
      <c r="S367" s="273" t="s">
        <v>2646</v>
      </c>
    </row>
    <row r="368" spans="1:19">
      <c r="A368" s="909"/>
      <c r="B368" s="130" t="s">
        <v>776</v>
      </c>
      <c r="C368" s="146" t="s">
        <v>45</v>
      </c>
      <c r="D368" s="145" t="s">
        <v>794</v>
      </c>
      <c r="E368" s="146" t="s">
        <v>762</v>
      </c>
      <c r="F368" s="254"/>
      <c r="G368" s="267"/>
      <c r="H368" s="245">
        <v>500</v>
      </c>
      <c r="I368" s="263">
        <v>500</v>
      </c>
      <c r="J368" s="263"/>
      <c r="K368" s="245">
        <v>50</v>
      </c>
      <c r="L368" s="264">
        <v>50</v>
      </c>
      <c r="M368" s="264"/>
      <c r="N368" s="245">
        <v>6</v>
      </c>
      <c r="O368" s="265">
        <v>6</v>
      </c>
      <c r="P368" s="279"/>
      <c r="Q368" s="266">
        <v>5.5</v>
      </c>
      <c r="R368" s="242">
        <v>5.5</v>
      </c>
      <c r="S368" s="273" t="s">
        <v>2646</v>
      </c>
    </row>
    <row r="369" spans="1:19">
      <c r="A369" s="909"/>
      <c r="B369" s="130" t="s">
        <v>771</v>
      </c>
      <c r="C369" s="146" t="s">
        <v>45</v>
      </c>
      <c r="D369" s="145" t="s">
        <v>794</v>
      </c>
      <c r="E369" s="146" t="s">
        <v>762</v>
      </c>
      <c r="F369" s="254"/>
      <c r="G369" s="267">
        <v>375</v>
      </c>
      <c r="H369" s="245">
        <v>750</v>
      </c>
      <c r="I369" s="263">
        <v>862</v>
      </c>
      <c r="J369" s="263">
        <v>30</v>
      </c>
      <c r="K369" s="245">
        <v>60</v>
      </c>
      <c r="L369" s="264">
        <v>99</v>
      </c>
      <c r="M369" s="264">
        <v>8</v>
      </c>
      <c r="N369" s="245">
        <v>8</v>
      </c>
      <c r="O369" s="265">
        <v>8</v>
      </c>
      <c r="P369" s="279">
        <v>5.13</v>
      </c>
      <c r="Q369" s="266">
        <v>6.5</v>
      </c>
      <c r="R369" s="242">
        <v>9.6199999999999992</v>
      </c>
      <c r="S369" s="273" t="s">
        <v>2646</v>
      </c>
    </row>
    <row r="370" spans="1:19">
      <c r="A370" s="909"/>
      <c r="B370" s="130" t="s">
        <v>913</v>
      </c>
      <c r="C370" s="146" t="s">
        <v>45</v>
      </c>
      <c r="D370" s="145" t="s">
        <v>78</v>
      </c>
      <c r="E370" s="146" t="s">
        <v>47</v>
      </c>
      <c r="F370" s="254" t="s">
        <v>63</v>
      </c>
      <c r="G370" s="267"/>
      <c r="H370" s="245">
        <v>500</v>
      </c>
      <c r="I370" s="263">
        <v>500</v>
      </c>
      <c r="J370" s="263"/>
      <c r="K370" s="245">
        <v>70</v>
      </c>
      <c r="L370" s="264">
        <v>70</v>
      </c>
      <c r="M370" s="264"/>
      <c r="N370" s="245">
        <v>32</v>
      </c>
      <c r="O370" s="265">
        <v>32</v>
      </c>
      <c r="P370" s="279"/>
      <c r="Q370" s="266">
        <v>4</v>
      </c>
      <c r="R370" s="242">
        <v>4</v>
      </c>
      <c r="S370" s="273" t="s">
        <v>2647</v>
      </c>
    </row>
    <row r="371" spans="1:19">
      <c r="A371" s="909"/>
      <c r="B371" s="130" t="s">
        <v>910</v>
      </c>
      <c r="C371" s="146" t="s">
        <v>45</v>
      </c>
      <c r="D371" s="145" t="s">
        <v>78</v>
      </c>
      <c r="E371" s="146" t="s">
        <v>47</v>
      </c>
      <c r="F371" s="254" t="s">
        <v>63</v>
      </c>
      <c r="G371" s="267"/>
      <c r="H371" s="245">
        <v>677</v>
      </c>
      <c r="I371" s="263">
        <v>981</v>
      </c>
      <c r="J371" s="263"/>
      <c r="K371" s="245">
        <v>90</v>
      </c>
      <c r="L371" s="264">
        <v>99</v>
      </c>
      <c r="M371" s="264"/>
      <c r="N371" s="245">
        <v>48</v>
      </c>
      <c r="O371" s="265">
        <v>98</v>
      </c>
      <c r="P371" s="279"/>
      <c r="Q371" s="266">
        <v>6</v>
      </c>
      <c r="R371" s="242">
        <v>9.7799999999999994</v>
      </c>
      <c r="S371" s="273" t="s">
        <v>2647</v>
      </c>
    </row>
    <row r="372" spans="1:19">
      <c r="A372" s="909"/>
      <c r="B372" s="130" t="s">
        <v>898</v>
      </c>
      <c r="C372" s="146" t="s">
        <v>45</v>
      </c>
      <c r="D372" s="145" t="s">
        <v>85</v>
      </c>
      <c r="E372" s="146" t="s">
        <v>47</v>
      </c>
      <c r="F372" s="254" t="s">
        <v>64</v>
      </c>
      <c r="G372" s="267">
        <v>300</v>
      </c>
      <c r="H372" s="245">
        <v>600</v>
      </c>
      <c r="I372" s="263">
        <v>780</v>
      </c>
      <c r="J372" s="263">
        <v>37</v>
      </c>
      <c r="K372" s="245">
        <v>75</v>
      </c>
      <c r="L372" s="264">
        <v>97</v>
      </c>
      <c r="M372" s="264">
        <v>4</v>
      </c>
      <c r="N372" s="245">
        <v>24</v>
      </c>
      <c r="O372" s="265">
        <v>99</v>
      </c>
      <c r="P372" s="279">
        <v>11.97</v>
      </c>
      <c r="Q372" s="266">
        <v>9</v>
      </c>
      <c r="R372" s="242">
        <v>16.3</v>
      </c>
      <c r="S372" s="273" t="s">
        <v>2648</v>
      </c>
    </row>
    <row r="373" spans="1:19">
      <c r="A373" s="909"/>
      <c r="B373" s="130" t="s">
        <v>776</v>
      </c>
      <c r="C373" s="146" t="s">
        <v>45</v>
      </c>
      <c r="D373" s="145" t="s">
        <v>794</v>
      </c>
      <c r="E373" s="146" t="s">
        <v>762</v>
      </c>
      <c r="F373" s="254"/>
      <c r="G373" s="267"/>
      <c r="H373" s="245">
        <v>500</v>
      </c>
      <c r="I373" s="263">
        <v>500</v>
      </c>
      <c r="J373" s="263"/>
      <c r="K373" s="245">
        <v>50</v>
      </c>
      <c r="L373" s="264">
        <v>50</v>
      </c>
      <c r="M373" s="264"/>
      <c r="N373" s="245">
        <v>6</v>
      </c>
      <c r="O373" s="265">
        <v>6</v>
      </c>
      <c r="P373" s="279"/>
      <c r="Q373" s="266">
        <v>5.5</v>
      </c>
      <c r="R373" s="242">
        <v>5.5</v>
      </c>
      <c r="S373" s="273" t="s">
        <v>2647</v>
      </c>
    </row>
    <row r="374" spans="1:19">
      <c r="A374" s="909"/>
      <c r="B374" s="130" t="s">
        <v>771</v>
      </c>
      <c r="C374" s="146" t="s">
        <v>45</v>
      </c>
      <c r="D374" s="145" t="s">
        <v>794</v>
      </c>
      <c r="E374" s="146" t="s">
        <v>762</v>
      </c>
      <c r="F374" s="254"/>
      <c r="G374" s="267">
        <v>375</v>
      </c>
      <c r="H374" s="245">
        <v>750</v>
      </c>
      <c r="I374" s="263">
        <v>862</v>
      </c>
      <c r="J374" s="263">
        <v>30</v>
      </c>
      <c r="K374" s="245">
        <v>60</v>
      </c>
      <c r="L374" s="264">
        <v>99</v>
      </c>
      <c r="M374" s="264">
        <v>8</v>
      </c>
      <c r="N374" s="245">
        <v>8</v>
      </c>
      <c r="O374" s="265">
        <v>8</v>
      </c>
      <c r="P374" s="279">
        <v>5.13</v>
      </c>
      <c r="Q374" s="266">
        <v>6.5</v>
      </c>
      <c r="R374" s="242">
        <v>9.6199999999999992</v>
      </c>
      <c r="S374" s="273" t="s">
        <v>2649</v>
      </c>
    </row>
    <row r="375" spans="1:19">
      <c r="A375" s="909"/>
      <c r="B375" s="130" t="s">
        <v>767</v>
      </c>
      <c r="C375" s="146" t="s">
        <v>45</v>
      </c>
      <c r="D375" s="145" t="s">
        <v>92</v>
      </c>
      <c r="E375" s="146" t="s">
        <v>762</v>
      </c>
      <c r="F375" s="254"/>
      <c r="G375" s="267"/>
      <c r="H375" s="245">
        <v>550</v>
      </c>
      <c r="I375" s="263">
        <v>550</v>
      </c>
      <c r="J375" s="263"/>
      <c r="K375" s="245">
        <v>45</v>
      </c>
      <c r="L375" s="264">
        <v>45</v>
      </c>
      <c r="M375" s="264"/>
      <c r="N375" s="245">
        <v>4</v>
      </c>
      <c r="O375" s="265">
        <v>4</v>
      </c>
      <c r="P375" s="279"/>
      <c r="Q375" s="266">
        <v>4</v>
      </c>
      <c r="R375" s="242">
        <v>4</v>
      </c>
      <c r="S375" s="273" t="s">
        <v>2647</v>
      </c>
    </row>
    <row r="376" spans="1:19">
      <c r="A376" s="909"/>
      <c r="B376" s="130" t="s">
        <v>770</v>
      </c>
      <c r="C376" s="146" t="s">
        <v>45</v>
      </c>
      <c r="D376" s="145" t="s">
        <v>92</v>
      </c>
      <c r="E376" s="146" t="s">
        <v>762</v>
      </c>
      <c r="F376" s="254"/>
      <c r="G376" s="267"/>
      <c r="H376" s="245">
        <v>750</v>
      </c>
      <c r="I376" s="263">
        <v>975</v>
      </c>
      <c r="J376" s="263"/>
      <c r="K376" s="245">
        <v>50</v>
      </c>
      <c r="L376" s="264">
        <v>100</v>
      </c>
      <c r="M376" s="264"/>
      <c r="N376" s="245">
        <v>4</v>
      </c>
      <c r="O376" s="265">
        <v>4</v>
      </c>
      <c r="P376" s="279"/>
      <c r="Q376" s="266">
        <v>5</v>
      </c>
      <c r="R376" s="242">
        <v>8.9</v>
      </c>
      <c r="S376" s="273" t="s">
        <v>2647</v>
      </c>
    </row>
    <row r="377" spans="1:19">
      <c r="A377" s="909"/>
      <c r="B377" s="130" t="s">
        <v>935</v>
      </c>
      <c r="C377" s="146" t="s">
        <v>45</v>
      </c>
      <c r="D377" s="145" t="s">
        <v>69</v>
      </c>
      <c r="E377" s="146" t="s">
        <v>81</v>
      </c>
      <c r="F377" s="254"/>
      <c r="G377" s="267"/>
      <c r="H377" s="245">
        <v>280</v>
      </c>
      <c r="I377" s="263">
        <v>280</v>
      </c>
      <c r="J377" s="263"/>
      <c r="K377" s="245">
        <v>60</v>
      </c>
      <c r="L377" s="264">
        <v>60</v>
      </c>
      <c r="M377" s="245" t="s">
        <v>53</v>
      </c>
      <c r="N377" s="245" t="s">
        <v>124</v>
      </c>
      <c r="O377" s="265" t="s">
        <v>124</v>
      </c>
      <c r="P377" s="279"/>
      <c r="Q377" s="266">
        <v>2</v>
      </c>
      <c r="R377" s="242">
        <v>2</v>
      </c>
      <c r="S377" s="273" t="s">
        <v>2650</v>
      </c>
    </row>
    <row r="378" spans="1:19">
      <c r="A378" s="909"/>
      <c r="B378" s="130" t="s">
        <v>1575</v>
      </c>
      <c r="C378" s="146" t="s">
        <v>54</v>
      </c>
      <c r="D378" s="145" t="s">
        <v>90</v>
      </c>
      <c r="E378" s="146" t="s">
        <v>762</v>
      </c>
      <c r="F378" s="254"/>
      <c r="G378" s="267"/>
      <c r="H378" s="245">
        <v>675</v>
      </c>
      <c r="I378" s="263">
        <v>675</v>
      </c>
      <c r="J378" s="263"/>
      <c r="K378" s="245">
        <v>65</v>
      </c>
      <c r="L378" s="264">
        <v>65</v>
      </c>
      <c r="M378" s="264"/>
      <c r="N378" s="245">
        <v>12</v>
      </c>
      <c r="O378" s="265">
        <v>12</v>
      </c>
      <c r="P378" s="279"/>
      <c r="Q378" s="266">
        <v>2.8</v>
      </c>
      <c r="R378" s="242">
        <v>2.8</v>
      </c>
      <c r="S378" s="273" t="s">
        <v>2650</v>
      </c>
    </row>
    <row r="379" spans="1:19">
      <c r="A379" s="909"/>
      <c r="B379" s="130" t="s">
        <v>933</v>
      </c>
      <c r="C379" s="146" t="s">
        <v>45</v>
      </c>
      <c r="D379" s="145" t="s">
        <v>78</v>
      </c>
      <c r="E379" s="146" t="s">
        <v>762</v>
      </c>
      <c r="F379" s="254"/>
      <c r="G379" s="267"/>
      <c r="H379" s="245">
        <v>480</v>
      </c>
      <c r="I379" s="263">
        <v>480</v>
      </c>
      <c r="J379" s="263"/>
      <c r="K379" s="245">
        <v>100</v>
      </c>
      <c r="L379" s="264">
        <v>100</v>
      </c>
      <c r="M379" s="245" t="s">
        <v>53</v>
      </c>
      <c r="N379" s="245" t="s">
        <v>124</v>
      </c>
      <c r="O379" s="265" t="s">
        <v>124</v>
      </c>
      <c r="P379" s="279"/>
      <c r="Q379" s="266">
        <v>6</v>
      </c>
      <c r="R379" s="242">
        <v>6</v>
      </c>
      <c r="S379" s="273" t="s">
        <v>2650</v>
      </c>
    </row>
    <row r="380" spans="1:19">
      <c r="A380" s="909"/>
      <c r="B380" s="130" t="s">
        <v>944</v>
      </c>
      <c r="C380" s="146" t="s">
        <v>45</v>
      </c>
      <c r="D380" s="145" t="s">
        <v>78</v>
      </c>
      <c r="E380" s="146" t="s">
        <v>762</v>
      </c>
      <c r="F380" s="254"/>
      <c r="G380" s="267"/>
      <c r="H380" s="245">
        <v>600</v>
      </c>
      <c r="I380" s="263">
        <v>750</v>
      </c>
      <c r="J380" s="263"/>
      <c r="K380" s="245">
        <v>110</v>
      </c>
      <c r="L380" s="264">
        <v>198</v>
      </c>
      <c r="M380" s="245" t="s">
        <v>53</v>
      </c>
      <c r="N380" s="245" t="s">
        <v>124</v>
      </c>
      <c r="O380" s="265" t="s">
        <v>3493</v>
      </c>
      <c r="P380" s="279"/>
      <c r="Q380" s="266">
        <v>6.6</v>
      </c>
      <c r="R380" s="242">
        <v>10.75</v>
      </c>
      <c r="S380" s="273" t="s">
        <v>2651</v>
      </c>
    </row>
    <row r="381" spans="1:19">
      <c r="A381" s="909"/>
      <c r="B381" s="130" t="s">
        <v>1108</v>
      </c>
      <c r="C381" s="146" t="s">
        <v>45</v>
      </c>
      <c r="D381" s="145" t="s">
        <v>794</v>
      </c>
      <c r="E381" s="146" t="s">
        <v>762</v>
      </c>
      <c r="F381" s="254"/>
      <c r="G381" s="267"/>
      <c r="H381" s="245">
        <v>550</v>
      </c>
      <c r="I381" s="263">
        <v>550</v>
      </c>
      <c r="J381" s="263"/>
      <c r="K381" s="245">
        <v>45</v>
      </c>
      <c r="L381" s="264">
        <v>45</v>
      </c>
      <c r="M381" s="264"/>
      <c r="N381" s="245">
        <v>4</v>
      </c>
      <c r="O381" s="265">
        <v>4</v>
      </c>
      <c r="P381" s="279"/>
      <c r="Q381" s="266">
        <v>1.8</v>
      </c>
      <c r="R381" s="242">
        <v>1.8</v>
      </c>
      <c r="S381" s="273" t="s">
        <v>2650</v>
      </c>
    </row>
    <row r="382" spans="1:19">
      <c r="A382" s="909"/>
      <c r="B382" s="130" t="s">
        <v>1109</v>
      </c>
      <c r="C382" s="146" t="s">
        <v>45</v>
      </c>
      <c r="D382" s="145" t="s">
        <v>794</v>
      </c>
      <c r="E382" s="146" t="s">
        <v>762</v>
      </c>
      <c r="F382" s="254"/>
      <c r="G382" s="267"/>
      <c r="H382" s="245">
        <v>775</v>
      </c>
      <c r="I382" s="263">
        <v>968</v>
      </c>
      <c r="J382" s="263"/>
      <c r="K382" s="245">
        <v>55</v>
      </c>
      <c r="L382" s="264">
        <v>99</v>
      </c>
      <c r="M382" s="264"/>
      <c r="N382" s="245">
        <v>4</v>
      </c>
      <c r="O382" s="265">
        <v>4</v>
      </c>
      <c r="P382" s="279"/>
      <c r="Q382" s="266">
        <v>2</v>
      </c>
      <c r="R382" s="242">
        <v>3.26</v>
      </c>
      <c r="S382" s="273" t="s">
        <v>2650</v>
      </c>
    </row>
    <row r="383" spans="1:19">
      <c r="A383" s="909"/>
      <c r="B383" s="130" t="s">
        <v>934</v>
      </c>
      <c r="C383" s="146" t="s">
        <v>45</v>
      </c>
      <c r="D383" s="145" t="s">
        <v>92</v>
      </c>
      <c r="E383" s="146" t="s">
        <v>762</v>
      </c>
      <c r="F383" s="254"/>
      <c r="G383" s="267"/>
      <c r="H383" s="245">
        <v>700</v>
      </c>
      <c r="I383" s="263">
        <v>700</v>
      </c>
      <c r="J383" s="263"/>
      <c r="K383" s="245">
        <v>80</v>
      </c>
      <c r="L383" s="264">
        <v>80</v>
      </c>
      <c r="M383" s="264"/>
      <c r="N383" s="245">
        <v>4</v>
      </c>
      <c r="O383" s="265">
        <v>4</v>
      </c>
      <c r="P383" s="279"/>
      <c r="Q383" s="266">
        <v>3.6</v>
      </c>
      <c r="R383" s="242">
        <v>3.6</v>
      </c>
      <c r="S383" s="273" t="s">
        <v>2650</v>
      </c>
    </row>
    <row r="384" spans="1:19">
      <c r="A384" s="909"/>
      <c r="B384" s="130" t="s">
        <v>947</v>
      </c>
      <c r="C384" s="146" t="s">
        <v>45</v>
      </c>
      <c r="D384" s="145" t="s">
        <v>92</v>
      </c>
      <c r="E384" s="146" t="s">
        <v>762</v>
      </c>
      <c r="F384" s="254"/>
      <c r="G384" s="267"/>
      <c r="H384" s="245">
        <v>750</v>
      </c>
      <c r="I384" s="263">
        <v>862</v>
      </c>
      <c r="J384" s="263"/>
      <c r="K384" s="245">
        <v>80</v>
      </c>
      <c r="L384" s="264">
        <v>100</v>
      </c>
      <c r="M384" s="264"/>
      <c r="N384" s="245">
        <v>12</v>
      </c>
      <c r="O384" s="265">
        <v>12</v>
      </c>
      <c r="P384" s="279"/>
      <c r="Q384" s="266">
        <v>4</v>
      </c>
      <c r="R384" s="242">
        <v>5.2</v>
      </c>
      <c r="S384" s="273" t="s">
        <v>2652</v>
      </c>
    </row>
    <row r="385" spans="1:19">
      <c r="A385" s="909"/>
      <c r="B385" s="130" t="s">
        <v>948</v>
      </c>
      <c r="C385" s="146" t="s">
        <v>45</v>
      </c>
      <c r="D385" s="145" t="s">
        <v>1756</v>
      </c>
      <c r="E385" s="146" t="s">
        <v>81</v>
      </c>
      <c r="F385" s="254"/>
      <c r="G385" s="267"/>
      <c r="H385" s="245">
        <v>200</v>
      </c>
      <c r="I385" s="263">
        <v>200</v>
      </c>
      <c r="J385" s="263"/>
      <c r="K385" s="245">
        <v>60</v>
      </c>
      <c r="L385" s="264">
        <v>60</v>
      </c>
      <c r="M385" s="245" t="s">
        <v>53</v>
      </c>
      <c r="N385" s="245" t="s">
        <v>3494</v>
      </c>
      <c r="O385" s="265" t="s">
        <v>3494</v>
      </c>
      <c r="P385" s="279"/>
      <c r="Q385" s="266">
        <v>2</v>
      </c>
      <c r="R385" s="242">
        <v>2</v>
      </c>
      <c r="S385" s="273" t="s">
        <v>2655</v>
      </c>
    </row>
    <row r="386" spans="1:19">
      <c r="A386" s="909"/>
      <c r="B386" s="130" t="s">
        <v>1111</v>
      </c>
      <c r="C386" s="146" t="s">
        <v>45</v>
      </c>
      <c r="D386" s="145" t="s">
        <v>1758</v>
      </c>
      <c r="E386" s="146" t="s">
        <v>81</v>
      </c>
      <c r="F386" s="254"/>
      <c r="G386" s="267"/>
      <c r="H386" s="245">
        <v>325</v>
      </c>
      <c r="I386" s="263">
        <v>325</v>
      </c>
      <c r="J386" s="263"/>
      <c r="K386" s="245">
        <v>65</v>
      </c>
      <c r="L386" s="264">
        <v>65</v>
      </c>
      <c r="M386" s="245" t="s">
        <v>53</v>
      </c>
      <c r="N386" s="245" t="s">
        <v>3494</v>
      </c>
      <c r="O386" s="265" t="s">
        <v>3494</v>
      </c>
      <c r="P386" s="279"/>
      <c r="Q386" s="266">
        <v>2.5</v>
      </c>
      <c r="R386" s="242">
        <v>2.5</v>
      </c>
      <c r="S386" s="273" t="s">
        <v>2656</v>
      </c>
    </row>
    <row r="387" spans="1:19">
      <c r="A387" s="909"/>
      <c r="B387" s="130" t="s">
        <v>1112</v>
      </c>
      <c r="C387" s="146" t="s">
        <v>45</v>
      </c>
      <c r="D387" s="145" t="s">
        <v>86</v>
      </c>
      <c r="E387" s="146" t="s">
        <v>81</v>
      </c>
      <c r="F387" s="254"/>
      <c r="G387" s="267"/>
      <c r="H387" s="245">
        <v>400</v>
      </c>
      <c r="I387" s="263">
        <v>400</v>
      </c>
      <c r="J387" s="263"/>
      <c r="K387" s="245">
        <v>70</v>
      </c>
      <c r="L387" s="264">
        <v>70</v>
      </c>
      <c r="M387" s="245" t="s">
        <v>53</v>
      </c>
      <c r="N387" s="245" t="s">
        <v>3494</v>
      </c>
      <c r="O387" s="265" t="s">
        <v>3494</v>
      </c>
      <c r="P387" s="279"/>
      <c r="Q387" s="266">
        <v>2.85</v>
      </c>
      <c r="R387" s="242">
        <v>2.85</v>
      </c>
      <c r="S387" s="273" t="s">
        <v>2655</v>
      </c>
    </row>
    <row r="388" spans="1:19">
      <c r="A388" s="909"/>
      <c r="B388" s="130" t="s">
        <v>1113</v>
      </c>
      <c r="C388" s="146" t="s">
        <v>45</v>
      </c>
      <c r="D388" s="145" t="s">
        <v>1754</v>
      </c>
      <c r="E388" s="146" t="s">
        <v>81</v>
      </c>
      <c r="F388" s="254"/>
      <c r="G388" s="267"/>
      <c r="H388" s="245">
        <v>525</v>
      </c>
      <c r="I388" s="263">
        <v>525</v>
      </c>
      <c r="J388" s="263"/>
      <c r="K388" s="245">
        <v>75</v>
      </c>
      <c r="L388" s="264">
        <v>97</v>
      </c>
      <c r="M388" s="245" t="s">
        <v>53</v>
      </c>
      <c r="N388" s="245" t="s">
        <v>3494</v>
      </c>
      <c r="O388" s="265" t="s">
        <v>3494</v>
      </c>
      <c r="P388" s="279"/>
      <c r="Q388" s="266">
        <v>1.8</v>
      </c>
      <c r="R388" s="242">
        <v>2.12</v>
      </c>
      <c r="S388" s="273" t="s">
        <v>2655</v>
      </c>
    </row>
    <row r="389" spans="1:19">
      <c r="A389" s="909"/>
      <c r="B389" s="130" t="s">
        <v>1114</v>
      </c>
      <c r="C389" s="146" t="s">
        <v>45</v>
      </c>
      <c r="D389" s="145" t="s">
        <v>50</v>
      </c>
      <c r="E389" s="146" t="s">
        <v>642</v>
      </c>
      <c r="F389" s="254"/>
      <c r="G389" s="267"/>
      <c r="H389" s="245">
        <v>420</v>
      </c>
      <c r="I389" s="263">
        <v>420</v>
      </c>
      <c r="J389" s="263"/>
      <c r="K389" s="245">
        <v>80</v>
      </c>
      <c r="L389" s="264">
        <v>80</v>
      </c>
      <c r="M389" s="245" t="s">
        <v>53</v>
      </c>
      <c r="N389" s="245" t="s">
        <v>3494</v>
      </c>
      <c r="O389" s="265" t="s">
        <v>3494</v>
      </c>
      <c r="P389" s="279"/>
      <c r="Q389" s="266">
        <v>4.5</v>
      </c>
      <c r="R389" s="242">
        <v>4.5</v>
      </c>
      <c r="S389" s="273" t="s">
        <v>2655</v>
      </c>
    </row>
    <row r="390" spans="1:19">
      <c r="A390" s="909"/>
      <c r="B390" s="130" t="s">
        <v>1098</v>
      </c>
      <c r="C390" s="146" t="s">
        <v>45</v>
      </c>
      <c r="D390" s="145" t="s">
        <v>50</v>
      </c>
      <c r="E390" s="146" t="s">
        <v>642</v>
      </c>
      <c r="F390" s="254"/>
      <c r="G390" s="267"/>
      <c r="H390" s="245">
        <v>490</v>
      </c>
      <c r="I390" s="263">
        <v>759</v>
      </c>
      <c r="J390" s="263"/>
      <c r="K390" s="245">
        <v>85</v>
      </c>
      <c r="L390" s="264">
        <v>148</v>
      </c>
      <c r="M390" s="245" t="s">
        <v>53</v>
      </c>
      <c r="N390" s="245" t="s">
        <v>3494</v>
      </c>
      <c r="O390" s="265" t="s">
        <v>3494</v>
      </c>
      <c r="P390" s="279"/>
      <c r="Q390" s="266">
        <v>5.2</v>
      </c>
      <c r="R390" s="242">
        <v>9.25</v>
      </c>
      <c r="S390" s="273" t="s">
        <v>2655</v>
      </c>
    </row>
    <row r="391" spans="1:19">
      <c r="A391" s="909"/>
      <c r="B391" s="130" t="s">
        <v>1115</v>
      </c>
      <c r="C391" s="146" t="s">
        <v>45</v>
      </c>
      <c r="D391" s="145" t="s">
        <v>132</v>
      </c>
      <c r="E391" s="146" t="s">
        <v>642</v>
      </c>
      <c r="F391" s="254"/>
      <c r="G391" s="267"/>
      <c r="H391" s="245">
        <v>500</v>
      </c>
      <c r="I391" s="263">
        <v>500</v>
      </c>
      <c r="J391" s="263"/>
      <c r="K391" s="245">
        <v>60</v>
      </c>
      <c r="L391" s="264">
        <v>60</v>
      </c>
      <c r="M391" s="264"/>
      <c r="N391" s="245">
        <v>8</v>
      </c>
      <c r="O391" s="265">
        <v>8</v>
      </c>
      <c r="P391" s="279"/>
      <c r="Q391" s="266">
        <v>2</v>
      </c>
      <c r="R391" s="242">
        <v>2</v>
      </c>
      <c r="S391" s="273" t="s">
        <v>2657</v>
      </c>
    </row>
    <row r="392" spans="1:19">
      <c r="A392" s="909"/>
      <c r="B392" s="130" t="s">
        <v>1116</v>
      </c>
      <c r="C392" s="146" t="s">
        <v>45</v>
      </c>
      <c r="D392" s="145" t="s">
        <v>56</v>
      </c>
      <c r="E392" s="146" t="s">
        <v>642</v>
      </c>
      <c r="F392" s="254"/>
      <c r="G392" s="267"/>
      <c r="H392" s="245">
        <v>625</v>
      </c>
      <c r="I392" s="263">
        <v>625</v>
      </c>
      <c r="J392" s="263"/>
      <c r="K392" s="245">
        <v>65</v>
      </c>
      <c r="L392" s="264">
        <v>65</v>
      </c>
      <c r="M392" s="264"/>
      <c r="N392" s="245">
        <v>12</v>
      </c>
      <c r="O392" s="265">
        <v>12</v>
      </c>
      <c r="P392" s="279"/>
      <c r="Q392" s="266">
        <v>2.5</v>
      </c>
      <c r="R392" s="242">
        <v>2.5</v>
      </c>
      <c r="S392" s="273" t="s">
        <v>2657</v>
      </c>
    </row>
    <row r="393" spans="1:19">
      <c r="A393" s="909"/>
      <c r="B393" s="130" t="s">
        <v>1117</v>
      </c>
      <c r="C393" s="146" t="s">
        <v>45</v>
      </c>
      <c r="D393" s="145" t="s">
        <v>56</v>
      </c>
      <c r="E393" s="146" t="s">
        <v>642</v>
      </c>
      <c r="F393" s="254"/>
      <c r="G393" s="267"/>
      <c r="H393" s="245">
        <v>700</v>
      </c>
      <c r="I393" s="263">
        <v>700</v>
      </c>
      <c r="J393" s="263"/>
      <c r="K393" s="245">
        <v>70</v>
      </c>
      <c r="L393" s="264">
        <v>70</v>
      </c>
      <c r="M393" s="264"/>
      <c r="N393" s="245">
        <v>16</v>
      </c>
      <c r="O393" s="265">
        <v>16</v>
      </c>
      <c r="P393" s="279"/>
      <c r="Q393" s="266">
        <v>2.7</v>
      </c>
      <c r="R393" s="242">
        <v>2.7</v>
      </c>
      <c r="S393" s="273" t="s">
        <v>2655</v>
      </c>
    </row>
    <row r="394" spans="1:19">
      <c r="A394" s="909"/>
      <c r="B394" s="130" t="s">
        <v>1118</v>
      </c>
      <c r="C394" s="146" t="s">
        <v>45</v>
      </c>
      <c r="D394" s="145" t="s">
        <v>56</v>
      </c>
      <c r="E394" s="146" t="s">
        <v>642</v>
      </c>
      <c r="F394" s="254"/>
      <c r="G394" s="267"/>
      <c r="H394" s="245">
        <v>750</v>
      </c>
      <c r="I394" s="263">
        <v>975</v>
      </c>
      <c r="J394" s="263"/>
      <c r="K394" s="245">
        <v>75</v>
      </c>
      <c r="L394" s="264">
        <v>97</v>
      </c>
      <c r="M394" s="264"/>
      <c r="N394" s="245">
        <v>20</v>
      </c>
      <c r="O394" s="265">
        <v>20</v>
      </c>
      <c r="P394" s="279"/>
      <c r="Q394" s="266">
        <v>2.9</v>
      </c>
      <c r="R394" s="242">
        <v>3.94</v>
      </c>
      <c r="S394" s="273" t="s">
        <v>2655</v>
      </c>
    </row>
    <row r="395" spans="1:19">
      <c r="A395" s="909"/>
      <c r="B395" s="130" t="s">
        <v>1106</v>
      </c>
      <c r="C395" s="146" t="s">
        <v>45</v>
      </c>
      <c r="D395" s="145" t="s">
        <v>132</v>
      </c>
      <c r="E395" s="146" t="s">
        <v>642</v>
      </c>
      <c r="F395" s="254"/>
      <c r="G395" s="267"/>
      <c r="H395" s="245">
        <v>550</v>
      </c>
      <c r="I395" s="263">
        <v>550</v>
      </c>
      <c r="J395" s="263"/>
      <c r="K395" s="245">
        <v>45</v>
      </c>
      <c r="L395" s="264">
        <v>45</v>
      </c>
      <c r="M395" s="264"/>
      <c r="N395" s="245">
        <v>4</v>
      </c>
      <c r="O395" s="265">
        <v>4</v>
      </c>
      <c r="P395" s="279"/>
      <c r="Q395" s="266">
        <v>4</v>
      </c>
      <c r="R395" s="242">
        <v>4</v>
      </c>
      <c r="S395" s="273" t="s">
        <v>2657</v>
      </c>
    </row>
    <row r="396" spans="1:19">
      <c r="A396" s="909"/>
      <c r="B396" s="130" t="s">
        <v>1107</v>
      </c>
      <c r="C396" s="146" t="s">
        <v>45</v>
      </c>
      <c r="D396" s="145" t="s">
        <v>132</v>
      </c>
      <c r="E396" s="146" t="s">
        <v>642</v>
      </c>
      <c r="F396" s="254"/>
      <c r="G396" s="267"/>
      <c r="H396" s="245">
        <v>750</v>
      </c>
      <c r="I396" s="263">
        <v>975</v>
      </c>
      <c r="J396" s="263"/>
      <c r="K396" s="245">
        <v>50</v>
      </c>
      <c r="L396" s="264">
        <v>100</v>
      </c>
      <c r="M396" s="264"/>
      <c r="N396" s="245">
        <v>4</v>
      </c>
      <c r="O396" s="265">
        <v>4</v>
      </c>
      <c r="P396" s="279"/>
      <c r="Q396" s="266">
        <v>5</v>
      </c>
      <c r="R396" s="242">
        <v>8.9</v>
      </c>
      <c r="S396" s="273" t="s">
        <v>2655</v>
      </c>
    </row>
    <row r="397" spans="1:19">
      <c r="A397" s="909"/>
      <c r="B397" s="130" t="s">
        <v>776</v>
      </c>
      <c r="C397" s="146" t="s">
        <v>45</v>
      </c>
      <c r="D397" s="145" t="s">
        <v>489</v>
      </c>
      <c r="E397" s="146" t="s">
        <v>642</v>
      </c>
      <c r="F397" s="254"/>
      <c r="G397" s="267"/>
      <c r="H397" s="245">
        <v>500</v>
      </c>
      <c r="I397" s="263">
        <v>500</v>
      </c>
      <c r="J397" s="263"/>
      <c r="K397" s="245">
        <v>50</v>
      </c>
      <c r="L397" s="264">
        <v>50</v>
      </c>
      <c r="M397" s="264"/>
      <c r="N397" s="245">
        <v>6</v>
      </c>
      <c r="O397" s="265">
        <v>6</v>
      </c>
      <c r="P397" s="279"/>
      <c r="Q397" s="266">
        <v>5.5</v>
      </c>
      <c r="R397" s="242">
        <v>5.5</v>
      </c>
      <c r="S397" s="273" t="s">
        <v>2655</v>
      </c>
    </row>
    <row r="398" spans="1:19">
      <c r="A398" s="909"/>
      <c r="B398" s="130" t="s">
        <v>771</v>
      </c>
      <c r="C398" s="146" t="s">
        <v>45</v>
      </c>
      <c r="D398" s="145" t="s">
        <v>489</v>
      </c>
      <c r="E398" s="146" t="s">
        <v>642</v>
      </c>
      <c r="F398" s="254"/>
      <c r="G398" s="267">
        <v>375</v>
      </c>
      <c r="H398" s="245">
        <v>750</v>
      </c>
      <c r="I398" s="263">
        <v>862</v>
      </c>
      <c r="J398" s="263">
        <v>30</v>
      </c>
      <c r="K398" s="245">
        <v>60</v>
      </c>
      <c r="L398" s="264">
        <v>99</v>
      </c>
      <c r="M398" s="264">
        <v>8</v>
      </c>
      <c r="N398" s="245">
        <v>8</v>
      </c>
      <c r="O398" s="265">
        <v>8</v>
      </c>
      <c r="P398" s="279">
        <v>5.13</v>
      </c>
      <c r="Q398" s="266">
        <v>6.5</v>
      </c>
      <c r="R398" s="242">
        <v>9.6199999999999992</v>
      </c>
      <c r="S398" s="273" t="s">
        <v>2655</v>
      </c>
    </row>
    <row r="399" spans="1:19">
      <c r="A399" s="909"/>
      <c r="B399" s="130" t="s">
        <v>1119</v>
      </c>
      <c r="C399" s="146" t="s">
        <v>43</v>
      </c>
      <c r="D399" s="145" t="s">
        <v>89</v>
      </c>
      <c r="E399" s="146" t="s">
        <v>81</v>
      </c>
      <c r="F399" s="254"/>
      <c r="G399" s="267"/>
      <c r="H399" s="245">
        <v>310</v>
      </c>
      <c r="I399" s="263">
        <v>387</v>
      </c>
      <c r="J399" s="263"/>
      <c r="K399" s="245">
        <v>40</v>
      </c>
      <c r="L399" s="264">
        <v>100</v>
      </c>
      <c r="M399" s="245" t="s">
        <v>53</v>
      </c>
      <c r="N399" s="245" t="s">
        <v>124</v>
      </c>
      <c r="O399" s="265" t="s">
        <v>124</v>
      </c>
      <c r="P399" s="279"/>
      <c r="Q399" s="266">
        <v>0.85</v>
      </c>
      <c r="R399" s="242">
        <v>1.74</v>
      </c>
      <c r="S399" s="273" t="s">
        <v>2658</v>
      </c>
    </row>
    <row r="400" spans="1:19">
      <c r="A400" s="909"/>
      <c r="B400" s="130" t="s">
        <v>1101</v>
      </c>
      <c r="C400" s="146" t="s">
        <v>45</v>
      </c>
      <c r="D400" s="145" t="s">
        <v>794</v>
      </c>
      <c r="E400" s="146" t="s">
        <v>762</v>
      </c>
      <c r="F400" s="254"/>
      <c r="G400" s="267"/>
      <c r="H400" s="245">
        <v>550</v>
      </c>
      <c r="I400" s="263">
        <v>990</v>
      </c>
      <c r="J400" s="263"/>
      <c r="K400" s="245">
        <v>50</v>
      </c>
      <c r="L400" s="264">
        <v>100</v>
      </c>
      <c r="M400" s="264"/>
      <c r="N400" s="245">
        <v>1</v>
      </c>
      <c r="O400" s="265">
        <v>1</v>
      </c>
      <c r="P400" s="279"/>
      <c r="Q400" s="266">
        <v>3</v>
      </c>
      <c r="R400" s="242">
        <v>6.24</v>
      </c>
      <c r="S400" s="273" t="s">
        <v>2659</v>
      </c>
    </row>
    <row r="401" spans="1:19">
      <c r="A401" s="909"/>
      <c r="B401" s="130" t="s">
        <v>992</v>
      </c>
      <c r="C401" s="146" t="s">
        <v>45</v>
      </c>
      <c r="D401" s="145" t="s">
        <v>78</v>
      </c>
      <c r="E401" s="146" t="s">
        <v>762</v>
      </c>
      <c r="F401" s="254"/>
      <c r="G401" s="267"/>
      <c r="H401" s="245">
        <v>390</v>
      </c>
      <c r="I401" s="263">
        <v>760</v>
      </c>
      <c r="J401" s="263"/>
      <c r="K401" s="245">
        <v>65</v>
      </c>
      <c r="L401" s="264">
        <v>149</v>
      </c>
      <c r="M401" s="264" t="s">
        <v>124</v>
      </c>
      <c r="N401" s="245" t="s">
        <v>124</v>
      </c>
      <c r="O401" s="265" t="s">
        <v>124</v>
      </c>
      <c r="P401" s="279"/>
      <c r="Q401" s="266">
        <v>3</v>
      </c>
      <c r="R401" s="242">
        <v>7.05</v>
      </c>
      <c r="S401" s="273" t="s">
        <v>2658</v>
      </c>
    </row>
    <row r="402" spans="1:19">
      <c r="A402" s="909"/>
      <c r="B402" s="130" t="s">
        <v>1120</v>
      </c>
      <c r="C402" s="146" t="s">
        <v>45</v>
      </c>
      <c r="D402" s="145" t="s">
        <v>56</v>
      </c>
      <c r="E402" s="146" t="s">
        <v>762</v>
      </c>
      <c r="F402" s="254"/>
      <c r="G402" s="267"/>
      <c r="H402" s="245">
        <v>888</v>
      </c>
      <c r="I402" s="263">
        <v>976</v>
      </c>
      <c r="J402" s="263"/>
      <c r="K402" s="245">
        <v>88</v>
      </c>
      <c r="L402" s="264">
        <v>96</v>
      </c>
      <c r="M402" s="264"/>
      <c r="N402" s="245">
        <v>64</v>
      </c>
      <c r="O402" s="265">
        <v>64</v>
      </c>
      <c r="P402" s="279"/>
      <c r="Q402" s="266">
        <v>8.8000000000000007</v>
      </c>
      <c r="R402" s="242">
        <v>9.85</v>
      </c>
      <c r="S402" s="273" t="s">
        <v>2660</v>
      </c>
    </row>
    <row r="403" spans="1:19">
      <c r="A403" s="909"/>
      <c r="B403" s="130" t="s">
        <v>1127</v>
      </c>
      <c r="C403" s="146" t="s">
        <v>45</v>
      </c>
      <c r="D403" s="145" t="s">
        <v>489</v>
      </c>
      <c r="E403" s="146" t="s">
        <v>762</v>
      </c>
      <c r="F403" s="254"/>
      <c r="G403" s="267"/>
      <c r="H403" s="245">
        <v>750</v>
      </c>
      <c r="I403" s="263">
        <v>975</v>
      </c>
      <c r="J403" s="263"/>
      <c r="K403" s="245">
        <v>60</v>
      </c>
      <c r="L403" s="264">
        <v>99</v>
      </c>
      <c r="M403" s="264"/>
      <c r="N403" s="245">
        <v>24</v>
      </c>
      <c r="O403" s="265">
        <v>24</v>
      </c>
      <c r="P403" s="279"/>
      <c r="Q403" s="266">
        <v>6.5</v>
      </c>
      <c r="R403" s="242">
        <v>10.199999999999999</v>
      </c>
      <c r="S403" s="273" t="s">
        <v>2660</v>
      </c>
    </row>
    <row r="404" spans="1:19">
      <c r="A404" s="909"/>
      <c r="B404" s="130" t="s">
        <v>1121</v>
      </c>
      <c r="C404" s="146" t="s">
        <v>45</v>
      </c>
      <c r="D404" s="145" t="s">
        <v>56</v>
      </c>
      <c r="E404" s="146" t="s">
        <v>762</v>
      </c>
      <c r="F404" s="254"/>
      <c r="G404" s="267"/>
      <c r="H404" s="245">
        <v>625</v>
      </c>
      <c r="I404" s="263">
        <v>968</v>
      </c>
      <c r="J404" s="263"/>
      <c r="K404" s="245">
        <v>65</v>
      </c>
      <c r="L404" s="264">
        <v>97</v>
      </c>
      <c r="M404" s="264"/>
      <c r="N404" s="245">
        <v>24</v>
      </c>
      <c r="O404" s="265">
        <v>24</v>
      </c>
      <c r="P404" s="279"/>
      <c r="Q404" s="266">
        <v>6.5</v>
      </c>
      <c r="R404" s="242">
        <v>10.6</v>
      </c>
      <c r="S404" s="273" t="s">
        <v>2661</v>
      </c>
    </row>
    <row r="405" spans="1:19">
      <c r="A405" s="909"/>
      <c r="B405" s="130" t="s">
        <v>1122</v>
      </c>
      <c r="C405" s="146" t="s">
        <v>45</v>
      </c>
      <c r="D405" s="145" t="s">
        <v>132</v>
      </c>
      <c r="E405" s="146" t="s">
        <v>762</v>
      </c>
      <c r="F405" s="254"/>
      <c r="G405" s="267"/>
      <c r="H405" s="245">
        <v>550</v>
      </c>
      <c r="I405" s="263">
        <v>990</v>
      </c>
      <c r="J405" s="263"/>
      <c r="K405" s="245">
        <v>45</v>
      </c>
      <c r="L405" s="264">
        <v>99</v>
      </c>
      <c r="M405" s="264"/>
      <c r="N405" s="245">
        <v>32</v>
      </c>
      <c r="O405" s="265">
        <v>32</v>
      </c>
      <c r="P405" s="279"/>
      <c r="Q405" s="266">
        <v>4.8</v>
      </c>
      <c r="R405" s="242">
        <v>10.6</v>
      </c>
      <c r="S405" s="273" t="s">
        <v>2660</v>
      </c>
    </row>
    <row r="406" spans="1:19">
      <c r="A406" s="909"/>
      <c r="B406" s="130" t="s">
        <v>1123</v>
      </c>
      <c r="C406" s="146" t="s">
        <v>45</v>
      </c>
      <c r="D406" s="145" t="s">
        <v>132</v>
      </c>
      <c r="E406" s="146" t="s">
        <v>762</v>
      </c>
      <c r="F406" s="254"/>
      <c r="G406" s="267"/>
      <c r="H406" s="245">
        <v>800</v>
      </c>
      <c r="I406" s="263">
        <v>960</v>
      </c>
      <c r="J406" s="263"/>
      <c r="K406" s="245">
        <v>80</v>
      </c>
      <c r="L406" s="264">
        <v>100</v>
      </c>
      <c r="M406" s="264"/>
      <c r="N406" s="245">
        <v>48</v>
      </c>
      <c r="O406" s="265">
        <v>48</v>
      </c>
      <c r="P406" s="279"/>
      <c r="Q406" s="266">
        <v>6.2</v>
      </c>
      <c r="R406" s="242">
        <v>7.87</v>
      </c>
      <c r="S406" s="273" t="s">
        <v>2661</v>
      </c>
    </row>
    <row r="407" spans="1:19">
      <c r="A407" s="909"/>
      <c r="B407" s="130" t="s">
        <v>1082</v>
      </c>
      <c r="C407" s="146" t="s">
        <v>45</v>
      </c>
      <c r="D407" s="145" t="s">
        <v>78</v>
      </c>
      <c r="E407" s="146" t="s">
        <v>47</v>
      </c>
      <c r="F407" s="254" t="s">
        <v>63</v>
      </c>
      <c r="G407" s="267"/>
      <c r="H407" s="245">
        <v>700</v>
      </c>
      <c r="I407" s="263">
        <v>700</v>
      </c>
      <c r="J407" s="263"/>
      <c r="K407" s="245">
        <v>90</v>
      </c>
      <c r="L407" s="264">
        <v>90</v>
      </c>
      <c r="M407" s="264"/>
      <c r="N407" s="245">
        <v>16</v>
      </c>
      <c r="O407" s="265">
        <v>16</v>
      </c>
      <c r="P407" s="279"/>
      <c r="Q407" s="266">
        <v>12</v>
      </c>
      <c r="R407" s="242">
        <v>12</v>
      </c>
      <c r="S407" s="273" t="s">
        <v>2662</v>
      </c>
    </row>
    <row r="408" spans="1:19">
      <c r="A408" s="909"/>
      <c r="B408" s="130" t="s">
        <v>1124</v>
      </c>
      <c r="C408" s="146" t="s">
        <v>45</v>
      </c>
      <c r="D408" s="145" t="s">
        <v>78</v>
      </c>
      <c r="E408" s="146" t="s">
        <v>47</v>
      </c>
      <c r="F408" s="254" t="s">
        <v>63</v>
      </c>
      <c r="G408" s="267"/>
      <c r="H408" s="245">
        <v>750</v>
      </c>
      <c r="I408" s="263">
        <v>750</v>
      </c>
      <c r="J408" s="263"/>
      <c r="K408" s="245">
        <v>95</v>
      </c>
      <c r="L408" s="264">
        <v>95</v>
      </c>
      <c r="M408" s="264"/>
      <c r="N408" s="245">
        <v>16</v>
      </c>
      <c r="O408" s="265">
        <v>16</v>
      </c>
      <c r="P408" s="279"/>
      <c r="Q408" s="266">
        <v>16</v>
      </c>
      <c r="R408" s="242">
        <v>16</v>
      </c>
      <c r="S408" s="273" t="s">
        <v>2663</v>
      </c>
    </row>
    <row r="409" spans="1:19">
      <c r="A409" s="909"/>
      <c r="B409" s="130" t="s">
        <v>1125</v>
      </c>
      <c r="C409" s="146" t="s">
        <v>45</v>
      </c>
      <c r="D409" s="145" t="s">
        <v>50</v>
      </c>
      <c r="E409" s="146" t="s">
        <v>47</v>
      </c>
      <c r="F409" s="254" t="s">
        <v>63</v>
      </c>
      <c r="G409" s="267"/>
      <c r="H409" s="245">
        <v>800</v>
      </c>
      <c r="I409" s="263">
        <v>800</v>
      </c>
      <c r="J409" s="263"/>
      <c r="K409" s="245">
        <v>100</v>
      </c>
      <c r="L409" s="264">
        <v>100</v>
      </c>
      <c r="M409" s="264"/>
      <c r="N409" s="245">
        <v>16</v>
      </c>
      <c r="O409" s="265">
        <v>16</v>
      </c>
      <c r="P409" s="279"/>
      <c r="Q409" s="266">
        <v>20</v>
      </c>
      <c r="R409" s="242">
        <v>20</v>
      </c>
      <c r="S409" s="273" t="s">
        <v>2664</v>
      </c>
    </row>
    <row r="410" spans="1:19">
      <c r="A410" s="909"/>
      <c r="B410" s="130" t="s">
        <v>1126</v>
      </c>
      <c r="C410" s="146" t="s">
        <v>45</v>
      </c>
      <c r="D410" s="145" t="s">
        <v>50</v>
      </c>
      <c r="E410" s="146" t="s">
        <v>47</v>
      </c>
      <c r="F410" s="254" t="s">
        <v>63</v>
      </c>
      <c r="G410" s="267">
        <v>425</v>
      </c>
      <c r="H410" s="245">
        <v>850</v>
      </c>
      <c r="I410" s="263">
        <v>977</v>
      </c>
      <c r="J410" s="263">
        <v>55</v>
      </c>
      <c r="K410" s="245">
        <v>110</v>
      </c>
      <c r="L410" s="264">
        <v>198</v>
      </c>
      <c r="M410" s="264">
        <v>1</v>
      </c>
      <c r="N410" s="245">
        <v>16</v>
      </c>
      <c r="O410" s="265">
        <v>96</v>
      </c>
      <c r="P410" s="279">
        <v>31.75</v>
      </c>
      <c r="Q410" s="266">
        <v>25</v>
      </c>
      <c r="R410" s="242">
        <v>51</v>
      </c>
      <c r="S410" s="273" t="s">
        <v>2664</v>
      </c>
    </row>
    <row r="411" spans="1:19">
      <c r="A411" s="909"/>
      <c r="B411" s="130" t="s">
        <v>79</v>
      </c>
      <c r="C411" s="146" t="s">
        <v>43</v>
      </c>
      <c r="D411" s="145" t="s">
        <v>78</v>
      </c>
      <c r="E411" s="144" t="s">
        <v>762</v>
      </c>
      <c r="F411" s="254"/>
      <c r="G411" s="267"/>
      <c r="H411" s="245">
        <v>650</v>
      </c>
      <c r="I411" s="263">
        <v>650</v>
      </c>
      <c r="J411" s="263"/>
      <c r="K411" s="245">
        <v>90</v>
      </c>
      <c r="L411" s="264">
        <v>90</v>
      </c>
      <c r="M411" s="264"/>
      <c r="N411" s="245">
        <v>32</v>
      </c>
      <c r="O411" s="265">
        <v>32</v>
      </c>
      <c r="P411" s="279"/>
      <c r="Q411" s="266">
        <v>7.5</v>
      </c>
      <c r="R411" s="242">
        <v>7.5</v>
      </c>
      <c r="S411" s="273" t="s">
        <v>2665</v>
      </c>
    </row>
    <row r="412" spans="1:19">
      <c r="A412" s="909"/>
      <c r="B412" s="130" t="s">
        <v>764</v>
      </c>
      <c r="C412" s="146" t="s">
        <v>43</v>
      </c>
      <c r="D412" s="145" t="s">
        <v>78</v>
      </c>
      <c r="E412" s="146" t="s">
        <v>762</v>
      </c>
      <c r="F412" s="254"/>
      <c r="G412" s="267"/>
      <c r="H412" s="245">
        <v>700</v>
      </c>
      <c r="I412" s="263">
        <v>700</v>
      </c>
      <c r="J412" s="263"/>
      <c r="K412" s="245">
        <v>95</v>
      </c>
      <c r="L412" s="264">
        <v>95</v>
      </c>
      <c r="M412" s="264"/>
      <c r="N412" s="245">
        <v>32</v>
      </c>
      <c r="O412" s="265">
        <v>32</v>
      </c>
      <c r="P412" s="279"/>
      <c r="Q412" s="266">
        <v>8</v>
      </c>
      <c r="R412" s="242">
        <v>8</v>
      </c>
      <c r="S412" s="273" t="s">
        <v>2665</v>
      </c>
    </row>
    <row r="413" spans="1:19">
      <c r="A413" s="909"/>
      <c r="B413" s="130" t="s">
        <v>765</v>
      </c>
      <c r="C413" s="146" t="s">
        <v>43</v>
      </c>
      <c r="D413" s="145" t="s">
        <v>78</v>
      </c>
      <c r="E413" s="146" t="s">
        <v>762</v>
      </c>
      <c r="F413" s="254"/>
      <c r="G413" s="267">
        <v>375</v>
      </c>
      <c r="H413" s="245">
        <v>750</v>
      </c>
      <c r="I413" s="263">
        <v>975</v>
      </c>
      <c r="J413" s="263">
        <v>50</v>
      </c>
      <c r="K413" s="245">
        <v>100</v>
      </c>
      <c r="L413" s="264">
        <v>100</v>
      </c>
      <c r="M413" s="264">
        <v>2</v>
      </c>
      <c r="N413" s="245">
        <v>32</v>
      </c>
      <c r="O413" s="265">
        <v>97</v>
      </c>
      <c r="P413" s="279">
        <v>10.79</v>
      </c>
      <c r="Q413" s="266">
        <v>8.5</v>
      </c>
      <c r="R413" s="242">
        <v>13.3</v>
      </c>
      <c r="S413" s="273" t="s">
        <v>2665</v>
      </c>
    </row>
    <row r="414" spans="1:19">
      <c r="A414" s="909"/>
      <c r="B414" s="130" t="s">
        <v>773</v>
      </c>
      <c r="C414" s="146" t="s">
        <v>45</v>
      </c>
      <c r="D414" s="145" t="s">
        <v>78</v>
      </c>
      <c r="E414" s="146" t="s">
        <v>762</v>
      </c>
      <c r="F414" s="254"/>
      <c r="G414" s="267">
        <v>333</v>
      </c>
      <c r="H414" s="245">
        <v>666</v>
      </c>
      <c r="I414" s="263">
        <v>865</v>
      </c>
      <c r="J414" s="263">
        <v>65</v>
      </c>
      <c r="K414" s="245">
        <v>130</v>
      </c>
      <c r="L414" s="264">
        <v>195</v>
      </c>
      <c r="M414" s="264" t="s">
        <v>124</v>
      </c>
      <c r="N414" s="245" t="s">
        <v>124</v>
      </c>
      <c r="O414" s="265" t="s">
        <v>3495</v>
      </c>
      <c r="P414" s="279">
        <v>13.2</v>
      </c>
      <c r="Q414" s="266">
        <v>15</v>
      </c>
      <c r="R414" s="242">
        <v>22.2</v>
      </c>
      <c r="S414" s="273" t="s">
        <v>2665</v>
      </c>
    </row>
    <row r="415" spans="1:19">
      <c r="A415" s="909"/>
      <c r="B415" s="130" t="s">
        <v>769</v>
      </c>
      <c r="C415" s="146" t="s">
        <v>45</v>
      </c>
      <c r="D415" s="145" t="s">
        <v>794</v>
      </c>
      <c r="E415" s="146" t="s">
        <v>762</v>
      </c>
      <c r="F415" s="254"/>
      <c r="G415" s="267">
        <v>287</v>
      </c>
      <c r="H415" s="245">
        <v>575</v>
      </c>
      <c r="I415" s="263">
        <v>661</v>
      </c>
      <c r="J415" s="263">
        <v>52</v>
      </c>
      <c r="K415" s="245">
        <v>105</v>
      </c>
      <c r="L415" s="264">
        <v>147</v>
      </c>
      <c r="M415" s="264" t="s">
        <v>124</v>
      </c>
      <c r="N415" s="245" t="s">
        <v>124</v>
      </c>
      <c r="O415" s="265" t="s">
        <v>124</v>
      </c>
      <c r="P415" s="279">
        <v>12.64</v>
      </c>
      <c r="Q415" s="266">
        <v>16</v>
      </c>
      <c r="R415" s="242">
        <v>21.3</v>
      </c>
      <c r="S415" s="273" t="s">
        <v>2666</v>
      </c>
    </row>
    <row r="416" spans="1:19">
      <c r="A416" s="909"/>
      <c r="B416" s="130" t="s">
        <v>776</v>
      </c>
      <c r="C416" s="146" t="s">
        <v>45</v>
      </c>
      <c r="D416" s="145" t="s">
        <v>794</v>
      </c>
      <c r="E416" s="146" t="s">
        <v>762</v>
      </c>
      <c r="F416" s="254"/>
      <c r="G416" s="267"/>
      <c r="H416" s="245">
        <v>500</v>
      </c>
      <c r="I416" s="263">
        <v>500</v>
      </c>
      <c r="J416" s="263"/>
      <c r="K416" s="245">
        <v>50</v>
      </c>
      <c r="L416" s="264">
        <v>50</v>
      </c>
      <c r="M416" s="264"/>
      <c r="N416" s="245">
        <v>4</v>
      </c>
      <c r="O416" s="265">
        <v>5</v>
      </c>
      <c r="P416" s="279"/>
      <c r="Q416" s="266">
        <v>5.5</v>
      </c>
      <c r="R416" s="242">
        <v>5.5</v>
      </c>
      <c r="S416" s="273" t="s">
        <v>2666</v>
      </c>
    </row>
    <row r="417" spans="1:19">
      <c r="A417" s="909"/>
      <c r="B417" s="130" t="s">
        <v>771</v>
      </c>
      <c r="C417" s="146" t="s">
        <v>45</v>
      </c>
      <c r="D417" s="145" t="s">
        <v>794</v>
      </c>
      <c r="E417" s="146" t="s">
        <v>762</v>
      </c>
      <c r="F417" s="254"/>
      <c r="G417" s="267">
        <v>375</v>
      </c>
      <c r="H417" s="245">
        <v>750</v>
      </c>
      <c r="I417" s="263">
        <v>862</v>
      </c>
      <c r="J417" s="263">
        <v>30</v>
      </c>
      <c r="K417" s="245">
        <v>60</v>
      </c>
      <c r="L417" s="264">
        <v>99</v>
      </c>
      <c r="M417" s="264">
        <v>8</v>
      </c>
      <c r="N417" s="245">
        <v>8</v>
      </c>
      <c r="O417" s="265">
        <v>8</v>
      </c>
      <c r="P417" s="279">
        <v>5.13</v>
      </c>
      <c r="Q417" s="266">
        <v>6.5</v>
      </c>
      <c r="R417" s="242">
        <v>9.6199999999999992</v>
      </c>
      <c r="S417" s="273" t="s">
        <v>2666</v>
      </c>
    </row>
    <row r="418" spans="1:19">
      <c r="A418" s="909"/>
      <c r="B418" s="130" t="s">
        <v>767</v>
      </c>
      <c r="C418" s="146" t="s">
        <v>45</v>
      </c>
      <c r="D418" s="145" t="s">
        <v>92</v>
      </c>
      <c r="E418" s="146" t="s">
        <v>762</v>
      </c>
      <c r="F418" s="254"/>
      <c r="G418" s="267"/>
      <c r="H418" s="245">
        <v>550</v>
      </c>
      <c r="I418" s="263">
        <v>550</v>
      </c>
      <c r="J418" s="263"/>
      <c r="K418" s="245">
        <v>45</v>
      </c>
      <c r="L418" s="264">
        <v>45</v>
      </c>
      <c r="M418" s="264"/>
      <c r="N418" s="245">
        <v>4</v>
      </c>
      <c r="O418" s="265">
        <v>4</v>
      </c>
      <c r="P418" s="279"/>
      <c r="Q418" s="266">
        <v>4</v>
      </c>
      <c r="R418" s="242">
        <v>4</v>
      </c>
      <c r="S418" s="273" t="s">
        <v>2665</v>
      </c>
    </row>
    <row r="419" spans="1:19">
      <c r="A419" s="909"/>
      <c r="B419" s="130" t="s">
        <v>770</v>
      </c>
      <c r="C419" s="146" t="s">
        <v>45</v>
      </c>
      <c r="D419" s="145" t="s">
        <v>92</v>
      </c>
      <c r="E419" s="146" t="s">
        <v>762</v>
      </c>
      <c r="F419" s="254"/>
      <c r="G419" s="267"/>
      <c r="H419" s="245">
        <v>750</v>
      </c>
      <c r="I419" s="263">
        <v>975</v>
      </c>
      <c r="J419" s="263"/>
      <c r="K419" s="245">
        <v>50</v>
      </c>
      <c r="L419" s="264">
        <v>100</v>
      </c>
      <c r="M419" s="264"/>
      <c r="N419" s="245">
        <v>4</v>
      </c>
      <c r="O419" s="265">
        <v>4</v>
      </c>
      <c r="P419" s="279"/>
      <c r="Q419" s="266">
        <v>5</v>
      </c>
      <c r="R419" s="242">
        <v>8.9</v>
      </c>
      <c r="S419" s="273" t="s">
        <v>2666</v>
      </c>
    </row>
    <row r="420" spans="1:19">
      <c r="A420" s="909"/>
      <c r="B420" s="131" t="s">
        <v>501</v>
      </c>
      <c r="C420" s="147" t="s">
        <v>51</v>
      </c>
      <c r="D420" s="148" t="s">
        <v>50</v>
      </c>
      <c r="E420" s="147" t="s">
        <v>667</v>
      </c>
      <c r="F420" s="255" t="s">
        <v>61</v>
      </c>
      <c r="G420" s="267"/>
      <c r="H420" s="245">
        <v>370</v>
      </c>
      <c r="I420" s="263">
        <v>370</v>
      </c>
      <c r="J420" s="263"/>
      <c r="K420" s="245">
        <v>60</v>
      </c>
      <c r="L420" s="264">
        <v>60</v>
      </c>
      <c r="M420" s="264"/>
      <c r="N420" s="245">
        <v>32</v>
      </c>
      <c r="O420" s="265">
        <v>32</v>
      </c>
      <c r="P420" s="279"/>
      <c r="Q420" s="266">
        <v>3.2</v>
      </c>
      <c r="R420" s="242">
        <v>3.2</v>
      </c>
      <c r="S420" s="273" t="s">
        <v>2653</v>
      </c>
    </row>
    <row r="421" spans="1:19">
      <c r="A421" s="909"/>
      <c r="B421" s="131" t="s">
        <v>468</v>
      </c>
      <c r="C421" s="147" t="s">
        <v>51</v>
      </c>
      <c r="D421" s="148" t="s">
        <v>50</v>
      </c>
      <c r="E421" s="147" t="s">
        <v>667</v>
      </c>
      <c r="F421" s="255" t="s">
        <v>61</v>
      </c>
      <c r="G421" s="267"/>
      <c r="H421" s="245">
        <v>400</v>
      </c>
      <c r="I421" s="263">
        <v>400</v>
      </c>
      <c r="J421" s="263"/>
      <c r="K421" s="245">
        <v>60</v>
      </c>
      <c r="L421" s="264">
        <v>60</v>
      </c>
      <c r="M421" s="264"/>
      <c r="N421" s="245">
        <v>32</v>
      </c>
      <c r="O421" s="265">
        <v>32</v>
      </c>
      <c r="P421" s="279"/>
      <c r="Q421" s="266">
        <v>3.2</v>
      </c>
      <c r="R421" s="242">
        <v>3.2</v>
      </c>
      <c r="S421" s="273" t="s">
        <v>2653</v>
      </c>
    </row>
    <row r="422" spans="1:19">
      <c r="A422" s="909"/>
      <c r="B422" s="131" t="s">
        <v>469</v>
      </c>
      <c r="C422" s="147" t="s">
        <v>51</v>
      </c>
      <c r="D422" s="148" t="s">
        <v>50</v>
      </c>
      <c r="E422" s="147" t="s">
        <v>667</v>
      </c>
      <c r="F422" s="255" t="s">
        <v>61</v>
      </c>
      <c r="G422" s="267"/>
      <c r="H422" s="245">
        <v>440</v>
      </c>
      <c r="I422" s="263">
        <v>440</v>
      </c>
      <c r="J422" s="263"/>
      <c r="K422" s="245">
        <v>70</v>
      </c>
      <c r="L422" s="264">
        <v>70</v>
      </c>
      <c r="M422" s="264"/>
      <c r="N422" s="245">
        <v>32</v>
      </c>
      <c r="O422" s="265">
        <v>32</v>
      </c>
      <c r="P422" s="279"/>
      <c r="Q422" s="266">
        <v>3.2</v>
      </c>
      <c r="R422" s="242">
        <v>3.2</v>
      </c>
      <c r="S422" s="273" t="s">
        <v>2667</v>
      </c>
    </row>
    <row r="423" spans="1:19">
      <c r="A423" s="909"/>
      <c r="B423" s="131" t="s">
        <v>470</v>
      </c>
      <c r="C423" s="147" t="s">
        <v>51</v>
      </c>
      <c r="D423" s="148" t="s">
        <v>50</v>
      </c>
      <c r="E423" s="147" t="s">
        <v>667</v>
      </c>
      <c r="F423" s="255" t="s">
        <v>61</v>
      </c>
      <c r="G423" s="267"/>
      <c r="H423" s="245">
        <v>500</v>
      </c>
      <c r="I423" s="263">
        <v>500</v>
      </c>
      <c r="J423" s="263"/>
      <c r="K423" s="245">
        <v>75</v>
      </c>
      <c r="L423" s="264">
        <v>75</v>
      </c>
      <c r="M423" s="264"/>
      <c r="N423" s="245">
        <v>32</v>
      </c>
      <c r="O423" s="265">
        <v>32</v>
      </c>
      <c r="P423" s="279"/>
      <c r="Q423" s="266">
        <v>3.2</v>
      </c>
      <c r="R423" s="242">
        <v>3.2</v>
      </c>
      <c r="S423" s="273" t="s">
        <v>2653</v>
      </c>
    </row>
    <row r="424" spans="1:19">
      <c r="A424" s="909"/>
      <c r="B424" s="131" t="s">
        <v>471</v>
      </c>
      <c r="C424" s="147" t="s">
        <v>51</v>
      </c>
      <c r="D424" s="148" t="s">
        <v>50</v>
      </c>
      <c r="E424" s="147" t="s">
        <v>667</v>
      </c>
      <c r="F424" s="255" t="s">
        <v>61</v>
      </c>
      <c r="G424" s="267"/>
      <c r="H424" s="245">
        <v>580</v>
      </c>
      <c r="I424" s="263">
        <v>580</v>
      </c>
      <c r="J424" s="263"/>
      <c r="K424" s="245">
        <v>80</v>
      </c>
      <c r="L424" s="264">
        <v>80</v>
      </c>
      <c r="M424" s="264"/>
      <c r="N424" s="245">
        <v>32</v>
      </c>
      <c r="O424" s="265">
        <v>32</v>
      </c>
      <c r="P424" s="279"/>
      <c r="Q424" s="266">
        <v>3.2</v>
      </c>
      <c r="R424" s="242">
        <v>3.2</v>
      </c>
      <c r="S424" s="273" t="s">
        <v>2653</v>
      </c>
    </row>
    <row r="425" spans="1:19">
      <c r="A425" s="909"/>
      <c r="B425" s="131" t="s">
        <v>472</v>
      </c>
      <c r="C425" s="147" t="s">
        <v>51</v>
      </c>
      <c r="D425" s="148" t="s">
        <v>50</v>
      </c>
      <c r="E425" s="147" t="s">
        <v>667</v>
      </c>
      <c r="F425" s="255" t="s">
        <v>61</v>
      </c>
      <c r="G425" s="267"/>
      <c r="H425" s="245">
        <v>680</v>
      </c>
      <c r="I425" s="263">
        <v>680</v>
      </c>
      <c r="J425" s="263"/>
      <c r="K425" s="245">
        <v>85</v>
      </c>
      <c r="L425" s="264">
        <v>85</v>
      </c>
      <c r="M425" s="264"/>
      <c r="N425" s="245">
        <v>32</v>
      </c>
      <c r="O425" s="265">
        <v>32</v>
      </c>
      <c r="P425" s="279"/>
      <c r="Q425" s="266">
        <v>3.2</v>
      </c>
      <c r="R425" s="242">
        <v>3.2</v>
      </c>
      <c r="S425" s="273" t="s">
        <v>2653</v>
      </c>
    </row>
    <row r="426" spans="1:19">
      <c r="A426" s="909"/>
      <c r="B426" s="131" t="s">
        <v>473</v>
      </c>
      <c r="C426" s="147" t="s">
        <v>51</v>
      </c>
      <c r="D426" s="148" t="s">
        <v>50</v>
      </c>
      <c r="E426" s="147" t="s">
        <v>667</v>
      </c>
      <c r="F426" s="255" t="s">
        <v>61</v>
      </c>
      <c r="G426" s="267"/>
      <c r="H426" s="245">
        <v>800</v>
      </c>
      <c r="I426" s="263">
        <v>800</v>
      </c>
      <c r="J426" s="263"/>
      <c r="K426" s="245">
        <v>85</v>
      </c>
      <c r="L426" s="264">
        <v>85</v>
      </c>
      <c r="M426" s="264"/>
      <c r="N426" s="245">
        <v>32</v>
      </c>
      <c r="O426" s="265">
        <v>32</v>
      </c>
      <c r="P426" s="279"/>
      <c r="Q426" s="266">
        <v>3.2</v>
      </c>
      <c r="R426" s="242">
        <v>3.2</v>
      </c>
      <c r="S426" s="273" t="s">
        <v>2653</v>
      </c>
    </row>
    <row r="427" spans="1:19">
      <c r="A427" s="909"/>
      <c r="B427" s="131" t="s">
        <v>1576</v>
      </c>
      <c r="C427" s="147" t="s">
        <v>54</v>
      </c>
      <c r="D427" s="148" t="s">
        <v>116</v>
      </c>
      <c r="E427" s="147" t="s">
        <v>667</v>
      </c>
      <c r="F427" s="255" t="s">
        <v>65</v>
      </c>
      <c r="G427" s="267"/>
      <c r="H427" s="245">
        <v>370</v>
      </c>
      <c r="I427" s="263">
        <v>370</v>
      </c>
      <c r="J427" s="263"/>
      <c r="K427" s="245">
        <v>60</v>
      </c>
      <c r="L427" s="264">
        <v>60</v>
      </c>
      <c r="M427" s="264"/>
      <c r="N427" s="245">
        <v>24</v>
      </c>
      <c r="O427" s="265">
        <v>24</v>
      </c>
      <c r="P427" s="279"/>
      <c r="Q427" s="266">
        <v>3.2</v>
      </c>
      <c r="R427" s="242">
        <v>3.2</v>
      </c>
      <c r="S427" s="273" t="s">
        <v>2653</v>
      </c>
    </row>
    <row r="428" spans="1:19">
      <c r="A428" s="909"/>
      <c r="B428" s="131" t="s">
        <v>1577</v>
      </c>
      <c r="C428" s="147" t="s">
        <v>54</v>
      </c>
      <c r="D428" s="148" t="s">
        <v>116</v>
      </c>
      <c r="E428" s="147" t="s">
        <v>667</v>
      </c>
      <c r="F428" s="255" t="s">
        <v>65</v>
      </c>
      <c r="G428" s="267"/>
      <c r="H428" s="245">
        <v>400</v>
      </c>
      <c r="I428" s="263">
        <v>400</v>
      </c>
      <c r="J428" s="263"/>
      <c r="K428" s="245">
        <v>60</v>
      </c>
      <c r="L428" s="264">
        <v>60</v>
      </c>
      <c r="M428" s="264"/>
      <c r="N428" s="245">
        <v>24</v>
      </c>
      <c r="O428" s="265">
        <v>24</v>
      </c>
      <c r="P428" s="279"/>
      <c r="Q428" s="266">
        <v>3.2</v>
      </c>
      <c r="R428" s="242">
        <v>3.2</v>
      </c>
      <c r="S428" s="273" t="s">
        <v>2653</v>
      </c>
    </row>
    <row r="429" spans="1:19">
      <c r="A429" s="909"/>
      <c r="B429" s="131" t="s">
        <v>1578</v>
      </c>
      <c r="C429" s="147" t="s">
        <v>54</v>
      </c>
      <c r="D429" s="148" t="s">
        <v>116</v>
      </c>
      <c r="E429" s="147" t="s">
        <v>667</v>
      </c>
      <c r="F429" s="255" t="s">
        <v>65</v>
      </c>
      <c r="G429" s="267"/>
      <c r="H429" s="245">
        <v>440</v>
      </c>
      <c r="I429" s="263">
        <v>440</v>
      </c>
      <c r="J429" s="263"/>
      <c r="K429" s="245">
        <v>70</v>
      </c>
      <c r="L429" s="264">
        <v>70</v>
      </c>
      <c r="M429" s="264"/>
      <c r="N429" s="245">
        <v>24</v>
      </c>
      <c r="O429" s="265">
        <v>24</v>
      </c>
      <c r="P429" s="279"/>
      <c r="Q429" s="266">
        <v>3.2</v>
      </c>
      <c r="R429" s="242">
        <v>3.2</v>
      </c>
      <c r="S429" s="273" t="s">
        <v>2654</v>
      </c>
    </row>
    <row r="430" spans="1:19">
      <c r="A430" s="909"/>
      <c r="B430" s="131" t="s">
        <v>1579</v>
      </c>
      <c r="C430" s="147" t="s">
        <v>54</v>
      </c>
      <c r="D430" s="148" t="s">
        <v>55</v>
      </c>
      <c r="E430" s="147" t="s">
        <v>667</v>
      </c>
      <c r="F430" s="255" t="s">
        <v>65</v>
      </c>
      <c r="G430" s="267"/>
      <c r="H430" s="245">
        <v>500</v>
      </c>
      <c r="I430" s="263">
        <v>500</v>
      </c>
      <c r="J430" s="263"/>
      <c r="K430" s="245">
        <v>75</v>
      </c>
      <c r="L430" s="264">
        <v>75</v>
      </c>
      <c r="M430" s="264"/>
      <c r="N430" s="245">
        <v>24</v>
      </c>
      <c r="O430" s="265">
        <v>24</v>
      </c>
      <c r="P430" s="279"/>
      <c r="Q430" s="266">
        <v>3.2</v>
      </c>
      <c r="R430" s="242">
        <v>3.2</v>
      </c>
      <c r="S430" s="273" t="s">
        <v>2653</v>
      </c>
    </row>
    <row r="431" spans="1:19">
      <c r="A431" s="909"/>
      <c r="B431" s="131" t="s">
        <v>1580</v>
      </c>
      <c r="C431" s="147" t="s">
        <v>54</v>
      </c>
      <c r="D431" s="148" t="s">
        <v>55</v>
      </c>
      <c r="E431" s="147" t="s">
        <v>667</v>
      </c>
      <c r="F431" s="255" t="s">
        <v>65</v>
      </c>
      <c r="G431" s="267"/>
      <c r="H431" s="245">
        <v>580</v>
      </c>
      <c r="I431" s="263">
        <v>580</v>
      </c>
      <c r="J431" s="263"/>
      <c r="K431" s="245">
        <v>80</v>
      </c>
      <c r="L431" s="264">
        <v>80</v>
      </c>
      <c r="M431" s="264"/>
      <c r="N431" s="245">
        <v>24</v>
      </c>
      <c r="O431" s="265">
        <v>24</v>
      </c>
      <c r="P431" s="279"/>
      <c r="Q431" s="266">
        <v>3.2</v>
      </c>
      <c r="R431" s="242">
        <v>3.2</v>
      </c>
      <c r="S431" s="273" t="s">
        <v>2653</v>
      </c>
    </row>
    <row r="432" spans="1:19">
      <c r="A432" s="909"/>
      <c r="B432" s="131" t="s">
        <v>1581</v>
      </c>
      <c r="C432" s="147" t="s">
        <v>54</v>
      </c>
      <c r="D432" s="148" t="s">
        <v>56</v>
      </c>
      <c r="E432" s="147" t="s">
        <v>667</v>
      </c>
      <c r="F432" s="255" t="s">
        <v>65</v>
      </c>
      <c r="G432" s="267"/>
      <c r="H432" s="245">
        <v>680</v>
      </c>
      <c r="I432" s="263">
        <v>680</v>
      </c>
      <c r="J432" s="263"/>
      <c r="K432" s="245">
        <v>85</v>
      </c>
      <c r="L432" s="264">
        <v>85</v>
      </c>
      <c r="M432" s="264"/>
      <c r="N432" s="245">
        <v>24</v>
      </c>
      <c r="O432" s="265">
        <v>24</v>
      </c>
      <c r="P432" s="279"/>
      <c r="Q432" s="266">
        <v>3.2</v>
      </c>
      <c r="R432" s="242">
        <v>3.2</v>
      </c>
      <c r="S432" s="273" t="s">
        <v>2667</v>
      </c>
    </row>
    <row r="433" spans="1:19">
      <c r="A433" s="909"/>
      <c r="B433" s="131" t="s">
        <v>1582</v>
      </c>
      <c r="C433" s="147" t="s">
        <v>54</v>
      </c>
      <c r="D433" s="148" t="s">
        <v>56</v>
      </c>
      <c r="E433" s="147" t="s">
        <v>667</v>
      </c>
      <c r="F433" s="255" t="s">
        <v>65</v>
      </c>
      <c r="G433" s="267"/>
      <c r="H433" s="245">
        <v>800</v>
      </c>
      <c r="I433" s="263">
        <v>800</v>
      </c>
      <c r="J433" s="263"/>
      <c r="K433" s="245">
        <v>85</v>
      </c>
      <c r="L433" s="264">
        <v>85</v>
      </c>
      <c r="M433" s="264"/>
      <c r="N433" s="245">
        <v>24</v>
      </c>
      <c r="O433" s="265">
        <v>24</v>
      </c>
      <c r="P433" s="279"/>
      <c r="Q433" s="266">
        <v>3.2</v>
      </c>
      <c r="R433" s="242">
        <v>3.2</v>
      </c>
      <c r="S433" s="273" t="s">
        <v>2667</v>
      </c>
    </row>
    <row r="434" spans="1:19">
      <c r="A434" s="909"/>
      <c r="B434" s="131" t="s">
        <v>500</v>
      </c>
      <c r="C434" s="147" t="s">
        <v>117</v>
      </c>
      <c r="D434" s="148" t="s">
        <v>116</v>
      </c>
      <c r="E434" s="147" t="s">
        <v>667</v>
      </c>
      <c r="F434" s="255" t="s">
        <v>65</v>
      </c>
      <c r="G434" s="267"/>
      <c r="H434" s="245">
        <v>370</v>
      </c>
      <c r="I434" s="263">
        <v>370</v>
      </c>
      <c r="J434" s="263"/>
      <c r="K434" s="245">
        <v>60</v>
      </c>
      <c r="L434" s="264">
        <v>60</v>
      </c>
      <c r="M434" s="264"/>
      <c r="N434" s="245">
        <v>24</v>
      </c>
      <c r="O434" s="265">
        <v>24</v>
      </c>
      <c r="P434" s="279"/>
      <c r="Q434" s="266">
        <v>3.2</v>
      </c>
      <c r="R434" s="242">
        <v>3.2</v>
      </c>
      <c r="S434" s="273" t="s">
        <v>2653</v>
      </c>
    </row>
    <row r="435" spans="1:19">
      <c r="A435" s="909"/>
      <c r="B435" s="131" t="s">
        <v>475</v>
      </c>
      <c r="C435" s="147" t="s">
        <v>117</v>
      </c>
      <c r="D435" s="148" t="s">
        <v>116</v>
      </c>
      <c r="E435" s="147" t="s">
        <v>667</v>
      </c>
      <c r="F435" s="255" t="s">
        <v>65</v>
      </c>
      <c r="G435" s="267"/>
      <c r="H435" s="245">
        <v>400</v>
      </c>
      <c r="I435" s="263">
        <v>400</v>
      </c>
      <c r="J435" s="263"/>
      <c r="K435" s="245">
        <v>60</v>
      </c>
      <c r="L435" s="264">
        <v>60</v>
      </c>
      <c r="M435" s="264"/>
      <c r="N435" s="245">
        <v>24</v>
      </c>
      <c r="O435" s="265">
        <v>24</v>
      </c>
      <c r="P435" s="279"/>
      <c r="Q435" s="266">
        <v>3.2</v>
      </c>
      <c r="R435" s="242">
        <v>3.2</v>
      </c>
      <c r="S435" s="273" t="s">
        <v>2653</v>
      </c>
    </row>
    <row r="436" spans="1:19">
      <c r="A436" s="909"/>
      <c r="B436" s="131" t="s">
        <v>476</v>
      </c>
      <c r="C436" s="147" t="s">
        <v>117</v>
      </c>
      <c r="D436" s="148" t="s">
        <v>116</v>
      </c>
      <c r="E436" s="147" t="s">
        <v>667</v>
      </c>
      <c r="F436" s="255" t="s">
        <v>65</v>
      </c>
      <c r="G436" s="267"/>
      <c r="H436" s="245">
        <v>440</v>
      </c>
      <c r="I436" s="263">
        <v>440</v>
      </c>
      <c r="J436" s="263"/>
      <c r="K436" s="245">
        <v>70</v>
      </c>
      <c r="L436" s="264">
        <v>70</v>
      </c>
      <c r="M436" s="264"/>
      <c r="N436" s="245">
        <v>24</v>
      </c>
      <c r="O436" s="265">
        <v>24</v>
      </c>
      <c r="P436" s="279"/>
      <c r="Q436" s="266">
        <v>3.2</v>
      </c>
      <c r="R436" s="242">
        <v>3.2</v>
      </c>
      <c r="S436" s="273" t="s">
        <v>2653</v>
      </c>
    </row>
    <row r="437" spans="1:19">
      <c r="A437" s="909"/>
      <c r="B437" s="131" t="s">
        <v>477</v>
      </c>
      <c r="C437" s="147" t="s">
        <v>117</v>
      </c>
      <c r="D437" s="148" t="s">
        <v>55</v>
      </c>
      <c r="E437" s="147" t="s">
        <v>667</v>
      </c>
      <c r="F437" s="255" t="s">
        <v>65</v>
      </c>
      <c r="G437" s="267"/>
      <c r="H437" s="245">
        <v>500</v>
      </c>
      <c r="I437" s="263">
        <v>500</v>
      </c>
      <c r="J437" s="263"/>
      <c r="K437" s="245">
        <v>75</v>
      </c>
      <c r="L437" s="264">
        <v>75</v>
      </c>
      <c r="M437" s="264"/>
      <c r="N437" s="245">
        <v>24</v>
      </c>
      <c r="O437" s="265">
        <v>24</v>
      </c>
      <c r="P437" s="279"/>
      <c r="Q437" s="266">
        <v>3.2</v>
      </c>
      <c r="R437" s="242">
        <v>3.2</v>
      </c>
      <c r="S437" s="273" t="s">
        <v>2667</v>
      </c>
    </row>
    <row r="438" spans="1:19">
      <c r="A438" s="909"/>
      <c r="B438" s="131" t="s">
        <v>478</v>
      </c>
      <c r="C438" s="147" t="s">
        <v>117</v>
      </c>
      <c r="D438" s="148" t="s">
        <v>55</v>
      </c>
      <c r="E438" s="147" t="s">
        <v>667</v>
      </c>
      <c r="F438" s="255" t="s">
        <v>65</v>
      </c>
      <c r="G438" s="267"/>
      <c r="H438" s="245">
        <v>580</v>
      </c>
      <c r="I438" s="263">
        <v>580</v>
      </c>
      <c r="J438" s="263"/>
      <c r="K438" s="245">
        <v>80</v>
      </c>
      <c r="L438" s="264">
        <v>80</v>
      </c>
      <c r="M438" s="264"/>
      <c r="N438" s="245">
        <v>24</v>
      </c>
      <c r="O438" s="265">
        <v>24</v>
      </c>
      <c r="P438" s="279"/>
      <c r="Q438" s="266">
        <v>3.2</v>
      </c>
      <c r="R438" s="242">
        <v>3.2</v>
      </c>
      <c r="S438" s="273" t="s">
        <v>2653</v>
      </c>
    </row>
    <row r="439" spans="1:19">
      <c r="A439" s="909"/>
      <c r="B439" s="131" t="s">
        <v>479</v>
      </c>
      <c r="C439" s="147" t="s">
        <v>117</v>
      </c>
      <c r="D439" s="148" t="s">
        <v>56</v>
      </c>
      <c r="E439" s="147" t="s">
        <v>667</v>
      </c>
      <c r="F439" s="255" t="s">
        <v>65</v>
      </c>
      <c r="G439" s="267"/>
      <c r="H439" s="245">
        <v>680</v>
      </c>
      <c r="I439" s="263">
        <v>680</v>
      </c>
      <c r="J439" s="263"/>
      <c r="K439" s="245">
        <v>85</v>
      </c>
      <c r="L439" s="264">
        <v>85</v>
      </c>
      <c r="M439" s="264"/>
      <c r="N439" s="245">
        <v>24</v>
      </c>
      <c r="O439" s="265">
        <v>24</v>
      </c>
      <c r="P439" s="279"/>
      <c r="Q439" s="266">
        <v>3.2</v>
      </c>
      <c r="R439" s="242">
        <v>3.2</v>
      </c>
      <c r="S439" s="273" t="s">
        <v>2653</v>
      </c>
    </row>
    <row r="440" spans="1:19">
      <c r="A440" s="909"/>
      <c r="B440" s="131" t="s">
        <v>480</v>
      </c>
      <c r="C440" s="147" t="s">
        <v>117</v>
      </c>
      <c r="D440" s="148" t="s">
        <v>56</v>
      </c>
      <c r="E440" s="147" t="s">
        <v>667</v>
      </c>
      <c r="F440" s="255" t="s">
        <v>65</v>
      </c>
      <c r="G440" s="267"/>
      <c r="H440" s="245">
        <v>800</v>
      </c>
      <c r="I440" s="263">
        <v>800</v>
      </c>
      <c r="J440" s="263"/>
      <c r="K440" s="245">
        <v>85</v>
      </c>
      <c r="L440" s="264">
        <v>85</v>
      </c>
      <c r="M440" s="264"/>
      <c r="N440" s="245">
        <v>24</v>
      </c>
      <c r="O440" s="265">
        <v>24</v>
      </c>
      <c r="P440" s="279"/>
      <c r="Q440" s="266">
        <v>3.2</v>
      </c>
      <c r="R440" s="242">
        <v>3.2</v>
      </c>
      <c r="S440" s="273" t="s">
        <v>2653</v>
      </c>
    </row>
    <row r="441" spans="1:19">
      <c r="A441" s="909"/>
      <c r="B441" s="131" t="s">
        <v>499</v>
      </c>
      <c r="C441" s="147" t="s">
        <v>77</v>
      </c>
      <c r="D441" s="148" t="s">
        <v>116</v>
      </c>
      <c r="E441" s="147" t="s">
        <v>667</v>
      </c>
      <c r="F441" s="255" t="s">
        <v>65</v>
      </c>
      <c r="G441" s="267"/>
      <c r="H441" s="245">
        <v>370</v>
      </c>
      <c r="I441" s="263">
        <v>370</v>
      </c>
      <c r="J441" s="263"/>
      <c r="K441" s="245">
        <v>60</v>
      </c>
      <c r="L441" s="264">
        <v>60</v>
      </c>
      <c r="M441" s="264"/>
      <c r="N441" s="245">
        <v>24</v>
      </c>
      <c r="O441" s="265">
        <v>24</v>
      </c>
      <c r="P441" s="279"/>
      <c r="Q441" s="266">
        <v>3.2</v>
      </c>
      <c r="R441" s="242">
        <v>3.2</v>
      </c>
      <c r="S441" s="273" t="s">
        <v>2653</v>
      </c>
    </row>
    <row r="442" spans="1:19">
      <c r="A442" s="909"/>
      <c r="B442" s="131" t="s">
        <v>482</v>
      </c>
      <c r="C442" s="147" t="s">
        <v>77</v>
      </c>
      <c r="D442" s="148" t="s">
        <v>116</v>
      </c>
      <c r="E442" s="147" t="s">
        <v>667</v>
      </c>
      <c r="F442" s="255" t="s">
        <v>65</v>
      </c>
      <c r="G442" s="267"/>
      <c r="H442" s="245">
        <v>400</v>
      </c>
      <c r="I442" s="263">
        <v>400</v>
      </c>
      <c r="J442" s="263"/>
      <c r="K442" s="245">
        <v>60</v>
      </c>
      <c r="L442" s="264">
        <v>60</v>
      </c>
      <c r="M442" s="264"/>
      <c r="N442" s="245">
        <v>24</v>
      </c>
      <c r="O442" s="265">
        <v>24</v>
      </c>
      <c r="P442" s="279"/>
      <c r="Q442" s="266">
        <v>3.2</v>
      </c>
      <c r="R442" s="242">
        <v>3.2</v>
      </c>
      <c r="S442" s="273" t="s">
        <v>2653</v>
      </c>
    </row>
    <row r="443" spans="1:19">
      <c r="A443" s="909"/>
      <c r="B443" s="131" t="s">
        <v>483</v>
      </c>
      <c r="C443" s="147" t="s">
        <v>77</v>
      </c>
      <c r="D443" s="148" t="s">
        <v>116</v>
      </c>
      <c r="E443" s="147" t="s">
        <v>667</v>
      </c>
      <c r="F443" s="255" t="s">
        <v>65</v>
      </c>
      <c r="G443" s="267"/>
      <c r="H443" s="245">
        <v>440</v>
      </c>
      <c r="I443" s="263">
        <v>440</v>
      </c>
      <c r="J443" s="263"/>
      <c r="K443" s="245">
        <v>70</v>
      </c>
      <c r="L443" s="264">
        <v>70</v>
      </c>
      <c r="M443" s="264"/>
      <c r="N443" s="245">
        <v>24</v>
      </c>
      <c r="O443" s="265">
        <v>24</v>
      </c>
      <c r="P443" s="279"/>
      <c r="Q443" s="266">
        <v>3.2</v>
      </c>
      <c r="R443" s="242">
        <v>3.2</v>
      </c>
      <c r="S443" s="273" t="s">
        <v>2653</v>
      </c>
    </row>
    <row r="444" spans="1:19">
      <c r="A444" s="909"/>
      <c r="B444" s="131" t="s">
        <v>484</v>
      </c>
      <c r="C444" s="147" t="s">
        <v>77</v>
      </c>
      <c r="D444" s="148" t="s">
        <v>55</v>
      </c>
      <c r="E444" s="147" t="s">
        <v>667</v>
      </c>
      <c r="F444" s="255" t="s">
        <v>65</v>
      </c>
      <c r="G444" s="267"/>
      <c r="H444" s="245">
        <v>500</v>
      </c>
      <c r="I444" s="263">
        <v>500</v>
      </c>
      <c r="J444" s="263"/>
      <c r="K444" s="245">
        <v>75</v>
      </c>
      <c r="L444" s="264">
        <v>75</v>
      </c>
      <c r="M444" s="264"/>
      <c r="N444" s="245">
        <v>24</v>
      </c>
      <c r="O444" s="265">
        <v>24</v>
      </c>
      <c r="P444" s="279"/>
      <c r="Q444" s="266">
        <v>3.2</v>
      </c>
      <c r="R444" s="242">
        <v>3.2</v>
      </c>
      <c r="S444" s="273" t="s">
        <v>2653</v>
      </c>
    </row>
    <row r="445" spans="1:19">
      <c r="A445" s="909"/>
      <c r="B445" s="131" t="s">
        <v>485</v>
      </c>
      <c r="C445" s="147" t="s">
        <v>77</v>
      </c>
      <c r="D445" s="148" t="s">
        <v>55</v>
      </c>
      <c r="E445" s="147" t="s">
        <v>667</v>
      </c>
      <c r="F445" s="255" t="s">
        <v>65</v>
      </c>
      <c r="G445" s="267"/>
      <c r="H445" s="245">
        <v>580</v>
      </c>
      <c r="I445" s="263">
        <v>580</v>
      </c>
      <c r="J445" s="263"/>
      <c r="K445" s="245">
        <v>80</v>
      </c>
      <c r="L445" s="264">
        <v>80</v>
      </c>
      <c r="M445" s="264"/>
      <c r="N445" s="245">
        <v>24</v>
      </c>
      <c r="O445" s="265">
        <v>24</v>
      </c>
      <c r="P445" s="279"/>
      <c r="Q445" s="266">
        <v>3.2</v>
      </c>
      <c r="R445" s="242">
        <v>3.2</v>
      </c>
      <c r="S445" s="273" t="s">
        <v>2653</v>
      </c>
    </row>
    <row r="446" spans="1:19">
      <c r="A446" s="909"/>
      <c r="B446" s="131" t="s">
        <v>486</v>
      </c>
      <c r="C446" s="147" t="s">
        <v>77</v>
      </c>
      <c r="D446" s="148" t="s">
        <v>56</v>
      </c>
      <c r="E446" s="147" t="s">
        <v>667</v>
      </c>
      <c r="F446" s="255" t="s">
        <v>65</v>
      </c>
      <c r="G446" s="267"/>
      <c r="H446" s="245">
        <v>680</v>
      </c>
      <c r="I446" s="263">
        <v>680</v>
      </c>
      <c r="J446" s="263"/>
      <c r="K446" s="245">
        <v>85</v>
      </c>
      <c r="L446" s="264">
        <v>85</v>
      </c>
      <c r="M446" s="264"/>
      <c r="N446" s="245">
        <v>24</v>
      </c>
      <c r="O446" s="265">
        <v>24</v>
      </c>
      <c r="P446" s="279"/>
      <c r="Q446" s="266">
        <v>3.2</v>
      </c>
      <c r="R446" s="242">
        <v>3.2</v>
      </c>
      <c r="S446" s="273" t="s">
        <v>2654</v>
      </c>
    </row>
    <row r="447" spans="1:19">
      <c r="A447" s="909"/>
      <c r="B447" s="131" t="s">
        <v>487</v>
      </c>
      <c r="C447" s="147" t="s">
        <v>77</v>
      </c>
      <c r="D447" s="148" t="s">
        <v>56</v>
      </c>
      <c r="E447" s="147" t="s">
        <v>667</v>
      </c>
      <c r="F447" s="255" t="s">
        <v>65</v>
      </c>
      <c r="G447" s="267"/>
      <c r="H447" s="245">
        <v>800</v>
      </c>
      <c r="I447" s="263">
        <v>800</v>
      </c>
      <c r="J447" s="263"/>
      <c r="K447" s="245">
        <v>85</v>
      </c>
      <c r="L447" s="264">
        <v>85</v>
      </c>
      <c r="M447" s="264"/>
      <c r="N447" s="245">
        <v>24</v>
      </c>
      <c r="O447" s="265">
        <v>24</v>
      </c>
      <c r="P447" s="279"/>
      <c r="Q447" s="266">
        <v>3.2</v>
      </c>
      <c r="R447" s="242">
        <v>3.2</v>
      </c>
      <c r="S447" s="273" t="s">
        <v>2667</v>
      </c>
    </row>
    <row r="448" spans="1:19">
      <c r="A448" s="909"/>
      <c r="B448" s="131" t="s">
        <v>497</v>
      </c>
      <c r="C448" s="147" t="s">
        <v>51</v>
      </c>
      <c r="D448" s="148" t="s">
        <v>489</v>
      </c>
      <c r="E448" s="147" t="s">
        <v>642</v>
      </c>
      <c r="F448" s="254"/>
      <c r="G448" s="267"/>
      <c r="H448" s="245">
        <v>500</v>
      </c>
      <c r="I448" s="263">
        <v>500</v>
      </c>
      <c r="J448" s="263"/>
      <c r="K448" s="245">
        <v>50</v>
      </c>
      <c r="L448" s="264">
        <v>50</v>
      </c>
      <c r="M448" s="264"/>
      <c r="N448" s="245">
        <v>8</v>
      </c>
      <c r="O448" s="265">
        <v>8</v>
      </c>
      <c r="P448" s="279"/>
      <c r="Q448" s="266">
        <v>0.8</v>
      </c>
      <c r="R448" s="242">
        <v>0.8</v>
      </c>
      <c r="S448" s="273" t="s">
        <v>2653</v>
      </c>
    </row>
    <row r="449" spans="1:19">
      <c r="A449" s="909"/>
      <c r="B449" s="131" t="s">
        <v>490</v>
      </c>
      <c r="C449" s="147" t="s">
        <v>51</v>
      </c>
      <c r="D449" s="148" t="s">
        <v>489</v>
      </c>
      <c r="E449" s="147" t="s">
        <v>642</v>
      </c>
      <c r="F449" s="254"/>
      <c r="G449" s="267"/>
      <c r="H449" s="245">
        <v>600</v>
      </c>
      <c r="I449" s="263">
        <v>600</v>
      </c>
      <c r="J449" s="263"/>
      <c r="K449" s="245">
        <v>55</v>
      </c>
      <c r="L449" s="264">
        <v>55</v>
      </c>
      <c r="M449" s="264"/>
      <c r="N449" s="245">
        <v>8</v>
      </c>
      <c r="O449" s="265">
        <v>8</v>
      </c>
      <c r="P449" s="279"/>
      <c r="Q449" s="266">
        <v>0.8</v>
      </c>
      <c r="R449" s="242">
        <v>0.8</v>
      </c>
      <c r="S449" s="273" t="s">
        <v>2667</v>
      </c>
    </row>
    <row r="450" spans="1:19">
      <c r="A450" s="909"/>
      <c r="B450" s="131" t="s">
        <v>491</v>
      </c>
      <c r="C450" s="147" t="s">
        <v>51</v>
      </c>
      <c r="D450" s="148" t="s">
        <v>489</v>
      </c>
      <c r="E450" s="147" t="s">
        <v>642</v>
      </c>
      <c r="F450" s="254"/>
      <c r="G450" s="267"/>
      <c r="H450" s="245">
        <v>700</v>
      </c>
      <c r="I450" s="263">
        <v>700</v>
      </c>
      <c r="J450" s="263"/>
      <c r="K450" s="245">
        <v>55</v>
      </c>
      <c r="L450" s="264">
        <v>55</v>
      </c>
      <c r="M450" s="264"/>
      <c r="N450" s="245">
        <v>8</v>
      </c>
      <c r="O450" s="265">
        <v>8</v>
      </c>
      <c r="P450" s="279"/>
      <c r="Q450" s="266">
        <v>0.8</v>
      </c>
      <c r="R450" s="242">
        <v>0.8</v>
      </c>
      <c r="S450" s="273" t="s">
        <v>2653</v>
      </c>
    </row>
    <row r="451" spans="1:19">
      <c r="A451" s="909"/>
      <c r="B451" s="131" t="s">
        <v>492</v>
      </c>
      <c r="C451" s="147" t="s">
        <v>51</v>
      </c>
      <c r="D451" s="148" t="s">
        <v>489</v>
      </c>
      <c r="E451" s="147" t="s">
        <v>642</v>
      </c>
      <c r="F451" s="254"/>
      <c r="G451" s="267"/>
      <c r="H451" s="245">
        <v>800</v>
      </c>
      <c r="I451" s="263">
        <v>800</v>
      </c>
      <c r="J451" s="263"/>
      <c r="K451" s="245">
        <v>55</v>
      </c>
      <c r="L451" s="264">
        <v>55</v>
      </c>
      <c r="M451" s="264"/>
      <c r="N451" s="245">
        <v>8</v>
      </c>
      <c r="O451" s="265">
        <v>8</v>
      </c>
      <c r="P451" s="279"/>
      <c r="Q451" s="266">
        <v>0.8</v>
      </c>
      <c r="R451" s="242">
        <v>0.8</v>
      </c>
      <c r="S451" s="273" t="s">
        <v>2654</v>
      </c>
    </row>
    <row r="452" spans="1:19">
      <c r="A452" s="909"/>
      <c r="B452" s="131" t="s">
        <v>498</v>
      </c>
      <c r="C452" s="147" t="s">
        <v>51</v>
      </c>
      <c r="D452" s="148" t="s">
        <v>132</v>
      </c>
      <c r="E452" s="147" t="s">
        <v>642</v>
      </c>
      <c r="F452" s="254"/>
      <c r="G452" s="267"/>
      <c r="H452" s="245">
        <v>550</v>
      </c>
      <c r="I452" s="263">
        <v>550</v>
      </c>
      <c r="J452" s="263"/>
      <c r="K452" s="245">
        <v>40</v>
      </c>
      <c r="L452" s="264">
        <v>40</v>
      </c>
      <c r="M452" s="264"/>
      <c r="N452" s="245">
        <v>12</v>
      </c>
      <c r="O452" s="265">
        <v>12</v>
      </c>
      <c r="P452" s="279"/>
      <c r="Q452" s="266">
        <v>1.2</v>
      </c>
      <c r="R452" s="242">
        <v>1.2</v>
      </c>
      <c r="S452" s="273" t="s">
        <v>2654</v>
      </c>
    </row>
    <row r="453" spans="1:19">
      <c r="A453" s="909"/>
      <c r="B453" s="131" t="s">
        <v>494</v>
      </c>
      <c r="C453" s="147" t="s">
        <v>51</v>
      </c>
      <c r="D453" s="148" t="s">
        <v>132</v>
      </c>
      <c r="E453" s="147" t="s">
        <v>642</v>
      </c>
      <c r="F453" s="254"/>
      <c r="G453" s="267"/>
      <c r="H453" s="245">
        <v>650</v>
      </c>
      <c r="I453" s="263">
        <v>650</v>
      </c>
      <c r="J453" s="263"/>
      <c r="K453" s="245">
        <v>45</v>
      </c>
      <c r="L453" s="264">
        <v>45</v>
      </c>
      <c r="M453" s="264"/>
      <c r="N453" s="245">
        <v>12</v>
      </c>
      <c r="O453" s="265">
        <v>12</v>
      </c>
      <c r="P453" s="279"/>
      <c r="Q453" s="266">
        <v>1.2</v>
      </c>
      <c r="R453" s="242">
        <v>1.2</v>
      </c>
      <c r="S453" s="273" t="s">
        <v>2653</v>
      </c>
    </row>
    <row r="454" spans="1:19">
      <c r="A454" s="909"/>
      <c r="B454" s="131" t="s">
        <v>495</v>
      </c>
      <c r="C454" s="147" t="s">
        <v>51</v>
      </c>
      <c r="D454" s="148" t="s">
        <v>132</v>
      </c>
      <c r="E454" s="147" t="s">
        <v>642</v>
      </c>
      <c r="F454" s="254"/>
      <c r="G454" s="267"/>
      <c r="H454" s="245">
        <v>750</v>
      </c>
      <c r="I454" s="263">
        <v>750</v>
      </c>
      <c r="J454" s="263"/>
      <c r="K454" s="245">
        <v>50</v>
      </c>
      <c r="L454" s="264">
        <v>50</v>
      </c>
      <c r="M454" s="264"/>
      <c r="N454" s="245">
        <v>12</v>
      </c>
      <c r="O454" s="265">
        <v>12</v>
      </c>
      <c r="P454" s="279"/>
      <c r="Q454" s="266">
        <v>1.2</v>
      </c>
      <c r="R454" s="242">
        <v>1.2</v>
      </c>
      <c r="S454" s="273" t="s">
        <v>2653</v>
      </c>
    </row>
    <row r="455" spans="1:19">
      <c r="A455" s="909"/>
      <c r="B455" s="131" t="s">
        <v>496</v>
      </c>
      <c r="C455" s="147" t="s">
        <v>51</v>
      </c>
      <c r="D455" s="148" t="s">
        <v>132</v>
      </c>
      <c r="E455" s="147" t="s">
        <v>642</v>
      </c>
      <c r="F455" s="254"/>
      <c r="G455" s="267"/>
      <c r="H455" s="245">
        <v>850</v>
      </c>
      <c r="I455" s="263">
        <v>850</v>
      </c>
      <c r="J455" s="263"/>
      <c r="K455" s="245">
        <v>60</v>
      </c>
      <c r="L455" s="264">
        <v>60</v>
      </c>
      <c r="M455" s="264"/>
      <c r="N455" s="245">
        <v>12</v>
      </c>
      <c r="O455" s="265">
        <v>12</v>
      </c>
      <c r="P455" s="279"/>
      <c r="Q455" s="266">
        <v>1.2</v>
      </c>
      <c r="R455" s="242">
        <v>1.2</v>
      </c>
      <c r="S455" s="273" t="s">
        <v>2653</v>
      </c>
    </row>
    <row r="456" spans="1:19">
      <c r="A456" s="909"/>
      <c r="B456" s="131" t="s">
        <v>3517</v>
      </c>
      <c r="C456" s="147" t="s">
        <v>43</v>
      </c>
      <c r="D456" s="148" t="s">
        <v>118</v>
      </c>
      <c r="E456" s="147" t="s">
        <v>667</v>
      </c>
      <c r="F456" s="255" t="s">
        <v>3516</v>
      </c>
      <c r="G456" s="267"/>
      <c r="H456" s="245">
        <v>370</v>
      </c>
      <c r="I456" s="263">
        <v>370</v>
      </c>
      <c r="J456" s="263"/>
      <c r="K456" s="245">
        <v>60</v>
      </c>
      <c r="L456" s="264">
        <v>60</v>
      </c>
      <c r="M456" s="264"/>
      <c r="N456" s="245">
        <v>32</v>
      </c>
      <c r="O456" s="265">
        <v>32</v>
      </c>
      <c r="P456" s="279"/>
      <c r="Q456" s="266">
        <v>3.2</v>
      </c>
      <c r="R456" s="242">
        <v>3.2</v>
      </c>
      <c r="S456" s="273" t="s">
        <v>2654</v>
      </c>
    </row>
    <row r="457" spans="1:19">
      <c r="A457" s="909"/>
      <c r="B457" s="131" t="s">
        <v>3518</v>
      </c>
      <c r="C457" s="147" t="s">
        <v>43</v>
      </c>
      <c r="D457" s="148" t="s">
        <v>118</v>
      </c>
      <c r="E457" s="147" t="s">
        <v>667</v>
      </c>
      <c r="F457" s="255" t="s">
        <v>3516</v>
      </c>
      <c r="G457" s="267"/>
      <c r="H457" s="245">
        <v>400</v>
      </c>
      <c r="I457" s="263">
        <v>400</v>
      </c>
      <c r="J457" s="263"/>
      <c r="K457" s="245">
        <v>60</v>
      </c>
      <c r="L457" s="264">
        <v>60</v>
      </c>
      <c r="M457" s="264"/>
      <c r="N457" s="245">
        <v>32</v>
      </c>
      <c r="O457" s="265">
        <v>32</v>
      </c>
      <c r="P457" s="279"/>
      <c r="Q457" s="266">
        <v>3.2</v>
      </c>
      <c r="R457" s="242">
        <v>3.2</v>
      </c>
      <c r="S457" s="273" t="s">
        <v>2653</v>
      </c>
    </row>
    <row r="458" spans="1:19">
      <c r="A458" s="909"/>
      <c r="B458" s="131" t="s">
        <v>3519</v>
      </c>
      <c r="C458" s="147" t="s">
        <v>43</v>
      </c>
      <c r="D458" s="148" t="s">
        <v>118</v>
      </c>
      <c r="E458" s="147" t="s">
        <v>667</v>
      </c>
      <c r="F458" s="255" t="s">
        <v>3516</v>
      </c>
      <c r="G458" s="267"/>
      <c r="H458" s="245">
        <v>440</v>
      </c>
      <c r="I458" s="263">
        <v>440</v>
      </c>
      <c r="J458" s="263"/>
      <c r="K458" s="245">
        <v>70</v>
      </c>
      <c r="L458" s="264">
        <v>70</v>
      </c>
      <c r="M458" s="264"/>
      <c r="N458" s="245">
        <v>32</v>
      </c>
      <c r="O458" s="265">
        <v>32</v>
      </c>
      <c r="P458" s="279"/>
      <c r="Q458" s="266">
        <v>3.2</v>
      </c>
      <c r="R458" s="242">
        <v>3.2</v>
      </c>
      <c r="S458" s="273" t="s">
        <v>2653</v>
      </c>
    </row>
    <row r="459" spans="1:19">
      <c r="A459" s="909"/>
      <c r="B459" s="131" t="s">
        <v>3520</v>
      </c>
      <c r="C459" s="147" t="s">
        <v>43</v>
      </c>
      <c r="D459" s="148" t="s">
        <v>118</v>
      </c>
      <c r="E459" s="147" t="s">
        <v>667</v>
      </c>
      <c r="F459" s="255" t="s">
        <v>3516</v>
      </c>
      <c r="G459" s="267"/>
      <c r="H459" s="245">
        <v>500</v>
      </c>
      <c r="I459" s="263">
        <v>500</v>
      </c>
      <c r="J459" s="263"/>
      <c r="K459" s="245">
        <v>75</v>
      </c>
      <c r="L459" s="264">
        <v>75</v>
      </c>
      <c r="M459" s="264"/>
      <c r="N459" s="245">
        <v>32</v>
      </c>
      <c r="O459" s="265">
        <v>32</v>
      </c>
      <c r="P459" s="279"/>
      <c r="Q459" s="266">
        <v>3.2</v>
      </c>
      <c r="R459" s="242">
        <v>3.2</v>
      </c>
      <c r="S459" s="273" t="s">
        <v>2653</v>
      </c>
    </row>
    <row r="460" spans="1:19">
      <c r="A460" s="909"/>
      <c r="B460" s="131" t="s">
        <v>3521</v>
      </c>
      <c r="C460" s="147" t="s">
        <v>43</v>
      </c>
      <c r="D460" s="148" t="s">
        <v>120</v>
      </c>
      <c r="E460" s="147" t="s">
        <v>667</v>
      </c>
      <c r="F460" s="255" t="s">
        <v>3516</v>
      </c>
      <c r="G460" s="267"/>
      <c r="H460" s="245">
        <v>580</v>
      </c>
      <c r="I460" s="263">
        <v>580</v>
      </c>
      <c r="J460" s="263"/>
      <c r="K460" s="245">
        <v>80</v>
      </c>
      <c r="L460" s="264">
        <v>80</v>
      </c>
      <c r="M460" s="264"/>
      <c r="N460" s="245">
        <v>32</v>
      </c>
      <c r="O460" s="265">
        <v>32</v>
      </c>
      <c r="P460" s="279"/>
      <c r="Q460" s="266">
        <v>3.2</v>
      </c>
      <c r="R460" s="242">
        <v>3.2</v>
      </c>
      <c r="S460" s="273" t="s">
        <v>2653</v>
      </c>
    </row>
    <row r="461" spans="1:19">
      <c r="A461" s="909"/>
      <c r="B461" s="131" t="s">
        <v>3522</v>
      </c>
      <c r="C461" s="147" t="s">
        <v>43</v>
      </c>
      <c r="D461" s="148" t="s">
        <v>120</v>
      </c>
      <c r="E461" s="147" t="s">
        <v>667</v>
      </c>
      <c r="F461" s="255" t="s">
        <v>3516</v>
      </c>
      <c r="G461" s="267"/>
      <c r="H461" s="245">
        <v>680</v>
      </c>
      <c r="I461" s="263">
        <v>680</v>
      </c>
      <c r="J461" s="263"/>
      <c r="K461" s="245">
        <v>85</v>
      </c>
      <c r="L461" s="264">
        <v>85</v>
      </c>
      <c r="M461" s="264"/>
      <c r="N461" s="245">
        <v>32</v>
      </c>
      <c r="O461" s="265">
        <v>32</v>
      </c>
      <c r="P461" s="279"/>
      <c r="Q461" s="266">
        <v>3.2</v>
      </c>
      <c r="R461" s="242">
        <v>3.2</v>
      </c>
      <c r="S461" s="273" t="s">
        <v>2654</v>
      </c>
    </row>
    <row r="462" spans="1:19">
      <c r="A462" s="909"/>
      <c r="B462" s="131" t="s">
        <v>3523</v>
      </c>
      <c r="C462" s="147" t="s">
        <v>43</v>
      </c>
      <c r="D462" s="148" t="s">
        <v>120</v>
      </c>
      <c r="E462" s="147" t="s">
        <v>667</v>
      </c>
      <c r="F462" s="255" t="s">
        <v>3516</v>
      </c>
      <c r="G462" s="267"/>
      <c r="H462" s="245">
        <v>800</v>
      </c>
      <c r="I462" s="263">
        <v>800</v>
      </c>
      <c r="J462" s="263"/>
      <c r="K462" s="245">
        <v>85</v>
      </c>
      <c r="L462" s="264">
        <v>85</v>
      </c>
      <c r="M462" s="264"/>
      <c r="N462" s="245">
        <v>32</v>
      </c>
      <c r="O462" s="265">
        <v>32</v>
      </c>
      <c r="P462" s="279"/>
      <c r="Q462" s="266">
        <v>3.2</v>
      </c>
      <c r="R462" s="242">
        <v>3.2</v>
      </c>
      <c r="S462" s="273" t="s">
        <v>2653</v>
      </c>
    </row>
    <row r="463" spans="1:19">
      <c r="A463" s="909"/>
      <c r="B463" s="131" t="s">
        <v>671</v>
      </c>
      <c r="C463" s="147" t="s">
        <v>57</v>
      </c>
      <c r="D463" s="148" t="s">
        <v>116</v>
      </c>
      <c r="E463" s="147" t="s">
        <v>667</v>
      </c>
      <c r="F463" s="255" t="s">
        <v>65</v>
      </c>
      <c r="G463" s="267"/>
      <c r="H463" s="245">
        <v>370</v>
      </c>
      <c r="I463" s="263">
        <v>370</v>
      </c>
      <c r="J463" s="263"/>
      <c r="K463" s="245">
        <v>60</v>
      </c>
      <c r="L463" s="264">
        <v>60</v>
      </c>
      <c r="M463" s="264"/>
      <c r="N463" s="245">
        <v>24</v>
      </c>
      <c r="O463" s="265">
        <v>24</v>
      </c>
      <c r="P463" s="279"/>
      <c r="Q463" s="266">
        <v>3.2</v>
      </c>
      <c r="R463" s="242">
        <v>3.2</v>
      </c>
      <c r="S463" s="273" t="s">
        <v>2653</v>
      </c>
    </row>
    <row r="464" spans="1:19">
      <c r="A464" s="909"/>
      <c r="B464" s="131" t="s">
        <v>531</v>
      </c>
      <c r="C464" s="147" t="s">
        <v>57</v>
      </c>
      <c r="D464" s="148" t="s">
        <v>116</v>
      </c>
      <c r="E464" s="147" t="s">
        <v>667</v>
      </c>
      <c r="F464" s="255" t="s">
        <v>65</v>
      </c>
      <c r="G464" s="267"/>
      <c r="H464" s="245">
        <v>400</v>
      </c>
      <c r="I464" s="263">
        <v>400</v>
      </c>
      <c r="J464" s="263"/>
      <c r="K464" s="245">
        <v>60</v>
      </c>
      <c r="L464" s="264">
        <v>60</v>
      </c>
      <c r="M464" s="264"/>
      <c r="N464" s="245">
        <v>24</v>
      </c>
      <c r="O464" s="265">
        <v>24</v>
      </c>
      <c r="P464" s="279"/>
      <c r="Q464" s="266">
        <v>3.2</v>
      </c>
      <c r="R464" s="242">
        <v>3.2</v>
      </c>
      <c r="S464" s="273" t="s">
        <v>2653</v>
      </c>
    </row>
    <row r="465" spans="1:19">
      <c r="A465" s="909"/>
      <c r="B465" s="131" t="s">
        <v>532</v>
      </c>
      <c r="C465" s="147" t="s">
        <v>57</v>
      </c>
      <c r="D465" s="148" t="s">
        <v>116</v>
      </c>
      <c r="E465" s="147" t="s">
        <v>667</v>
      </c>
      <c r="F465" s="255" t="s">
        <v>65</v>
      </c>
      <c r="G465" s="267"/>
      <c r="H465" s="245">
        <v>440</v>
      </c>
      <c r="I465" s="263">
        <v>440</v>
      </c>
      <c r="J465" s="263"/>
      <c r="K465" s="245">
        <v>70</v>
      </c>
      <c r="L465" s="264">
        <v>70</v>
      </c>
      <c r="M465" s="264"/>
      <c r="N465" s="245">
        <v>24</v>
      </c>
      <c r="O465" s="265">
        <v>24</v>
      </c>
      <c r="P465" s="279"/>
      <c r="Q465" s="266">
        <v>3.2</v>
      </c>
      <c r="R465" s="242">
        <v>3.2</v>
      </c>
      <c r="S465" s="273" t="s">
        <v>2653</v>
      </c>
    </row>
    <row r="466" spans="1:19">
      <c r="A466" s="909"/>
      <c r="B466" s="131" t="s">
        <v>533</v>
      </c>
      <c r="C466" s="147" t="s">
        <v>57</v>
      </c>
      <c r="D466" s="148" t="s">
        <v>55</v>
      </c>
      <c r="E466" s="147" t="s">
        <v>667</v>
      </c>
      <c r="F466" s="255" t="s">
        <v>65</v>
      </c>
      <c r="G466" s="267"/>
      <c r="H466" s="245">
        <v>500</v>
      </c>
      <c r="I466" s="263">
        <v>500</v>
      </c>
      <c r="J466" s="263"/>
      <c r="K466" s="245">
        <v>75</v>
      </c>
      <c r="L466" s="264">
        <v>75</v>
      </c>
      <c r="M466" s="264"/>
      <c r="N466" s="245">
        <v>24</v>
      </c>
      <c r="O466" s="265">
        <v>24</v>
      </c>
      <c r="P466" s="279"/>
      <c r="Q466" s="266">
        <v>3.2</v>
      </c>
      <c r="R466" s="242">
        <v>3.2</v>
      </c>
      <c r="S466" s="273" t="s">
        <v>2654</v>
      </c>
    </row>
    <row r="467" spans="1:19">
      <c r="A467" s="909"/>
      <c r="B467" s="131" t="s">
        <v>534</v>
      </c>
      <c r="C467" s="147" t="s">
        <v>57</v>
      </c>
      <c r="D467" s="148" t="s">
        <v>55</v>
      </c>
      <c r="E467" s="147" t="s">
        <v>667</v>
      </c>
      <c r="F467" s="255" t="s">
        <v>65</v>
      </c>
      <c r="G467" s="267"/>
      <c r="H467" s="245">
        <v>580</v>
      </c>
      <c r="I467" s="263">
        <v>580</v>
      </c>
      <c r="J467" s="263"/>
      <c r="K467" s="245">
        <v>80</v>
      </c>
      <c r="L467" s="264">
        <v>80</v>
      </c>
      <c r="M467" s="264"/>
      <c r="N467" s="245">
        <v>24</v>
      </c>
      <c r="O467" s="265">
        <v>24</v>
      </c>
      <c r="P467" s="279"/>
      <c r="Q467" s="266">
        <v>3.2</v>
      </c>
      <c r="R467" s="242">
        <v>3.2</v>
      </c>
      <c r="S467" s="273" t="s">
        <v>2653</v>
      </c>
    </row>
    <row r="468" spans="1:19">
      <c r="A468" s="909"/>
      <c r="B468" s="131" t="s">
        <v>535</v>
      </c>
      <c r="C468" s="147" t="s">
        <v>57</v>
      </c>
      <c r="D468" s="148" t="s">
        <v>56</v>
      </c>
      <c r="E468" s="147" t="s">
        <v>667</v>
      </c>
      <c r="F468" s="255" t="s">
        <v>65</v>
      </c>
      <c r="G468" s="267"/>
      <c r="H468" s="245">
        <v>680</v>
      </c>
      <c r="I468" s="263">
        <v>680</v>
      </c>
      <c r="J468" s="263"/>
      <c r="K468" s="245">
        <v>85</v>
      </c>
      <c r="L468" s="264">
        <v>85</v>
      </c>
      <c r="M468" s="264"/>
      <c r="N468" s="245">
        <v>24</v>
      </c>
      <c r="O468" s="265">
        <v>24</v>
      </c>
      <c r="P468" s="279"/>
      <c r="Q468" s="266">
        <v>3.2</v>
      </c>
      <c r="R468" s="242">
        <v>3.2</v>
      </c>
      <c r="S468" s="273" t="s">
        <v>2654</v>
      </c>
    </row>
    <row r="469" spans="1:19">
      <c r="A469" s="909"/>
      <c r="B469" s="131" t="s">
        <v>536</v>
      </c>
      <c r="C469" s="147" t="s">
        <v>57</v>
      </c>
      <c r="D469" s="148" t="s">
        <v>56</v>
      </c>
      <c r="E469" s="147" t="s">
        <v>667</v>
      </c>
      <c r="F469" s="255" t="s">
        <v>65</v>
      </c>
      <c r="G469" s="267"/>
      <c r="H469" s="245">
        <v>800</v>
      </c>
      <c r="I469" s="263">
        <v>800</v>
      </c>
      <c r="J469" s="263"/>
      <c r="K469" s="245">
        <v>85</v>
      </c>
      <c r="L469" s="264">
        <v>85</v>
      </c>
      <c r="M469" s="264"/>
      <c r="N469" s="245">
        <v>24</v>
      </c>
      <c r="O469" s="265">
        <v>24</v>
      </c>
      <c r="P469" s="279"/>
      <c r="Q469" s="266">
        <v>3.2</v>
      </c>
      <c r="R469" s="242">
        <v>3.2</v>
      </c>
      <c r="S469" s="273" t="s">
        <v>2653</v>
      </c>
    </row>
    <row r="470" spans="1:19">
      <c r="A470" s="909"/>
      <c r="B470" s="131" t="s">
        <v>672</v>
      </c>
      <c r="C470" s="147" t="s">
        <v>3474</v>
      </c>
      <c r="D470" s="148" t="s">
        <v>1571</v>
      </c>
      <c r="E470" s="147" t="s">
        <v>667</v>
      </c>
      <c r="F470" s="255" t="s">
        <v>65</v>
      </c>
      <c r="G470" s="267"/>
      <c r="H470" s="245">
        <v>370</v>
      </c>
      <c r="I470" s="263">
        <v>370</v>
      </c>
      <c r="J470" s="263"/>
      <c r="K470" s="245">
        <v>60</v>
      </c>
      <c r="L470" s="264">
        <v>60</v>
      </c>
      <c r="M470" s="264"/>
      <c r="N470" s="245">
        <v>32</v>
      </c>
      <c r="O470" s="265">
        <v>32</v>
      </c>
      <c r="P470" s="279"/>
      <c r="Q470" s="266">
        <v>3.2</v>
      </c>
      <c r="R470" s="242">
        <v>3.2</v>
      </c>
      <c r="S470" s="273" t="s">
        <v>2653</v>
      </c>
    </row>
    <row r="471" spans="1:19">
      <c r="A471" s="909"/>
      <c r="B471" s="131" t="s">
        <v>538</v>
      </c>
      <c r="C471" s="147" t="s">
        <v>3474</v>
      </c>
      <c r="D471" s="148" t="s">
        <v>50</v>
      </c>
      <c r="E471" s="147" t="s">
        <v>667</v>
      </c>
      <c r="F471" s="255" t="s">
        <v>65</v>
      </c>
      <c r="G471" s="267"/>
      <c r="H471" s="245">
        <v>400</v>
      </c>
      <c r="I471" s="263">
        <v>400</v>
      </c>
      <c r="J471" s="263"/>
      <c r="K471" s="245">
        <v>60</v>
      </c>
      <c r="L471" s="264">
        <v>60</v>
      </c>
      <c r="M471" s="264"/>
      <c r="N471" s="245">
        <v>32</v>
      </c>
      <c r="O471" s="265">
        <v>32</v>
      </c>
      <c r="P471" s="279"/>
      <c r="Q471" s="266">
        <v>3.2</v>
      </c>
      <c r="R471" s="242">
        <v>3.2</v>
      </c>
      <c r="S471" s="273" t="s">
        <v>2653</v>
      </c>
    </row>
    <row r="472" spans="1:19">
      <c r="A472" s="909"/>
      <c r="B472" s="131" t="s">
        <v>539</v>
      </c>
      <c r="C472" s="147" t="s">
        <v>3474</v>
      </c>
      <c r="D472" s="148" t="s">
        <v>50</v>
      </c>
      <c r="E472" s="147" t="s">
        <v>667</v>
      </c>
      <c r="F472" s="255" t="s">
        <v>65</v>
      </c>
      <c r="G472" s="267"/>
      <c r="H472" s="245">
        <v>440</v>
      </c>
      <c r="I472" s="263">
        <v>440</v>
      </c>
      <c r="J472" s="263"/>
      <c r="K472" s="245">
        <v>70</v>
      </c>
      <c r="L472" s="264">
        <v>70</v>
      </c>
      <c r="M472" s="264"/>
      <c r="N472" s="245">
        <v>32</v>
      </c>
      <c r="O472" s="265">
        <v>32</v>
      </c>
      <c r="P472" s="279"/>
      <c r="Q472" s="266">
        <v>3.2</v>
      </c>
      <c r="R472" s="242">
        <v>3.2</v>
      </c>
      <c r="S472" s="273" t="s">
        <v>2653</v>
      </c>
    </row>
    <row r="473" spans="1:19">
      <c r="A473" s="909"/>
      <c r="B473" s="131" t="s">
        <v>540</v>
      </c>
      <c r="C473" s="147" t="s">
        <v>3474</v>
      </c>
      <c r="D473" s="148" t="s">
        <v>50</v>
      </c>
      <c r="E473" s="147" t="s">
        <v>667</v>
      </c>
      <c r="F473" s="255" t="s">
        <v>65</v>
      </c>
      <c r="G473" s="267"/>
      <c r="H473" s="245">
        <v>500</v>
      </c>
      <c r="I473" s="263">
        <v>500</v>
      </c>
      <c r="J473" s="263"/>
      <c r="K473" s="245">
        <v>75</v>
      </c>
      <c r="L473" s="264">
        <v>75</v>
      </c>
      <c r="M473" s="264"/>
      <c r="N473" s="245">
        <v>32</v>
      </c>
      <c r="O473" s="265">
        <v>32</v>
      </c>
      <c r="P473" s="279"/>
      <c r="Q473" s="266">
        <v>3.2</v>
      </c>
      <c r="R473" s="242">
        <v>3.2</v>
      </c>
      <c r="S473" s="273" t="s">
        <v>2653</v>
      </c>
    </row>
    <row r="474" spans="1:19">
      <c r="A474" s="909"/>
      <c r="B474" s="131" t="s">
        <v>541</v>
      </c>
      <c r="C474" s="147" t="s">
        <v>3474</v>
      </c>
      <c r="D474" s="148" t="s">
        <v>50</v>
      </c>
      <c r="E474" s="147" t="s">
        <v>667</v>
      </c>
      <c r="F474" s="255" t="s">
        <v>65</v>
      </c>
      <c r="G474" s="267"/>
      <c r="H474" s="245">
        <v>580</v>
      </c>
      <c r="I474" s="263">
        <v>580</v>
      </c>
      <c r="J474" s="263"/>
      <c r="K474" s="245">
        <v>80</v>
      </c>
      <c r="L474" s="264">
        <v>80</v>
      </c>
      <c r="M474" s="264"/>
      <c r="N474" s="245">
        <v>32</v>
      </c>
      <c r="O474" s="265">
        <v>32</v>
      </c>
      <c r="P474" s="279"/>
      <c r="Q474" s="266">
        <v>3.2</v>
      </c>
      <c r="R474" s="242">
        <v>3.2</v>
      </c>
      <c r="S474" s="273" t="s">
        <v>2653</v>
      </c>
    </row>
    <row r="475" spans="1:19">
      <c r="A475" s="909"/>
      <c r="B475" s="131" t="s">
        <v>542</v>
      </c>
      <c r="C475" s="147" t="s">
        <v>3474</v>
      </c>
      <c r="D475" s="148" t="s">
        <v>50</v>
      </c>
      <c r="E475" s="147" t="s">
        <v>667</v>
      </c>
      <c r="F475" s="255" t="s">
        <v>65</v>
      </c>
      <c r="G475" s="267"/>
      <c r="H475" s="245">
        <v>680</v>
      </c>
      <c r="I475" s="263">
        <v>680</v>
      </c>
      <c r="J475" s="263"/>
      <c r="K475" s="245">
        <v>85</v>
      </c>
      <c r="L475" s="264">
        <v>85</v>
      </c>
      <c r="M475" s="264"/>
      <c r="N475" s="245">
        <v>32</v>
      </c>
      <c r="O475" s="265">
        <v>32</v>
      </c>
      <c r="P475" s="279"/>
      <c r="Q475" s="266">
        <v>3.2</v>
      </c>
      <c r="R475" s="242">
        <v>3.2</v>
      </c>
      <c r="S475" s="273" t="s">
        <v>2653</v>
      </c>
    </row>
    <row r="476" spans="1:19">
      <c r="A476" s="909"/>
      <c r="B476" s="131" t="s">
        <v>543</v>
      </c>
      <c r="C476" s="147" t="s">
        <v>3474</v>
      </c>
      <c r="D476" s="148" t="s">
        <v>50</v>
      </c>
      <c r="E476" s="147" t="s">
        <v>667</v>
      </c>
      <c r="F476" s="255" t="s">
        <v>65</v>
      </c>
      <c r="G476" s="267"/>
      <c r="H476" s="245">
        <v>800</v>
      </c>
      <c r="I476" s="263">
        <v>800</v>
      </c>
      <c r="J476" s="263"/>
      <c r="K476" s="245">
        <v>85</v>
      </c>
      <c r="L476" s="264">
        <v>85</v>
      </c>
      <c r="M476" s="264"/>
      <c r="N476" s="245">
        <v>32</v>
      </c>
      <c r="O476" s="265">
        <v>32</v>
      </c>
      <c r="P476" s="279"/>
      <c r="Q476" s="266">
        <v>3.2</v>
      </c>
      <c r="R476" s="242">
        <v>3.2</v>
      </c>
      <c r="S476" s="273" t="s">
        <v>2653</v>
      </c>
    </row>
    <row r="477" spans="1:19">
      <c r="A477" s="909"/>
      <c r="B477" s="131" t="s">
        <v>544</v>
      </c>
      <c r="C477" s="147" t="s">
        <v>51</v>
      </c>
      <c r="D477" s="148" t="s">
        <v>50</v>
      </c>
      <c r="E477" s="147" t="s">
        <v>667</v>
      </c>
      <c r="F477" s="255" t="s">
        <v>66</v>
      </c>
      <c r="G477" s="267"/>
      <c r="H477" s="245">
        <v>250</v>
      </c>
      <c r="I477" s="263">
        <v>250</v>
      </c>
      <c r="J477" s="263"/>
      <c r="K477" s="245">
        <v>60</v>
      </c>
      <c r="L477" s="264">
        <v>60</v>
      </c>
      <c r="M477" s="245" t="s">
        <v>53</v>
      </c>
      <c r="N477" s="245" t="s">
        <v>3494</v>
      </c>
      <c r="O477" s="265" t="s">
        <v>3494</v>
      </c>
      <c r="P477" s="279"/>
      <c r="Q477" s="266">
        <v>3.2</v>
      </c>
      <c r="R477" s="242">
        <v>3.2</v>
      </c>
      <c r="S477" s="273" t="s">
        <v>2653</v>
      </c>
    </row>
    <row r="478" spans="1:19">
      <c r="A478" s="909"/>
      <c r="B478" s="131" t="s">
        <v>545</v>
      </c>
      <c r="C478" s="147" t="s">
        <v>51</v>
      </c>
      <c r="D478" s="148" t="s">
        <v>50</v>
      </c>
      <c r="E478" s="147" t="s">
        <v>667</v>
      </c>
      <c r="F478" s="255" t="s">
        <v>66</v>
      </c>
      <c r="G478" s="267"/>
      <c r="H478" s="245">
        <v>300</v>
      </c>
      <c r="I478" s="263">
        <v>300</v>
      </c>
      <c r="J478" s="263"/>
      <c r="K478" s="245">
        <v>70</v>
      </c>
      <c r="L478" s="264">
        <v>70</v>
      </c>
      <c r="M478" s="245" t="s">
        <v>53</v>
      </c>
      <c r="N478" s="245" t="s">
        <v>3494</v>
      </c>
      <c r="O478" s="265" t="s">
        <v>3494</v>
      </c>
      <c r="P478" s="279"/>
      <c r="Q478" s="266">
        <v>4.2</v>
      </c>
      <c r="R478" s="242">
        <v>4.2</v>
      </c>
      <c r="S478" s="273" t="s">
        <v>2653</v>
      </c>
    </row>
    <row r="479" spans="1:19">
      <c r="A479" s="909"/>
      <c r="B479" s="131" t="s">
        <v>546</v>
      </c>
      <c r="C479" s="147" t="s">
        <v>51</v>
      </c>
      <c r="D479" s="148" t="s">
        <v>50</v>
      </c>
      <c r="E479" s="147" t="s">
        <v>667</v>
      </c>
      <c r="F479" s="255" t="s">
        <v>66</v>
      </c>
      <c r="G479" s="267"/>
      <c r="H479" s="245">
        <v>370</v>
      </c>
      <c r="I479" s="263">
        <v>370</v>
      </c>
      <c r="J479" s="263"/>
      <c r="K479" s="245">
        <v>75</v>
      </c>
      <c r="L479" s="264">
        <v>75</v>
      </c>
      <c r="M479" s="245" t="s">
        <v>53</v>
      </c>
      <c r="N479" s="245" t="s">
        <v>3494</v>
      </c>
      <c r="O479" s="265" t="s">
        <v>3494</v>
      </c>
      <c r="P479" s="279"/>
      <c r="Q479" s="266">
        <v>5.2</v>
      </c>
      <c r="R479" s="242">
        <v>5.2</v>
      </c>
      <c r="S479" s="273" t="s">
        <v>2654</v>
      </c>
    </row>
    <row r="480" spans="1:19">
      <c r="A480" s="909"/>
      <c r="B480" s="131" t="s">
        <v>547</v>
      </c>
      <c r="C480" s="147" t="s">
        <v>51</v>
      </c>
      <c r="D480" s="148" t="s">
        <v>50</v>
      </c>
      <c r="E480" s="147" t="s">
        <v>667</v>
      </c>
      <c r="F480" s="255" t="s">
        <v>66</v>
      </c>
      <c r="G480" s="267"/>
      <c r="H480" s="245">
        <v>400</v>
      </c>
      <c r="I480" s="263">
        <v>400</v>
      </c>
      <c r="J480" s="263"/>
      <c r="K480" s="245">
        <v>80</v>
      </c>
      <c r="L480" s="264">
        <v>80</v>
      </c>
      <c r="M480" s="245" t="s">
        <v>53</v>
      </c>
      <c r="N480" s="245" t="s">
        <v>3494</v>
      </c>
      <c r="O480" s="265" t="s">
        <v>3494</v>
      </c>
      <c r="P480" s="279"/>
      <c r="Q480" s="266">
        <v>6.2</v>
      </c>
      <c r="R480" s="242">
        <v>6.2</v>
      </c>
      <c r="S480" s="273" t="s">
        <v>2653</v>
      </c>
    </row>
    <row r="481" spans="1:19">
      <c r="A481" s="909"/>
      <c r="B481" s="131" t="s">
        <v>548</v>
      </c>
      <c r="C481" s="147" t="s">
        <v>51</v>
      </c>
      <c r="D481" s="148" t="s">
        <v>50</v>
      </c>
      <c r="E481" s="147" t="s">
        <v>667</v>
      </c>
      <c r="F481" s="255" t="s">
        <v>66</v>
      </c>
      <c r="G481" s="267"/>
      <c r="H481" s="245">
        <v>440</v>
      </c>
      <c r="I481" s="263">
        <v>440</v>
      </c>
      <c r="J481" s="263"/>
      <c r="K481" s="245">
        <v>85</v>
      </c>
      <c r="L481" s="264">
        <v>85</v>
      </c>
      <c r="M481" s="245" t="s">
        <v>53</v>
      </c>
      <c r="N481" s="245" t="s">
        <v>3494</v>
      </c>
      <c r="O481" s="265" t="s">
        <v>3494</v>
      </c>
      <c r="P481" s="279"/>
      <c r="Q481" s="266">
        <v>7.2</v>
      </c>
      <c r="R481" s="242">
        <v>7.2</v>
      </c>
      <c r="S481" s="273" t="s">
        <v>2653</v>
      </c>
    </row>
    <row r="482" spans="1:19">
      <c r="A482" s="909"/>
      <c r="B482" s="131" t="s">
        <v>549</v>
      </c>
      <c r="C482" s="147" t="s">
        <v>51</v>
      </c>
      <c r="D482" s="148" t="s">
        <v>50</v>
      </c>
      <c r="E482" s="147" t="s">
        <v>667</v>
      </c>
      <c r="F482" s="255" t="s">
        <v>66</v>
      </c>
      <c r="G482" s="267"/>
      <c r="H482" s="245">
        <v>500</v>
      </c>
      <c r="I482" s="263">
        <v>500</v>
      </c>
      <c r="J482" s="263"/>
      <c r="K482" s="245">
        <v>90</v>
      </c>
      <c r="L482" s="264">
        <v>90</v>
      </c>
      <c r="M482" s="245" t="s">
        <v>53</v>
      </c>
      <c r="N482" s="245" t="s">
        <v>3494</v>
      </c>
      <c r="O482" s="265" t="s">
        <v>3494</v>
      </c>
      <c r="P482" s="279"/>
      <c r="Q482" s="266">
        <v>8.1999999999999993</v>
      </c>
      <c r="R482" s="242">
        <v>8.1999999999999993</v>
      </c>
      <c r="S482" s="273" t="s">
        <v>2653</v>
      </c>
    </row>
    <row r="483" spans="1:19">
      <c r="A483" s="909"/>
      <c r="B483" s="131" t="s">
        <v>550</v>
      </c>
      <c r="C483" s="147" t="s">
        <v>51</v>
      </c>
      <c r="D483" s="148" t="s">
        <v>50</v>
      </c>
      <c r="E483" s="147" t="s">
        <v>667</v>
      </c>
      <c r="F483" s="255" t="s">
        <v>66</v>
      </c>
      <c r="G483" s="267"/>
      <c r="H483" s="245">
        <v>580</v>
      </c>
      <c r="I483" s="263">
        <v>580</v>
      </c>
      <c r="J483" s="263"/>
      <c r="K483" s="245">
        <v>95</v>
      </c>
      <c r="L483" s="264">
        <v>95</v>
      </c>
      <c r="M483" s="245" t="s">
        <v>53</v>
      </c>
      <c r="N483" s="245" t="s">
        <v>3494</v>
      </c>
      <c r="O483" s="265" t="s">
        <v>3494</v>
      </c>
      <c r="P483" s="279"/>
      <c r="Q483" s="266">
        <v>9.1999999999999993</v>
      </c>
      <c r="R483" s="242">
        <v>9.1999999999999993</v>
      </c>
      <c r="S483" s="273" t="s">
        <v>2653</v>
      </c>
    </row>
    <row r="484" spans="1:19">
      <c r="A484" s="909"/>
      <c r="B484" s="131" t="s">
        <v>669</v>
      </c>
      <c r="C484" s="149" t="s">
        <v>51</v>
      </c>
      <c r="D484" s="150" t="s">
        <v>551</v>
      </c>
      <c r="E484" s="149" t="s">
        <v>668</v>
      </c>
      <c r="F484" s="256"/>
      <c r="G484" s="267"/>
      <c r="H484" s="245">
        <v>200</v>
      </c>
      <c r="I484" s="263">
        <v>200</v>
      </c>
      <c r="J484" s="263"/>
      <c r="K484" s="245">
        <v>60</v>
      </c>
      <c r="L484" s="264">
        <v>60</v>
      </c>
      <c r="M484" s="245" t="s">
        <v>53</v>
      </c>
      <c r="N484" s="245" t="s">
        <v>3494</v>
      </c>
      <c r="O484" s="265" t="s">
        <v>3494</v>
      </c>
      <c r="P484" s="279"/>
      <c r="Q484" s="266">
        <v>0.8</v>
      </c>
      <c r="R484" s="242">
        <v>0.8</v>
      </c>
      <c r="S484" s="273" t="s">
        <v>2653</v>
      </c>
    </row>
    <row r="485" spans="1:19">
      <c r="A485" s="909"/>
      <c r="B485" s="131" t="s">
        <v>493</v>
      </c>
      <c r="C485" s="147" t="s">
        <v>51</v>
      </c>
      <c r="D485" s="148" t="s">
        <v>132</v>
      </c>
      <c r="E485" s="147" t="s">
        <v>642</v>
      </c>
      <c r="F485" s="255"/>
      <c r="G485" s="267"/>
      <c r="H485" s="245">
        <v>550</v>
      </c>
      <c r="I485" s="263">
        <v>550</v>
      </c>
      <c r="J485" s="263"/>
      <c r="K485" s="245">
        <v>40</v>
      </c>
      <c r="L485" s="264">
        <v>40</v>
      </c>
      <c r="M485" s="264"/>
      <c r="N485" s="245">
        <v>12</v>
      </c>
      <c r="O485" s="265">
        <v>12</v>
      </c>
      <c r="P485" s="279"/>
      <c r="Q485" s="266">
        <v>1.2</v>
      </c>
      <c r="R485" s="242">
        <v>1.2</v>
      </c>
      <c r="S485" s="273" t="s">
        <v>2653</v>
      </c>
    </row>
    <row r="486" spans="1:19">
      <c r="A486" s="909"/>
      <c r="B486" s="131" t="s">
        <v>494</v>
      </c>
      <c r="C486" s="147" t="s">
        <v>51</v>
      </c>
      <c r="D486" s="148" t="s">
        <v>132</v>
      </c>
      <c r="E486" s="147" t="s">
        <v>642</v>
      </c>
      <c r="F486" s="255"/>
      <c r="G486" s="267"/>
      <c r="H486" s="245">
        <v>650</v>
      </c>
      <c r="I486" s="263">
        <v>650</v>
      </c>
      <c r="J486" s="263"/>
      <c r="K486" s="245">
        <v>45</v>
      </c>
      <c r="L486" s="264">
        <v>45</v>
      </c>
      <c r="M486" s="264"/>
      <c r="N486" s="245">
        <v>12</v>
      </c>
      <c r="O486" s="265">
        <v>12</v>
      </c>
      <c r="P486" s="279"/>
      <c r="Q486" s="266">
        <v>1.2</v>
      </c>
      <c r="R486" s="242">
        <v>1.2</v>
      </c>
      <c r="S486" s="273" t="s">
        <v>2654</v>
      </c>
    </row>
    <row r="487" spans="1:19">
      <c r="A487" s="909"/>
      <c r="B487" s="131" t="s">
        <v>495</v>
      </c>
      <c r="C487" s="147" t="s">
        <v>51</v>
      </c>
      <c r="D487" s="148" t="s">
        <v>132</v>
      </c>
      <c r="E487" s="147" t="s">
        <v>642</v>
      </c>
      <c r="F487" s="255"/>
      <c r="G487" s="267"/>
      <c r="H487" s="245">
        <v>750</v>
      </c>
      <c r="I487" s="263">
        <v>750</v>
      </c>
      <c r="J487" s="263"/>
      <c r="K487" s="245">
        <v>50</v>
      </c>
      <c r="L487" s="264">
        <v>50</v>
      </c>
      <c r="M487" s="264"/>
      <c r="N487" s="245">
        <v>12</v>
      </c>
      <c r="O487" s="265">
        <v>12</v>
      </c>
      <c r="P487" s="279"/>
      <c r="Q487" s="266">
        <v>1.2</v>
      </c>
      <c r="R487" s="242">
        <v>1.2</v>
      </c>
      <c r="S487" s="273" t="s">
        <v>2653</v>
      </c>
    </row>
    <row r="488" spans="1:19">
      <c r="A488" s="909"/>
      <c r="B488" s="131" t="s">
        <v>496</v>
      </c>
      <c r="C488" s="147" t="s">
        <v>51</v>
      </c>
      <c r="D488" s="148" t="s">
        <v>132</v>
      </c>
      <c r="E488" s="147" t="s">
        <v>642</v>
      </c>
      <c r="F488" s="255"/>
      <c r="G488" s="267"/>
      <c r="H488" s="245">
        <v>850</v>
      </c>
      <c r="I488" s="263">
        <v>850</v>
      </c>
      <c r="J488" s="263"/>
      <c r="K488" s="245">
        <v>60</v>
      </c>
      <c r="L488" s="264">
        <v>60</v>
      </c>
      <c r="M488" s="264"/>
      <c r="N488" s="245">
        <v>12</v>
      </c>
      <c r="O488" s="265">
        <v>12</v>
      </c>
      <c r="P488" s="279"/>
      <c r="Q488" s="266">
        <v>1.2</v>
      </c>
      <c r="R488" s="242">
        <v>1.2</v>
      </c>
      <c r="S488" s="273" t="s">
        <v>2653</v>
      </c>
    </row>
    <row r="489" spans="1:19">
      <c r="A489" s="909"/>
      <c r="B489" s="131" t="s">
        <v>579</v>
      </c>
      <c r="C489" s="147" t="s">
        <v>77</v>
      </c>
      <c r="D489" s="148" t="s">
        <v>116</v>
      </c>
      <c r="E489" s="147" t="s">
        <v>667</v>
      </c>
      <c r="F489" s="255" t="s">
        <v>65</v>
      </c>
      <c r="G489" s="267"/>
      <c r="H489" s="245">
        <v>370</v>
      </c>
      <c r="I489" s="263">
        <v>370</v>
      </c>
      <c r="J489" s="263"/>
      <c r="K489" s="245">
        <v>60</v>
      </c>
      <c r="L489" s="264">
        <v>60</v>
      </c>
      <c r="M489" s="264"/>
      <c r="N489" s="245">
        <v>24</v>
      </c>
      <c r="O489" s="265">
        <v>24</v>
      </c>
      <c r="P489" s="279"/>
      <c r="Q489" s="266">
        <v>3.2</v>
      </c>
      <c r="R489" s="242">
        <v>3.2</v>
      </c>
      <c r="S489" s="273" t="s">
        <v>2653</v>
      </c>
    </row>
    <row r="490" spans="1:19">
      <c r="A490" s="909"/>
      <c r="B490" s="131" t="s">
        <v>580</v>
      </c>
      <c r="C490" s="147" t="s">
        <v>77</v>
      </c>
      <c r="D490" s="148" t="s">
        <v>116</v>
      </c>
      <c r="E490" s="147" t="s">
        <v>667</v>
      </c>
      <c r="F490" s="255" t="s">
        <v>65</v>
      </c>
      <c r="G490" s="267"/>
      <c r="H490" s="245">
        <v>400</v>
      </c>
      <c r="I490" s="263">
        <v>400</v>
      </c>
      <c r="J490" s="263"/>
      <c r="K490" s="245">
        <v>60</v>
      </c>
      <c r="L490" s="264">
        <v>60</v>
      </c>
      <c r="M490" s="264"/>
      <c r="N490" s="245">
        <v>24</v>
      </c>
      <c r="O490" s="265">
        <v>24</v>
      </c>
      <c r="P490" s="279"/>
      <c r="Q490" s="266">
        <v>3.2</v>
      </c>
      <c r="R490" s="242">
        <v>3.2</v>
      </c>
      <c r="S490" s="273" t="s">
        <v>2653</v>
      </c>
    </row>
    <row r="491" spans="1:19">
      <c r="A491" s="909"/>
      <c r="B491" s="131" t="s">
        <v>581</v>
      </c>
      <c r="C491" s="147" t="s">
        <v>77</v>
      </c>
      <c r="D491" s="148" t="s">
        <v>116</v>
      </c>
      <c r="E491" s="147" t="s">
        <v>667</v>
      </c>
      <c r="F491" s="255" t="s">
        <v>65</v>
      </c>
      <c r="G491" s="267"/>
      <c r="H491" s="245">
        <v>440</v>
      </c>
      <c r="I491" s="263">
        <v>440</v>
      </c>
      <c r="J491" s="263"/>
      <c r="K491" s="245">
        <v>70</v>
      </c>
      <c r="L491" s="264">
        <v>70</v>
      </c>
      <c r="M491" s="264"/>
      <c r="N491" s="245">
        <v>24</v>
      </c>
      <c r="O491" s="265">
        <v>24</v>
      </c>
      <c r="P491" s="279"/>
      <c r="Q491" s="266">
        <v>3.2</v>
      </c>
      <c r="R491" s="242">
        <v>3.2</v>
      </c>
      <c r="S491" s="273" t="s">
        <v>2653</v>
      </c>
    </row>
    <row r="492" spans="1:19">
      <c r="A492" s="909"/>
      <c r="B492" s="131" t="s">
        <v>582</v>
      </c>
      <c r="C492" s="147" t="s">
        <v>77</v>
      </c>
      <c r="D492" s="148" t="s">
        <v>55</v>
      </c>
      <c r="E492" s="147" t="s">
        <v>667</v>
      </c>
      <c r="F492" s="255" t="s">
        <v>65</v>
      </c>
      <c r="G492" s="267"/>
      <c r="H492" s="245">
        <v>500</v>
      </c>
      <c r="I492" s="263">
        <v>500</v>
      </c>
      <c r="J492" s="263"/>
      <c r="K492" s="245">
        <v>75</v>
      </c>
      <c r="L492" s="264">
        <v>75</v>
      </c>
      <c r="M492" s="264"/>
      <c r="N492" s="245">
        <v>24</v>
      </c>
      <c r="O492" s="265">
        <v>24</v>
      </c>
      <c r="P492" s="279"/>
      <c r="Q492" s="266">
        <v>3.2</v>
      </c>
      <c r="R492" s="242">
        <v>3.2</v>
      </c>
      <c r="S492" s="273" t="s">
        <v>2653</v>
      </c>
    </row>
    <row r="493" spans="1:19">
      <c r="A493" s="909"/>
      <c r="B493" s="131" t="s">
        <v>583</v>
      </c>
      <c r="C493" s="147" t="s">
        <v>77</v>
      </c>
      <c r="D493" s="148" t="s">
        <v>55</v>
      </c>
      <c r="E493" s="147" t="s">
        <v>667</v>
      </c>
      <c r="F493" s="255" t="s">
        <v>65</v>
      </c>
      <c r="G493" s="267"/>
      <c r="H493" s="245">
        <v>580</v>
      </c>
      <c r="I493" s="263">
        <v>580</v>
      </c>
      <c r="J493" s="263"/>
      <c r="K493" s="245">
        <v>80</v>
      </c>
      <c r="L493" s="264">
        <v>80</v>
      </c>
      <c r="M493" s="264"/>
      <c r="N493" s="245">
        <v>24</v>
      </c>
      <c r="O493" s="265">
        <v>24</v>
      </c>
      <c r="P493" s="279"/>
      <c r="Q493" s="266">
        <v>3.2</v>
      </c>
      <c r="R493" s="242">
        <v>3.2</v>
      </c>
      <c r="S493" s="273" t="s">
        <v>2653</v>
      </c>
    </row>
    <row r="494" spans="1:19">
      <c r="A494" s="909"/>
      <c r="B494" s="131" t="s">
        <v>584</v>
      </c>
      <c r="C494" s="147" t="s">
        <v>77</v>
      </c>
      <c r="D494" s="148" t="s">
        <v>56</v>
      </c>
      <c r="E494" s="147" t="s">
        <v>667</v>
      </c>
      <c r="F494" s="255" t="s">
        <v>65</v>
      </c>
      <c r="G494" s="267"/>
      <c r="H494" s="245">
        <v>680</v>
      </c>
      <c r="I494" s="263">
        <v>680</v>
      </c>
      <c r="J494" s="263"/>
      <c r="K494" s="245">
        <v>85</v>
      </c>
      <c r="L494" s="264">
        <v>85</v>
      </c>
      <c r="M494" s="264"/>
      <c r="N494" s="245">
        <v>24</v>
      </c>
      <c r="O494" s="265">
        <v>24</v>
      </c>
      <c r="P494" s="279"/>
      <c r="Q494" s="266">
        <v>3.2</v>
      </c>
      <c r="R494" s="242">
        <v>3.2</v>
      </c>
      <c r="S494" s="273" t="s">
        <v>2654</v>
      </c>
    </row>
    <row r="495" spans="1:19">
      <c r="A495" s="909"/>
      <c r="B495" s="131" t="s">
        <v>585</v>
      </c>
      <c r="C495" s="147" t="s">
        <v>77</v>
      </c>
      <c r="D495" s="148" t="s">
        <v>56</v>
      </c>
      <c r="E495" s="147" t="s">
        <v>667</v>
      </c>
      <c r="F495" s="255" t="s">
        <v>65</v>
      </c>
      <c r="G495" s="267"/>
      <c r="H495" s="245">
        <v>800</v>
      </c>
      <c r="I495" s="263">
        <v>800</v>
      </c>
      <c r="J495" s="263"/>
      <c r="K495" s="245">
        <v>85</v>
      </c>
      <c r="L495" s="264">
        <v>85</v>
      </c>
      <c r="M495" s="264"/>
      <c r="N495" s="245">
        <v>24</v>
      </c>
      <c r="O495" s="265">
        <v>24</v>
      </c>
      <c r="P495" s="279"/>
      <c r="Q495" s="266">
        <v>3.2</v>
      </c>
      <c r="R495" s="242">
        <v>3.2</v>
      </c>
      <c r="S495" s="273" t="s">
        <v>2653</v>
      </c>
    </row>
    <row r="496" spans="1:19">
      <c r="A496" s="909"/>
      <c r="B496" s="131" t="s">
        <v>586</v>
      </c>
      <c r="C496" s="147" t="s">
        <v>57</v>
      </c>
      <c r="D496" s="148" t="s">
        <v>116</v>
      </c>
      <c r="E496" s="147" t="s">
        <v>667</v>
      </c>
      <c r="F496" s="255" t="s">
        <v>65</v>
      </c>
      <c r="G496" s="267"/>
      <c r="H496" s="245">
        <v>370</v>
      </c>
      <c r="I496" s="263">
        <v>370</v>
      </c>
      <c r="J496" s="263"/>
      <c r="K496" s="245">
        <v>60</v>
      </c>
      <c r="L496" s="264">
        <v>60</v>
      </c>
      <c r="M496" s="264"/>
      <c r="N496" s="245">
        <v>24</v>
      </c>
      <c r="O496" s="265">
        <v>24</v>
      </c>
      <c r="P496" s="279"/>
      <c r="Q496" s="266">
        <v>3.2</v>
      </c>
      <c r="R496" s="242">
        <v>3.2</v>
      </c>
      <c r="S496" s="273" t="s">
        <v>2653</v>
      </c>
    </row>
    <row r="497" spans="1:19">
      <c r="A497" s="909"/>
      <c r="B497" s="131" t="s">
        <v>587</v>
      </c>
      <c r="C497" s="147" t="s">
        <v>57</v>
      </c>
      <c r="D497" s="148" t="s">
        <v>116</v>
      </c>
      <c r="E497" s="147" t="s">
        <v>667</v>
      </c>
      <c r="F497" s="255" t="s">
        <v>65</v>
      </c>
      <c r="G497" s="267"/>
      <c r="H497" s="245">
        <v>400</v>
      </c>
      <c r="I497" s="263">
        <v>400</v>
      </c>
      <c r="J497" s="263"/>
      <c r="K497" s="245">
        <v>60</v>
      </c>
      <c r="L497" s="264">
        <v>60</v>
      </c>
      <c r="M497" s="264"/>
      <c r="N497" s="245">
        <v>24</v>
      </c>
      <c r="O497" s="265">
        <v>24</v>
      </c>
      <c r="P497" s="279"/>
      <c r="Q497" s="266">
        <v>3.2</v>
      </c>
      <c r="R497" s="242">
        <v>3.2</v>
      </c>
      <c r="S497" s="273" t="s">
        <v>2653</v>
      </c>
    </row>
    <row r="498" spans="1:19">
      <c r="A498" s="909"/>
      <c r="B498" s="131" t="s">
        <v>588</v>
      </c>
      <c r="C498" s="147" t="s">
        <v>57</v>
      </c>
      <c r="D498" s="148" t="s">
        <v>116</v>
      </c>
      <c r="E498" s="147" t="s">
        <v>667</v>
      </c>
      <c r="F498" s="255" t="s">
        <v>65</v>
      </c>
      <c r="G498" s="267"/>
      <c r="H498" s="245">
        <v>440</v>
      </c>
      <c r="I498" s="263">
        <v>440</v>
      </c>
      <c r="J498" s="263"/>
      <c r="K498" s="245">
        <v>70</v>
      </c>
      <c r="L498" s="264">
        <v>70</v>
      </c>
      <c r="M498" s="264"/>
      <c r="N498" s="245">
        <v>24</v>
      </c>
      <c r="O498" s="265">
        <v>24</v>
      </c>
      <c r="P498" s="279"/>
      <c r="Q498" s="266">
        <v>3.2</v>
      </c>
      <c r="R498" s="242">
        <v>3.2</v>
      </c>
      <c r="S498" s="273" t="s">
        <v>2653</v>
      </c>
    </row>
    <row r="499" spans="1:19">
      <c r="A499" s="909"/>
      <c r="B499" s="131" t="s">
        <v>589</v>
      </c>
      <c r="C499" s="147" t="s">
        <v>57</v>
      </c>
      <c r="D499" s="148" t="s">
        <v>55</v>
      </c>
      <c r="E499" s="147" t="s">
        <v>667</v>
      </c>
      <c r="F499" s="255" t="s">
        <v>65</v>
      </c>
      <c r="G499" s="267"/>
      <c r="H499" s="245">
        <v>500</v>
      </c>
      <c r="I499" s="263">
        <v>500</v>
      </c>
      <c r="J499" s="263"/>
      <c r="K499" s="245">
        <v>75</v>
      </c>
      <c r="L499" s="264">
        <v>75</v>
      </c>
      <c r="M499" s="264"/>
      <c r="N499" s="245">
        <v>24</v>
      </c>
      <c r="O499" s="265">
        <v>24</v>
      </c>
      <c r="P499" s="279"/>
      <c r="Q499" s="266">
        <v>3.2</v>
      </c>
      <c r="R499" s="242">
        <v>3.2</v>
      </c>
      <c r="S499" s="273" t="s">
        <v>2653</v>
      </c>
    </row>
    <row r="500" spans="1:19">
      <c r="A500" s="909"/>
      <c r="B500" s="131" t="s">
        <v>590</v>
      </c>
      <c r="C500" s="147" t="s">
        <v>57</v>
      </c>
      <c r="D500" s="148" t="s">
        <v>55</v>
      </c>
      <c r="E500" s="147" t="s">
        <v>667</v>
      </c>
      <c r="F500" s="255" t="s">
        <v>65</v>
      </c>
      <c r="G500" s="267"/>
      <c r="H500" s="245">
        <v>580</v>
      </c>
      <c r="I500" s="263">
        <v>580</v>
      </c>
      <c r="J500" s="263"/>
      <c r="K500" s="245">
        <v>80</v>
      </c>
      <c r="L500" s="264">
        <v>80</v>
      </c>
      <c r="M500" s="264"/>
      <c r="N500" s="245">
        <v>24</v>
      </c>
      <c r="O500" s="265">
        <v>24</v>
      </c>
      <c r="P500" s="279"/>
      <c r="Q500" s="266">
        <v>3.2</v>
      </c>
      <c r="R500" s="242">
        <v>3.2</v>
      </c>
      <c r="S500" s="273" t="s">
        <v>2653</v>
      </c>
    </row>
    <row r="501" spans="1:19">
      <c r="A501" s="909"/>
      <c r="B501" s="131" t="s">
        <v>591</v>
      </c>
      <c r="C501" s="147" t="s">
        <v>57</v>
      </c>
      <c r="D501" s="148" t="s">
        <v>56</v>
      </c>
      <c r="E501" s="147" t="s">
        <v>667</v>
      </c>
      <c r="F501" s="255" t="s">
        <v>65</v>
      </c>
      <c r="G501" s="267"/>
      <c r="H501" s="245">
        <v>680</v>
      </c>
      <c r="I501" s="263">
        <v>680</v>
      </c>
      <c r="J501" s="263"/>
      <c r="K501" s="245">
        <v>85</v>
      </c>
      <c r="L501" s="264">
        <v>85</v>
      </c>
      <c r="M501" s="264"/>
      <c r="N501" s="245">
        <v>24</v>
      </c>
      <c r="O501" s="265">
        <v>24</v>
      </c>
      <c r="P501" s="279"/>
      <c r="Q501" s="266">
        <v>3.2</v>
      </c>
      <c r="R501" s="242">
        <v>3.2</v>
      </c>
      <c r="S501" s="273" t="s">
        <v>2653</v>
      </c>
    </row>
    <row r="502" spans="1:19">
      <c r="A502" s="909"/>
      <c r="B502" s="131" t="s">
        <v>592</v>
      </c>
      <c r="C502" s="147" t="s">
        <v>57</v>
      </c>
      <c r="D502" s="148" t="s">
        <v>56</v>
      </c>
      <c r="E502" s="147" t="s">
        <v>667</v>
      </c>
      <c r="F502" s="255" t="s">
        <v>65</v>
      </c>
      <c r="G502" s="267"/>
      <c r="H502" s="245">
        <v>800</v>
      </c>
      <c r="I502" s="263">
        <v>800</v>
      </c>
      <c r="J502" s="263"/>
      <c r="K502" s="245">
        <v>85</v>
      </c>
      <c r="L502" s="264">
        <v>85</v>
      </c>
      <c r="M502" s="264"/>
      <c r="N502" s="245">
        <v>24</v>
      </c>
      <c r="O502" s="265">
        <v>24</v>
      </c>
      <c r="P502" s="279"/>
      <c r="Q502" s="266">
        <v>3.2</v>
      </c>
      <c r="R502" s="242">
        <v>3.2</v>
      </c>
      <c r="S502" s="273" t="s">
        <v>2654</v>
      </c>
    </row>
    <row r="503" spans="1:19">
      <c r="A503" s="909"/>
      <c r="B503" s="131" t="s">
        <v>593</v>
      </c>
      <c r="C503" s="147" t="s">
        <v>117</v>
      </c>
      <c r="D503" s="148" t="s">
        <v>116</v>
      </c>
      <c r="E503" s="147" t="s">
        <v>667</v>
      </c>
      <c r="F503" s="255" t="s">
        <v>65</v>
      </c>
      <c r="G503" s="267"/>
      <c r="H503" s="245">
        <v>370</v>
      </c>
      <c r="I503" s="263">
        <v>370</v>
      </c>
      <c r="J503" s="263"/>
      <c r="K503" s="245">
        <v>60</v>
      </c>
      <c r="L503" s="264">
        <v>60</v>
      </c>
      <c r="M503" s="264"/>
      <c r="N503" s="245">
        <v>24</v>
      </c>
      <c r="O503" s="265">
        <v>24</v>
      </c>
      <c r="P503" s="279"/>
      <c r="Q503" s="266">
        <v>3.2</v>
      </c>
      <c r="R503" s="242">
        <v>3.2</v>
      </c>
      <c r="S503" s="273" t="s">
        <v>2654</v>
      </c>
    </row>
    <row r="504" spans="1:19">
      <c r="A504" s="909"/>
      <c r="B504" s="131" t="s">
        <v>594</v>
      </c>
      <c r="C504" s="147" t="s">
        <v>117</v>
      </c>
      <c r="D504" s="148" t="s">
        <v>116</v>
      </c>
      <c r="E504" s="147" t="s">
        <v>667</v>
      </c>
      <c r="F504" s="255" t="s">
        <v>65</v>
      </c>
      <c r="G504" s="267"/>
      <c r="H504" s="245">
        <v>400</v>
      </c>
      <c r="I504" s="263">
        <v>400</v>
      </c>
      <c r="J504" s="263"/>
      <c r="K504" s="245">
        <v>60</v>
      </c>
      <c r="L504" s="264">
        <v>60</v>
      </c>
      <c r="M504" s="264"/>
      <c r="N504" s="245">
        <v>24</v>
      </c>
      <c r="O504" s="265">
        <v>24</v>
      </c>
      <c r="P504" s="279"/>
      <c r="Q504" s="266">
        <v>3.2</v>
      </c>
      <c r="R504" s="242">
        <v>3.2</v>
      </c>
      <c r="S504" s="273" t="s">
        <v>2653</v>
      </c>
    </row>
    <row r="505" spans="1:19">
      <c r="A505" s="909"/>
      <c r="B505" s="131" t="s">
        <v>595</v>
      </c>
      <c r="C505" s="147" t="s">
        <v>117</v>
      </c>
      <c r="D505" s="148" t="s">
        <v>116</v>
      </c>
      <c r="E505" s="147" t="s">
        <v>667</v>
      </c>
      <c r="F505" s="255" t="s">
        <v>65</v>
      </c>
      <c r="G505" s="267"/>
      <c r="H505" s="245">
        <v>440</v>
      </c>
      <c r="I505" s="263">
        <v>440</v>
      </c>
      <c r="J505" s="263"/>
      <c r="K505" s="245">
        <v>70</v>
      </c>
      <c r="L505" s="264">
        <v>70</v>
      </c>
      <c r="M505" s="264"/>
      <c r="N505" s="245">
        <v>24</v>
      </c>
      <c r="O505" s="265">
        <v>24</v>
      </c>
      <c r="P505" s="279"/>
      <c r="Q505" s="266">
        <v>3.2</v>
      </c>
      <c r="R505" s="242">
        <v>3.2</v>
      </c>
      <c r="S505" s="273" t="s">
        <v>2654</v>
      </c>
    </row>
    <row r="506" spans="1:19">
      <c r="A506" s="909"/>
      <c r="B506" s="131" t="s">
        <v>596</v>
      </c>
      <c r="C506" s="147" t="s">
        <v>117</v>
      </c>
      <c r="D506" s="148" t="s">
        <v>55</v>
      </c>
      <c r="E506" s="147" t="s">
        <v>667</v>
      </c>
      <c r="F506" s="255" t="s">
        <v>65</v>
      </c>
      <c r="G506" s="267"/>
      <c r="H506" s="245">
        <v>500</v>
      </c>
      <c r="I506" s="263">
        <v>500</v>
      </c>
      <c r="J506" s="263"/>
      <c r="K506" s="245">
        <v>75</v>
      </c>
      <c r="L506" s="264">
        <v>75</v>
      </c>
      <c r="M506" s="264"/>
      <c r="N506" s="245">
        <v>24</v>
      </c>
      <c r="O506" s="265">
        <v>24</v>
      </c>
      <c r="P506" s="279"/>
      <c r="Q506" s="266">
        <v>3.2</v>
      </c>
      <c r="R506" s="242">
        <v>3.2</v>
      </c>
      <c r="S506" s="273" t="s">
        <v>2667</v>
      </c>
    </row>
    <row r="507" spans="1:19">
      <c r="A507" s="909"/>
      <c r="B507" s="131" t="s">
        <v>597</v>
      </c>
      <c r="C507" s="147" t="s">
        <v>117</v>
      </c>
      <c r="D507" s="148" t="s">
        <v>55</v>
      </c>
      <c r="E507" s="147" t="s">
        <v>667</v>
      </c>
      <c r="F507" s="255" t="s">
        <v>65</v>
      </c>
      <c r="G507" s="267"/>
      <c r="H507" s="245">
        <v>580</v>
      </c>
      <c r="I507" s="263">
        <v>580</v>
      </c>
      <c r="J507" s="263"/>
      <c r="K507" s="245">
        <v>80</v>
      </c>
      <c r="L507" s="264">
        <v>80</v>
      </c>
      <c r="M507" s="264"/>
      <c r="N507" s="245">
        <v>24</v>
      </c>
      <c r="O507" s="265">
        <v>24</v>
      </c>
      <c r="P507" s="279"/>
      <c r="Q507" s="266">
        <v>3.2</v>
      </c>
      <c r="R507" s="242">
        <v>3.2</v>
      </c>
      <c r="S507" s="273" t="s">
        <v>2653</v>
      </c>
    </row>
    <row r="508" spans="1:19">
      <c r="A508" s="909"/>
      <c r="B508" s="131" t="s">
        <v>598</v>
      </c>
      <c r="C508" s="147" t="s">
        <v>117</v>
      </c>
      <c r="D508" s="148" t="s">
        <v>56</v>
      </c>
      <c r="E508" s="147" t="s">
        <v>667</v>
      </c>
      <c r="F508" s="255" t="s">
        <v>65</v>
      </c>
      <c r="G508" s="267"/>
      <c r="H508" s="245">
        <v>680</v>
      </c>
      <c r="I508" s="263">
        <v>680</v>
      </c>
      <c r="J508" s="263"/>
      <c r="K508" s="245">
        <v>85</v>
      </c>
      <c r="L508" s="264">
        <v>85</v>
      </c>
      <c r="M508" s="264"/>
      <c r="N508" s="245">
        <v>24</v>
      </c>
      <c r="O508" s="265">
        <v>24</v>
      </c>
      <c r="P508" s="279"/>
      <c r="Q508" s="266">
        <v>3.2</v>
      </c>
      <c r="R508" s="242">
        <v>3.2</v>
      </c>
      <c r="S508" s="273" t="s">
        <v>2653</v>
      </c>
    </row>
    <row r="509" spans="1:19">
      <c r="A509" s="909"/>
      <c r="B509" s="131" t="s">
        <v>599</v>
      </c>
      <c r="C509" s="147" t="s">
        <v>117</v>
      </c>
      <c r="D509" s="148" t="s">
        <v>56</v>
      </c>
      <c r="E509" s="147" t="s">
        <v>667</v>
      </c>
      <c r="F509" s="255" t="s">
        <v>65</v>
      </c>
      <c r="G509" s="267"/>
      <c r="H509" s="245">
        <v>800</v>
      </c>
      <c r="I509" s="263">
        <v>800</v>
      </c>
      <c r="J509" s="263"/>
      <c r="K509" s="245">
        <v>85</v>
      </c>
      <c r="L509" s="264">
        <v>85</v>
      </c>
      <c r="M509" s="264"/>
      <c r="N509" s="245">
        <v>24</v>
      </c>
      <c r="O509" s="265">
        <v>24</v>
      </c>
      <c r="P509" s="279"/>
      <c r="Q509" s="266">
        <v>3.2</v>
      </c>
      <c r="R509" s="242">
        <v>3.2</v>
      </c>
      <c r="S509" s="273" t="s">
        <v>2653</v>
      </c>
    </row>
    <row r="510" spans="1:19">
      <c r="A510" s="909"/>
      <c r="B510" s="131" t="s">
        <v>1583</v>
      </c>
      <c r="C510" s="147" t="s">
        <v>54</v>
      </c>
      <c r="D510" s="148" t="s">
        <v>116</v>
      </c>
      <c r="E510" s="147" t="s">
        <v>667</v>
      </c>
      <c r="F510" s="255" t="s">
        <v>65</v>
      </c>
      <c r="G510" s="267"/>
      <c r="H510" s="245">
        <v>370</v>
      </c>
      <c r="I510" s="263">
        <v>370</v>
      </c>
      <c r="J510" s="263"/>
      <c r="K510" s="245">
        <v>60</v>
      </c>
      <c r="L510" s="264">
        <v>60</v>
      </c>
      <c r="M510" s="264"/>
      <c r="N510" s="245">
        <v>24</v>
      </c>
      <c r="O510" s="265">
        <v>24</v>
      </c>
      <c r="P510" s="279"/>
      <c r="Q510" s="266">
        <v>3.2</v>
      </c>
      <c r="R510" s="242">
        <v>3.2</v>
      </c>
      <c r="S510" s="273" t="s">
        <v>2654</v>
      </c>
    </row>
    <row r="511" spans="1:19">
      <c r="A511" s="909"/>
      <c r="B511" s="131" t="s">
        <v>1584</v>
      </c>
      <c r="C511" s="147" t="s">
        <v>54</v>
      </c>
      <c r="D511" s="148" t="s">
        <v>116</v>
      </c>
      <c r="E511" s="147" t="s">
        <v>667</v>
      </c>
      <c r="F511" s="255" t="s">
        <v>65</v>
      </c>
      <c r="G511" s="267"/>
      <c r="H511" s="245">
        <v>400</v>
      </c>
      <c r="I511" s="263">
        <v>400</v>
      </c>
      <c r="J511" s="263"/>
      <c r="K511" s="245">
        <v>60</v>
      </c>
      <c r="L511" s="264">
        <v>60</v>
      </c>
      <c r="M511" s="264"/>
      <c r="N511" s="245">
        <v>24</v>
      </c>
      <c r="O511" s="265">
        <v>24</v>
      </c>
      <c r="P511" s="279"/>
      <c r="Q511" s="266">
        <v>3.2</v>
      </c>
      <c r="R511" s="242">
        <v>3.2</v>
      </c>
      <c r="S511" s="273" t="s">
        <v>2654</v>
      </c>
    </row>
    <row r="512" spans="1:19">
      <c r="A512" s="909"/>
      <c r="B512" s="131" t="s">
        <v>1585</v>
      </c>
      <c r="C512" s="147" t="s">
        <v>54</v>
      </c>
      <c r="D512" s="148" t="s">
        <v>116</v>
      </c>
      <c r="E512" s="147" t="s">
        <v>667</v>
      </c>
      <c r="F512" s="255" t="s">
        <v>65</v>
      </c>
      <c r="G512" s="267"/>
      <c r="H512" s="245">
        <v>440</v>
      </c>
      <c r="I512" s="263">
        <v>440</v>
      </c>
      <c r="J512" s="263"/>
      <c r="K512" s="245">
        <v>70</v>
      </c>
      <c r="L512" s="264">
        <v>70</v>
      </c>
      <c r="M512" s="264"/>
      <c r="N512" s="245">
        <v>24</v>
      </c>
      <c r="O512" s="265">
        <v>24</v>
      </c>
      <c r="P512" s="279"/>
      <c r="Q512" s="266">
        <v>3.2</v>
      </c>
      <c r="R512" s="242">
        <v>3.2</v>
      </c>
      <c r="S512" s="273" t="s">
        <v>2667</v>
      </c>
    </row>
    <row r="513" spans="1:19">
      <c r="A513" s="909"/>
      <c r="B513" s="131" t="s">
        <v>1586</v>
      </c>
      <c r="C513" s="147" t="s">
        <v>54</v>
      </c>
      <c r="D513" s="148" t="s">
        <v>55</v>
      </c>
      <c r="E513" s="147" t="s">
        <v>667</v>
      </c>
      <c r="F513" s="255" t="s">
        <v>65</v>
      </c>
      <c r="G513" s="267"/>
      <c r="H513" s="245">
        <v>500</v>
      </c>
      <c r="I513" s="263">
        <v>500</v>
      </c>
      <c r="J513" s="263"/>
      <c r="K513" s="245">
        <v>75</v>
      </c>
      <c r="L513" s="264">
        <v>75</v>
      </c>
      <c r="M513" s="264"/>
      <c r="N513" s="245">
        <v>24</v>
      </c>
      <c r="O513" s="265">
        <v>24</v>
      </c>
      <c r="P513" s="279"/>
      <c r="Q513" s="266">
        <v>3.2</v>
      </c>
      <c r="R513" s="242">
        <v>3.2</v>
      </c>
      <c r="S513" s="273" t="s">
        <v>2653</v>
      </c>
    </row>
    <row r="514" spans="1:19">
      <c r="A514" s="909"/>
      <c r="B514" s="131" t="s">
        <v>1587</v>
      </c>
      <c r="C514" s="147" t="s">
        <v>54</v>
      </c>
      <c r="D514" s="148" t="s">
        <v>55</v>
      </c>
      <c r="E514" s="147" t="s">
        <v>667</v>
      </c>
      <c r="F514" s="255" t="s">
        <v>65</v>
      </c>
      <c r="G514" s="267"/>
      <c r="H514" s="245">
        <v>580</v>
      </c>
      <c r="I514" s="263">
        <v>580</v>
      </c>
      <c r="J514" s="263"/>
      <c r="K514" s="245">
        <v>80</v>
      </c>
      <c r="L514" s="264">
        <v>80</v>
      </c>
      <c r="M514" s="264"/>
      <c r="N514" s="245">
        <v>24</v>
      </c>
      <c r="O514" s="265">
        <v>24</v>
      </c>
      <c r="P514" s="279"/>
      <c r="Q514" s="266">
        <v>3.2</v>
      </c>
      <c r="R514" s="242">
        <v>3.2</v>
      </c>
      <c r="S514" s="273" t="s">
        <v>2653</v>
      </c>
    </row>
    <row r="515" spans="1:19">
      <c r="A515" s="909"/>
      <c r="B515" s="131" t="s">
        <v>1588</v>
      </c>
      <c r="C515" s="147" t="s">
        <v>54</v>
      </c>
      <c r="D515" s="148" t="s">
        <v>56</v>
      </c>
      <c r="E515" s="147" t="s">
        <v>667</v>
      </c>
      <c r="F515" s="255" t="s">
        <v>65</v>
      </c>
      <c r="G515" s="267"/>
      <c r="H515" s="245">
        <v>680</v>
      </c>
      <c r="I515" s="263">
        <v>680</v>
      </c>
      <c r="J515" s="263"/>
      <c r="K515" s="245">
        <v>85</v>
      </c>
      <c r="L515" s="264">
        <v>85</v>
      </c>
      <c r="M515" s="264"/>
      <c r="N515" s="245">
        <v>24</v>
      </c>
      <c r="O515" s="265">
        <v>24</v>
      </c>
      <c r="P515" s="279"/>
      <c r="Q515" s="266">
        <v>3.2</v>
      </c>
      <c r="R515" s="242">
        <v>3.2</v>
      </c>
      <c r="S515" s="273" t="s">
        <v>2653</v>
      </c>
    </row>
    <row r="516" spans="1:19">
      <c r="A516" s="909"/>
      <c r="B516" s="131" t="s">
        <v>1589</v>
      </c>
      <c r="C516" s="147" t="s">
        <v>54</v>
      </c>
      <c r="D516" s="148" t="s">
        <v>56</v>
      </c>
      <c r="E516" s="147" t="s">
        <v>667</v>
      </c>
      <c r="F516" s="255" t="s">
        <v>65</v>
      </c>
      <c r="G516" s="267"/>
      <c r="H516" s="245">
        <v>800</v>
      </c>
      <c r="I516" s="263">
        <v>800</v>
      </c>
      <c r="J516" s="263"/>
      <c r="K516" s="245">
        <v>85</v>
      </c>
      <c r="L516" s="264">
        <v>85</v>
      </c>
      <c r="M516" s="264"/>
      <c r="N516" s="245">
        <v>24</v>
      </c>
      <c r="O516" s="265">
        <v>24</v>
      </c>
      <c r="P516" s="279"/>
      <c r="Q516" s="266">
        <v>3.2</v>
      </c>
      <c r="R516" s="242">
        <v>3.2</v>
      </c>
      <c r="S516" s="273" t="s">
        <v>2653</v>
      </c>
    </row>
    <row r="517" spans="1:19">
      <c r="A517" s="909"/>
      <c r="B517" s="131" t="s">
        <v>493</v>
      </c>
      <c r="C517" s="147" t="s">
        <v>51</v>
      </c>
      <c r="D517" s="148" t="s">
        <v>132</v>
      </c>
      <c r="E517" s="147" t="s">
        <v>642</v>
      </c>
      <c r="F517" s="255"/>
      <c r="G517" s="267"/>
      <c r="H517" s="245">
        <v>550</v>
      </c>
      <c r="I517" s="263">
        <v>550</v>
      </c>
      <c r="J517" s="263"/>
      <c r="K517" s="245">
        <v>40</v>
      </c>
      <c r="L517" s="264">
        <v>40</v>
      </c>
      <c r="M517" s="264"/>
      <c r="N517" s="245">
        <v>12</v>
      </c>
      <c r="O517" s="265">
        <v>12</v>
      </c>
      <c r="P517" s="279"/>
      <c r="Q517" s="266">
        <v>1.2</v>
      </c>
      <c r="R517" s="242">
        <v>1.2</v>
      </c>
      <c r="S517" s="273" t="s">
        <v>2653</v>
      </c>
    </row>
    <row r="518" spans="1:19">
      <c r="A518" s="909"/>
      <c r="B518" s="131" t="s">
        <v>494</v>
      </c>
      <c r="C518" s="147" t="s">
        <v>51</v>
      </c>
      <c r="D518" s="148" t="s">
        <v>132</v>
      </c>
      <c r="E518" s="147" t="s">
        <v>642</v>
      </c>
      <c r="F518" s="257"/>
      <c r="G518" s="267"/>
      <c r="H518" s="245">
        <v>650</v>
      </c>
      <c r="I518" s="263">
        <v>650</v>
      </c>
      <c r="J518" s="263"/>
      <c r="K518" s="245">
        <v>45</v>
      </c>
      <c r="L518" s="264">
        <v>45</v>
      </c>
      <c r="M518" s="264"/>
      <c r="N518" s="245">
        <v>12</v>
      </c>
      <c r="O518" s="265">
        <v>12</v>
      </c>
      <c r="P518" s="279"/>
      <c r="Q518" s="266">
        <v>1.2</v>
      </c>
      <c r="R518" s="242">
        <v>1.2</v>
      </c>
      <c r="S518" s="273" t="s">
        <v>2654</v>
      </c>
    </row>
    <row r="519" spans="1:19">
      <c r="A519" s="909"/>
      <c r="B519" s="131" t="s">
        <v>495</v>
      </c>
      <c r="C519" s="147" t="s">
        <v>51</v>
      </c>
      <c r="D519" s="148" t="s">
        <v>132</v>
      </c>
      <c r="E519" s="147" t="s">
        <v>642</v>
      </c>
      <c r="F519" s="257"/>
      <c r="G519" s="267"/>
      <c r="H519" s="245">
        <v>750</v>
      </c>
      <c r="I519" s="263">
        <v>750</v>
      </c>
      <c r="J519" s="263"/>
      <c r="K519" s="245">
        <v>50</v>
      </c>
      <c r="L519" s="264">
        <v>50</v>
      </c>
      <c r="M519" s="264"/>
      <c r="N519" s="245">
        <v>12</v>
      </c>
      <c r="O519" s="265">
        <v>12</v>
      </c>
      <c r="P519" s="279"/>
      <c r="Q519" s="266">
        <v>1.2</v>
      </c>
      <c r="R519" s="242">
        <v>1.2</v>
      </c>
      <c r="S519" s="273" t="s">
        <v>2654</v>
      </c>
    </row>
    <row r="520" spans="1:19">
      <c r="A520" s="909"/>
      <c r="B520" s="131" t="s">
        <v>496</v>
      </c>
      <c r="C520" s="147" t="s">
        <v>51</v>
      </c>
      <c r="D520" s="148" t="s">
        <v>132</v>
      </c>
      <c r="E520" s="147" t="s">
        <v>642</v>
      </c>
      <c r="F520" s="258"/>
      <c r="G520" s="267"/>
      <c r="H520" s="245">
        <v>850</v>
      </c>
      <c r="I520" s="263">
        <v>850</v>
      </c>
      <c r="J520" s="263"/>
      <c r="K520" s="245">
        <v>60</v>
      </c>
      <c r="L520" s="264">
        <v>60</v>
      </c>
      <c r="M520" s="264"/>
      <c r="N520" s="245">
        <v>12</v>
      </c>
      <c r="O520" s="265">
        <v>12</v>
      </c>
      <c r="P520" s="279"/>
      <c r="Q520" s="266">
        <v>1.2</v>
      </c>
      <c r="R520" s="242">
        <v>1.2</v>
      </c>
      <c r="S520" s="273" t="s">
        <v>2653</v>
      </c>
    </row>
    <row r="521" spans="1:19">
      <c r="A521" s="909"/>
      <c r="B521" s="131" t="s">
        <v>662</v>
      </c>
      <c r="C521" s="147" t="s">
        <v>51</v>
      </c>
      <c r="D521" s="150" t="s">
        <v>58</v>
      </c>
      <c r="E521" s="147" t="s">
        <v>667</v>
      </c>
      <c r="F521" s="256" t="s">
        <v>64</v>
      </c>
      <c r="G521" s="267"/>
      <c r="H521" s="245">
        <v>320</v>
      </c>
      <c r="I521" s="263">
        <v>320</v>
      </c>
      <c r="J521" s="263"/>
      <c r="K521" s="245">
        <v>45</v>
      </c>
      <c r="L521" s="264">
        <v>45</v>
      </c>
      <c r="M521" s="264"/>
      <c r="N521" s="245">
        <v>16</v>
      </c>
      <c r="O521" s="265">
        <v>16</v>
      </c>
      <c r="P521" s="279"/>
      <c r="Q521" s="266">
        <v>3.2</v>
      </c>
      <c r="R521" s="242">
        <v>3.2</v>
      </c>
      <c r="S521" s="273" t="s">
        <v>2653</v>
      </c>
    </row>
    <row r="522" spans="1:19">
      <c r="A522" s="909"/>
      <c r="B522" s="131" t="s">
        <v>624</v>
      </c>
      <c r="C522" s="147" t="s">
        <v>51</v>
      </c>
      <c r="D522" s="148" t="s">
        <v>52</v>
      </c>
      <c r="E522" s="147" t="s">
        <v>667</v>
      </c>
      <c r="F522" s="256" t="s">
        <v>64</v>
      </c>
      <c r="G522" s="267"/>
      <c r="H522" s="245">
        <v>370</v>
      </c>
      <c r="I522" s="263">
        <v>370</v>
      </c>
      <c r="J522" s="263"/>
      <c r="K522" s="245">
        <v>50</v>
      </c>
      <c r="L522" s="264">
        <v>50</v>
      </c>
      <c r="M522" s="264"/>
      <c r="N522" s="245">
        <v>24</v>
      </c>
      <c r="O522" s="265">
        <v>24</v>
      </c>
      <c r="P522" s="279"/>
      <c r="Q522" s="266">
        <v>3.2</v>
      </c>
      <c r="R522" s="242">
        <v>3.2</v>
      </c>
      <c r="S522" s="273" t="s">
        <v>2653</v>
      </c>
    </row>
    <row r="523" spans="1:19">
      <c r="A523" s="909"/>
      <c r="B523" s="131" t="s">
        <v>625</v>
      </c>
      <c r="C523" s="147" t="s">
        <v>51</v>
      </c>
      <c r="D523" s="148" t="s">
        <v>52</v>
      </c>
      <c r="E523" s="147" t="s">
        <v>667</v>
      </c>
      <c r="F523" s="256" t="s">
        <v>64</v>
      </c>
      <c r="G523" s="267"/>
      <c r="H523" s="245">
        <v>390</v>
      </c>
      <c r="I523" s="263">
        <v>390</v>
      </c>
      <c r="J523" s="263"/>
      <c r="K523" s="245">
        <v>55</v>
      </c>
      <c r="L523" s="264">
        <v>55</v>
      </c>
      <c r="M523" s="264"/>
      <c r="N523" s="245">
        <v>24</v>
      </c>
      <c r="O523" s="265">
        <v>24</v>
      </c>
      <c r="P523" s="279"/>
      <c r="Q523" s="266">
        <v>3.2</v>
      </c>
      <c r="R523" s="242">
        <v>3.2</v>
      </c>
      <c r="S523" s="273" t="s">
        <v>2653</v>
      </c>
    </row>
    <row r="524" spans="1:19">
      <c r="A524" s="909"/>
      <c r="B524" s="131" t="s">
        <v>626</v>
      </c>
      <c r="C524" s="147" t="s">
        <v>51</v>
      </c>
      <c r="D524" s="148" t="s">
        <v>52</v>
      </c>
      <c r="E524" s="147" t="s">
        <v>667</v>
      </c>
      <c r="F524" s="256" t="s">
        <v>64</v>
      </c>
      <c r="G524" s="267"/>
      <c r="H524" s="245">
        <v>440</v>
      </c>
      <c r="I524" s="263">
        <v>440</v>
      </c>
      <c r="J524" s="263"/>
      <c r="K524" s="245">
        <v>60</v>
      </c>
      <c r="L524" s="264">
        <v>60</v>
      </c>
      <c r="M524" s="264"/>
      <c r="N524" s="245">
        <v>24</v>
      </c>
      <c r="O524" s="265">
        <v>24</v>
      </c>
      <c r="P524" s="279"/>
      <c r="Q524" s="266">
        <v>3.2</v>
      </c>
      <c r="R524" s="242">
        <v>3.2</v>
      </c>
      <c r="S524" s="273" t="s">
        <v>2653</v>
      </c>
    </row>
    <row r="525" spans="1:19">
      <c r="A525" s="909"/>
      <c r="B525" s="131" t="s">
        <v>627</v>
      </c>
      <c r="C525" s="147" t="s">
        <v>51</v>
      </c>
      <c r="D525" s="148" t="s">
        <v>52</v>
      </c>
      <c r="E525" s="147" t="s">
        <v>667</v>
      </c>
      <c r="F525" s="256" t="s">
        <v>64</v>
      </c>
      <c r="G525" s="267"/>
      <c r="H525" s="245">
        <v>500</v>
      </c>
      <c r="I525" s="263">
        <v>500</v>
      </c>
      <c r="J525" s="263"/>
      <c r="K525" s="245">
        <v>70</v>
      </c>
      <c r="L525" s="264">
        <v>70</v>
      </c>
      <c r="M525" s="264"/>
      <c r="N525" s="245">
        <v>24</v>
      </c>
      <c r="O525" s="265">
        <v>24</v>
      </c>
      <c r="P525" s="279"/>
      <c r="Q525" s="266">
        <v>3.2</v>
      </c>
      <c r="R525" s="242">
        <v>3.2</v>
      </c>
      <c r="S525" s="273" t="s">
        <v>2653</v>
      </c>
    </row>
    <row r="526" spans="1:19">
      <c r="A526" s="909"/>
      <c r="B526" s="131" t="s">
        <v>628</v>
      </c>
      <c r="C526" s="147" t="s">
        <v>51</v>
      </c>
      <c r="D526" s="148" t="s">
        <v>52</v>
      </c>
      <c r="E526" s="147" t="s">
        <v>667</v>
      </c>
      <c r="F526" s="256" t="s">
        <v>64</v>
      </c>
      <c r="G526" s="267"/>
      <c r="H526" s="245">
        <v>580</v>
      </c>
      <c r="I526" s="263">
        <v>580</v>
      </c>
      <c r="J526" s="263"/>
      <c r="K526" s="245">
        <v>75</v>
      </c>
      <c r="L526" s="264">
        <v>75</v>
      </c>
      <c r="M526" s="264"/>
      <c r="N526" s="245">
        <v>24</v>
      </c>
      <c r="O526" s="265">
        <v>24</v>
      </c>
      <c r="P526" s="279"/>
      <c r="Q526" s="266">
        <v>3.2</v>
      </c>
      <c r="R526" s="242">
        <v>3.2</v>
      </c>
      <c r="S526" s="273" t="s">
        <v>2653</v>
      </c>
    </row>
    <row r="527" spans="1:19">
      <c r="A527" s="909"/>
      <c r="B527" s="131" t="s">
        <v>629</v>
      </c>
      <c r="C527" s="147" t="s">
        <v>51</v>
      </c>
      <c r="D527" s="148" t="s">
        <v>52</v>
      </c>
      <c r="E527" s="147" t="s">
        <v>667</v>
      </c>
      <c r="F527" s="256" t="s">
        <v>64</v>
      </c>
      <c r="G527" s="267"/>
      <c r="H527" s="245">
        <v>680</v>
      </c>
      <c r="I527" s="263">
        <v>680</v>
      </c>
      <c r="J527" s="263"/>
      <c r="K527" s="245">
        <v>80</v>
      </c>
      <c r="L527" s="264">
        <v>80</v>
      </c>
      <c r="M527" s="264"/>
      <c r="N527" s="245">
        <v>24</v>
      </c>
      <c r="O527" s="265">
        <v>24</v>
      </c>
      <c r="P527" s="279"/>
      <c r="Q527" s="266">
        <v>3.2</v>
      </c>
      <c r="R527" s="242">
        <v>3.2</v>
      </c>
      <c r="S527" s="273" t="s">
        <v>2654</v>
      </c>
    </row>
    <row r="528" spans="1:19">
      <c r="A528" s="909"/>
      <c r="B528" s="131" t="s">
        <v>661</v>
      </c>
      <c r="C528" s="147" t="s">
        <v>3474</v>
      </c>
      <c r="D528" s="148" t="s">
        <v>50</v>
      </c>
      <c r="E528" s="147" t="s">
        <v>667</v>
      </c>
      <c r="F528" s="255" t="s">
        <v>65</v>
      </c>
      <c r="G528" s="267"/>
      <c r="H528" s="245">
        <v>370</v>
      </c>
      <c r="I528" s="263">
        <v>370</v>
      </c>
      <c r="J528" s="263"/>
      <c r="K528" s="245">
        <v>60</v>
      </c>
      <c r="L528" s="264">
        <v>60</v>
      </c>
      <c r="M528" s="264"/>
      <c r="N528" s="245">
        <v>32</v>
      </c>
      <c r="O528" s="265">
        <v>32</v>
      </c>
      <c r="P528" s="279"/>
      <c r="Q528" s="266">
        <v>3.2</v>
      </c>
      <c r="R528" s="242">
        <v>3.2</v>
      </c>
      <c r="S528" s="273" t="s">
        <v>2654</v>
      </c>
    </row>
    <row r="529" spans="1:19">
      <c r="A529" s="909"/>
      <c r="B529" s="131" t="s">
        <v>631</v>
      </c>
      <c r="C529" s="147" t="s">
        <v>3474</v>
      </c>
      <c r="D529" s="148" t="s">
        <v>50</v>
      </c>
      <c r="E529" s="147" t="s">
        <v>667</v>
      </c>
      <c r="F529" s="255" t="s">
        <v>65</v>
      </c>
      <c r="G529" s="267"/>
      <c r="H529" s="245">
        <v>400</v>
      </c>
      <c r="I529" s="263">
        <v>400</v>
      </c>
      <c r="J529" s="263"/>
      <c r="K529" s="245">
        <v>60</v>
      </c>
      <c r="L529" s="264">
        <v>60</v>
      </c>
      <c r="M529" s="264"/>
      <c r="N529" s="245">
        <v>32</v>
      </c>
      <c r="O529" s="265">
        <v>32</v>
      </c>
      <c r="P529" s="279"/>
      <c r="Q529" s="266">
        <v>3.2</v>
      </c>
      <c r="R529" s="242">
        <v>3.2</v>
      </c>
      <c r="S529" s="273" t="s">
        <v>2653</v>
      </c>
    </row>
    <row r="530" spans="1:19">
      <c r="A530" s="909"/>
      <c r="B530" s="131" t="s">
        <v>632</v>
      </c>
      <c r="C530" s="147" t="s">
        <v>3474</v>
      </c>
      <c r="D530" s="148" t="s">
        <v>50</v>
      </c>
      <c r="E530" s="147" t="s">
        <v>667</v>
      </c>
      <c r="F530" s="255" t="s">
        <v>65</v>
      </c>
      <c r="G530" s="267"/>
      <c r="H530" s="245">
        <v>440</v>
      </c>
      <c r="I530" s="263">
        <v>440</v>
      </c>
      <c r="J530" s="263"/>
      <c r="K530" s="245">
        <v>70</v>
      </c>
      <c r="L530" s="264">
        <v>70</v>
      </c>
      <c r="M530" s="264"/>
      <c r="N530" s="245">
        <v>32</v>
      </c>
      <c r="O530" s="265">
        <v>32</v>
      </c>
      <c r="P530" s="279"/>
      <c r="Q530" s="266">
        <v>3.2</v>
      </c>
      <c r="R530" s="242">
        <v>3.2</v>
      </c>
      <c r="S530" s="273" t="s">
        <v>2653</v>
      </c>
    </row>
    <row r="531" spans="1:19">
      <c r="A531" s="909"/>
      <c r="B531" s="131" t="s">
        <v>633</v>
      </c>
      <c r="C531" s="147" t="s">
        <v>3474</v>
      </c>
      <c r="D531" s="148" t="s">
        <v>50</v>
      </c>
      <c r="E531" s="147" t="s">
        <v>667</v>
      </c>
      <c r="F531" s="255" t="s">
        <v>65</v>
      </c>
      <c r="G531" s="267"/>
      <c r="H531" s="245">
        <v>500</v>
      </c>
      <c r="I531" s="263">
        <v>500</v>
      </c>
      <c r="J531" s="263"/>
      <c r="K531" s="245">
        <v>75</v>
      </c>
      <c r="L531" s="264">
        <v>75</v>
      </c>
      <c r="M531" s="264"/>
      <c r="N531" s="245">
        <v>32</v>
      </c>
      <c r="O531" s="265">
        <v>32</v>
      </c>
      <c r="P531" s="279"/>
      <c r="Q531" s="266">
        <v>3.2</v>
      </c>
      <c r="R531" s="242">
        <v>3.2</v>
      </c>
      <c r="S531" s="273" t="s">
        <v>2653</v>
      </c>
    </row>
    <row r="532" spans="1:19">
      <c r="A532" s="909"/>
      <c r="B532" s="131" t="s">
        <v>634</v>
      </c>
      <c r="C532" s="147" t="s">
        <v>3474</v>
      </c>
      <c r="D532" s="148" t="s">
        <v>50</v>
      </c>
      <c r="E532" s="147" t="s">
        <v>667</v>
      </c>
      <c r="F532" s="255" t="s">
        <v>65</v>
      </c>
      <c r="G532" s="267"/>
      <c r="H532" s="245">
        <v>580</v>
      </c>
      <c r="I532" s="263">
        <v>580</v>
      </c>
      <c r="J532" s="263"/>
      <c r="K532" s="245">
        <v>80</v>
      </c>
      <c r="L532" s="264">
        <v>80</v>
      </c>
      <c r="M532" s="264"/>
      <c r="N532" s="245">
        <v>32</v>
      </c>
      <c r="O532" s="265">
        <v>32</v>
      </c>
      <c r="P532" s="279"/>
      <c r="Q532" s="266">
        <v>3.2</v>
      </c>
      <c r="R532" s="242">
        <v>3.2</v>
      </c>
      <c r="S532" s="273" t="s">
        <v>2653</v>
      </c>
    </row>
    <row r="533" spans="1:19">
      <c r="A533" s="909"/>
      <c r="B533" s="131" t="s">
        <v>635</v>
      </c>
      <c r="C533" s="147" t="s">
        <v>3474</v>
      </c>
      <c r="D533" s="148" t="s">
        <v>50</v>
      </c>
      <c r="E533" s="147" t="s">
        <v>667</v>
      </c>
      <c r="F533" s="255" t="s">
        <v>65</v>
      </c>
      <c r="G533" s="267"/>
      <c r="H533" s="245">
        <v>680</v>
      </c>
      <c r="I533" s="263">
        <v>680</v>
      </c>
      <c r="J533" s="263"/>
      <c r="K533" s="245">
        <v>85</v>
      </c>
      <c r="L533" s="264">
        <v>85</v>
      </c>
      <c r="M533" s="264"/>
      <c r="N533" s="245">
        <v>32</v>
      </c>
      <c r="O533" s="265">
        <v>32</v>
      </c>
      <c r="P533" s="279"/>
      <c r="Q533" s="266">
        <v>3.2</v>
      </c>
      <c r="R533" s="242">
        <v>3.2</v>
      </c>
      <c r="S533" s="273" t="s">
        <v>2653</v>
      </c>
    </row>
    <row r="534" spans="1:19">
      <c r="A534" s="909"/>
      <c r="B534" s="131" t="s">
        <v>636</v>
      </c>
      <c r="C534" s="147" t="s">
        <v>3474</v>
      </c>
      <c r="D534" s="148" t="s">
        <v>50</v>
      </c>
      <c r="E534" s="147" t="s">
        <v>667</v>
      </c>
      <c r="F534" s="255" t="s">
        <v>65</v>
      </c>
      <c r="G534" s="267"/>
      <c r="H534" s="245">
        <v>800</v>
      </c>
      <c r="I534" s="263">
        <v>800</v>
      </c>
      <c r="J534" s="263"/>
      <c r="K534" s="245">
        <v>85</v>
      </c>
      <c r="L534" s="264">
        <v>85</v>
      </c>
      <c r="M534" s="264"/>
      <c r="N534" s="245">
        <v>32</v>
      </c>
      <c r="O534" s="265">
        <v>32</v>
      </c>
      <c r="P534" s="279"/>
      <c r="Q534" s="266">
        <v>3.2</v>
      </c>
      <c r="R534" s="242">
        <v>3.2</v>
      </c>
      <c r="S534" s="273" t="s">
        <v>2653</v>
      </c>
    </row>
    <row r="535" spans="1:19">
      <c r="A535" s="909"/>
      <c r="B535" s="131" t="s">
        <v>663</v>
      </c>
      <c r="C535" s="147" t="s">
        <v>51</v>
      </c>
      <c r="D535" s="148" t="s">
        <v>86</v>
      </c>
      <c r="E535" s="147" t="s">
        <v>668</v>
      </c>
      <c r="F535" s="255"/>
      <c r="G535" s="267"/>
      <c r="H535" s="245">
        <v>200</v>
      </c>
      <c r="I535" s="263">
        <v>200</v>
      </c>
      <c r="J535" s="263"/>
      <c r="K535" s="245">
        <v>70</v>
      </c>
      <c r="L535" s="264">
        <v>70</v>
      </c>
      <c r="M535" s="245" t="s">
        <v>124</v>
      </c>
      <c r="N535" s="245" t="s">
        <v>3494</v>
      </c>
      <c r="O535" s="265" t="s">
        <v>3494</v>
      </c>
      <c r="P535" s="279"/>
      <c r="Q535" s="266">
        <v>2.1</v>
      </c>
      <c r="R535" s="242">
        <v>2.1</v>
      </c>
      <c r="S535" s="273" t="s">
        <v>2653</v>
      </c>
    </row>
    <row r="536" spans="1:19">
      <c r="A536" s="909"/>
      <c r="B536" s="131" t="s">
        <v>638</v>
      </c>
      <c r="C536" s="147" t="s">
        <v>51</v>
      </c>
      <c r="D536" s="148" t="s">
        <v>86</v>
      </c>
      <c r="E536" s="147" t="s">
        <v>668</v>
      </c>
      <c r="F536" s="257"/>
      <c r="G536" s="267"/>
      <c r="H536" s="245">
        <v>235</v>
      </c>
      <c r="I536" s="263">
        <v>235</v>
      </c>
      <c r="J536" s="263"/>
      <c r="K536" s="245">
        <v>70</v>
      </c>
      <c r="L536" s="264">
        <v>70</v>
      </c>
      <c r="M536" s="245" t="s">
        <v>124</v>
      </c>
      <c r="N536" s="245" t="s">
        <v>3494</v>
      </c>
      <c r="O536" s="265" t="s">
        <v>3494</v>
      </c>
      <c r="P536" s="279"/>
      <c r="Q536" s="266">
        <v>2.1</v>
      </c>
      <c r="R536" s="242">
        <v>2.1</v>
      </c>
      <c r="S536" s="273" t="s">
        <v>2653</v>
      </c>
    </row>
    <row r="537" spans="1:19">
      <c r="A537" s="909"/>
      <c r="B537" s="131" t="s">
        <v>639</v>
      </c>
      <c r="C537" s="147" t="s">
        <v>51</v>
      </c>
      <c r="D537" s="148" t="s">
        <v>58</v>
      </c>
      <c r="E537" s="147" t="s">
        <v>668</v>
      </c>
      <c r="F537" s="257"/>
      <c r="G537" s="267"/>
      <c r="H537" s="245">
        <v>280</v>
      </c>
      <c r="I537" s="263">
        <v>280</v>
      </c>
      <c r="J537" s="263"/>
      <c r="K537" s="245">
        <v>80</v>
      </c>
      <c r="L537" s="264">
        <v>80</v>
      </c>
      <c r="M537" s="245" t="s">
        <v>124</v>
      </c>
      <c r="N537" s="245" t="s">
        <v>3494</v>
      </c>
      <c r="O537" s="265" t="s">
        <v>3494</v>
      </c>
      <c r="P537" s="279"/>
      <c r="Q537" s="266">
        <v>2.1</v>
      </c>
      <c r="R537" s="242">
        <v>2.1</v>
      </c>
      <c r="S537" s="273" t="s">
        <v>2653</v>
      </c>
    </row>
    <row r="538" spans="1:19">
      <c r="A538" s="909"/>
      <c r="B538" s="131" t="s">
        <v>640</v>
      </c>
      <c r="C538" s="147" t="s">
        <v>51</v>
      </c>
      <c r="D538" s="148" t="s">
        <v>58</v>
      </c>
      <c r="E538" s="147" t="s">
        <v>668</v>
      </c>
      <c r="F538" s="257"/>
      <c r="G538" s="267"/>
      <c r="H538" s="245">
        <v>335</v>
      </c>
      <c r="I538" s="263">
        <v>335</v>
      </c>
      <c r="J538" s="263"/>
      <c r="K538" s="245">
        <v>85</v>
      </c>
      <c r="L538" s="264">
        <v>85</v>
      </c>
      <c r="M538" s="245" t="s">
        <v>124</v>
      </c>
      <c r="N538" s="245" t="s">
        <v>3494</v>
      </c>
      <c r="O538" s="265" t="s">
        <v>3494</v>
      </c>
      <c r="P538" s="279"/>
      <c r="Q538" s="266">
        <v>2.1</v>
      </c>
      <c r="R538" s="242">
        <v>2.1</v>
      </c>
      <c r="S538" s="273" t="s">
        <v>2653</v>
      </c>
    </row>
    <row r="539" spans="1:19">
      <c r="A539" s="909"/>
      <c r="B539" s="131" t="s">
        <v>641</v>
      </c>
      <c r="C539" s="147" t="s">
        <v>51</v>
      </c>
      <c r="D539" s="148" t="s">
        <v>58</v>
      </c>
      <c r="E539" s="147" t="s">
        <v>668</v>
      </c>
      <c r="F539" s="258"/>
      <c r="G539" s="267"/>
      <c r="H539" s="245">
        <v>350</v>
      </c>
      <c r="I539" s="263">
        <v>350</v>
      </c>
      <c r="J539" s="263"/>
      <c r="K539" s="245">
        <v>90</v>
      </c>
      <c r="L539" s="264">
        <v>90</v>
      </c>
      <c r="M539" s="245" t="s">
        <v>124</v>
      </c>
      <c r="N539" s="245" t="s">
        <v>3494</v>
      </c>
      <c r="O539" s="265" t="s">
        <v>3494</v>
      </c>
      <c r="P539" s="279"/>
      <c r="Q539" s="266">
        <v>2.1</v>
      </c>
      <c r="R539" s="242">
        <v>2.1</v>
      </c>
      <c r="S539" s="273" t="s">
        <v>2654</v>
      </c>
    </row>
    <row r="540" spans="1:19">
      <c r="A540" s="909"/>
      <c r="B540" s="131" t="s">
        <v>498</v>
      </c>
      <c r="C540" s="147" t="s">
        <v>51</v>
      </c>
      <c r="D540" s="148" t="s">
        <v>132</v>
      </c>
      <c r="E540" s="147" t="s">
        <v>642</v>
      </c>
      <c r="F540" s="255"/>
      <c r="G540" s="267"/>
      <c r="H540" s="245">
        <v>550</v>
      </c>
      <c r="I540" s="263">
        <v>550</v>
      </c>
      <c r="J540" s="263"/>
      <c r="K540" s="245">
        <v>40</v>
      </c>
      <c r="L540" s="264">
        <v>40</v>
      </c>
      <c r="M540" s="264"/>
      <c r="N540" s="245">
        <v>12</v>
      </c>
      <c r="O540" s="265">
        <v>12</v>
      </c>
      <c r="P540" s="279"/>
      <c r="Q540" s="266">
        <v>1.2</v>
      </c>
      <c r="R540" s="242">
        <v>1.2</v>
      </c>
      <c r="S540" s="273" t="s">
        <v>2653</v>
      </c>
    </row>
    <row r="541" spans="1:19">
      <c r="A541" s="909"/>
      <c r="B541" s="131" t="s">
        <v>494</v>
      </c>
      <c r="C541" s="147" t="s">
        <v>51</v>
      </c>
      <c r="D541" s="148" t="s">
        <v>132</v>
      </c>
      <c r="E541" s="147" t="s">
        <v>642</v>
      </c>
      <c r="F541" s="257"/>
      <c r="G541" s="267"/>
      <c r="H541" s="245">
        <v>650</v>
      </c>
      <c r="I541" s="263">
        <v>650</v>
      </c>
      <c r="J541" s="263"/>
      <c r="K541" s="245">
        <v>45</v>
      </c>
      <c r="L541" s="264">
        <v>45</v>
      </c>
      <c r="M541" s="264"/>
      <c r="N541" s="245">
        <v>12</v>
      </c>
      <c r="O541" s="265">
        <v>12</v>
      </c>
      <c r="P541" s="279"/>
      <c r="Q541" s="266">
        <v>1.2</v>
      </c>
      <c r="R541" s="242">
        <v>1.2</v>
      </c>
      <c r="S541" s="273" t="s">
        <v>2653</v>
      </c>
    </row>
    <row r="542" spans="1:19">
      <c r="A542" s="909"/>
      <c r="B542" s="131" t="s">
        <v>495</v>
      </c>
      <c r="C542" s="147" t="s">
        <v>51</v>
      </c>
      <c r="D542" s="148" t="s">
        <v>132</v>
      </c>
      <c r="E542" s="147" t="s">
        <v>642</v>
      </c>
      <c r="F542" s="257"/>
      <c r="G542" s="267"/>
      <c r="H542" s="245">
        <v>750</v>
      </c>
      <c r="I542" s="263">
        <v>750</v>
      </c>
      <c r="J542" s="263"/>
      <c r="K542" s="245">
        <v>50</v>
      </c>
      <c r="L542" s="264">
        <v>50</v>
      </c>
      <c r="M542" s="264"/>
      <c r="N542" s="245">
        <v>12</v>
      </c>
      <c r="O542" s="265">
        <v>12</v>
      </c>
      <c r="P542" s="279"/>
      <c r="Q542" s="266">
        <v>1.2</v>
      </c>
      <c r="R542" s="242">
        <v>1.2</v>
      </c>
      <c r="S542" s="273" t="s">
        <v>2653</v>
      </c>
    </row>
    <row r="543" spans="1:19">
      <c r="A543" s="909"/>
      <c r="B543" s="131" t="s">
        <v>643</v>
      </c>
      <c r="C543" s="147" t="s">
        <v>51</v>
      </c>
      <c r="D543" s="148" t="s">
        <v>132</v>
      </c>
      <c r="E543" s="147" t="s">
        <v>642</v>
      </c>
      <c r="F543" s="258"/>
      <c r="G543" s="267"/>
      <c r="H543" s="245">
        <v>850</v>
      </c>
      <c r="I543" s="263">
        <v>850</v>
      </c>
      <c r="J543" s="263"/>
      <c r="K543" s="245">
        <v>60</v>
      </c>
      <c r="L543" s="264">
        <v>60</v>
      </c>
      <c r="M543" s="264"/>
      <c r="N543" s="245">
        <v>12</v>
      </c>
      <c r="O543" s="265">
        <v>12</v>
      </c>
      <c r="P543" s="279"/>
      <c r="Q543" s="266">
        <v>1.2</v>
      </c>
      <c r="R543" s="242">
        <v>1.2</v>
      </c>
      <c r="S543" s="273" t="s">
        <v>2653</v>
      </c>
    </row>
    <row r="544" spans="1:19">
      <c r="A544" s="909"/>
      <c r="B544" s="131" t="s">
        <v>664</v>
      </c>
      <c r="C544" s="147" t="s">
        <v>59</v>
      </c>
      <c r="D544" s="148" t="s">
        <v>58</v>
      </c>
      <c r="E544" s="147" t="s">
        <v>667</v>
      </c>
      <c r="F544" s="255" t="s">
        <v>3516</v>
      </c>
      <c r="G544" s="267"/>
      <c r="H544" s="245">
        <v>320</v>
      </c>
      <c r="I544" s="263">
        <v>320</v>
      </c>
      <c r="J544" s="263"/>
      <c r="K544" s="245">
        <v>45</v>
      </c>
      <c r="L544" s="264">
        <v>45</v>
      </c>
      <c r="M544" s="264"/>
      <c r="N544" s="245">
        <v>20</v>
      </c>
      <c r="O544" s="265">
        <v>20</v>
      </c>
      <c r="P544" s="279"/>
      <c r="Q544" s="266">
        <v>3.2</v>
      </c>
      <c r="R544" s="242">
        <v>3.2</v>
      </c>
      <c r="S544" s="273" t="s">
        <v>2654</v>
      </c>
    </row>
    <row r="545" spans="1:19">
      <c r="A545" s="909"/>
      <c r="B545" s="131" t="s">
        <v>645</v>
      </c>
      <c r="C545" s="147" t="s">
        <v>59</v>
      </c>
      <c r="D545" s="148" t="s">
        <v>58</v>
      </c>
      <c r="E545" s="147" t="s">
        <v>667</v>
      </c>
      <c r="F545" s="255" t="s">
        <v>3516</v>
      </c>
      <c r="G545" s="267"/>
      <c r="H545" s="245">
        <v>350</v>
      </c>
      <c r="I545" s="263">
        <v>350</v>
      </c>
      <c r="J545" s="263"/>
      <c r="K545" s="245">
        <v>50</v>
      </c>
      <c r="L545" s="264">
        <v>50</v>
      </c>
      <c r="M545" s="264"/>
      <c r="N545" s="245">
        <v>20</v>
      </c>
      <c r="O545" s="265">
        <v>20</v>
      </c>
      <c r="P545" s="279"/>
      <c r="Q545" s="266">
        <v>3.2</v>
      </c>
      <c r="R545" s="242">
        <v>3.2</v>
      </c>
      <c r="S545" s="273" t="s">
        <v>2653</v>
      </c>
    </row>
    <row r="546" spans="1:19">
      <c r="A546" s="909"/>
      <c r="B546" s="131" t="s">
        <v>646</v>
      </c>
      <c r="C546" s="147" t="s">
        <v>59</v>
      </c>
      <c r="D546" s="148" t="s">
        <v>58</v>
      </c>
      <c r="E546" s="147" t="s">
        <v>667</v>
      </c>
      <c r="F546" s="255" t="s">
        <v>3516</v>
      </c>
      <c r="G546" s="267"/>
      <c r="H546" s="245">
        <v>370</v>
      </c>
      <c r="I546" s="263">
        <v>370</v>
      </c>
      <c r="J546" s="263"/>
      <c r="K546" s="245">
        <v>55</v>
      </c>
      <c r="L546" s="264">
        <v>55</v>
      </c>
      <c r="M546" s="264"/>
      <c r="N546" s="245">
        <v>20</v>
      </c>
      <c r="O546" s="265">
        <v>20</v>
      </c>
      <c r="P546" s="279"/>
      <c r="Q546" s="266">
        <v>3.2</v>
      </c>
      <c r="R546" s="242">
        <v>3.2</v>
      </c>
      <c r="S546" s="273" t="s">
        <v>2654</v>
      </c>
    </row>
    <row r="547" spans="1:19">
      <c r="A547" s="909"/>
      <c r="B547" s="131" t="s">
        <v>647</v>
      </c>
      <c r="C547" s="147" t="s">
        <v>59</v>
      </c>
      <c r="D547" s="148" t="s">
        <v>58</v>
      </c>
      <c r="E547" s="147" t="s">
        <v>667</v>
      </c>
      <c r="F547" s="255" t="s">
        <v>3516</v>
      </c>
      <c r="G547" s="267"/>
      <c r="H547" s="245">
        <v>420</v>
      </c>
      <c r="I547" s="263">
        <v>420</v>
      </c>
      <c r="J547" s="263"/>
      <c r="K547" s="245">
        <v>60</v>
      </c>
      <c r="L547" s="264">
        <v>60</v>
      </c>
      <c r="M547" s="264"/>
      <c r="N547" s="245">
        <v>20</v>
      </c>
      <c r="O547" s="265">
        <v>20</v>
      </c>
      <c r="P547" s="279"/>
      <c r="Q547" s="266">
        <v>3.2</v>
      </c>
      <c r="R547" s="242">
        <v>3.2</v>
      </c>
      <c r="S547" s="273" t="s">
        <v>2653</v>
      </c>
    </row>
    <row r="548" spans="1:19">
      <c r="A548" s="909"/>
      <c r="B548" s="131" t="s">
        <v>648</v>
      </c>
      <c r="C548" s="147" t="s">
        <v>59</v>
      </c>
      <c r="D548" s="148" t="s">
        <v>58</v>
      </c>
      <c r="E548" s="147" t="s">
        <v>667</v>
      </c>
      <c r="F548" s="255" t="s">
        <v>3516</v>
      </c>
      <c r="G548" s="267"/>
      <c r="H548" s="245">
        <v>480</v>
      </c>
      <c r="I548" s="263">
        <v>480</v>
      </c>
      <c r="J548" s="263"/>
      <c r="K548" s="245">
        <v>70</v>
      </c>
      <c r="L548" s="264">
        <v>70</v>
      </c>
      <c r="M548" s="264"/>
      <c r="N548" s="245">
        <v>20</v>
      </c>
      <c r="O548" s="265">
        <v>20</v>
      </c>
      <c r="P548" s="279"/>
      <c r="Q548" s="266">
        <v>3.2</v>
      </c>
      <c r="R548" s="242">
        <v>3.2</v>
      </c>
      <c r="S548" s="273" t="s">
        <v>2653</v>
      </c>
    </row>
    <row r="549" spans="1:19">
      <c r="A549" s="909"/>
      <c r="B549" s="131" t="s">
        <v>649</v>
      </c>
      <c r="C549" s="147" t="s">
        <v>59</v>
      </c>
      <c r="D549" s="148" t="s">
        <v>58</v>
      </c>
      <c r="E549" s="147" t="s">
        <v>667</v>
      </c>
      <c r="F549" s="255" t="s">
        <v>3516</v>
      </c>
      <c r="G549" s="267"/>
      <c r="H549" s="245">
        <v>560</v>
      </c>
      <c r="I549" s="263">
        <v>560</v>
      </c>
      <c r="J549" s="263"/>
      <c r="K549" s="245">
        <v>75</v>
      </c>
      <c r="L549" s="264">
        <v>75</v>
      </c>
      <c r="M549" s="264"/>
      <c r="N549" s="245">
        <v>20</v>
      </c>
      <c r="O549" s="265">
        <v>20</v>
      </c>
      <c r="P549" s="279"/>
      <c r="Q549" s="266">
        <v>3.2</v>
      </c>
      <c r="R549" s="242">
        <v>3.2</v>
      </c>
      <c r="S549" s="273" t="s">
        <v>2653</v>
      </c>
    </row>
    <row r="550" spans="1:19">
      <c r="A550" s="909"/>
      <c r="B550" s="131" t="s">
        <v>650</v>
      </c>
      <c r="C550" s="147" t="s">
        <v>59</v>
      </c>
      <c r="D550" s="148" t="s">
        <v>58</v>
      </c>
      <c r="E550" s="147" t="s">
        <v>667</v>
      </c>
      <c r="F550" s="255" t="s">
        <v>3516</v>
      </c>
      <c r="G550" s="267"/>
      <c r="H550" s="245">
        <v>660</v>
      </c>
      <c r="I550" s="263">
        <v>660</v>
      </c>
      <c r="J550" s="263"/>
      <c r="K550" s="245">
        <v>80</v>
      </c>
      <c r="L550" s="264">
        <v>80</v>
      </c>
      <c r="M550" s="264"/>
      <c r="N550" s="245">
        <v>20</v>
      </c>
      <c r="O550" s="265">
        <v>20</v>
      </c>
      <c r="P550" s="279"/>
      <c r="Q550" s="266">
        <v>3.2</v>
      </c>
      <c r="R550" s="242">
        <v>3.2</v>
      </c>
      <c r="S550" s="273" t="s">
        <v>2667</v>
      </c>
    </row>
    <row r="551" spans="1:19">
      <c r="A551" s="909"/>
      <c r="B551" s="131" t="s">
        <v>665</v>
      </c>
      <c r="C551" s="147" t="s">
        <v>51</v>
      </c>
      <c r="D551" s="148" t="s">
        <v>50</v>
      </c>
      <c r="E551" s="147" t="s">
        <v>667</v>
      </c>
      <c r="F551" s="255" t="s">
        <v>66</v>
      </c>
      <c r="G551" s="267"/>
      <c r="H551" s="245">
        <v>250</v>
      </c>
      <c r="I551" s="263">
        <v>250</v>
      </c>
      <c r="J551" s="263"/>
      <c r="K551" s="245">
        <v>60</v>
      </c>
      <c r="L551" s="264">
        <v>60</v>
      </c>
      <c r="M551" s="245" t="s">
        <v>124</v>
      </c>
      <c r="N551" s="245" t="s">
        <v>3494</v>
      </c>
      <c r="O551" s="265" t="s">
        <v>3494</v>
      </c>
      <c r="P551" s="279"/>
      <c r="Q551" s="266">
        <v>3.2</v>
      </c>
      <c r="R551" s="242">
        <v>3.2</v>
      </c>
      <c r="S551" s="273" t="s">
        <v>2653</v>
      </c>
    </row>
    <row r="552" spans="1:19">
      <c r="A552" s="909"/>
      <c r="B552" s="131" t="s">
        <v>652</v>
      </c>
      <c r="C552" s="147" t="s">
        <v>51</v>
      </c>
      <c r="D552" s="148" t="s">
        <v>50</v>
      </c>
      <c r="E552" s="147" t="s">
        <v>667</v>
      </c>
      <c r="F552" s="255" t="s">
        <v>66</v>
      </c>
      <c r="G552" s="267"/>
      <c r="H552" s="245">
        <v>300</v>
      </c>
      <c r="I552" s="263">
        <v>300</v>
      </c>
      <c r="J552" s="263"/>
      <c r="K552" s="245">
        <v>70</v>
      </c>
      <c r="L552" s="264">
        <v>70</v>
      </c>
      <c r="M552" s="245" t="s">
        <v>124</v>
      </c>
      <c r="N552" s="245" t="s">
        <v>3494</v>
      </c>
      <c r="O552" s="265" t="s">
        <v>3494</v>
      </c>
      <c r="P552" s="279"/>
      <c r="Q552" s="266">
        <v>3.2</v>
      </c>
      <c r="R552" s="242">
        <v>3.2</v>
      </c>
      <c r="S552" s="273" t="s">
        <v>2653</v>
      </c>
    </row>
    <row r="553" spans="1:19">
      <c r="A553" s="909"/>
      <c r="B553" s="131" t="s">
        <v>653</v>
      </c>
      <c r="C553" s="147" t="s">
        <v>51</v>
      </c>
      <c r="D553" s="148" t="s">
        <v>50</v>
      </c>
      <c r="E553" s="147" t="s">
        <v>667</v>
      </c>
      <c r="F553" s="255" t="s">
        <v>66</v>
      </c>
      <c r="G553" s="267"/>
      <c r="H553" s="245">
        <v>370</v>
      </c>
      <c r="I553" s="263">
        <v>370</v>
      </c>
      <c r="J553" s="263"/>
      <c r="K553" s="245">
        <v>75</v>
      </c>
      <c r="L553" s="264">
        <v>75</v>
      </c>
      <c r="M553" s="245" t="s">
        <v>124</v>
      </c>
      <c r="N553" s="245" t="s">
        <v>3494</v>
      </c>
      <c r="O553" s="265" t="s">
        <v>3494</v>
      </c>
      <c r="P553" s="279"/>
      <c r="Q553" s="266">
        <v>3.2</v>
      </c>
      <c r="R553" s="242">
        <v>3.2</v>
      </c>
      <c r="S553" s="273" t="s">
        <v>2653</v>
      </c>
    </row>
    <row r="554" spans="1:19">
      <c r="A554" s="909"/>
      <c r="B554" s="131" t="s">
        <v>654</v>
      </c>
      <c r="C554" s="147" t="s">
        <v>51</v>
      </c>
      <c r="D554" s="148" t="s">
        <v>50</v>
      </c>
      <c r="E554" s="147" t="s">
        <v>667</v>
      </c>
      <c r="F554" s="255" t="s">
        <v>66</v>
      </c>
      <c r="G554" s="267"/>
      <c r="H554" s="245">
        <v>390</v>
      </c>
      <c r="I554" s="263">
        <v>390</v>
      </c>
      <c r="J554" s="263"/>
      <c r="K554" s="245">
        <v>80</v>
      </c>
      <c r="L554" s="264">
        <v>80</v>
      </c>
      <c r="M554" s="245" t="s">
        <v>124</v>
      </c>
      <c r="N554" s="245" t="s">
        <v>3494</v>
      </c>
      <c r="O554" s="265" t="s">
        <v>3494</v>
      </c>
      <c r="P554" s="279"/>
      <c r="Q554" s="266">
        <v>3.2</v>
      </c>
      <c r="R554" s="242">
        <v>3.2</v>
      </c>
      <c r="S554" s="273" t="s">
        <v>2653</v>
      </c>
    </row>
    <row r="555" spans="1:19">
      <c r="A555" s="909"/>
      <c r="B555" s="131" t="s">
        <v>655</v>
      </c>
      <c r="C555" s="147" t="s">
        <v>51</v>
      </c>
      <c r="D555" s="148" t="s">
        <v>50</v>
      </c>
      <c r="E555" s="147" t="s">
        <v>667</v>
      </c>
      <c r="F555" s="255" t="s">
        <v>66</v>
      </c>
      <c r="G555" s="267"/>
      <c r="H555" s="245">
        <v>440</v>
      </c>
      <c r="I555" s="263">
        <v>440</v>
      </c>
      <c r="J555" s="263"/>
      <c r="K555" s="245">
        <v>85</v>
      </c>
      <c r="L555" s="264">
        <v>85</v>
      </c>
      <c r="M555" s="245" t="s">
        <v>124</v>
      </c>
      <c r="N555" s="245" t="s">
        <v>3494</v>
      </c>
      <c r="O555" s="265" t="s">
        <v>3494</v>
      </c>
      <c r="P555" s="279"/>
      <c r="Q555" s="266">
        <v>3.2</v>
      </c>
      <c r="R555" s="242">
        <v>3.2</v>
      </c>
      <c r="S555" s="273" t="s">
        <v>2653</v>
      </c>
    </row>
    <row r="556" spans="1:19">
      <c r="A556" s="909"/>
      <c r="B556" s="131" t="s">
        <v>656</v>
      </c>
      <c r="C556" s="147" t="s">
        <v>51</v>
      </c>
      <c r="D556" s="148" t="s">
        <v>50</v>
      </c>
      <c r="E556" s="147" t="s">
        <v>667</v>
      </c>
      <c r="F556" s="255" t="s">
        <v>66</v>
      </c>
      <c r="G556" s="267"/>
      <c r="H556" s="245">
        <v>500</v>
      </c>
      <c r="I556" s="263">
        <v>500</v>
      </c>
      <c r="J556" s="263"/>
      <c r="K556" s="245">
        <v>90</v>
      </c>
      <c r="L556" s="264">
        <v>90</v>
      </c>
      <c r="M556" s="245" t="s">
        <v>124</v>
      </c>
      <c r="N556" s="245" t="s">
        <v>3494</v>
      </c>
      <c r="O556" s="265" t="s">
        <v>3494</v>
      </c>
      <c r="P556" s="279"/>
      <c r="Q556" s="266">
        <v>3.2</v>
      </c>
      <c r="R556" s="242">
        <v>3.2</v>
      </c>
      <c r="S556" s="273" t="s">
        <v>2653</v>
      </c>
    </row>
    <row r="557" spans="1:19">
      <c r="A557" s="909"/>
      <c r="B557" s="131" t="s">
        <v>657</v>
      </c>
      <c r="C557" s="147" t="s">
        <v>51</v>
      </c>
      <c r="D557" s="148" t="s">
        <v>50</v>
      </c>
      <c r="E557" s="147" t="s">
        <v>667</v>
      </c>
      <c r="F557" s="255" t="s">
        <v>66</v>
      </c>
      <c r="G557" s="267"/>
      <c r="H557" s="245">
        <v>580</v>
      </c>
      <c r="I557" s="263">
        <v>580</v>
      </c>
      <c r="J557" s="263"/>
      <c r="K557" s="245">
        <v>95</v>
      </c>
      <c r="L557" s="264">
        <v>95</v>
      </c>
      <c r="M557" s="245" t="s">
        <v>124</v>
      </c>
      <c r="N557" s="245" t="s">
        <v>3494</v>
      </c>
      <c r="O557" s="265" t="s">
        <v>3494</v>
      </c>
      <c r="P557" s="279"/>
      <c r="Q557" s="266">
        <v>3.2</v>
      </c>
      <c r="R557" s="242">
        <v>3.2</v>
      </c>
      <c r="S557" s="273" t="s">
        <v>2654</v>
      </c>
    </row>
    <row r="558" spans="1:19">
      <c r="A558" s="909"/>
      <c r="B558" s="131" t="s">
        <v>666</v>
      </c>
      <c r="C558" s="147" t="s">
        <v>51</v>
      </c>
      <c r="D558" s="148" t="s">
        <v>52</v>
      </c>
      <c r="E558" s="147" t="s">
        <v>667</v>
      </c>
      <c r="F558" s="255" t="s">
        <v>64</v>
      </c>
      <c r="G558" s="267"/>
      <c r="H558" s="245">
        <v>600</v>
      </c>
      <c r="I558" s="263">
        <v>600</v>
      </c>
      <c r="J558" s="263"/>
      <c r="K558" s="245">
        <v>60</v>
      </c>
      <c r="L558" s="264">
        <v>60</v>
      </c>
      <c r="M558" s="264"/>
      <c r="N558" s="245">
        <v>20</v>
      </c>
      <c r="O558" s="265">
        <v>20</v>
      </c>
      <c r="P558" s="279"/>
      <c r="Q558" s="266">
        <v>2.4</v>
      </c>
      <c r="R558" s="242">
        <v>2.4</v>
      </c>
      <c r="S558" s="273" t="s">
        <v>2653</v>
      </c>
    </row>
    <row r="559" spans="1:19">
      <c r="A559" s="909"/>
      <c r="B559" s="131" t="s">
        <v>659</v>
      </c>
      <c r="C559" s="147" t="s">
        <v>51</v>
      </c>
      <c r="D559" s="148" t="s">
        <v>52</v>
      </c>
      <c r="E559" s="147" t="s">
        <v>667</v>
      </c>
      <c r="F559" s="255" t="s">
        <v>64</v>
      </c>
      <c r="G559" s="267"/>
      <c r="H559" s="245">
        <v>650</v>
      </c>
      <c r="I559" s="263">
        <v>650</v>
      </c>
      <c r="J559" s="263"/>
      <c r="K559" s="245">
        <v>70</v>
      </c>
      <c r="L559" s="264">
        <v>70</v>
      </c>
      <c r="M559" s="264"/>
      <c r="N559" s="245">
        <v>20</v>
      </c>
      <c r="O559" s="265">
        <v>20</v>
      </c>
      <c r="P559" s="279"/>
      <c r="Q559" s="266">
        <v>2.4</v>
      </c>
      <c r="R559" s="242">
        <v>2.4</v>
      </c>
      <c r="S559" s="273" t="s">
        <v>2653</v>
      </c>
    </row>
    <row r="560" spans="1:19">
      <c r="A560" s="909"/>
      <c r="B560" s="131" t="s">
        <v>660</v>
      </c>
      <c r="C560" s="147" t="s">
        <v>51</v>
      </c>
      <c r="D560" s="148" t="s">
        <v>52</v>
      </c>
      <c r="E560" s="147" t="s">
        <v>667</v>
      </c>
      <c r="F560" s="255" t="s">
        <v>64</v>
      </c>
      <c r="G560" s="267"/>
      <c r="H560" s="245">
        <v>700</v>
      </c>
      <c r="I560" s="263">
        <v>700</v>
      </c>
      <c r="J560" s="263"/>
      <c r="K560" s="245">
        <v>80</v>
      </c>
      <c r="L560" s="264">
        <v>80</v>
      </c>
      <c r="M560" s="264"/>
      <c r="N560" s="245">
        <v>20</v>
      </c>
      <c r="O560" s="265">
        <v>20</v>
      </c>
      <c r="P560" s="279"/>
      <c r="Q560" s="266">
        <v>2.4</v>
      </c>
      <c r="R560" s="242">
        <v>2.4</v>
      </c>
      <c r="S560" s="273" t="s">
        <v>2667</v>
      </c>
    </row>
    <row r="561" spans="1:19">
      <c r="A561" s="909"/>
      <c r="B561" s="131" t="s">
        <v>493</v>
      </c>
      <c r="C561" s="147" t="s">
        <v>51</v>
      </c>
      <c r="D561" s="148" t="s">
        <v>132</v>
      </c>
      <c r="E561" s="147" t="s">
        <v>642</v>
      </c>
      <c r="F561" s="255"/>
      <c r="G561" s="267"/>
      <c r="H561" s="245">
        <v>550</v>
      </c>
      <c r="I561" s="263">
        <v>550</v>
      </c>
      <c r="J561" s="263"/>
      <c r="K561" s="245">
        <v>40</v>
      </c>
      <c r="L561" s="264">
        <v>40</v>
      </c>
      <c r="M561" s="264"/>
      <c r="N561" s="245">
        <v>12</v>
      </c>
      <c r="O561" s="265">
        <v>12</v>
      </c>
      <c r="P561" s="279"/>
      <c r="Q561" s="266">
        <v>1.2</v>
      </c>
      <c r="R561" s="242">
        <v>1.2</v>
      </c>
      <c r="S561" s="273" t="s">
        <v>2667</v>
      </c>
    </row>
    <row r="562" spans="1:19">
      <c r="A562" s="909"/>
      <c r="B562" s="131" t="s">
        <v>494</v>
      </c>
      <c r="C562" s="147" t="s">
        <v>51</v>
      </c>
      <c r="D562" s="148" t="s">
        <v>132</v>
      </c>
      <c r="E562" s="147" t="s">
        <v>642</v>
      </c>
      <c r="F562" s="257"/>
      <c r="G562" s="267"/>
      <c r="H562" s="245">
        <v>650</v>
      </c>
      <c r="I562" s="263">
        <v>650</v>
      </c>
      <c r="J562" s="263"/>
      <c r="K562" s="245">
        <v>45</v>
      </c>
      <c r="L562" s="264">
        <v>45</v>
      </c>
      <c r="M562" s="264"/>
      <c r="N562" s="245">
        <v>12</v>
      </c>
      <c r="O562" s="265">
        <v>12</v>
      </c>
      <c r="P562" s="279"/>
      <c r="Q562" s="266">
        <v>1.2</v>
      </c>
      <c r="R562" s="242">
        <v>1.2</v>
      </c>
      <c r="S562" s="273" t="s">
        <v>2653</v>
      </c>
    </row>
    <row r="563" spans="1:19">
      <c r="A563" s="909"/>
      <c r="B563" s="131" t="s">
        <v>495</v>
      </c>
      <c r="C563" s="147" t="s">
        <v>51</v>
      </c>
      <c r="D563" s="148" t="s">
        <v>132</v>
      </c>
      <c r="E563" s="147" t="s">
        <v>642</v>
      </c>
      <c r="F563" s="257"/>
      <c r="G563" s="267"/>
      <c r="H563" s="245">
        <v>750</v>
      </c>
      <c r="I563" s="263">
        <v>750</v>
      </c>
      <c r="J563" s="263"/>
      <c r="K563" s="245">
        <v>50</v>
      </c>
      <c r="L563" s="264">
        <v>50</v>
      </c>
      <c r="M563" s="264"/>
      <c r="N563" s="245">
        <v>12</v>
      </c>
      <c r="O563" s="265">
        <v>12</v>
      </c>
      <c r="P563" s="279"/>
      <c r="Q563" s="266">
        <v>1.2</v>
      </c>
      <c r="R563" s="242">
        <v>1.2</v>
      </c>
      <c r="S563" s="273" t="s">
        <v>2653</v>
      </c>
    </row>
    <row r="564" spans="1:19" s="165" customFormat="1">
      <c r="A564" s="909"/>
      <c r="B564" s="131" t="s">
        <v>496</v>
      </c>
      <c r="C564" s="147" t="s">
        <v>51</v>
      </c>
      <c r="D564" s="148" t="s">
        <v>132</v>
      </c>
      <c r="E564" s="147" t="s">
        <v>642</v>
      </c>
      <c r="F564" s="257"/>
      <c r="G564" s="267"/>
      <c r="H564" s="245">
        <v>850</v>
      </c>
      <c r="I564" s="263">
        <v>850</v>
      </c>
      <c r="J564" s="263"/>
      <c r="K564" s="245">
        <v>60</v>
      </c>
      <c r="L564" s="264">
        <v>60</v>
      </c>
      <c r="M564" s="264"/>
      <c r="N564" s="245">
        <v>12</v>
      </c>
      <c r="O564" s="265">
        <v>12</v>
      </c>
      <c r="P564" s="279"/>
      <c r="Q564" s="266">
        <v>1.2</v>
      </c>
      <c r="R564" s="242">
        <v>1.2</v>
      </c>
      <c r="S564" s="273" t="s">
        <v>3163</v>
      </c>
    </row>
    <row r="565" spans="1:19" s="165" customFormat="1">
      <c r="A565" s="909"/>
      <c r="B565" s="131" t="s">
        <v>3161</v>
      </c>
      <c r="C565" s="147" t="s">
        <v>51</v>
      </c>
      <c r="D565" s="148" t="s">
        <v>50</v>
      </c>
      <c r="E565" s="147" t="s">
        <v>667</v>
      </c>
      <c r="F565" s="257" t="s">
        <v>3162</v>
      </c>
      <c r="G565" s="267"/>
      <c r="H565" s="245">
        <v>480</v>
      </c>
      <c r="I565" s="263">
        <v>480</v>
      </c>
      <c r="J565" s="263"/>
      <c r="K565" s="245">
        <v>65</v>
      </c>
      <c r="L565" s="264">
        <v>65</v>
      </c>
      <c r="M565" s="264"/>
      <c r="N565" s="245">
        <v>64</v>
      </c>
      <c r="O565" s="265">
        <v>64</v>
      </c>
      <c r="P565" s="279"/>
      <c r="Q565" s="266">
        <v>4.75</v>
      </c>
      <c r="R565" s="242">
        <v>4.75</v>
      </c>
      <c r="S565" s="273" t="s">
        <v>3163</v>
      </c>
    </row>
    <row r="566" spans="1:19">
      <c r="A566" s="909"/>
      <c r="B566" s="131"/>
      <c r="C566" s="151"/>
      <c r="D566" s="152"/>
      <c r="E566" s="151"/>
      <c r="F566" s="259"/>
      <c r="G566" s="267"/>
      <c r="H566" s="245"/>
      <c r="I566" s="263"/>
      <c r="J566" s="263"/>
      <c r="K566" s="245"/>
      <c r="L566" s="264"/>
      <c r="M566" s="264"/>
      <c r="N566" s="245"/>
      <c r="O566" s="265"/>
      <c r="P566" s="279"/>
      <c r="Q566" s="266"/>
      <c r="R566" s="242"/>
      <c r="S566" s="273"/>
    </row>
  </sheetData>
  <autoFilter ref="B2:S2"/>
  <mergeCells count="9">
    <mergeCell ref="P1:R1"/>
    <mergeCell ref="A344:A566"/>
    <mergeCell ref="A1:A2"/>
    <mergeCell ref="A159:A239"/>
    <mergeCell ref="A241:A342"/>
    <mergeCell ref="A4:A157"/>
    <mergeCell ref="G1:I1"/>
    <mergeCell ref="J1:L1"/>
    <mergeCell ref="M1:O1"/>
  </mergeCells>
  <phoneticPr fontId="4" type="noConversion"/>
  <conditionalFormatting sqref="D1:D157 D159:D239 D344:D566 D241:D342">
    <cfRule type="cellIs" dxfId="39" priority="90" operator="equal">
      <formula>"命中↑"</formula>
    </cfRule>
    <cfRule type="cellIs" dxfId="38" priority="92" operator="equal">
      <formula>"全体&amp;迎击"</formula>
    </cfRule>
    <cfRule type="cellIs" dxfId="37" priority="93" operator="equal">
      <formula>"迎击"</formula>
    </cfRule>
    <cfRule type="cellIs" dxfId="36" priority="145" operator="equal">
      <formula>"圆范围大"</formula>
    </cfRule>
    <cfRule type="cellIs" dxfId="35" priority="152" operator="equal">
      <formula>"圆范围小"</formula>
    </cfRule>
    <cfRule type="cellIs" dxfId="34" priority="153" operator="equal">
      <formula>"5回"</formula>
    </cfRule>
    <cfRule type="cellIs" dxfId="33" priority="154" operator="equal">
      <formula>"4回"</formula>
    </cfRule>
    <cfRule type="cellIs" dxfId="32" priority="155" operator="equal">
      <formula>"3回"</formula>
    </cfRule>
    <cfRule type="cellIs" dxfId="31" priority="156" operator="equal">
      <formula>"2回"</formula>
    </cfRule>
    <cfRule type="cellIs" dxfId="30" priority="157" operator="equal">
      <formula>"4连射"</formula>
    </cfRule>
    <cfRule type="cellIs" dxfId="29" priority="158" operator="equal">
      <formula>"3连射"</formula>
    </cfRule>
    <cfRule type="cellIs" dxfId="28" priority="159" operator="equal">
      <formula>"2连射"</formula>
    </cfRule>
    <cfRule type="cellIs" dxfId="27" priority="160" operator="equal">
      <formula>"1体"</formula>
    </cfRule>
    <cfRule type="cellIs" dxfId="26" priority="161" operator="equal">
      <formula>"全体"</formula>
    </cfRule>
    <cfRule type="cellIs" dxfId="25" priority="162" operator="equal">
      <formula>"贯通大"</formula>
    </cfRule>
    <cfRule type="cellIs" dxfId="24" priority="163" operator="equal">
      <formula>"贯通小"</formula>
    </cfRule>
    <cfRule type="cellIs" dxfId="23" priority="164" operator="equal">
      <formula>"扇范围大"</formula>
    </cfRule>
    <cfRule type="cellIs" dxfId="22" priority="165" operator="equal">
      <formula>"扇范围小"</formula>
    </cfRule>
  </conditionalFormatting>
  <conditionalFormatting sqref="E1:E157 E159:E239 E344:E566 E241:E342">
    <cfRule type="cellIs" dxfId="21" priority="142" operator="equal">
      <formula>"SE"</formula>
    </cfRule>
    <cfRule type="cellIs" dxfId="20" priority="143" operator="equal">
      <formula>"副炮"</formula>
    </cfRule>
    <cfRule type="cellIs" dxfId="19" priority="144" operator="equal">
      <formula>"主炮"</formula>
    </cfRule>
  </conditionalFormatting>
  <conditionalFormatting sqref="F241:F342 F344:F566 S1:S2 F1:F157 F159:F239">
    <cfRule type="cellIs" dxfId="18" priority="264" operator="equal">
      <formula>"钻头炮"</formula>
    </cfRule>
    <cfRule type="cellIs" dxfId="17" priority="265" operator="equal">
      <formula>"普通炮"</formula>
    </cfRule>
    <cfRule type="cellIs" dxfId="16" priority="266" operator="equal">
      <formula>"爆射炮"</formula>
    </cfRule>
    <cfRule type="cellIs" dxfId="15" priority="267" operator="equal">
      <formula>"复合炮"</formula>
    </cfRule>
    <cfRule type="cellIs" dxfId="14" priority="268" operator="equal">
      <formula>"属性炮"</formula>
    </cfRule>
    <cfRule type="cellIs" dxfId="13" priority="269" operator="equal">
      <formula>"火花炮"</formula>
    </cfRule>
    <cfRule type="cellIs" dxfId="12" priority="270" operator="equal">
      <formula>"火箭炮"</formula>
    </cfRule>
    <cfRule type="cellIs" dxfId="11" priority="271" operator="equal">
      <formula>"加农炮"</formula>
    </cfRule>
  </conditionalFormatting>
  <conditionalFormatting sqref="C1:C157 C344:C566 C159:C239 C241:C342">
    <cfRule type="cellIs" dxfId="10" priority="79" operator="equal">
      <formula>"激光+通常"</formula>
    </cfRule>
    <cfRule type="cellIs" dxfId="9" priority="166" operator="equal">
      <formula>"毒气"</formula>
    </cfRule>
    <cfRule type="cellIs" dxfId="8" priority="167" operator="equal">
      <formula>"冷气"</formula>
    </cfRule>
    <cfRule type="cellIs" dxfId="7" priority="168" operator="equal">
      <formula>"音波"</formula>
    </cfRule>
    <cfRule type="cellIs" dxfId="6" priority="169" operator="equal">
      <formula>"通常"</formula>
    </cfRule>
    <cfRule type="cellIs" dxfId="5" priority="170" operator="equal">
      <formula>"激光"</formula>
    </cfRule>
    <cfRule type="cellIs" dxfId="4" priority="171" operator="equal">
      <formula>"雷电"</formula>
    </cfRule>
    <cfRule type="cellIs" dxfId="3" priority="172" operator="equal">
      <formula>"火炎"</formula>
    </cfRule>
  </conditionalFormatting>
  <conditionalFormatting sqref="G159:I239">
    <cfRule type="dataBar" priority="36">
      <dataBar>
        <cfvo type="min"/>
        <cfvo type="max"/>
        <color rgb="FFFF555A"/>
      </dataBar>
      <extLst>
        <ext xmlns:x14="http://schemas.microsoft.com/office/spreadsheetml/2009/9/main" uri="{B025F937-C7B1-47D3-B67F-A62EFF666E3E}">
          <x14:id>{BFADEDCD-F503-4EC8-918F-A06B8E053F5D}</x14:id>
        </ext>
      </extLst>
    </cfRule>
  </conditionalFormatting>
  <conditionalFormatting sqref="J159:L239">
    <cfRule type="dataBar" priority="35">
      <dataBar>
        <cfvo type="min"/>
        <cfvo type="max"/>
        <color rgb="FFFFB628"/>
      </dataBar>
      <extLst>
        <ext xmlns:x14="http://schemas.microsoft.com/office/spreadsheetml/2009/9/main" uri="{B025F937-C7B1-47D3-B67F-A62EFF666E3E}">
          <x14:id>{C5F23542-6600-4C22-BCD4-0D8A809B6A11}</x14:id>
        </ext>
      </extLst>
    </cfRule>
  </conditionalFormatting>
  <conditionalFormatting sqref="M159:O239">
    <cfRule type="dataBar" priority="34">
      <dataBar>
        <cfvo type="min"/>
        <cfvo type="max"/>
        <color rgb="FF008AEF"/>
      </dataBar>
      <extLst>
        <ext xmlns:x14="http://schemas.microsoft.com/office/spreadsheetml/2009/9/main" uri="{B025F937-C7B1-47D3-B67F-A62EFF666E3E}">
          <x14:id>{AD4A2C4F-372D-44DC-B34D-0EC4B9D9F776}</x14:id>
        </ext>
      </extLst>
    </cfRule>
  </conditionalFormatting>
  <conditionalFormatting sqref="P159:R239">
    <cfRule type="dataBar" priority="33">
      <dataBar>
        <cfvo type="min"/>
        <cfvo type="max"/>
        <color rgb="FF638EC6"/>
      </dataBar>
      <extLst>
        <ext xmlns:x14="http://schemas.microsoft.com/office/spreadsheetml/2009/9/main" uri="{B025F937-C7B1-47D3-B67F-A62EFF666E3E}">
          <x14:id>{46918067-0AA6-4E92-BA13-D57498ABE2B8}</x14:id>
        </ext>
      </extLst>
    </cfRule>
  </conditionalFormatting>
  <conditionalFormatting sqref="P4:R157">
    <cfRule type="dataBar" priority="32">
      <dataBar>
        <cfvo type="min"/>
        <cfvo type="max"/>
        <color rgb="FF638EC6"/>
      </dataBar>
      <extLst>
        <ext xmlns:x14="http://schemas.microsoft.com/office/spreadsheetml/2009/9/main" uri="{B025F937-C7B1-47D3-B67F-A62EFF666E3E}">
          <x14:id>{AF0E98EB-B059-4574-AFA8-79B80B3863D4}</x14:id>
        </ext>
      </extLst>
    </cfRule>
  </conditionalFormatting>
  <conditionalFormatting sqref="M4:O157">
    <cfRule type="dataBar" priority="31">
      <dataBar>
        <cfvo type="min"/>
        <cfvo type="max"/>
        <color rgb="FF008AEF"/>
      </dataBar>
      <extLst>
        <ext xmlns:x14="http://schemas.microsoft.com/office/spreadsheetml/2009/9/main" uri="{B025F937-C7B1-47D3-B67F-A62EFF666E3E}">
          <x14:id>{20505176-55B9-45A5-AFFA-48B77F5AE467}</x14:id>
        </ext>
      </extLst>
    </cfRule>
  </conditionalFormatting>
  <conditionalFormatting sqref="J4:L157">
    <cfRule type="dataBar" priority="30">
      <dataBar>
        <cfvo type="min"/>
        <cfvo type="max"/>
        <color rgb="FFFFB628"/>
      </dataBar>
      <extLst>
        <ext xmlns:x14="http://schemas.microsoft.com/office/spreadsheetml/2009/9/main" uri="{B025F937-C7B1-47D3-B67F-A62EFF666E3E}">
          <x14:id>{1C6D0B39-B01D-4D6A-9B4A-3CA9E4D7EE94}</x14:id>
        </ext>
      </extLst>
    </cfRule>
  </conditionalFormatting>
  <conditionalFormatting sqref="G4:I157">
    <cfRule type="dataBar" priority="29">
      <dataBar>
        <cfvo type="min"/>
        <cfvo type="max"/>
        <color rgb="FFFF555A"/>
      </dataBar>
      <extLst>
        <ext xmlns:x14="http://schemas.microsoft.com/office/spreadsheetml/2009/9/main" uri="{B025F937-C7B1-47D3-B67F-A62EFF666E3E}">
          <x14:id>{BD378D19-FF9F-4877-B853-5AC740AC0BD3}</x14:id>
        </ext>
      </extLst>
    </cfRule>
  </conditionalFormatting>
  <conditionalFormatting sqref="G241:I342">
    <cfRule type="dataBar" priority="28">
      <dataBar>
        <cfvo type="min"/>
        <cfvo type="max"/>
        <color rgb="FFFF555A"/>
      </dataBar>
      <extLst>
        <ext xmlns:x14="http://schemas.microsoft.com/office/spreadsheetml/2009/9/main" uri="{B025F937-C7B1-47D3-B67F-A62EFF666E3E}">
          <x14:id>{887B117D-0DEE-4572-9C6B-88FC6D7F2A6E}</x14:id>
        </ext>
      </extLst>
    </cfRule>
  </conditionalFormatting>
  <conditionalFormatting sqref="J241:L342">
    <cfRule type="dataBar" priority="27">
      <dataBar>
        <cfvo type="min"/>
        <cfvo type="max"/>
        <color rgb="FFFFB628"/>
      </dataBar>
      <extLst>
        <ext xmlns:x14="http://schemas.microsoft.com/office/spreadsheetml/2009/9/main" uri="{B025F937-C7B1-47D3-B67F-A62EFF666E3E}">
          <x14:id>{EDB64423-22C2-4F23-9C49-B17C5CBDF1E2}</x14:id>
        </ext>
      </extLst>
    </cfRule>
  </conditionalFormatting>
  <conditionalFormatting sqref="M241:O342">
    <cfRule type="dataBar" priority="26">
      <dataBar>
        <cfvo type="min"/>
        <cfvo type="max"/>
        <color rgb="FF008AEF"/>
      </dataBar>
      <extLst>
        <ext xmlns:x14="http://schemas.microsoft.com/office/spreadsheetml/2009/9/main" uri="{B025F937-C7B1-47D3-B67F-A62EFF666E3E}">
          <x14:id>{C06BF101-633B-4502-9E3B-4ECDABFB01A0}</x14:id>
        </ext>
      </extLst>
    </cfRule>
  </conditionalFormatting>
  <conditionalFormatting sqref="P241:R342">
    <cfRule type="dataBar" priority="25">
      <dataBar>
        <cfvo type="min"/>
        <cfvo type="max"/>
        <color rgb="FF638EC6"/>
      </dataBar>
      <extLst>
        <ext xmlns:x14="http://schemas.microsoft.com/office/spreadsheetml/2009/9/main" uri="{B025F937-C7B1-47D3-B67F-A62EFF666E3E}">
          <x14:id>{2DA3E03F-5E5B-49EB-8774-3DE44722FE00}</x14:id>
        </ext>
      </extLst>
    </cfRule>
  </conditionalFormatting>
  <conditionalFormatting sqref="G344:I566">
    <cfRule type="dataBar" priority="24">
      <dataBar>
        <cfvo type="min"/>
        <cfvo type="max"/>
        <color rgb="FFFF555A"/>
      </dataBar>
      <extLst>
        <ext xmlns:x14="http://schemas.microsoft.com/office/spreadsheetml/2009/9/main" uri="{B025F937-C7B1-47D3-B67F-A62EFF666E3E}">
          <x14:id>{8E2E3273-714C-4559-B1CC-DF54552DE343}</x14:id>
        </ext>
      </extLst>
    </cfRule>
  </conditionalFormatting>
  <conditionalFormatting sqref="J344:L566">
    <cfRule type="dataBar" priority="23">
      <dataBar>
        <cfvo type="min"/>
        <cfvo type="max"/>
        <color rgb="FFFFB628"/>
      </dataBar>
      <extLst>
        <ext xmlns:x14="http://schemas.microsoft.com/office/spreadsheetml/2009/9/main" uri="{B025F937-C7B1-47D3-B67F-A62EFF666E3E}">
          <x14:id>{BFB24531-93F0-49AA-B06F-557D47A76C67}</x14:id>
        </ext>
      </extLst>
    </cfRule>
  </conditionalFormatting>
  <conditionalFormatting sqref="M344:O566">
    <cfRule type="dataBar" priority="22">
      <dataBar>
        <cfvo type="min"/>
        <cfvo type="max"/>
        <color rgb="FF008AEF"/>
      </dataBar>
      <extLst>
        <ext xmlns:x14="http://schemas.microsoft.com/office/spreadsheetml/2009/9/main" uri="{B025F937-C7B1-47D3-B67F-A62EFF666E3E}">
          <x14:id>{5C184AE0-EB39-45FB-A85F-EDE7D0AFF48E}</x14:id>
        </ext>
      </extLst>
    </cfRule>
  </conditionalFormatting>
  <conditionalFormatting sqref="P344:R566">
    <cfRule type="dataBar" priority="21">
      <dataBar>
        <cfvo type="min"/>
        <cfvo type="max"/>
        <color rgb="FF638EC6"/>
      </dataBar>
      <extLst>
        <ext xmlns:x14="http://schemas.microsoft.com/office/spreadsheetml/2009/9/main" uri="{B025F937-C7B1-47D3-B67F-A62EFF666E3E}">
          <x14:id>{0C86089B-300B-481A-956D-D4258879342B}</x14:id>
        </ext>
      </extLst>
    </cfRule>
  </conditionalFormatting>
  <conditionalFormatting sqref="M351:M354">
    <cfRule type="dataBar" priority="20">
      <dataBar>
        <cfvo type="min"/>
        <cfvo type="max"/>
        <color rgb="FF008AEF"/>
      </dataBar>
      <extLst>
        <ext xmlns:x14="http://schemas.microsoft.com/office/spreadsheetml/2009/9/main" uri="{B025F937-C7B1-47D3-B67F-A62EFF666E3E}">
          <x14:id>{E6FEB971-68B3-4CC8-AD6D-F5D6EA92CF3D}</x14:id>
        </ext>
      </extLst>
    </cfRule>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BFADEDCD-F503-4EC8-918F-A06B8E053F5D}">
            <x14:dataBar minLength="0" maxLength="100" gradient="0">
              <x14:cfvo type="autoMin"/>
              <x14:cfvo type="autoMax"/>
              <x14:negativeFillColor rgb="FFFF0000"/>
              <x14:axisColor rgb="FF000000"/>
            </x14:dataBar>
          </x14:cfRule>
          <xm:sqref>G159:I239</xm:sqref>
        </x14:conditionalFormatting>
        <x14:conditionalFormatting xmlns:xm="http://schemas.microsoft.com/office/excel/2006/main">
          <x14:cfRule type="dataBar" id="{C5F23542-6600-4C22-BCD4-0D8A809B6A11}">
            <x14:dataBar minLength="0" maxLength="100" gradient="0">
              <x14:cfvo type="autoMin"/>
              <x14:cfvo type="autoMax"/>
              <x14:negativeFillColor rgb="FFFF0000"/>
              <x14:axisColor rgb="FF000000"/>
            </x14:dataBar>
          </x14:cfRule>
          <xm:sqref>J159:L239</xm:sqref>
        </x14:conditionalFormatting>
        <x14:conditionalFormatting xmlns:xm="http://schemas.microsoft.com/office/excel/2006/main">
          <x14:cfRule type="dataBar" id="{AD4A2C4F-372D-44DC-B34D-0EC4B9D9F776}">
            <x14:dataBar minLength="0" maxLength="100" gradient="0">
              <x14:cfvo type="autoMin"/>
              <x14:cfvo type="autoMax"/>
              <x14:negativeFillColor rgb="FFFF0000"/>
              <x14:axisColor rgb="FF000000"/>
            </x14:dataBar>
          </x14:cfRule>
          <xm:sqref>M159:O239</xm:sqref>
        </x14:conditionalFormatting>
        <x14:conditionalFormatting xmlns:xm="http://schemas.microsoft.com/office/excel/2006/main">
          <x14:cfRule type="dataBar" id="{46918067-0AA6-4E92-BA13-D57498ABE2B8}">
            <x14:dataBar minLength="0" maxLength="100" gradient="0">
              <x14:cfvo type="autoMin"/>
              <x14:cfvo type="autoMax"/>
              <x14:negativeFillColor rgb="FFFF0000"/>
              <x14:axisColor rgb="FF000000"/>
            </x14:dataBar>
          </x14:cfRule>
          <xm:sqref>P159:R239</xm:sqref>
        </x14:conditionalFormatting>
        <x14:conditionalFormatting xmlns:xm="http://schemas.microsoft.com/office/excel/2006/main">
          <x14:cfRule type="dataBar" id="{AF0E98EB-B059-4574-AFA8-79B80B3863D4}">
            <x14:dataBar minLength="0" maxLength="100" gradient="0">
              <x14:cfvo type="autoMin"/>
              <x14:cfvo type="autoMax"/>
              <x14:negativeFillColor rgb="FFFF0000"/>
              <x14:axisColor rgb="FF000000"/>
            </x14:dataBar>
          </x14:cfRule>
          <xm:sqref>P4:R157</xm:sqref>
        </x14:conditionalFormatting>
        <x14:conditionalFormatting xmlns:xm="http://schemas.microsoft.com/office/excel/2006/main">
          <x14:cfRule type="dataBar" id="{20505176-55B9-45A5-AFFA-48B77F5AE467}">
            <x14:dataBar minLength="0" maxLength="100" gradient="0">
              <x14:cfvo type="autoMin"/>
              <x14:cfvo type="autoMax"/>
              <x14:negativeFillColor rgb="FFFF0000"/>
              <x14:axisColor rgb="FF000000"/>
            </x14:dataBar>
          </x14:cfRule>
          <xm:sqref>M4:O157</xm:sqref>
        </x14:conditionalFormatting>
        <x14:conditionalFormatting xmlns:xm="http://schemas.microsoft.com/office/excel/2006/main">
          <x14:cfRule type="dataBar" id="{1C6D0B39-B01D-4D6A-9B4A-3CA9E4D7EE94}">
            <x14:dataBar minLength="0" maxLength="100" gradient="0">
              <x14:cfvo type="autoMin"/>
              <x14:cfvo type="autoMax"/>
              <x14:negativeFillColor rgb="FFFF0000"/>
              <x14:axisColor rgb="FF000000"/>
            </x14:dataBar>
          </x14:cfRule>
          <xm:sqref>J4:L157</xm:sqref>
        </x14:conditionalFormatting>
        <x14:conditionalFormatting xmlns:xm="http://schemas.microsoft.com/office/excel/2006/main">
          <x14:cfRule type="dataBar" id="{BD378D19-FF9F-4877-B853-5AC740AC0BD3}">
            <x14:dataBar minLength="0" maxLength="100" gradient="0">
              <x14:cfvo type="autoMin"/>
              <x14:cfvo type="autoMax"/>
              <x14:negativeFillColor rgb="FFFF0000"/>
              <x14:axisColor rgb="FF000000"/>
            </x14:dataBar>
          </x14:cfRule>
          <xm:sqref>G4:I157</xm:sqref>
        </x14:conditionalFormatting>
        <x14:conditionalFormatting xmlns:xm="http://schemas.microsoft.com/office/excel/2006/main">
          <x14:cfRule type="dataBar" id="{887B117D-0DEE-4572-9C6B-88FC6D7F2A6E}">
            <x14:dataBar minLength="0" maxLength="100" gradient="0">
              <x14:cfvo type="autoMin"/>
              <x14:cfvo type="autoMax"/>
              <x14:negativeFillColor rgb="FFFF0000"/>
              <x14:axisColor rgb="FF000000"/>
            </x14:dataBar>
          </x14:cfRule>
          <xm:sqref>G241:I342</xm:sqref>
        </x14:conditionalFormatting>
        <x14:conditionalFormatting xmlns:xm="http://schemas.microsoft.com/office/excel/2006/main">
          <x14:cfRule type="dataBar" id="{EDB64423-22C2-4F23-9C49-B17C5CBDF1E2}">
            <x14:dataBar minLength="0" maxLength="100" gradient="0">
              <x14:cfvo type="autoMin"/>
              <x14:cfvo type="autoMax"/>
              <x14:negativeFillColor rgb="FFFF0000"/>
              <x14:axisColor rgb="FF000000"/>
            </x14:dataBar>
          </x14:cfRule>
          <xm:sqref>J241:L342</xm:sqref>
        </x14:conditionalFormatting>
        <x14:conditionalFormatting xmlns:xm="http://schemas.microsoft.com/office/excel/2006/main">
          <x14:cfRule type="dataBar" id="{C06BF101-633B-4502-9E3B-4ECDABFB01A0}">
            <x14:dataBar minLength="0" maxLength="100" gradient="0">
              <x14:cfvo type="autoMin"/>
              <x14:cfvo type="autoMax"/>
              <x14:negativeFillColor rgb="FFFF0000"/>
              <x14:axisColor rgb="FF000000"/>
            </x14:dataBar>
          </x14:cfRule>
          <xm:sqref>M241:O342</xm:sqref>
        </x14:conditionalFormatting>
        <x14:conditionalFormatting xmlns:xm="http://schemas.microsoft.com/office/excel/2006/main">
          <x14:cfRule type="dataBar" id="{2DA3E03F-5E5B-49EB-8774-3DE44722FE00}">
            <x14:dataBar minLength="0" maxLength="100" gradient="0">
              <x14:cfvo type="autoMin"/>
              <x14:cfvo type="autoMax"/>
              <x14:negativeFillColor rgb="FFFF0000"/>
              <x14:axisColor rgb="FF000000"/>
            </x14:dataBar>
          </x14:cfRule>
          <xm:sqref>P241:R342</xm:sqref>
        </x14:conditionalFormatting>
        <x14:conditionalFormatting xmlns:xm="http://schemas.microsoft.com/office/excel/2006/main">
          <x14:cfRule type="dataBar" id="{8E2E3273-714C-4559-B1CC-DF54552DE343}">
            <x14:dataBar minLength="0" maxLength="100" gradient="0">
              <x14:cfvo type="autoMin"/>
              <x14:cfvo type="autoMax"/>
              <x14:negativeFillColor rgb="FFFF0000"/>
              <x14:axisColor rgb="FF000000"/>
            </x14:dataBar>
          </x14:cfRule>
          <xm:sqref>G344:I566</xm:sqref>
        </x14:conditionalFormatting>
        <x14:conditionalFormatting xmlns:xm="http://schemas.microsoft.com/office/excel/2006/main">
          <x14:cfRule type="dataBar" id="{BFB24531-93F0-49AA-B06F-557D47A76C67}">
            <x14:dataBar minLength="0" maxLength="100" gradient="0">
              <x14:cfvo type="autoMin"/>
              <x14:cfvo type="autoMax"/>
              <x14:negativeFillColor rgb="FFFF0000"/>
              <x14:axisColor rgb="FF000000"/>
            </x14:dataBar>
          </x14:cfRule>
          <xm:sqref>J344:L566</xm:sqref>
        </x14:conditionalFormatting>
        <x14:conditionalFormatting xmlns:xm="http://schemas.microsoft.com/office/excel/2006/main">
          <x14:cfRule type="dataBar" id="{5C184AE0-EB39-45FB-A85F-EDE7D0AFF48E}">
            <x14:dataBar minLength="0" maxLength="100" gradient="0">
              <x14:cfvo type="autoMin"/>
              <x14:cfvo type="autoMax"/>
              <x14:negativeFillColor rgb="FFFF0000"/>
              <x14:axisColor rgb="FF000000"/>
            </x14:dataBar>
          </x14:cfRule>
          <xm:sqref>M344:O566</xm:sqref>
        </x14:conditionalFormatting>
        <x14:conditionalFormatting xmlns:xm="http://schemas.microsoft.com/office/excel/2006/main">
          <x14:cfRule type="dataBar" id="{0C86089B-300B-481A-956D-D4258879342B}">
            <x14:dataBar minLength="0" maxLength="100" gradient="0">
              <x14:cfvo type="autoMin"/>
              <x14:cfvo type="autoMax"/>
              <x14:negativeFillColor rgb="FFFF0000"/>
              <x14:axisColor rgb="FF000000"/>
            </x14:dataBar>
          </x14:cfRule>
          <xm:sqref>P344:R566</xm:sqref>
        </x14:conditionalFormatting>
        <x14:conditionalFormatting xmlns:xm="http://schemas.microsoft.com/office/excel/2006/main">
          <x14:cfRule type="dataBar" id="{E6FEB971-68B3-4CC8-AD6D-F5D6EA92CF3D}">
            <x14:dataBar minLength="0" maxLength="100" gradient="0">
              <x14:cfvo type="autoMin"/>
              <x14:cfvo type="autoMax"/>
              <x14:negativeFillColor rgb="FFFF0000"/>
              <x14:axisColor rgb="FF000000"/>
            </x14:dataBar>
          </x14:cfRule>
          <xm:sqref>M351:M354</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97</vt:i4>
      </vt:variant>
    </vt:vector>
  </HeadingPairs>
  <TitlesOfParts>
    <vt:vector size="127" baseType="lpstr">
      <vt:lpstr>关于此表</vt:lpstr>
      <vt:lpstr>必要的知识</vt:lpstr>
      <vt:lpstr>任务</vt:lpstr>
      <vt:lpstr>人物数据模拟</vt:lpstr>
      <vt:lpstr>金手指</vt:lpstr>
      <vt:lpstr>赏金首</vt:lpstr>
      <vt:lpstr>全敌数据</vt:lpstr>
      <vt:lpstr>世界地图</vt:lpstr>
      <vt:lpstr>任务攻略</vt:lpstr>
      <vt:lpstr>世界地图图片版</vt:lpstr>
      <vt:lpstr>一些地形路线</vt:lpstr>
      <vt:lpstr>量子人偶</vt:lpstr>
      <vt:lpstr>商店</vt:lpstr>
      <vt:lpstr>出租店</vt:lpstr>
      <vt:lpstr>自动售货机</vt:lpstr>
      <vt:lpstr>人类数据</vt:lpstr>
      <vt:lpstr>人类武器</vt:lpstr>
      <vt:lpstr>人类防具</vt:lpstr>
      <vt:lpstr>人类道具</vt:lpstr>
      <vt:lpstr>战车数据模拟</vt:lpstr>
      <vt:lpstr>战车入手</vt:lpstr>
      <vt:lpstr>Ini</vt:lpstr>
      <vt:lpstr>战车改造形态</vt:lpstr>
      <vt:lpstr>战车特性数据</vt:lpstr>
      <vt:lpstr>C装置</vt:lpstr>
      <vt:lpstr>引擎</vt:lpstr>
      <vt:lpstr>主炮</vt:lpstr>
      <vt:lpstr>副炮</vt:lpstr>
      <vt:lpstr>S-E</vt:lpstr>
      <vt:lpstr>战车3类装备数据整合</vt:lpstr>
      <vt:lpstr>战车数据模拟!C特性1</vt:lpstr>
      <vt:lpstr>战车数据模拟!C特性2</vt:lpstr>
      <vt:lpstr>战车数据模拟!C特性3</vt:lpstr>
      <vt:lpstr>C装置</vt:lpstr>
      <vt:lpstr>SE列表</vt:lpstr>
      <vt:lpstr>商店!艾尔鲁斯</vt:lpstr>
      <vt:lpstr>商店!岔路镇</vt:lpstr>
      <vt:lpstr>商店!大檐楼镇</vt:lpstr>
      <vt:lpstr>底盘和C特性</vt:lpstr>
      <vt:lpstr>底盘和C特性列表</vt:lpstr>
      <vt:lpstr>底盘和C特性属性</vt:lpstr>
      <vt:lpstr>底盘和C特性值</vt:lpstr>
      <vt:lpstr>战车数据模拟!底盘特性1</vt:lpstr>
      <vt:lpstr>战车数据模拟!底盘特性2</vt:lpstr>
      <vt:lpstr>战车数据模拟!底盘特性3</vt:lpstr>
      <vt:lpstr>底盘形态</vt:lpstr>
      <vt:lpstr>商店!电波杯</vt:lpstr>
      <vt:lpstr>商店!鳄香蕉研究所</vt:lpstr>
      <vt:lpstr>范围词</vt:lpstr>
      <vt:lpstr>范围词倍数列表</vt:lpstr>
      <vt:lpstr>范围词列表</vt:lpstr>
      <vt:lpstr>防护膜</vt:lpstr>
      <vt:lpstr>防护膜列表</vt:lpstr>
      <vt:lpstr>防护膜属性</vt:lpstr>
      <vt:lpstr>战车数据模拟!防护膜特性1</vt:lpstr>
      <vt:lpstr>战车数据模拟!防护膜特性2</vt:lpstr>
      <vt:lpstr>战车数据模拟!防护膜特性3</vt:lpstr>
      <vt:lpstr>防护膜值</vt:lpstr>
      <vt:lpstr>商店!废墟</vt:lpstr>
      <vt:lpstr>副炮列表</vt:lpstr>
      <vt:lpstr>战车改造形态!固定武器类型</vt:lpstr>
      <vt:lpstr>战车改造形态!固定武器列表</vt:lpstr>
      <vt:lpstr>战车改造形态!固定武器名称</vt:lpstr>
      <vt:lpstr>商店!欢乐袋</vt:lpstr>
      <vt:lpstr>商店!霍克交易所</vt:lpstr>
      <vt:lpstr>商店!嚯嚯洞</vt:lpstr>
      <vt:lpstr>商店!麦秆镇</vt:lpstr>
      <vt:lpstr>商店!莫里港</vt:lpstr>
      <vt:lpstr>商店!努卡酒吧</vt:lpstr>
      <vt:lpstr>商店!泣母镇</vt:lpstr>
      <vt:lpstr>商店!跳跃营地</vt:lpstr>
      <vt:lpstr>商店!铁片镇</vt:lpstr>
      <vt:lpstr>战车数据模拟!武器类型1</vt:lpstr>
      <vt:lpstr>战车数据模拟!武器类型列表1</vt:lpstr>
      <vt:lpstr>商店!邪恶地产</vt:lpstr>
      <vt:lpstr>战车数据模拟!形态1</vt:lpstr>
      <vt:lpstr>战车数据模拟!形态2</vt:lpstr>
      <vt:lpstr>战车数据模拟!形态3</vt:lpstr>
      <vt:lpstr>商店!锈色少女</vt:lpstr>
      <vt:lpstr>商店!掩体要塞</vt:lpstr>
      <vt:lpstr>引擎</vt:lpstr>
      <vt:lpstr>商店!印章店</vt:lpstr>
      <vt:lpstr>战车CDef防御</vt:lpstr>
      <vt:lpstr>战车CDef命中</vt:lpstr>
      <vt:lpstr>战车CDef闪避</vt:lpstr>
      <vt:lpstr>战车CDef重量</vt:lpstr>
      <vt:lpstr>战车CMax防御</vt:lpstr>
      <vt:lpstr>战车CMax命中</vt:lpstr>
      <vt:lpstr>战车CMax闪避</vt:lpstr>
      <vt:lpstr>战车CMax重量</vt:lpstr>
      <vt:lpstr>战车C列表</vt:lpstr>
      <vt:lpstr>战车C特性</vt:lpstr>
      <vt:lpstr>战车底盘Def防御</vt:lpstr>
      <vt:lpstr>战车底盘Max防御</vt:lpstr>
      <vt:lpstr>战车底盘Min防御</vt:lpstr>
      <vt:lpstr>战车底盘特性</vt:lpstr>
      <vt:lpstr>战车底盘重量</vt:lpstr>
      <vt:lpstr>战车武器Def弹仓</vt:lpstr>
      <vt:lpstr>战车武器Def防御</vt:lpstr>
      <vt:lpstr>战车武器Def伤害</vt:lpstr>
      <vt:lpstr>战车武器Def重量</vt:lpstr>
      <vt:lpstr>战车武器Max弹仓</vt:lpstr>
      <vt:lpstr>战车武器Max防御</vt:lpstr>
      <vt:lpstr>战车武器Max伤害</vt:lpstr>
      <vt:lpstr>战车武器Max重量</vt:lpstr>
      <vt:lpstr>战车武器范围</vt:lpstr>
      <vt:lpstr>战车武器孔1</vt:lpstr>
      <vt:lpstr>战车武器孔2</vt:lpstr>
      <vt:lpstr>战车武器孔3</vt:lpstr>
      <vt:lpstr>战车武器孔4</vt:lpstr>
      <vt:lpstr>战车武器孔5</vt:lpstr>
      <vt:lpstr>战车武器类型</vt:lpstr>
      <vt:lpstr>战车武器类型SE</vt:lpstr>
      <vt:lpstr>战车武器类型副炮</vt:lpstr>
      <vt:lpstr>战车武器类型主炮</vt:lpstr>
      <vt:lpstr>战车武器列表</vt:lpstr>
      <vt:lpstr>战车武器属性</vt:lpstr>
      <vt:lpstr>战车武器特性</vt:lpstr>
      <vt:lpstr>战车形态列表</vt:lpstr>
      <vt:lpstr>战车引擎Def防御</vt:lpstr>
      <vt:lpstr>战车引擎Def重量</vt:lpstr>
      <vt:lpstr>战车引擎Max防御</vt:lpstr>
      <vt:lpstr>战车引擎Max重量</vt:lpstr>
      <vt:lpstr>战车引擎列表</vt:lpstr>
      <vt:lpstr>战车引擎载重</vt:lpstr>
      <vt:lpstr>战车组件类型列表</vt:lpstr>
      <vt:lpstr>主炮列表</vt:lpstr>
    </vt:vector>
  </TitlesOfParts>
  <Company>T.ES GEOM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MM3数据资料</dc:title>
  <dc:creator>雷克斯.派</dc:creator>
  <cp:lastModifiedBy>雷克斯.派</cp:lastModifiedBy>
  <cp:lastPrinted>2017-02-15T07:23:27Z</cp:lastPrinted>
  <dcterms:created xsi:type="dcterms:W3CDTF">2014-06-30T00:07:35Z</dcterms:created>
  <dcterms:modified xsi:type="dcterms:W3CDTF">2020-04-11T13:12:49Z</dcterms:modified>
</cp:coreProperties>
</file>