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00034133\Desktop\91 参考资料\工具\"/>
    </mc:Choice>
  </mc:AlternateContent>
  <xr:revisionPtr revIDLastSave="0" documentId="13_ncr:1_{C7A0ABA7-79BB-4F47-BD59-7C9E97D6EC98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cpk" sheetId="2" r:id="rId1"/>
  </sheets>
  <definedNames>
    <definedName name="data">cpk!$B$10:$B$39</definedName>
    <definedName name="data2">cpk!$B$10:$B$39</definedName>
    <definedName name="number">cpk!$B$10:$B$39</definedName>
    <definedName name="_xlnm.Print_Area" localSheetId="0">cpk!$A$1:$P$105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B5" i="2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B4" i="2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J3" i="2"/>
  <c r="J5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I2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10" i="2"/>
  <c r="B42" i="2"/>
  <c r="B8" i="2"/>
  <c r="F39" i="2" s="1"/>
  <c r="G39" i="2" s="1"/>
  <c r="O39" i="2" s="1"/>
  <c r="B7" i="2"/>
  <c r="B6" i="2"/>
  <c r="L10" i="2" l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J42" i="2"/>
  <c r="J7" i="2"/>
  <c r="N39" i="2"/>
  <c r="J6" i="2"/>
  <c r="J8" i="2"/>
  <c r="J4" i="2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F23" i="2"/>
  <c r="F17" i="2"/>
  <c r="F28" i="2"/>
  <c r="F16" i="2"/>
  <c r="F29" i="2"/>
  <c r="F22" i="2"/>
  <c r="F34" i="2"/>
  <c r="F35" i="2"/>
  <c r="F18" i="2"/>
  <c r="F24" i="2"/>
  <c r="F30" i="2"/>
  <c r="F36" i="2"/>
  <c r="F11" i="2"/>
  <c r="F14" i="2"/>
  <c r="F19" i="2"/>
  <c r="F25" i="2"/>
  <c r="F31" i="2"/>
  <c r="F37" i="2"/>
  <c r="F12" i="2"/>
  <c r="F15" i="2"/>
  <c r="F20" i="2"/>
  <c r="F26" i="2"/>
  <c r="F32" i="2"/>
  <c r="F38" i="2"/>
  <c r="F10" i="2"/>
  <c r="F13" i="2"/>
  <c r="F21" i="2"/>
  <c r="F27" i="2"/>
  <c r="F33" i="2"/>
  <c r="G12" i="2" l="1"/>
  <c r="O12" i="2" s="1"/>
  <c r="N12" i="2"/>
  <c r="G22" i="2"/>
  <c r="O22" i="2" s="1"/>
  <c r="N22" i="2"/>
  <c r="G16" i="2"/>
  <c r="O16" i="2" s="1"/>
  <c r="N16" i="2"/>
  <c r="G34" i="2"/>
  <c r="O34" i="2" s="1"/>
  <c r="N34" i="2"/>
  <c r="G21" i="2"/>
  <c r="O21" i="2" s="1"/>
  <c r="N21" i="2"/>
  <c r="G19" i="2"/>
  <c r="O19" i="2" s="1"/>
  <c r="N19" i="2"/>
  <c r="G28" i="2"/>
  <c r="O28" i="2" s="1"/>
  <c r="N28" i="2"/>
  <c r="G31" i="2"/>
  <c r="O31" i="2" s="1"/>
  <c r="N31" i="2"/>
  <c r="G17" i="2"/>
  <c r="O17" i="2" s="1"/>
  <c r="N17" i="2"/>
  <c r="G29" i="2"/>
  <c r="O29" i="2" s="1"/>
  <c r="N29" i="2"/>
  <c r="G23" i="2"/>
  <c r="O23" i="2" s="1"/>
  <c r="N23" i="2"/>
  <c r="G37" i="2"/>
  <c r="O37" i="2" s="1"/>
  <c r="N37" i="2"/>
  <c r="G27" i="2"/>
  <c r="O27" i="2" s="1"/>
  <c r="N27" i="2"/>
  <c r="G10" i="2"/>
  <c r="O10" i="2" s="1"/>
  <c r="N10" i="2"/>
  <c r="G33" i="2"/>
  <c r="O33" i="2" s="1"/>
  <c r="N33" i="2"/>
  <c r="G25" i="2"/>
  <c r="O25" i="2" s="1"/>
  <c r="N25" i="2"/>
  <c r="G13" i="2"/>
  <c r="O13" i="2" s="1"/>
  <c r="N13" i="2"/>
  <c r="G14" i="2"/>
  <c r="O14" i="2" s="1"/>
  <c r="N14" i="2"/>
  <c r="G11" i="2"/>
  <c r="O11" i="2" s="1"/>
  <c r="N11" i="2"/>
  <c r="G38" i="2"/>
  <c r="O38" i="2" s="1"/>
  <c r="N38" i="2"/>
  <c r="G36" i="2"/>
  <c r="O36" i="2" s="1"/>
  <c r="N36" i="2"/>
  <c r="G32" i="2"/>
  <c r="O32" i="2" s="1"/>
  <c r="N32" i="2"/>
  <c r="G30" i="2"/>
  <c r="O30" i="2" s="1"/>
  <c r="N30" i="2"/>
  <c r="G26" i="2"/>
  <c r="O26" i="2" s="1"/>
  <c r="N26" i="2"/>
  <c r="G20" i="2"/>
  <c r="O20" i="2" s="1"/>
  <c r="N20" i="2"/>
  <c r="G18" i="2"/>
  <c r="O18" i="2" s="1"/>
  <c r="N18" i="2"/>
  <c r="G24" i="2"/>
  <c r="O24" i="2" s="1"/>
  <c r="N24" i="2"/>
  <c r="G15" i="2"/>
  <c r="O15" i="2" s="1"/>
  <c r="N15" i="2"/>
  <c r="G35" i="2"/>
  <c r="O35" i="2" s="1"/>
  <c r="N35" i="2"/>
  <c r="B41" i="2" l="1"/>
  <c r="B43" i="2" s="1"/>
  <c r="B45" i="2" s="1"/>
  <c r="B48" i="2" s="1"/>
  <c r="J41" i="2"/>
  <c r="B46" i="2" l="1"/>
  <c r="B44" i="2" s="1"/>
  <c r="B49" i="2" s="1"/>
  <c r="J43" i="2"/>
  <c r="J45" i="2" s="1"/>
  <c r="J46" i="2"/>
  <c r="J44" i="2" s="1"/>
  <c r="B47" i="2"/>
  <c r="B50" i="2" l="1"/>
  <c r="B51" i="2"/>
  <c r="J51" i="2"/>
  <c r="J50" i="2"/>
  <c r="J52" i="2" s="1"/>
  <c r="J49" i="2"/>
  <c r="J48" i="2"/>
  <c r="J47" i="2"/>
  <c r="B52" i="2"/>
  <c r="D3" i="2" a="1"/>
  <c r="D3" i="2" l="1"/>
  <c r="Q9" i="2" a="1"/>
  <c r="Q9" i="2" l="1"/>
  <c r="B72" i="2" a="1"/>
  <c r="B72" i="2" l="1"/>
  <c r="J72" i="2" a="1"/>
  <c r="J7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10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df=xl(%P2%, headers = True)</code>
    </pythonScript>
    <pythonScript>
      <code xml:space="preserve">df.describe()
</code>
    </pythonScript>
    <pythonScript>
      <code>import numpy as np
import matplotlib.pyplot as plt
from scipy.stats import norm
# 数据列表
data = df.Deepth
# 计算均值和标准差
mean = np.mean(data)
std_dev = np.std(data)
# 生成用于绘制正态分布曲线的x值
x = np.linspace(min(data) - 0.1, max(data) + 0.1, 1000)
# 计算正态分布的概率密度函数值
pdf = norm.pdf(x, mean, std_dev)
# 绘制直方图
plt.hist(data, bins=10, density=True, alpha=0.6, color='green', edgecolor='black')
# 绘制正态分布曲线
plt.plot(x, pdf, 'r-', linewidth=2)
# 添加规格上下限
plt.axvline(x=2.4, color='g', linestyle='--', label='Lower Limit: 2.4')
plt.axvline(x=2.6, color='g', linestyle='--', label='Upper Limit: 2.6')
# 添加标题和标签
plt.title('Probability density map')
plt.xlabel('Deepth-mm')
plt.ylabel('Probability density')
plt.legend()
# 显示图形
plt.show()</code>
    </pythonScript>
    <pythonScript>
      <code>import numpy as np
import matplotlib.pyplot as plt
from scipy.stats import norm
# 数据列表
data = df.Deepth
# 计算均值和标准差
mean = np.mean(data)
std_dev = np.std(data)
# 生成用于绘制正态分布曲线的x值
x = np.linspace(min(data) - 0.1, max(data) + 0.1, 1000)
# 计算正态分布的概率密度函数值
pdf = norm.pdf(x, mean, std_dev)
# 绘制直方图
plt.hist(data, bins=10, density=True, alpha=0.6, color='green', edgecolor='black')
# 绘制正态分布曲线
plt.plot(x, pdf, 'r-', linewidth=2)
# 添加规格上下限
plt.axvline(x=2.1845, color='g', linestyle='--', label='Lower Limit: 2.1845')
plt.axvline(x=2.8155, color='g', linestyle='--', label='Upper Limit: 2.8155')
# 添加标题和标签
plt.title('Probability density map')
plt.xlabel('Deepth-mm')
plt.ylabel('Probability density')
plt.legend()
# 显示图形
plt.show()</code>
    </pythonScript>
  </pythonScripts>
</python>
</file>

<file path=xl/sharedStrings.xml><?xml version="1.0" encoding="utf-8"?>
<sst xmlns="http://schemas.openxmlformats.org/spreadsheetml/2006/main" count="53" uniqueCount="26">
  <si>
    <t>Norminal</t>
    <phoneticPr fontId="1" type="noConversion"/>
  </si>
  <si>
    <t>upper limit</t>
    <phoneticPr fontId="1" type="noConversion"/>
  </si>
  <si>
    <t>Lower limit</t>
    <phoneticPr fontId="1" type="noConversion"/>
  </si>
  <si>
    <t>Max</t>
    <phoneticPr fontId="1" type="noConversion"/>
  </si>
  <si>
    <t>Min</t>
    <phoneticPr fontId="1" type="noConversion"/>
  </si>
  <si>
    <t>Average X-bar</t>
    <phoneticPr fontId="1" type="noConversion"/>
  </si>
  <si>
    <t>Seq</t>
    <phoneticPr fontId="1" type="noConversion"/>
  </si>
  <si>
    <t>Deepth</t>
    <phoneticPr fontId="1" type="noConversion"/>
  </si>
  <si>
    <r>
      <rPr>
        <sz val="10"/>
        <color theme="1"/>
        <rFont val="等线"/>
        <family val="2"/>
      </rPr>
      <t>与平均值的差的绝对值</t>
    </r>
    <phoneticPr fontId="1" type="noConversion"/>
  </si>
  <si>
    <r>
      <rPr>
        <sz val="10"/>
        <color theme="1"/>
        <rFont val="等线"/>
        <family val="2"/>
      </rPr>
      <t>偏差的平方</t>
    </r>
    <phoneticPr fontId="1" type="noConversion"/>
  </si>
  <si>
    <r>
      <rPr>
        <sz val="10"/>
        <color theme="1"/>
        <rFont val="等线"/>
        <family val="2"/>
      </rPr>
      <t>方差</t>
    </r>
    <phoneticPr fontId="1" type="noConversion"/>
  </si>
  <si>
    <r>
      <rPr>
        <sz val="10"/>
        <color theme="1"/>
        <rFont val="等线"/>
        <family val="2"/>
      </rPr>
      <t>数据量</t>
    </r>
    <phoneticPr fontId="1" type="noConversion"/>
  </si>
  <si>
    <r>
      <rPr>
        <sz val="10"/>
        <color theme="1"/>
        <rFont val="等线"/>
        <family val="2"/>
      </rPr>
      <t>总体方差</t>
    </r>
    <phoneticPr fontId="1" type="noConversion"/>
  </si>
  <si>
    <r>
      <rPr>
        <sz val="10"/>
        <color theme="1"/>
        <rFont val="等线"/>
        <family val="2"/>
      </rPr>
      <t>总体</t>
    </r>
    <r>
      <rPr>
        <sz val="10"/>
        <color theme="1"/>
        <rFont val="Arial"/>
        <family val="2"/>
      </rPr>
      <t>CPK</t>
    </r>
    <phoneticPr fontId="1" type="noConversion"/>
  </si>
  <si>
    <r>
      <rPr>
        <sz val="10"/>
        <color theme="1"/>
        <rFont val="等线"/>
        <family val="2"/>
      </rPr>
      <t>总体</t>
    </r>
    <r>
      <rPr>
        <sz val="10"/>
        <color theme="1"/>
        <rFont val="Arial"/>
        <family val="2"/>
      </rPr>
      <t>CPK-1</t>
    </r>
    <phoneticPr fontId="1" type="noConversion"/>
  </si>
  <si>
    <r>
      <rPr>
        <sz val="10"/>
        <color theme="1"/>
        <rFont val="等线"/>
        <family val="2"/>
      </rPr>
      <t>总体</t>
    </r>
    <r>
      <rPr>
        <sz val="10"/>
        <color theme="1"/>
        <rFont val="Arial"/>
        <family val="2"/>
      </rPr>
      <t>CPK-2</t>
    </r>
    <phoneticPr fontId="1" type="noConversion"/>
  </si>
  <si>
    <r>
      <rPr>
        <sz val="10"/>
        <color theme="1"/>
        <rFont val="等线"/>
        <family val="2"/>
      </rPr>
      <t>样本</t>
    </r>
    <r>
      <rPr>
        <sz val="10"/>
        <color theme="1"/>
        <rFont val="Arial"/>
        <family val="2"/>
      </rPr>
      <t>CPK-1</t>
    </r>
    <phoneticPr fontId="1" type="noConversion"/>
  </si>
  <si>
    <r>
      <rPr>
        <sz val="10"/>
        <color theme="1"/>
        <rFont val="等线"/>
        <family val="2"/>
      </rPr>
      <t>样本</t>
    </r>
    <r>
      <rPr>
        <sz val="10"/>
        <color theme="1"/>
        <rFont val="Arial"/>
        <family val="2"/>
      </rPr>
      <t>CPK-2</t>
    </r>
    <phoneticPr fontId="1" type="noConversion"/>
  </si>
  <si>
    <t>Statis_plot</t>
    <phoneticPr fontId="1" type="noConversion"/>
  </si>
  <si>
    <t>Sigma</t>
    <phoneticPr fontId="1" type="noConversion"/>
  </si>
  <si>
    <t>方差</t>
    <phoneticPr fontId="1" type="noConversion"/>
  </si>
  <si>
    <t>Sigma2</t>
    <phoneticPr fontId="1" type="noConversion"/>
  </si>
  <si>
    <r>
      <rPr>
        <sz val="10"/>
        <color theme="1"/>
        <rFont val="等线"/>
        <family val="2"/>
        <charset val="134"/>
      </rPr>
      <t>实测</t>
    </r>
    <r>
      <rPr>
        <sz val="10"/>
        <color theme="1"/>
        <rFont val="等线"/>
        <family val="2"/>
      </rPr>
      <t>数据</t>
    </r>
    <phoneticPr fontId="1" type="noConversion"/>
  </si>
  <si>
    <r>
      <rPr>
        <sz val="10"/>
        <color theme="1"/>
        <rFont val="等线"/>
        <family val="2"/>
        <charset val="134"/>
      </rPr>
      <t>规格修正</t>
    </r>
    <r>
      <rPr>
        <sz val="10"/>
        <color theme="1"/>
        <rFont val="等线"/>
        <family val="2"/>
      </rPr>
      <t>数据</t>
    </r>
    <phoneticPr fontId="1" type="noConversion"/>
  </si>
  <si>
    <r>
      <rPr>
        <sz val="10"/>
        <color theme="1"/>
        <rFont val="宋体"/>
        <family val="2"/>
        <charset val="134"/>
      </rPr>
      <t xml:space="preserve">修正规格后的 </t>
    </r>
    <r>
      <rPr>
        <sz val="10"/>
        <color theme="1"/>
        <rFont val="Arial"/>
        <family val="2"/>
      </rPr>
      <t>CPK</t>
    </r>
    <phoneticPr fontId="1" type="noConversion"/>
  </si>
  <si>
    <r>
      <rPr>
        <sz val="10"/>
        <color theme="1"/>
        <rFont val="宋体"/>
        <family val="2"/>
        <charset val="134"/>
      </rPr>
      <t>现有规格的</t>
    </r>
    <r>
      <rPr>
        <sz val="10"/>
        <color theme="1"/>
        <rFont val="Arial"/>
        <family val="2"/>
      </rPr>
      <t>CPK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</si>
</sst>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sz val="10"/>
      <color theme="1"/>
      <name val="宋体"/>
      <family val="2"/>
      <charset val="134"/>
    </font>
    <font>
      <sz val="10"/>
      <color theme="1"/>
      <name val="Arial"/>
      <family val="2"/>
      <charset val="134"/>
    </font>
    <font>
      <sz val="10"/>
      <color theme="1"/>
      <name val="等线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76" fontId="5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799EEDE-B506-40C8-8ECE-E77367DD60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cpk!$J$9</c:f>
              <c:strCache>
                <c:ptCount val="1"/>
                <c:pt idx="0">
                  <c:v>Deepth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cpk!$J$10:$J$39</c:f>
              <c:numCache>
                <c:formatCode>General</c:formatCode>
                <c:ptCount val="30"/>
                <c:pt idx="0">
                  <c:v>2.62</c:v>
                </c:pt>
                <c:pt idx="1">
                  <c:v>2.59</c:v>
                </c:pt>
                <c:pt idx="2">
                  <c:v>2.58</c:v>
                </c:pt>
                <c:pt idx="3">
                  <c:v>2.57</c:v>
                </c:pt>
                <c:pt idx="4">
                  <c:v>2.65</c:v>
                </c:pt>
                <c:pt idx="5">
                  <c:v>2.67</c:v>
                </c:pt>
                <c:pt idx="6">
                  <c:v>2.59</c:v>
                </c:pt>
                <c:pt idx="7">
                  <c:v>2.52</c:v>
                </c:pt>
                <c:pt idx="8">
                  <c:v>2.63</c:v>
                </c:pt>
                <c:pt idx="9">
                  <c:v>2.5099999999999998</c:v>
                </c:pt>
                <c:pt idx="10">
                  <c:v>2.59</c:v>
                </c:pt>
                <c:pt idx="11">
                  <c:v>2.58</c:v>
                </c:pt>
                <c:pt idx="12">
                  <c:v>2.4</c:v>
                </c:pt>
                <c:pt idx="13">
                  <c:v>2.52</c:v>
                </c:pt>
                <c:pt idx="14">
                  <c:v>2.61</c:v>
                </c:pt>
                <c:pt idx="15">
                  <c:v>2.56</c:v>
                </c:pt>
                <c:pt idx="16">
                  <c:v>2.68</c:v>
                </c:pt>
                <c:pt idx="17">
                  <c:v>2.58</c:v>
                </c:pt>
                <c:pt idx="18">
                  <c:v>2.5499999999999998</c:v>
                </c:pt>
                <c:pt idx="19">
                  <c:v>2.6</c:v>
                </c:pt>
                <c:pt idx="20">
                  <c:v>2.61</c:v>
                </c:pt>
                <c:pt idx="21">
                  <c:v>2.57</c:v>
                </c:pt>
                <c:pt idx="22">
                  <c:v>2.5499999999999998</c:v>
                </c:pt>
                <c:pt idx="23">
                  <c:v>2.63</c:v>
                </c:pt>
                <c:pt idx="24">
                  <c:v>2.63</c:v>
                </c:pt>
                <c:pt idx="25">
                  <c:v>2.5499999999999998</c:v>
                </c:pt>
                <c:pt idx="26">
                  <c:v>2.56</c:v>
                </c:pt>
                <c:pt idx="27">
                  <c:v>2.6</c:v>
                </c:pt>
                <c:pt idx="28">
                  <c:v>2.68</c:v>
                </c:pt>
                <c:pt idx="29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B9-45A5-A130-2639963BAD39}"/>
            </c:ext>
          </c:extLst>
        </c:ser>
        <c:ser>
          <c:idx val="1"/>
          <c:order val="1"/>
          <c:tx>
            <c:strRef>
              <c:f>cpk!$K$9</c:f>
              <c:strCache>
                <c:ptCount val="1"/>
                <c:pt idx="0">
                  <c:v>Lower limit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cpk!$K$10:$K$39</c:f>
              <c:numCache>
                <c:formatCode>General</c:formatCode>
                <c:ptCount val="30"/>
                <c:pt idx="0">
                  <c:v>2.1800000000000002</c:v>
                </c:pt>
                <c:pt idx="1">
                  <c:v>2.1800000000000002</c:v>
                </c:pt>
                <c:pt idx="2">
                  <c:v>2.1800000000000002</c:v>
                </c:pt>
                <c:pt idx="3">
                  <c:v>2.1800000000000002</c:v>
                </c:pt>
                <c:pt idx="4">
                  <c:v>2.1800000000000002</c:v>
                </c:pt>
                <c:pt idx="5">
                  <c:v>2.1800000000000002</c:v>
                </c:pt>
                <c:pt idx="6">
                  <c:v>2.1800000000000002</c:v>
                </c:pt>
                <c:pt idx="7">
                  <c:v>2.1800000000000002</c:v>
                </c:pt>
                <c:pt idx="8">
                  <c:v>2.1800000000000002</c:v>
                </c:pt>
                <c:pt idx="9">
                  <c:v>2.1800000000000002</c:v>
                </c:pt>
                <c:pt idx="10">
                  <c:v>2.1800000000000002</c:v>
                </c:pt>
                <c:pt idx="11">
                  <c:v>2.1800000000000002</c:v>
                </c:pt>
                <c:pt idx="12">
                  <c:v>2.1800000000000002</c:v>
                </c:pt>
                <c:pt idx="13">
                  <c:v>2.1800000000000002</c:v>
                </c:pt>
                <c:pt idx="14">
                  <c:v>2.1800000000000002</c:v>
                </c:pt>
                <c:pt idx="15">
                  <c:v>2.1800000000000002</c:v>
                </c:pt>
                <c:pt idx="16">
                  <c:v>2.1800000000000002</c:v>
                </c:pt>
                <c:pt idx="17">
                  <c:v>2.1800000000000002</c:v>
                </c:pt>
                <c:pt idx="18">
                  <c:v>2.1800000000000002</c:v>
                </c:pt>
                <c:pt idx="19">
                  <c:v>2.1800000000000002</c:v>
                </c:pt>
                <c:pt idx="20">
                  <c:v>2.1800000000000002</c:v>
                </c:pt>
                <c:pt idx="21">
                  <c:v>2.1800000000000002</c:v>
                </c:pt>
                <c:pt idx="22">
                  <c:v>2.1800000000000002</c:v>
                </c:pt>
                <c:pt idx="23">
                  <c:v>2.1800000000000002</c:v>
                </c:pt>
                <c:pt idx="24">
                  <c:v>2.1800000000000002</c:v>
                </c:pt>
                <c:pt idx="25">
                  <c:v>2.1800000000000002</c:v>
                </c:pt>
                <c:pt idx="26">
                  <c:v>2.1800000000000002</c:v>
                </c:pt>
                <c:pt idx="27">
                  <c:v>2.1800000000000002</c:v>
                </c:pt>
                <c:pt idx="28">
                  <c:v>2.1800000000000002</c:v>
                </c:pt>
                <c:pt idx="29">
                  <c:v>2.1800000000000002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B9-45A5-A130-2639963BAD39}"/>
            </c:ext>
          </c:extLst>
        </c:ser>
        <c:ser>
          <c:idx val="2"/>
          <c:order val="2"/>
          <c:tx>
            <c:strRef>
              <c:f>cpk!$L$9</c:f>
              <c:strCache>
                <c:ptCount val="1"/>
                <c:pt idx="0">
                  <c:v>Norminal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cpk!$L$10:$L$39</c:f>
              <c:numCache>
                <c:formatCode>General</c:formatCode>
                <c:ptCount val="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9-45A5-A130-2639963BAD39}"/>
            </c:ext>
          </c:extLst>
        </c:ser>
        <c:ser>
          <c:idx val="3"/>
          <c:order val="3"/>
          <c:tx>
            <c:strRef>
              <c:f>cpk!$M$9</c:f>
              <c:strCache>
                <c:ptCount val="1"/>
                <c:pt idx="0">
                  <c:v>upper limit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cpk!$M$10:$M$39</c:f>
              <c:numCache>
                <c:formatCode>General</c:formatCode>
                <c:ptCount val="30"/>
                <c:pt idx="0">
                  <c:v>2.82</c:v>
                </c:pt>
                <c:pt idx="1">
                  <c:v>2.82</c:v>
                </c:pt>
                <c:pt idx="2">
                  <c:v>2.82</c:v>
                </c:pt>
                <c:pt idx="3">
                  <c:v>2.82</c:v>
                </c:pt>
                <c:pt idx="4">
                  <c:v>2.82</c:v>
                </c:pt>
                <c:pt idx="5">
                  <c:v>2.82</c:v>
                </c:pt>
                <c:pt idx="6">
                  <c:v>2.82</c:v>
                </c:pt>
                <c:pt idx="7">
                  <c:v>2.82</c:v>
                </c:pt>
                <c:pt idx="8">
                  <c:v>2.82</c:v>
                </c:pt>
                <c:pt idx="9">
                  <c:v>2.82</c:v>
                </c:pt>
                <c:pt idx="10">
                  <c:v>2.82</c:v>
                </c:pt>
                <c:pt idx="11">
                  <c:v>2.82</c:v>
                </c:pt>
                <c:pt idx="12">
                  <c:v>2.82</c:v>
                </c:pt>
                <c:pt idx="13">
                  <c:v>2.82</c:v>
                </c:pt>
                <c:pt idx="14">
                  <c:v>2.82</c:v>
                </c:pt>
                <c:pt idx="15">
                  <c:v>2.82</c:v>
                </c:pt>
                <c:pt idx="16">
                  <c:v>2.82</c:v>
                </c:pt>
                <c:pt idx="17">
                  <c:v>2.82</c:v>
                </c:pt>
                <c:pt idx="18">
                  <c:v>2.82</c:v>
                </c:pt>
                <c:pt idx="19">
                  <c:v>2.82</c:v>
                </c:pt>
                <c:pt idx="20">
                  <c:v>2.82</c:v>
                </c:pt>
                <c:pt idx="21">
                  <c:v>2.82</c:v>
                </c:pt>
                <c:pt idx="22">
                  <c:v>2.82</c:v>
                </c:pt>
                <c:pt idx="23">
                  <c:v>2.82</c:v>
                </c:pt>
                <c:pt idx="24">
                  <c:v>2.82</c:v>
                </c:pt>
                <c:pt idx="25">
                  <c:v>2.82</c:v>
                </c:pt>
                <c:pt idx="26">
                  <c:v>2.82</c:v>
                </c:pt>
                <c:pt idx="27">
                  <c:v>2.82</c:v>
                </c:pt>
                <c:pt idx="28">
                  <c:v>2.82</c:v>
                </c:pt>
                <c:pt idx="29">
                  <c:v>2.82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B9-45A5-A130-2639963BA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153615"/>
        <c:axId val="1426155055"/>
      </c:lineChart>
      <c:catAx>
        <c:axId val="1426153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6155055"/>
        <c:crosses val="autoZero"/>
        <c:auto val="1"/>
        <c:lblAlgn val="ctr"/>
        <c:lblOffset val="100"/>
        <c:noMultiLvlLbl val="0"/>
      </c:catAx>
      <c:valAx>
        <c:axId val="1426155055"/>
        <c:scaling>
          <c:orientation val="minMax"/>
          <c:max val="3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615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cpk!$B$9</c:f>
              <c:strCache>
                <c:ptCount val="1"/>
                <c:pt idx="0">
                  <c:v>Deepth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cpk!$B$10:$B$39</c:f>
              <c:numCache>
                <c:formatCode>General</c:formatCode>
                <c:ptCount val="30"/>
                <c:pt idx="0">
                  <c:v>2.62</c:v>
                </c:pt>
                <c:pt idx="1">
                  <c:v>2.59</c:v>
                </c:pt>
                <c:pt idx="2">
                  <c:v>2.58</c:v>
                </c:pt>
                <c:pt idx="3">
                  <c:v>2.57</c:v>
                </c:pt>
                <c:pt idx="4">
                  <c:v>2.65</c:v>
                </c:pt>
                <c:pt idx="5">
                  <c:v>2.67</c:v>
                </c:pt>
                <c:pt idx="6">
                  <c:v>2.59</c:v>
                </c:pt>
                <c:pt idx="7">
                  <c:v>2.52</c:v>
                </c:pt>
                <c:pt idx="8">
                  <c:v>2.63</c:v>
                </c:pt>
                <c:pt idx="9">
                  <c:v>2.5099999999999998</c:v>
                </c:pt>
                <c:pt idx="10">
                  <c:v>2.59</c:v>
                </c:pt>
                <c:pt idx="11">
                  <c:v>2.58</c:v>
                </c:pt>
                <c:pt idx="12">
                  <c:v>2.4</c:v>
                </c:pt>
                <c:pt idx="13">
                  <c:v>2.52</c:v>
                </c:pt>
                <c:pt idx="14">
                  <c:v>2.61</c:v>
                </c:pt>
                <c:pt idx="15">
                  <c:v>2.56</c:v>
                </c:pt>
                <c:pt idx="16">
                  <c:v>2.68</c:v>
                </c:pt>
                <c:pt idx="17">
                  <c:v>2.58</c:v>
                </c:pt>
                <c:pt idx="18">
                  <c:v>2.5499999999999998</c:v>
                </c:pt>
                <c:pt idx="19">
                  <c:v>2.6</c:v>
                </c:pt>
                <c:pt idx="20">
                  <c:v>2.61</c:v>
                </c:pt>
                <c:pt idx="21">
                  <c:v>2.57</c:v>
                </c:pt>
                <c:pt idx="22">
                  <c:v>2.5499999999999998</c:v>
                </c:pt>
                <c:pt idx="23">
                  <c:v>2.63</c:v>
                </c:pt>
                <c:pt idx="24">
                  <c:v>2.63</c:v>
                </c:pt>
                <c:pt idx="25">
                  <c:v>2.5499999999999998</c:v>
                </c:pt>
                <c:pt idx="26">
                  <c:v>2.56</c:v>
                </c:pt>
                <c:pt idx="27">
                  <c:v>2.6</c:v>
                </c:pt>
                <c:pt idx="28">
                  <c:v>2.68</c:v>
                </c:pt>
                <c:pt idx="29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F7-4E1B-82F8-68BB1B6B5011}"/>
            </c:ext>
          </c:extLst>
        </c:ser>
        <c:ser>
          <c:idx val="1"/>
          <c:order val="1"/>
          <c:tx>
            <c:strRef>
              <c:f>cpk!$C$9</c:f>
              <c:strCache>
                <c:ptCount val="1"/>
                <c:pt idx="0">
                  <c:v>Lower limit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cpk!$C$10:$C$39</c:f>
              <c:numCache>
                <c:formatCode>General</c:formatCode>
                <c:ptCount val="30"/>
                <c:pt idx="0">
                  <c:v>2.4</c:v>
                </c:pt>
                <c:pt idx="1">
                  <c:v>2.4</c:v>
                </c:pt>
                <c:pt idx="2">
                  <c:v>2.4</c:v>
                </c:pt>
                <c:pt idx="3">
                  <c:v>2.4</c:v>
                </c:pt>
                <c:pt idx="4">
                  <c:v>2.4</c:v>
                </c:pt>
                <c:pt idx="5">
                  <c:v>2.4</c:v>
                </c:pt>
                <c:pt idx="6">
                  <c:v>2.4</c:v>
                </c:pt>
                <c:pt idx="7">
                  <c:v>2.4</c:v>
                </c:pt>
                <c:pt idx="8">
                  <c:v>2.4</c:v>
                </c:pt>
                <c:pt idx="9">
                  <c:v>2.4</c:v>
                </c:pt>
                <c:pt idx="10">
                  <c:v>2.4</c:v>
                </c:pt>
                <c:pt idx="11">
                  <c:v>2.4</c:v>
                </c:pt>
                <c:pt idx="12">
                  <c:v>2.4</c:v>
                </c:pt>
                <c:pt idx="13">
                  <c:v>2.4</c:v>
                </c:pt>
                <c:pt idx="14">
                  <c:v>2.4</c:v>
                </c:pt>
                <c:pt idx="15">
                  <c:v>2.4</c:v>
                </c:pt>
                <c:pt idx="16">
                  <c:v>2.4</c:v>
                </c:pt>
                <c:pt idx="17">
                  <c:v>2.4</c:v>
                </c:pt>
                <c:pt idx="18">
                  <c:v>2.4</c:v>
                </c:pt>
                <c:pt idx="19">
                  <c:v>2.4</c:v>
                </c:pt>
                <c:pt idx="20">
                  <c:v>2.4</c:v>
                </c:pt>
                <c:pt idx="21">
                  <c:v>2.4</c:v>
                </c:pt>
                <c:pt idx="22">
                  <c:v>2.4</c:v>
                </c:pt>
                <c:pt idx="23">
                  <c:v>2.4</c:v>
                </c:pt>
                <c:pt idx="24">
                  <c:v>2.4</c:v>
                </c:pt>
                <c:pt idx="25">
                  <c:v>2.4</c:v>
                </c:pt>
                <c:pt idx="26">
                  <c:v>2.4</c:v>
                </c:pt>
                <c:pt idx="27">
                  <c:v>2.4</c:v>
                </c:pt>
                <c:pt idx="28">
                  <c:v>2.4</c:v>
                </c:pt>
                <c:pt idx="29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F7-4E1B-82F8-68BB1B6B5011}"/>
            </c:ext>
          </c:extLst>
        </c:ser>
        <c:ser>
          <c:idx val="2"/>
          <c:order val="2"/>
          <c:tx>
            <c:strRef>
              <c:f>cpk!$D$9</c:f>
              <c:strCache>
                <c:ptCount val="1"/>
                <c:pt idx="0">
                  <c:v>Norminal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cpk!$D$10:$D$39</c:f>
              <c:numCache>
                <c:formatCode>General</c:formatCode>
                <c:ptCount val="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F7-4E1B-82F8-68BB1B6B5011}"/>
            </c:ext>
          </c:extLst>
        </c:ser>
        <c:ser>
          <c:idx val="3"/>
          <c:order val="3"/>
          <c:tx>
            <c:strRef>
              <c:f>cpk!$E$9</c:f>
              <c:strCache>
                <c:ptCount val="1"/>
                <c:pt idx="0">
                  <c:v>upper limit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cpk!$E$10:$E$39</c:f>
              <c:numCache>
                <c:formatCode>General</c:formatCode>
                <c:ptCount val="30"/>
                <c:pt idx="0">
                  <c:v>2.6</c:v>
                </c:pt>
                <c:pt idx="1">
                  <c:v>2.6</c:v>
                </c:pt>
                <c:pt idx="2">
                  <c:v>2.6</c:v>
                </c:pt>
                <c:pt idx="3">
                  <c:v>2.6</c:v>
                </c:pt>
                <c:pt idx="4">
                  <c:v>2.6</c:v>
                </c:pt>
                <c:pt idx="5">
                  <c:v>2.6</c:v>
                </c:pt>
                <c:pt idx="6">
                  <c:v>2.6</c:v>
                </c:pt>
                <c:pt idx="7">
                  <c:v>2.6</c:v>
                </c:pt>
                <c:pt idx="8">
                  <c:v>2.6</c:v>
                </c:pt>
                <c:pt idx="9">
                  <c:v>2.6</c:v>
                </c:pt>
                <c:pt idx="10">
                  <c:v>2.6</c:v>
                </c:pt>
                <c:pt idx="11">
                  <c:v>2.6</c:v>
                </c:pt>
                <c:pt idx="12">
                  <c:v>2.6</c:v>
                </c:pt>
                <c:pt idx="13">
                  <c:v>2.6</c:v>
                </c:pt>
                <c:pt idx="14">
                  <c:v>2.6</c:v>
                </c:pt>
                <c:pt idx="15">
                  <c:v>2.6</c:v>
                </c:pt>
                <c:pt idx="16">
                  <c:v>2.6</c:v>
                </c:pt>
                <c:pt idx="17">
                  <c:v>2.6</c:v>
                </c:pt>
                <c:pt idx="18">
                  <c:v>2.6</c:v>
                </c:pt>
                <c:pt idx="19">
                  <c:v>2.6</c:v>
                </c:pt>
                <c:pt idx="20">
                  <c:v>2.6</c:v>
                </c:pt>
                <c:pt idx="21">
                  <c:v>2.6</c:v>
                </c:pt>
                <c:pt idx="22">
                  <c:v>2.6</c:v>
                </c:pt>
                <c:pt idx="23">
                  <c:v>2.6</c:v>
                </c:pt>
                <c:pt idx="24">
                  <c:v>2.6</c:v>
                </c:pt>
                <c:pt idx="25">
                  <c:v>2.6</c:v>
                </c:pt>
                <c:pt idx="26">
                  <c:v>2.6</c:v>
                </c:pt>
                <c:pt idx="27">
                  <c:v>2.6</c:v>
                </c:pt>
                <c:pt idx="28">
                  <c:v>2.6</c:v>
                </c:pt>
                <c:pt idx="29">
                  <c:v>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F7-4E1B-82F8-68BB1B6B5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2345567"/>
        <c:axId val="1282346527"/>
      </c:lineChart>
      <c:catAx>
        <c:axId val="1282345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2346527"/>
        <c:crosses val="autoZero"/>
        <c:auto val="1"/>
        <c:lblAlgn val="ctr"/>
        <c:lblOffset val="100"/>
        <c:noMultiLvlLbl val="0"/>
      </c:catAx>
      <c:valAx>
        <c:axId val="1282346527"/>
        <c:scaling>
          <c:orientation val="minMax"/>
          <c:max val="3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234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72</xdr:row>
      <xdr:rowOff>64687</xdr:rowOff>
    </xdr:from>
    <xdr:to>
      <xdr:col>7</xdr:col>
      <xdr:colOff>0</xdr:colOff>
      <xdr:row>104</xdr:row>
      <xdr:rowOff>13989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617C4B-13D3-5D6D-25BE-7A47EA00990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cpk!B7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42112"/>
          <a:ext cx="6343650" cy="5130902"/>
        </a:xfrm>
        <a:prstGeom prst="rect">
          <a:avLst/>
        </a:prstGeom>
      </xdr:spPr>
    </xdr:pic>
    <xdr:clientData/>
  </xdr:twoCellAnchor>
  <xdr:twoCellAnchor editAs="oneCell">
    <xdr:from>
      <xdr:col>8</xdr:col>
      <xdr:colOff>51331</xdr:colOff>
      <xdr:row>72</xdr:row>
      <xdr:rowOff>63953</xdr:rowOff>
    </xdr:from>
    <xdr:to>
      <xdr:col>15</xdr:col>
      <xdr:colOff>66675</xdr:colOff>
      <xdr:row>104</xdr:row>
      <xdr:rowOff>130628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206FD63-4D52-2C73-81E1-B82653EC743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cpk!J7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18806" y="9941378"/>
          <a:ext cx="6739994" cy="5248275"/>
        </a:xfrm>
        <a:prstGeom prst="rect">
          <a:avLst/>
        </a:prstGeom>
      </xdr:spPr>
    </xdr:pic>
    <xdr:clientData/>
  </xdr:twoCellAnchor>
  <xdr:twoCellAnchor>
    <xdr:from>
      <xdr:col>8</xdr:col>
      <xdr:colOff>14287</xdr:colOff>
      <xdr:row>52</xdr:row>
      <xdr:rowOff>38100</xdr:rowOff>
    </xdr:from>
    <xdr:to>
      <xdr:col>14</xdr:col>
      <xdr:colOff>895350</xdr:colOff>
      <xdr:row>69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667C51B-53D0-A27D-5517-A552BB00C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47625</xdr:rowOff>
    </xdr:from>
    <xdr:to>
      <xdr:col>6</xdr:col>
      <xdr:colOff>895349</xdr:colOff>
      <xdr:row>69</xdr:row>
      <xdr:rowOff>142875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146122C-CEF9-FF31-A8FD-67B0027EC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12" c="2">
    <v t="s"/>
    <v t="s">Deepth</v>
    <v>0</v>
    <v>2.62</v>
    <v>1</v>
    <v>2.59</v>
    <v>2</v>
    <v>2.58</v>
    <v>3</v>
    <v>2.57</v>
    <v>4</v>
    <v>2.65</v>
    <v t="s">...</v>
    <v t="s">...</v>
    <v>25</v>
    <v>2.5499999999999998</v>
    <v>26</v>
    <v>2.56</v>
    <v>27</v>
    <v>2.6</v>
    <v>28</v>
    <v>2.68</v>
    <v>29</v>
    <v>2.6</v>
  </a>
  <a r="2">
    <v>570</v>
    <v>453</v>
  </a>
  <a r="2">
    <v>563</v>
    <v>453</v>
  </a>
</arrayData>
</file>

<file path=xl/richData/rdrichvalue.xml><?xml version="1.0" encoding="utf-8"?>
<rvData xmlns="http://schemas.microsoft.com/office/spreadsheetml/2017/richdata" count="11">
  <rv s="0">
    <v>0</v>
  </rv>
  <rv s="1">
    <v>DataFrame</v>
    <v>1</v>
    <v>0</v>
  </rv>
  <rv s="2">
    <v>&lt;class 'pandas.core.frame.DataFrame'&gt;</v>
    <v>DataFrame</v>
    <v xml:space="preserve">    Deepth
0     2.62
1     2.59
2     2.58
3     2.57
4     2.65
5     2.67
6     2.59
7     2.52
8     2.63
9     2.51
10    2.59
11    2.58
12    2.40
13    2.52
14    2.61
15    2.56
16    2.68
17    2.58
18    2.55
19    2.60
20    2.61
21    2.57...</v>
    <v>1</v>
    <v>2</v>
  </rv>
  <rv s="3">
    <v>0</v>
    <v>9</v>
  </rv>
  <rv s="0">
    <v>1</v>
  </rv>
  <rv s="4">
    <v>Image</v>
    <v>3</v>
    <v>3</v>
    <v>4</v>
  </rv>
  <rv s="2">
    <v>&lt;class 'PIL.PngImagePlugin.PngImageFile'&gt;</v>
    <v>PngImageFile</v>
    <v>&lt;PIL.PngImagePlugin.PngImageFile image mode=RGBA size=570x453 at 0x7FB030A9F2C0&gt;</v>
    <v>5</v>
    <v>2</v>
  </rv>
  <rv s="3">
    <v>1</v>
    <v>9</v>
  </rv>
  <rv s="0">
    <v>2</v>
  </rv>
  <rv s="4">
    <v>Image</v>
    <v>3</v>
    <v>7</v>
    <v>8</v>
  </rv>
  <rv s="2">
    <v>&lt;class 'PIL.PngImagePlugin.PngImageFile'&gt;</v>
    <v>PngImageFile</v>
    <v>&lt;PIL.PngImagePlugin.PngImageFile image mode=RGBA size=563x453 at 0x7FB030B414C0&gt;</v>
    <v>9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4">
    <spb s="0">
      <v>30</v>
      <v>1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tab.net/statistics-calculator/descriptive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D335-CC81-4CCF-BBB8-5F563157CE06}">
  <sheetPr>
    <pageSetUpPr fitToPage="1"/>
  </sheetPr>
  <dimension ref="A1:R72"/>
  <sheetViews>
    <sheetView tabSelected="1" zoomScaleNormal="100" workbookViewId="0">
      <selection activeCell="S34" sqref="S34"/>
    </sheetView>
  </sheetViews>
  <sheetFormatPr defaultRowHeight="12.75" x14ac:dyDescent="0.2"/>
  <cols>
    <col min="1" max="1" width="12.625" style="2" customWidth="1"/>
    <col min="2" max="2" width="11.25" style="2" bestFit="1" customWidth="1"/>
    <col min="3" max="7" width="11.875" style="2" customWidth="1"/>
    <col min="8" max="8" width="1.625" style="2" customWidth="1"/>
    <col min="9" max="9" width="16.25" style="2" bestFit="1" customWidth="1"/>
    <col min="10" max="10" width="12.625" style="2" customWidth="1"/>
    <col min="11" max="15" width="11.875" style="2" customWidth="1"/>
    <col min="16" max="16" width="2.125" style="2" customWidth="1"/>
    <col min="17" max="16384" width="9" style="2"/>
  </cols>
  <sheetData>
    <row r="1" spans="1:18" x14ac:dyDescent="0.2">
      <c r="Q1" s="4"/>
    </row>
    <row r="2" spans="1:18" x14ac:dyDescent="0.2">
      <c r="A2" s="5">
        <v>3029068</v>
      </c>
      <c r="B2" s="16" t="s">
        <v>22</v>
      </c>
      <c r="D2" s="11" t="s">
        <v>18</v>
      </c>
      <c r="I2" s="7">
        <f>A2</f>
        <v>3029068</v>
      </c>
      <c r="J2" s="16" t="s">
        <v>23</v>
      </c>
      <c r="Q2" s="4"/>
    </row>
    <row r="3" spans="1:18" x14ac:dyDescent="0.2">
      <c r="A3" s="1" t="s">
        <v>0</v>
      </c>
      <c r="B3" s="5">
        <v>2.5</v>
      </c>
      <c r="D3" s="3" t="e" cm="1" vm="1">
        <f t="array" ref="D3">_xlfn._xlws.PY(0,1,B9:B39)</f>
        <v>#VALUE!</v>
      </c>
      <c r="I3" s="1" t="s">
        <v>0</v>
      </c>
      <c r="J3" s="1">
        <f>B3</f>
        <v>2.5</v>
      </c>
      <c r="Q3" s="4"/>
    </row>
    <row r="4" spans="1:18" x14ac:dyDescent="0.2">
      <c r="A4" s="1" t="s">
        <v>1</v>
      </c>
      <c r="B4" s="5">
        <f>B3+0.1</f>
        <v>2.6</v>
      </c>
      <c r="I4" s="1" t="s">
        <v>1</v>
      </c>
      <c r="J4" s="5">
        <f>J3+0.32</f>
        <v>2.82</v>
      </c>
      <c r="Q4" s="4"/>
    </row>
    <row r="5" spans="1:18" x14ac:dyDescent="0.2">
      <c r="A5" s="1" t="s">
        <v>2</v>
      </c>
      <c r="B5" s="5">
        <f>B3-0.1</f>
        <v>2.4</v>
      </c>
      <c r="I5" s="1" t="s">
        <v>2</v>
      </c>
      <c r="J5" s="5">
        <f>J3-0.32</f>
        <v>2.1800000000000002</v>
      </c>
      <c r="Q5" s="4"/>
    </row>
    <row r="6" spans="1:18" x14ac:dyDescent="0.2">
      <c r="A6" s="1" t="s">
        <v>3</v>
      </c>
      <c r="B6" s="1">
        <f>MAX(B10:B39)</f>
        <v>2.68</v>
      </c>
      <c r="I6" s="1" t="s">
        <v>3</v>
      </c>
      <c r="J6" s="1">
        <f>MAX(J10:J39)</f>
        <v>2.68</v>
      </c>
      <c r="Q6" s="4"/>
    </row>
    <row r="7" spans="1:18" x14ac:dyDescent="0.2">
      <c r="A7" s="1" t="s">
        <v>4</v>
      </c>
      <c r="B7" s="1">
        <f>MIN(B10:B39)</f>
        <v>2.4</v>
      </c>
      <c r="I7" s="1" t="s">
        <v>4</v>
      </c>
      <c r="J7" s="1">
        <f>MIN(J10:J39)</f>
        <v>2.4</v>
      </c>
      <c r="Q7" s="4"/>
    </row>
    <row r="8" spans="1:18" x14ac:dyDescent="0.2">
      <c r="A8" s="1" t="s">
        <v>5</v>
      </c>
      <c r="B8" s="1">
        <f>AVERAGE(B10:B39)</f>
        <v>2.5859999999999999</v>
      </c>
      <c r="F8" s="4"/>
      <c r="G8" s="4"/>
      <c r="I8" s="1" t="s">
        <v>5</v>
      </c>
      <c r="J8" s="1">
        <f>AVERAGE(J10:J39)</f>
        <v>2.5859999999999999</v>
      </c>
      <c r="P8" s="4"/>
      <c r="Q8" s="4"/>
    </row>
    <row r="9" spans="1:18" x14ac:dyDescent="0.2">
      <c r="A9" s="6" t="s">
        <v>6</v>
      </c>
      <c r="B9" s="7" t="s">
        <v>7</v>
      </c>
      <c r="C9" s="7" t="s">
        <v>2</v>
      </c>
      <c r="D9" s="7" t="s">
        <v>0</v>
      </c>
      <c r="E9" s="7" t="s">
        <v>1</v>
      </c>
      <c r="F9" s="6" t="s">
        <v>8</v>
      </c>
      <c r="G9" s="7" t="s">
        <v>9</v>
      </c>
      <c r="H9" s="4"/>
      <c r="I9" s="6" t="s">
        <v>6</v>
      </c>
      <c r="J9" s="7" t="s">
        <v>7</v>
      </c>
      <c r="K9" s="7" t="s">
        <v>2</v>
      </c>
      <c r="L9" s="7" t="s">
        <v>0</v>
      </c>
      <c r="M9" s="7" t="s">
        <v>1</v>
      </c>
      <c r="N9" s="6" t="s">
        <v>8</v>
      </c>
      <c r="O9" s="7" t="s">
        <v>9</v>
      </c>
      <c r="Q9" s="12" t="str" cm="1">
        <f t="array" ref="Q9:R17">_xlfn._xlws.PY(1,0)</f>
        <v/>
      </c>
      <c r="R9" s="12" t="str">
        <v>Deepth</v>
      </c>
    </row>
    <row r="10" spans="1:18" x14ac:dyDescent="0.2">
      <c r="A10" s="8">
        <v>1</v>
      </c>
      <c r="B10" s="5">
        <v>2.62</v>
      </c>
      <c r="C10" s="10">
        <f>B5</f>
        <v>2.4</v>
      </c>
      <c r="D10" s="10">
        <f>B3</f>
        <v>2.5</v>
      </c>
      <c r="E10" s="10">
        <f>B4</f>
        <v>2.6</v>
      </c>
      <c r="F10" s="8">
        <f>ABS(B10-$B$8)</f>
        <v>3.4000000000000252E-2</v>
      </c>
      <c r="G10" s="8">
        <f>F10*F10</f>
        <v>1.1560000000000173E-3</v>
      </c>
      <c r="I10" s="8">
        <v>1</v>
      </c>
      <c r="J10" s="13">
        <f>B10</f>
        <v>2.62</v>
      </c>
      <c r="K10" s="10">
        <f>J5</f>
        <v>2.1800000000000002</v>
      </c>
      <c r="L10" s="10">
        <f>J3</f>
        <v>2.5</v>
      </c>
      <c r="M10" s="10">
        <f>J4</f>
        <v>2.82</v>
      </c>
      <c r="N10" s="8">
        <f>F10</f>
        <v>3.4000000000000252E-2</v>
      </c>
      <c r="O10" s="8">
        <f>G10</f>
        <v>1.1560000000000173E-3</v>
      </c>
      <c r="Q10" s="8" t="str">
        <v>count</v>
      </c>
      <c r="R10" s="8">
        <v>30</v>
      </c>
    </row>
    <row r="11" spans="1:18" x14ac:dyDescent="0.2">
      <c r="A11" s="8">
        <v>2</v>
      </c>
      <c r="B11" s="5">
        <v>2.59</v>
      </c>
      <c r="C11" s="10">
        <f>C10</f>
        <v>2.4</v>
      </c>
      <c r="D11" s="10">
        <f>D10</f>
        <v>2.5</v>
      </c>
      <c r="E11" s="10">
        <f>E10</f>
        <v>2.6</v>
      </c>
      <c r="F11" s="8">
        <f>ABS(B11-$B$8)</f>
        <v>4.0000000000000036E-3</v>
      </c>
      <c r="G11" s="8">
        <f t="shared" ref="G11:G39" si="0">F11*F11</f>
        <v>1.600000000000003E-5</v>
      </c>
      <c r="I11" s="8">
        <v>2</v>
      </c>
      <c r="J11" s="13">
        <f>B11</f>
        <v>2.59</v>
      </c>
      <c r="K11" s="10">
        <f>K10</f>
        <v>2.1800000000000002</v>
      </c>
      <c r="L11" s="10">
        <f>L10</f>
        <v>2.5</v>
      </c>
      <c r="M11" s="10">
        <f>M10</f>
        <v>2.82</v>
      </c>
      <c r="N11" s="8">
        <f>F11</f>
        <v>4.0000000000000036E-3</v>
      </c>
      <c r="O11" s="8">
        <f>G11</f>
        <v>1.600000000000003E-5</v>
      </c>
      <c r="Q11" s="10" t="str">
        <v>mean</v>
      </c>
      <c r="R11" s="10">
        <v>2.5859999999999994</v>
      </c>
    </row>
    <row r="12" spans="1:18" x14ac:dyDescent="0.2">
      <c r="A12" s="8">
        <v>3</v>
      </c>
      <c r="B12" s="5">
        <v>2.58</v>
      </c>
      <c r="C12" s="10">
        <f t="shared" ref="C12:C39" si="1">C11</f>
        <v>2.4</v>
      </c>
      <c r="D12" s="10">
        <f t="shared" ref="D12:D39" si="2">D11</f>
        <v>2.5</v>
      </c>
      <c r="E12" s="10">
        <f t="shared" ref="E12:E39" si="3">E11</f>
        <v>2.6</v>
      </c>
      <c r="F12" s="8">
        <f>ABS(B12-$B$8)</f>
        <v>5.9999999999997833E-3</v>
      </c>
      <c r="G12" s="8">
        <f t="shared" si="0"/>
        <v>3.5999999999997399E-5</v>
      </c>
      <c r="I12" s="8">
        <v>3</v>
      </c>
      <c r="J12" s="13">
        <f>B12</f>
        <v>2.58</v>
      </c>
      <c r="K12" s="10">
        <f t="shared" ref="K12:K39" si="4">K11</f>
        <v>2.1800000000000002</v>
      </c>
      <c r="L12" s="10">
        <f t="shared" ref="L12:L39" si="5">L11</f>
        <v>2.5</v>
      </c>
      <c r="M12" s="10">
        <f t="shared" ref="M12:M39" si="6">M11</f>
        <v>2.82</v>
      </c>
      <c r="N12" s="8">
        <f>F12</f>
        <v>5.9999999999997833E-3</v>
      </c>
      <c r="O12" s="8">
        <f>G12</f>
        <v>3.5999999999997399E-5</v>
      </c>
      <c r="Q12" s="3" t="str">
        <v>std</v>
      </c>
      <c r="R12" s="3">
        <v>5.6483137550832035E-2</v>
      </c>
    </row>
    <row r="13" spans="1:18" x14ac:dyDescent="0.2">
      <c r="A13" s="8">
        <v>4</v>
      </c>
      <c r="B13" s="5">
        <v>2.57</v>
      </c>
      <c r="C13" s="10">
        <f t="shared" si="1"/>
        <v>2.4</v>
      </c>
      <c r="D13" s="10">
        <f t="shared" si="2"/>
        <v>2.5</v>
      </c>
      <c r="E13" s="10">
        <f t="shared" si="3"/>
        <v>2.6</v>
      </c>
      <c r="F13" s="8">
        <f>ABS(B13-$B$8)</f>
        <v>1.6000000000000014E-2</v>
      </c>
      <c r="G13" s="8">
        <f t="shared" si="0"/>
        <v>2.5600000000000048E-4</v>
      </c>
      <c r="I13" s="8">
        <v>4</v>
      </c>
      <c r="J13" s="13">
        <f>B13</f>
        <v>2.57</v>
      </c>
      <c r="K13" s="10">
        <f t="shared" si="4"/>
        <v>2.1800000000000002</v>
      </c>
      <c r="L13" s="10">
        <f t="shared" si="5"/>
        <v>2.5</v>
      </c>
      <c r="M13" s="10">
        <f t="shared" si="6"/>
        <v>2.82</v>
      </c>
      <c r="N13" s="8">
        <f>F13</f>
        <v>1.6000000000000014E-2</v>
      </c>
      <c r="O13" s="8">
        <f>G13</f>
        <v>2.5600000000000048E-4</v>
      </c>
      <c r="Q13" s="8" t="str">
        <v>min</v>
      </c>
      <c r="R13" s="8">
        <v>2.4</v>
      </c>
    </row>
    <row r="14" spans="1:18" x14ac:dyDescent="0.2">
      <c r="A14" s="8">
        <v>5</v>
      </c>
      <c r="B14" s="5">
        <v>2.65</v>
      </c>
      <c r="C14" s="10">
        <f t="shared" si="1"/>
        <v>2.4</v>
      </c>
      <c r="D14" s="10">
        <f t="shared" si="2"/>
        <v>2.5</v>
      </c>
      <c r="E14" s="10">
        <f t="shared" si="3"/>
        <v>2.6</v>
      </c>
      <c r="F14" s="8">
        <f>ABS(B14-$B$8)</f>
        <v>6.4000000000000057E-2</v>
      </c>
      <c r="G14" s="8">
        <f t="shared" si="0"/>
        <v>4.0960000000000076E-3</v>
      </c>
      <c r="I14" s="8">
        <v>5</v>
      </c>
      <c r="J14" s="13">
        <f>B14</f>
        <v>2.65</v>
      </c>
      <c r="K14" s="10">
        <f t="shared" si="4"/>
        <v>2.1800000000000002</v>
      </c>
      <c r="L14" s="10">
        <f t="shared" si="5"/>
        <v>2.5</v>
      </c>
      <c r="M14" s="10">
        <f t="shared" si="6"/>
        <v>2.82</v>
      </c>
      <c r="N14" s="8">
        <f>F14</f>
        <v>6.4000000000000057E-2</v>
      </c>
      <c r="O14" s="8">
        <f>G14</f>
        <v>4.0960000000000076E-3</v>
      </c>
      <c r="Q14" s="8" t="str">
        <v>25%</v>
      </c>
      <c r="R14" s="8">
        <v>2.56</v>
      </c>
    </row>
    <row r="15" spans="1:18" x14ac:dyDescent="0.2">
      <c r="A15" s="8">
        <v>6</v>
      </c>
      <c r="B15" s="5">
        <v>2.67</v>
      </c>
      <c r="C15" s="10">
        <f t="shared" si="1"/>
        <v>2.4</v>
      </c>
      <c r="D15" s="10">
        <f t="shared" si="2"/>
        <v>2.5</v>
      </c>
      <c r="E15" s="10">
        <f t="shared" si="3"/>
        <v>2.6</v>
      </c>
      <c r="F15" s="8">
        <f>ABS(B15-$B$8)</f>
        <v>8.4000000000000075E-2</v>
      </c>
      <c r="G15" s="8">
        <f t="shared" si="0"/>
        <v>7.0560000000000128E-3</v>
      </c>
      <c r="I15" s="8">
        <v>6</v>
      </c>
      <c r="J15" s="13">
        <f>B15</f>
        <v>2.67</v>
      </c>
      <c r="K15" s="10">
        <f t="shared" si="4"/>
        <v>2.1800000000000002</v>
      </c>
      <c r="L15" s="10">
        <f t="shared" si="5"/>
        <v>2.5</v>
      </c>
      <c r="M15" s="10">
        <f t="shared" si="6"/>
        <v>2.82</v>
      </c>
      <c r="N15" s="8">
        <f>F15</f>
        <v>8.4000000000000075E-2</v>
      </c>
      <c r="O15" s="8">
        <f>G15</f>
        <v>7.0560000000000128E-3</v>
      </c>
      <c r="Q15" s="8" t="str">
        <v>50%</v>
      </c>
      <c r="R15" s="8">
        <v>2.59</v>
      </c>
    </row>
    <row r="16" spans="1:18" x14ac:dyDescent="0.2">
      <c r="A16" s="8">
        <v>7</v>
      </c>
      <c r="B16" s="5">
        <v>2.59</v>
      </c>
      <c r="C16" s="10">
        <f t="shared" si="1"/>
        <v>2.4</v>
      </c>
      <c r="D16" s="10">
        <f t="shared" si="2"/>
        <v>2.5</v>
      </c>
      <c r="E16" s="10">
        <f t="shared" si="3"/>
        <v>2.6</v>
      </c>
      <c r="F16" s="8">
        <f>ABS(B16-$B$8)</f>
        <v>4.0000000000000036E-3</v>
      </c>
      <c r="G16" s="8">
        <f t="shared" si="0"/>
        <v>1.600000000000003E-5</v>
      </c>
      <c r="I16" s="8">
        <v>7</v>
      </c>
      <c r="J16" s="13">
        <f>B16</f>
        <v>2.59</v>
      </c>
      <c r="K16" s="10">
        <f t="shared" si="4"/>
        <v>2.1800000000000002</v>
      </c>
      <c r="L16" s="10">
        <f t="shared" si="5"/>
        <v>2.5</v>
      </c>
      <c r="M16" s="10">
        <f t="shared" si="6"/>
        <v>2.82</v>
      </c>
      <c r="N16" s="8">
        <f>F16</f>
        <v>4.0000000000000036E-3</v>
      </c>
      <c r="O16" s="8">
        <f>G16</f>
        <v>1.600000000000003E-5</v>
      </c>
      <c r="Q16" s="8" t="str">
        <v>75%</v>
      </c>
      <c r="R16" s="8">
        <v>2.6175000000000002</v>
      </c>
    </row>
    <row r="17" spans="1:18" x14ac:dyDescent="0.2">
      <c r="A17" s="8">
        <v>8</v>
      </c>
      <c r="B17" s="5">
        <v>2.52</v>
      </c>
      <c r="C17" s="10">
        <f t="shared" si="1"/>
        <v>2.4</v>
      </c>
      <c r="D17" s="10">
        <f t="shared" si="2"/>
        <v>2.5</v>
      </c>
      <c r="E17" s="10">
        <f t="shared" si="3"/>
        <v>2.6</v>
      </c>
      <c r="F17" s="8">
        <f>ABS(B17-$B$8)</f>
        <v>6.5999999999999837E-2</v>
      </c>
      <c r="G17" s="8">
        <f t="shared" si="0"/>
        <v>4.3559999999999788E-3</v>
      </c>
      <c r="I17" s="8">
        <v>8</v>
      </c>
      <c r="J17" s="13">
        <f>B17</f>
        <v>2.52</v>
      </c>
      <c r="K17" s="10">
        <f t="shared" si="4"/>
        <v>2.1800000000000002</v>
      </c>
      <c r="L17" s="10">
        <f t="shared" si="5"/>
        <v>2.5</v>
      </c>
      <c r="M17" s="10">
        <f t="shared" si="6"/>
        <v>2.82</v>
      </c>
      <c r="N17" s="8">
        <f>F17</f>
        <v>6.5999999999999837E-2</v>
      </c>
      <c r="O17" s="8">
        <f>G17</f>
        <v>4.3559999999999788E-3</v>
      </c>
      <c r="Q17" s="8" t="str">
        <v>max</v>
      </c>
      <c r="R17" s="8">
        <v>2.68</v>
      </c>
    </row>
    <row r="18" spans="1:18" x14ac:dyDescent="0.2">
      <c r="A18" s="8">
        <v>9</v>
      </c>
      <c r="B18" s="5">
        <v>2.63</v>
      </c>
      <c r="C18" s="10">
        <f t="shared" si="1"/>
        <v>2.4</v>
      </c>
      <c r="D18" s="10">
        <f t="shared" si="2"/>
        <v>2.5</v>
      </c>
      <c r="E18" s="10">
        <f t="shared" si="3"/>
        <v>2.6</v>
      </c>
      <c r="F18" s="8">
        <f>ABS(B18-$B$8)</f>
        <v>4.4000000000000039E-2</v>
      </c>
      <c r="G18" s="8">
        <f t="shared" si="0"/>
        <v>1.9360000000000035E-3</v>
      </c>
      <c r="I18" s="8">
        <v>9</v>
      </c>
      <c r="J18" s="13">
        <f>B18</f>
        <v>2.63</v>
      </c>
      <c r="K18" s="10">
        <f t="shared" si="4"/>
        <v>2.1800000000000002</v>
      </c>
      <c r="L18" s="10">
        <f t="shared" si="5"/>
        <v>2.5</v>
      </c>
      <c r="M18" s="10">
        <f t="shared" si="6"/>
        <v>2.82</v>
      </c>
      <c r="N18" s="8">
        <f>F18</f>
        <v>4.4000000000000039E-2</v>
      </c>
      <c r="O18" s="8">
        <f>G18</f>
        <v>1.9360000000000035E-3</v>
      </c>
    </row>
    <row r="19" spans="1:18" x14ac:dyDescent="0.2">
      <c r="A19" s="8">
        <v>10</v>
      </c>
      <c r="B19" s="5">
        <v>2.5099999999999998</v>
      </c>
      <c r="C19" s="10">
        <f t="shared" si="1"/>
        <v>2.4</v>
      </c>
      <c r="D19" s="10">
        <f t="shared" si="2"/>
        <v>2.5</v>
      </c>
      <c r="E19" s="10">
        <f t="shared" si="3"/>
        <v>2.6</v>
      </c>
      <c r="F19" s="8">
        <f>ABS(B19-$B$8)</f>
        <v>7.6000000000000068E-2</v>
      </c>
      <c r="G19" s="8">
        <f t="shared" si="0"/>
        <v>5.7760000000000103E-3</v>
      </c>
      <c r="I19" s="8">
        <v>10</v>
      </c>
      <c r="J19" s="13">
        <f>B19</f>
        <v>2.5099999999999998</v>
      </c>
      <c r="K19" s="10">
        <f t="shared" si="4"/>
        <v>2.1800000000000002</v>
      </c>
      <c r="L19" s="10">
        <f t="shared" si="5"/>
        <v>2.5</v>
      </c>
      <c r="M19" s="10">
        <f t="shared" si="6"/>
        <v>2.82</v>
      </c>
      <c r="N19" s="8">
        <f>F19</f>
        <v>7.6000000000000068E-2</v>
      </c>
      <c r="O19" s="8">
        <f>G19</f>
        <v>5.7760000000000103E-3</v>
      </c>
    </row>
    <row r="20" spans="1:18" x14ac:dyDescent="0.2">
      <c r="A20" s="8">
        <v>11</v>
      </c>
      <c r="B20" s="5">
        <v>2.59</v>
      </c>
      <c r="C20" s="10">
        <f t="shared" si="1"/>
        <v>2.4</v>
      </c>
      <c r="D20" s="10">
        <f t="shared" si="2"/>
        <v>2.5</v>
      </c>
      <c r="E20" s="10">
        <f t="shared" si="3"/>
        <v>2.6</v>
      </c>
      <c r="F20" s="8">
        <f>ABS(B20-$B$8)</f>
        <v>4.0000000000000036E-3</v>
      </c>
      <c r="G20" s="8">
        <f t="shared" si="0"/>
        <v>1.600000000000003E-5</v>
      </c>
      <c r="I20" s="8">
        <v>11</v>
      </c>
      <c r="J20" s="13">
        <f>B20</f>
        <v>2.59</v>
      </c>
      <c r="K20" s="10">
        <f t="shared" si="4"/>
        <v>2.1800000000000002</v>
      </c>
      <c r="L20" s="10">
        <f t="shared" si="5"/>
        <v>2.5</v>
      </c>
      <c r="M20" s="10">
        <f t="shared" si="6"/>
        <v>2.82</v>
      </c>
      <c r="N20" s="8">
        <f>F20</f>
        <v>4.0000000000000036E-3</v>
      </c>
      <c r="O20" s="8">
        <f>G20</f>
        <v>1.600000000000003E-5</v>
      </c>
    </row>
    <row r="21" spans="1:18" x14ac:dyDescent="0.2">
      <c r="A21" s="8">
        <v>12</v>
      </c>
      <c r="B21" s="5">
        <v>2.58</v>
      </c>
      <c r="C21" s="10">
        <f t="shared" si="1"/>
        <v>2.4</v>
      </c>
      <c r="D21" s="10">
        <f t="shared" si="2"/>
        <v>2.5</v>
      </c>
      <c r="E21" s="10">
        <f t="shared" si="3"/>
        <v>2.6</v>
      </c>
      <c r="F21" s="8">
        <f>ABS(B21-$B$8)</f>
        <v>5.9999999999997833E-3</v>
      </c>
      <c r="G21" s="8">
        <f t="shared" si="0"/>
        <v>3.5999999999997399E-5</v>
      </c>
      <c r="I21" s="8">
        <v>12</v>
      </c>
      <c r="J21" s="13">
        <f>B21</f>
        <v>2.58</v>
      </c>
      <c r="K21" s="10">
        <f t="shared" si="4"/>
        <v>2.1800000000000002</v>
      </c>
      <c r="L21" s="10">
        <f t="shared" si="5"/>
        <v>2.5</v>
      </c>
      <c r="M21" s="10">
        <f t="shared" si="6"/>
        <v>2.82</v>
      </c>
      <c r="N21" s="8">
        <f>F21</f>
        <v>5.9999999999997833E-3</v>
      </c>
      <c r="O21" s="8">
        <f>G21</f>
        <v>3.5999999999997399E-5</v>
      </c>
    </row>
    <row r="22" spans="1:18" x14ac:dyDescent="0.2">
      <c r="A22" s="8">
        <v>13</v>
      </c>
      <c r="B22" s="5">
        <v>2.4</v>
      </c>
      <c r="C22" s="10">
        <f t="shared" si="1"/>
        <v>2.4</v>
      </c>
      <c r="D22" s="10">
        <f t="shared" si="2"/>
        <v>2.5</v>
      </c>
      <c r="E22" s="10">
        <f t="shared" si="3"/>
        <v>2.6</v>
      </c>
      <c r="F22" s="8">
        <f>ABS(B22-$B$8)</f>
        <v>0.18599999999999994</v>
      </c>
      <c r="G22" s="8">
        <f t="shared" si="0"/>
        <v>3.4595999999999981E-2</v>
      </c>
      <c r="I22" s="8">
        <v>13</v>
      </c>
      <c r="J22" s="13">
        <f>B22</f>
        <v>2.4</v>
      </c>
      <c r="K22" s="10">
        <f t="shared" si="4"/>
        <v>2.1800000000000002</v>
      </c>
      <c r="L22" s="10">
        <f t="shared" si="5"/>
        <v>2.5</v>
      </c>
      <c r="M22" s="10">
        <f t="shared" si="6"/>
        <v>2.82</v>
      </c>
      <c r="N22" s="8">
        <f>F22</f>
        <v>0.18599999999999994</v>
      </c>
      <c r="O22" s="8">
        <f>G22</f>
        <v>3.4595999999999981E-2</v>
      </c>
    </row>
    <row r="23" spans="1:18" x14ac:dyDescent="0.2">
      <c r="A23" s="8">
        <v>14</v>
      </c>
      <c r="B23" s="5">
        <v>2.52</v>
      </c>
      <c r="C23" s="10">
        <f t="shared" si="1"/>
        <v>2.4</v>
      </c>
      <c r="D23" s="10">
        <f t="shared" si="2"/>
        <v>2.5</v>
      </c>
      <c r="E23" s="10">
        <f t="shared" si="3"/>
        <v>2.6</v>
      </c>
      <c r="F23" s="8">
        <f>ABS(B23-$B$8)</f>
        <v>6.5999999999999837E-2</v>
      </c>
      <c r="G23" s="8">
        <f t="shared" si="0"/>
        <v>4.3559999999999788E-3</v>
      </c>
      <c r="I23" s="8">
        <v>14</v>
      </c>
      <c r="J23" s="13">
        <f>B23</f>
        <v>2.52</v>
      </c>
      <c r="K23" s="10">
        <f t="shared" si="4"/>
        <v>2.1800000000000002</v>
      </c>
      <c r="L23" s="10">
        <f t="shared" si="5"/>
        <v>2.5</v>
      </c>
      <c r="M23" s="10">
        <f t="shared" si="6"/>
        <v>2.82</v>
      </c>
      <c r="N23" s="8">
        <f>F23</f>
        <v>6.5999999999999837E-2</v>
      </c>
      <c r="O23" s="8">
        <f>G23</f>
        <v>4.3559999999999788E-3</v>
      </c>
    </row>
    <row r="24" spans="1:18" x14ac:dyDescent="0.2">
      <c r="A24" s="8">
        <v>15</v>
      </c>
      <c r="B24" s="5">
        <v>2.61</v>
      </c>
      <c r="C24" s="10">
        <f t="shared" si="1"/>
        <v>2.4</v>
      </c>
      <c r="D24" s="10">
        <f t="shared" si="2"/>
        <v>2.5</v>
      </c>
      <c r="E24" s="10">
        <f t="shared" si="3"/>
        <v>2.6</v>
      </c>
      <c r="F24" s="8">
        <f>ABS(B24-$B$8)</f>
        <v>2.4000000000000021E-2</v>
      </c>
      <c r="G24" s="8">
        <f t="shared" si="0"/>
        <v>5.7600000000000099E-4</v>
      </c>
      <c r="I24" s="8">
        <v>15</v>
      </c>
      <c r="J24" s="13">
        <f>B24</f>
        <v>2.61</v>
      </c>
      <c r="K24" s="10">
        <f t="shared" si="4"/>
        <v>2.1800000000000002</v>
      </c>
      <c r="L24" s="10">
        <f t="shared" si="5"/>
        <v>2.5</v>
      </c>
      <c r="M24" s="10">
        <f t="shared" si="6"/>
        <v>2.82</v>
      </c>
      <c r="N24" s="8">
        <f>F24</f>
        <v>2.4000000000000021E-2</v>
      </c>
      <c r="O24" s="8">
        <f>G24</f>
        <v>5.7600000000000099E-4</v>
      </c>
    </row>
    <row r="25" spans="1:18" x14ac:dyDescent="0.2">
      <c r="A25" s="8">
        <v>16</v>
      </c>
      <c r="B25" s="5">
        <v>2.56</v>
      </c>
      <c r="C25" s="10">
        <f t="shared" si="1"/>
        <v>2.4</v>
      </c>
      <c r="D25" s="10">
        <f t="shared" si="2"/>
        <v>2.5</v>
      </c>
      <c r="E25" s="10">
        <f t="shared" si="3"/>
        <v>2.6</v>
      </c>
      <c r="F25" s="8">
        <f>ABS(B25-$B$8)</f>
        <v>2.5999999999999801E-2</v>
      </c>
      <c r="G25" s="8">
        <f t="shared" si="0"/>
        <v>6.7599999999998965E-4</v>
      </c>
      <c r="I25" s="8">
        <v>16</v>
      </c>
      <c r="J25" s="13">
        <f>B25</f>
        <v>2.56</v>
      </c>
      <c r="K25" s="10">
        <f t="shared" si="4"/>
        <v>2.1800000000000002</v>
      </c>
      <c r="L25" s="10">
        <f t="shared" si="5"/>
        <v>2.5</v>
      </c>
      <c r="M25" s="10">
        <f t="shared" si="6"/>
        <v>2.82</v>
      </c>
      <c r="N25" s="8">
        <f>F25</f>
        <v>2.5999999999999801E-2</v>
      </c>
      <c r="O25" s="8">
        <f>G25</f>
        <v>6.7599999999998965E-4</v>
      </c>
    </row>
    <row r="26" spans="1:18" x14ac:dyDescent="0.2">
      <c r="A26" s="8">
        <v>17</v>
      </c>
      <c r="B26" s="5">
        <v>2.68</v>
      </c>
      <c r="C26" s="10">
        <f t="shared" si="1"/>
        <v>2.4</v>
      </c>
      <c r="D26" s="10">
        <f t="shared" si="2"/>
        <v>2.5</v>
      </c>
      <c r="E26" s="10">
        <f t="shared" si="3"/>
        <v>2.6</v>
      </c>
      <c r="F26" s="8">
        <f>ABS(B26-$B$8)</f>
        <v>9.4000000000000306E-2</v>
      </c>
      <c r="G26" s="8">
        <f t="shared" si="0"/>
        <v>8.8360000000000574E-3</v>
      </c>
      <c r="I26" s="8">
        <v>17</v>
      </c>
      <c r="J26" s="13">
        <f>B26</f>
        <v>2.68</v>
      </c>
      <c r="K26" s="10">
        <f t="shared" si="4"/>
        <v>2.1800000000000002</v>
      </c>
      <c r="L26" s="10">
        <f t="shared" si="5"/>
        <v>2.5</v>
      </c>
      <c r="M26" s="10">
        <f t="shared" si="6"/>
        <v>2.82</v>
      </c>
      <c r="N26" s="8">
        <f>F26</f>
        <v>9.4000000000000306E-2</v>
      </c>
      <c r="O26" s="8">
        <f>G26</f>
        <v>8.8360000000000574E-3</v>
      </c>
    </row>
    <row r="27" spans="1:18" x14ac:dyDescent="0.2">
      <c r="A27" s="8">
        <v>18</v>
      </c>
      <c r="B27" s="5">
        <v>2.58</v>
      </c>
      <c r="C27" s="10">
        <f t="shared" si="1"/>
        <v>2.4</v>
      </c>
      <c r="D27" s="10">
        <f t="shared" si="2"/>
        <v>2.5</v>
      </c>
      <c r="E27" s="10">
        <f t="shared" si="3"/>
        <v>2.6</v>
      </c>
      <c r="F27" s="8">
        <f>ABS(B27-$B$8)</f>
        <v>5.9999999999997833E-3</v>
      </c>
      <c r="G27" s="8">
        <f t="shared" si="0"/>
        <v>3.5999999999997399E-5</v>
      </c>
      <c r="I27" s="8">
        <v>18</v>
      </c>
      <c r="J27" s="13">
        <f>B27</f>
        <v>2.58</v>
      </c>
      <c r="K27" s="10">
        <f t="shared" si="4"/>
        <v>2.1800000000000002</v>
      </c>
      <c r="L27" s="10">
        <f t="shared" si="5"/>
        <v>2.5</v>
      </c>
      <c r="M27" s="10">
        <f t="shared" si="6"/>
        <v>2.82</v>
      </c>
      <c r="N27" s="8">
        <f>F27</f>
        <v>5.9999999999997833E-3</v>
      </c>
      <c r="O27" s="8">
        <f>G27</f>
        <v>3.5999999999997399E-5</v>
      </c>
    </row>
    <row r="28" spans="1:18" x14ac:dyDescent="0.2">
      <c r="A28" s="8">
        <v>19</v>
      </c>
      <c r="B28" s="5">
        <v>2.5499999999999998</v>
      </c>
      <c r="C28" s="10">
        <f t="shared" si="1"/>
        <v>2.4</v>
      </c>
      <c r="D28" s="10">
        <f t="shared" si="2"/>
        <v>2.5</v>
      </c>
      <c r="E28" s="10">
        <f t="shared" si="3"/>
        <v>2.6</v>
      </c>
      <c r="F28" s="8">
        <f>ABS(B28-$B$8)</f>
        <v>3.6000000000000032E-2</v>
      </c>
      <c r="G28" s="8">
        <f t="shared" si="0"/>
        <v>1.2960000000000022E-3</v>
      </c>
      <c r="I28" s="8">
        <v>19</v>
      </c>
      <c r="J28" s="13">
        <f>B28</f>
        <v>2.5499999999999998</v>
      </c>
      <c r="K28" s="10">
        <f t="shared" si="4"/>
        <v>2.1800000000000002</v>
      </c>
      <c r="L28" s="10">
        <f t="shared" si="5"/>
        <v>2.5</v>
      </c>
      <c r="M28" s="10">
        <f t="shared" si="6"/>
        <v>2.82</v>
      </c>
      <c r="N28" s="8">
        <f>F28</f>
        <v>3.6000000000000032E-2</v>
      </c>
      <c r="O28" s="8">
        <f>G28</f>
        <v>1.2960000000000022E-3</v>
      </c>
    </row>
    <row r="29" spans="1:18" x14ac:dyDescent="0.2">
      <c r="A29" s="8">
        <v>20</v>
      </c>
      <c r="B29" s="5">
        <v>2.6</v>
      </c>
      <c r="C29" s="10">
        <f t="shared" si="1"/>
        <v>2.4</v>
      </c>
      <c r="D29" s="10">
        <f t="shared" si="2"/>
        <v>2.5</v>
      </c>
      <c r="E29" s="10">
        <f t="shared" si="3"/>
        <v>2.6</v>
      </c>
      <c r="F29" s="8">
        <f>ABS(B29-$B$8)</f>
        <v>1.4000000000000234E-2</v>
      </c>
      <c r="G29" s="8">
        <f t="shared" si="0"/>
        <v>1.9600000000000655E-4</v>
      </c>
      <c r="I29" s="8">
        <v>20</v>
      </c>
      <c r="J29" s="13">
        <f>B29</f>
        <v>2.6</v>
      </c>
      <c r="K29" s="10">
        <f t="shared" si="4"/>
        <v>2.1800000000000002</v>
      </c>
      <c r="L29" s="10">
        <f t="shared" si="5"/>
        <v>2.5</v>
      </c>
      <c r="M29" s="10">
        <f t="shared" si="6"/>
        <v>2.82</v>
      </c>
      <c r="N29" s="8">
        <f>F29</f>
        <v>1.4000000000000234E-2</v>
      </c>
      <c r="O29" s="8">
        <f>G29</f>
        <v>1.9600000000000655E-4</v>
      </c>
    </row>
    <row r="30" spans="1:18" x14ac:dyDescent="0.2">
      <c r="A30" s="8">
        <v>21</v>
      </c>
      <c r="B30" s="5">
        <v>2.61</v>
      </c>
      <c r="C30" s="10">
        <f t="shared" si="1"/>
        <v>2.4</v>
      </c>
      <c r="D30" s="10">
        <f t="shared" si="2"/>
        <v>2.5</v>
      </c>
      <c r="E30" s="10">
        <f t="shared" si="3"/>
        <v>2.6</v>
      </c>
      <c r="F30" s="8">
        <f>ABS(B30-$B$8)</f>
        <v>2.4000000000000021E-2</v>
      </c>
      <c r="G30" s="8">
        <f t="shared" si="0"/>
        <v>5.7600000000000099E-4</v>
      </c>
      <c r="I30" s="8">
        <v>21</v>
      </c>
      <c r="J30" s="13">
        <f>B30</f>
        <v>2.61</v>
      </c>
      <c r="K30" s="10">
        <f t="shared" si="4"/>
        <v>2.1800000000000002</v>
      </c>
      <c r="L30" s="10">
        <f t="shared" si="5"/>
        <v>2.5</v>
      </c>
      <c r="M30" s="10">
        <f t="shared" si="6"/>
        <v>2.82</v>
      </c>
      <c r="N30" s="8">
        <f>F30</f>
        <v>2.4000000000000021E-2</v>
      </c>
      <c r="O30" s="8">
        <f>G30</f>
        <v>5.7600000000000099E-4</v>
      </c>
    </row>
    <row r="31" spans="1:18" x14ac:dyDescent="0.2">
      <c r="A31" s="8">
        <v>22</v>
      </c>
      <c r="B31" s="5">
        <v>2.57</v>
      </c>
      <c r="C31" s="10">
        <f t="shared" si="1"/>
        <v>2.4</v>
      </c>
      <c r="D31" s="10">
        <f t="shared" si="2"/>
        <v>2.5</v>
      </c>
      <c r="E31" s="10">
        <f t="shared" si="3"/>
        <v>2.6</v>
      </c>
      <c r="F31" s="8">
        <f>ABS(B31-$B$8)</f>
        <v>1.6000000000000014E-2</v>
      </c>
      <c r="G31" s="8">
        <f t="shared" si="0"/>
        <v>2.5600000000000048E-4</v>
      </c>
      <c r="I31" s="8">
        <v>22</v>
      </c>
      <c r="J31" s="13">
        <f>B31</f>
        <v>2.57</v>
      </c>
      <c r="K31" s="10">
        <f t="shared" si="4"/>
        <v>2.1800000000000002</v>
      </c>
      <c r="L31" s="10">
        <f t="shared" si="5"/>
        <v>2.5</v>
      </c>
      <c r="M31" s="10">
        <f t="shared" si="6"/>
        <v>2.82</v>
      </c>
      <c r="N31" s="8">
        <f>F31</f>
        <v>1.6000000000000014E-2</v>
      </c>
      <c r="O31" s="8">
        <f>G31</f>
        <v>2.5600000000000048E-4</v>
      </c>
    </row>
    <row r="32" spans="1:18" x14ac:dyDescent="0.2">
      <c r="A32" s="8">
        <v>23</v>
      </c>
      <c r="B32" s="5">
        <v>2.5499999999999998</v>
      </c>
      <c r="C32" s="10">
        <f t="shared" si="1"/>
        <v>2.4</v>
      </c>
      <c r="D32" s="10">
        <f t="shared" si="2"/>
        <v>2.5</v>
      </c>
      <c r="E32" s="10">
        <f t="shared" si="3"/>
        <v>2.6</v>
      </c>
      <c r="F32" s="8">
        <f>ABS(B32-$B$8)</f>
        <v>3.6000000000000032E-2</v>
      </c>
      <c r="G32" s="8">
        <f t="shared" si="0"/>
        <v>1.2960000000000022E-3</v>
      </c>
      <c r="I32" s="8">
        <v>23</v>
      </c>
      <c r="J32" s="13">
        <f>B32</f>
        <v>2.5499999999999998</v>
      </c>
      <c r="K32" s="10">
        <f t="shared" si="4"/>
        <v>2.1800000000000002</v>
      </c>
      <c r="L32" s="10">
        <f t="shared" si="5"/>
        <v>2.5</v>
      </c>
      <c r="M32" s="10">
        <f t="shared" si="6"/>
        <v>2.82</v>
      </c>
      <c r="N32" s="8">
        <f>F32</f>
        <v>3.6000000000000032E-2</v>
      </c>
      <c r="O32" s="8">
        <f>G32</f>
        <v>1.2960000000000022E-3</v>
      </c>
    </row>
    <row r="33" spans="1:15" x14ac:dyDescent="0.2">
      <c r="A33" s="8">
        <v>24</v>
      </c>
      <c r="B33" s="5">
        <v>2.63</v>
      </c>
      <c r="C33" s="10">
        <f t="shared" si="1"/>
        <v>2.4</v>
      </c>
      <c r="D33" s="10">
        <f t="shared" si="2"/>
        <v>2.5</v>
      </c>
      <c r="E33" s="10">
        <f t="shared" si="3"/>
        <v>2.6</v>
      </c>
      <c r="F33" s="8">
        <f>ABS(B33-$B$8)</f>
        <v>4.4000000000000039E-2</v>
      </c>
      <c r="G33" s="8">
        <f t="shared" si="0"/>
        <v>1.9360000000000035E-3</v>
      </c>
      <c r="I33" s="8">
        <v>24</v>
      </c>
      <c r="J33" s="13">
        <f>B33</f>
        <v>2.63</v>
      </c>
      <c r="K33" s="10">
        <f t="shared" si="4"/>
        <v>2.1800000000000002</v>
      </c>
      <c r="L33" s="10">
        <f t="shared" si="5"/>
        <v>2.5</v>
      </c>
      <c r="M33" s="10">
        <f t="shared" si="6"/>
        <v>2.82</v>
      </c>
      <c r="N33" s="8">
        <f>F33</f>
        <v>4.4000000000000039E-2</v>
      </c>
      <c r="O33" s="8">
        <f>G33</f>
        <v>1.9360000000000035E-3</v>
      </c>
    </row>
    <row r="34" spans="1:15" x14ac:dyDescent="0.2">
      <c r="A34" s="8">
        <v>25</v>
      </c>
      <c r="B34" s="5">
        <v>2.63</v>
      </c>
      <c r="C34" s="10">
        <f t="shared" si="1"/>
        <v>2.4</v>
      </c>
      <c r="D34" s="10">
        <f t="shared" si="2"/>
        <v>2.5</v>
      </c>
      <c r="E34" s="10">
        <f t="shared" si="3"/>
        <v>2.6</v>
      </c>
      <c r="F34" s="8">
        <f>ABS(B34-$B$8)</f>
        <v>4.4000000000000039E-2</v>
      </c>
      <c r="G34" s="8">
        <f t="shared" si="0"/>
        <v>1.9360000000000035E-3</v>
      </c>
      <c r="I34" s="8">
        <v>25</v>
      </c>
      <c r="J34" s="13">
        <f>B34</f>
        <v>2.63</v>
      </c>
      <c r="K34" s="10">
        <f t="shared" si="4"/>
        <v>2.1800000000000002</v>
      </c>
      <c r="L34" s="10">
        <f t="shared" si="5"/>
        <v>2.5</v>
      </c>
      <c r="M34" s="10">
        <f t="shared" si="6"/>
        <v>2.82</v>
      </c>
      <c r="N34" s="8">
        <f>F34</f>
        <v>4.4000000000000039E-2</v>
      </c>
      <c r="O34" s="8">
        <f>G34</f>
        <v>1.9360000000000035E-3</v>
      </c>
    </row>
    <row r="35" spans="1:15" x14ac:dyDescent="0.2">
      <c r="A35" s="8">
        <v>26</v>
      </c>
      <c r="B35" s="5">
        <v>2.5499999999999998</v>
      </c>
      <c r="C35" s="10">
        <f t="shared" si="1"/>
        <v>2.4</v>
      </c>
      <c r="D35" s="10">
        <f t="shared" si="2"/>
        <v>2.5</v>
      </c>
      <c r="E35" s="10">
        <f t="shared" si="3"/>
        <v>2.6</v>
      </c>
      <c r="F35" s="8">
        <f>ABS(B35-$B$8)</f>
        <v>3.6000000000000032E-2</v>
      </c>
      <c r="G35" s="8">
        <f t="shared" si="0"/>
        <v>1.2960000000000022E-3</v>
      </c>
      <c r="I35" s="8">
        <v>26</v>
      </c>
      <c r="J35" s="13">
        <f>B35</f>
        <v>2.5499999999999998</v>
      </c>
      <c r="K35" s="10">
        <f t="shared" si="4"/>
        <v>2.1800000000000002</v>
      </c>
      <c r="L35" s="10">
        <f t="shared" si="5"/>
        <v>2.5</v>
      </c>
      <c r="M35" s="10">
        <f t="shared" si="6"/>
        <v>2.82</v>
      </c>
      <c r="N35" s="8">
        <f>F35</f>
        <v>3.6000000000000032E-2</v>
      </c>
      <c r="O35" s="8">
        <f>G35</f>
        <v>1.2960000000000022E-3</v>
      </c>
    </row>
    <row r="36" spans="1:15" x14ac:dyDescent="0.2">
      <c r="A36" s="8">
        <v>27</v>
      </c>
      <c r="B36" s="5">
        <v>2.56</v>
      </c>
      <c r="C36" s="10">
        <f t="shared" si="1"/>
        <v>2.4</v>
      </c>
      <c r="D36" s="10">
        <f t="shared" si="2"/>
        <v>2.5</v>
      </c>
      <c r="E36" s="10">
        <f t="shared" si="3"/>
        <v>2.6</v>
      </c>
      <c r="F36" s="8">
        <f>ABS(B36-$B$8)</f>
        <v>2.5999999999999801E-2</v>
      </c>
      <c r="G36" s="8">
        <f t="shared" si="0"/>
        <v>6.7599999999998965E-4</v>
      </c>
      <c r="I36" s="8">
        <v>27</v>
      </c>
      <c r="J36" s="13">
        <f>B36</f>
        <v>2.56</v>
      </c>
      <c r="K36" s="10">
        <f t="shared" si="4"/>
        <v>2.1800000000000002</v>
      </c>
      <c r="L36" s="10">
        <f t="shared" si="5"/>
        <v>2.5</v>
      </c>
      <c r="M36" s="10">
        <f t="shared" si="6"/>
        <v>2.82</v>
      </c>
      <c r="N36" s="8">
        <f>F36</f>
        <v>2.5999999999999801E-2</v>
      </c>
      <c r="O36" s="8">
        <f>G36</f>
        <v>6.7599999999998965E-4</v>
      </c>
    </row>
    <row r="37" spans="1:15" x14ac:dyDescent="0.2">
      <c r="A37" s="8">
        <v>28</v>
      </c>
      <c r="B37" s="5">
        <v>2.6</v>
      </c>
      <c r="C37" s="10">
        <f t="shared" si="1"/>
        <v>2.4</v>
      </c>
      <c r="D37" s="10">
        <f t="shared" si="2"/>
        <v>2.5</v>
      </c>
      <c r="E37" s="10">
        <f t="shared" si="3"/>
        <v>2.6</v>
      </c>
      <c r="F37" s="8">
        <f>ABS(B37-$B$8)</f>
        <v>1.4000000000000234E-2</v>
      </c>
      <c r="G37" s="8">
        <f t="shared" si="0"/>
        <v>1.9600000000000655E-4</v>
      </c>
      <c r="I37" s="8">
        <v>28</v>
      </c>
      <c r="J37" s="13">
        <f>B37</f>
        <v>2.6</v>
      </c>
      <c r="K37" s="10">
        <f t="shared" si="4"/>
        <v>2.1800000000000002</v>
      </c>
      <c r="L37" s="10">
        <f t="shared" si="5"/>
        <v>2.5</v>
      </c>
      <c r="M37" s="10">
        <f t="shared" si="6"/>
        <v>2.82</v>
      </c>
      <c r="N37" s="8">
        <f>F37</f>
        <v>1.4000000000000234E-2</v>
      </c>
      <c r="O37" s="8">
        <f>G37</f>
        <v>1.9600000000000655E-4</v>
      </c>
    </row>
    <row r="38" spans="1:15" x14ac:dyDescent="0.2">
      <c r="A38" s="8">
        <v>29</v>
      </c>
      <c r="B38" s="5">
        <v>2.68</v>
      </c>
      <c r="C38" s="10">
        <f t="shared" si="1"/>
        <v>2.4</v>
      </c>
      <c r="D38" s="10">
        <f t="shared" si="2"/>
        <v>2.5</v>
      </c>
      <c r="E38" s="10">
        <f t="shared" si="3"/>
        <v>2.6</v>
      </c>
      <c r="F38" s="8">
        <f>ABS(B38-$B$8)</f>
        <v>9.4000000000000306E-2</v>
      </c>
      <c r="G38" s="8">
        <f t="shared" si="0"/>
        <v>8.8360000000000574E-3</v>
      </c>
      <c r="I38" s="8">
        <v>29</v>
      </c>
      <c r="J38" s="13">
        <f>B38</f>
        <v>2.68</v>
      </c>
      <c r="K38" s="10">
        <f t="shared" si="4"/>
        <v>2.1800000000000002</v>
      </c>
      <c r="L38" s="10">
        <f t="shared" si="5"/>
        <v>2.5</v>
      </c>
      <c r="M38" s="10">
        <f t="shared" si="6"/>
        <v>2.82</v>
      </c>
      <c r="N38" s="8">
        <f>F38</f>
        <v>9.4000000000000306E-2</v>
      </c>
      <c r="O38" s="8">
        <f>G38</f>
        <v>8.8360000000000574E-3</v>
      </c>
    </row>
    <row r="39" spans="1:15" x14ac:dyDescent="0.2">
      <c r="A39" s="8">
        <v>30</v>
      </c>
      <c r="B39" s="5">
        <v>2.6</v>
      </c>
      <c r="C39" s="10">
        <f t="shared" si="1"/>
        <v>2.4</v>
      </c>
      <c r="D39" s="10">
        <f t="shared" si="2"/>
        <v>2.5</v>
      </c>
      <c r="E39" s="10">
        <f t="shared" si="3"/>
        <v>2.6</v>
      </c>
      <c r="F39" s="8">
        <f>ABS(B39-$B$8)</f>
        <v>1.4000000000000234E-2</v>
      </c>
      <c r="G39" s="8">
        <f t="shared" si="0"/>
        <v>1.9600000000000655E-4</v>
      </c>
      <c r="I39" s="8">
        <v>30</v>
      </c>
      <c r="J39" s="13">
        <f>B39</f>
        <v>2.6</v>
      </c>
      <c r="K39" s="10">
        <f t="shared" si="4"/>
        <v>2.1800000000000002</v>
      </c>
      <c r="L39" s="10">
        <f t="shared" si="5"/>
        <v>2.5</v>
      </c>
      <c r="M39" s="10">
        <f t="shared" si="6"/>
        <v>2.82</v>
      </c>
      <c r="N39" s="8">
        <f>F39</f>
        <v>1.4000000000000234E-2</v>
      </c>
      <c r="O39" s="8">
        <f>G39</f>
        <v>1.9600000000000655E-4</v>
      </c>
    </row>
    <row r="41" spans="1:15" hidden="1" x14ac:dyDescent="0.2">
      <c r="A41" s="12" t="s">
        <v>10</v>
      </c>
      <c r="B41" s="8">
        <f>SUM(G10:G39)</f>
        <v>9.2520000000000144E-2</v>
      </c>
      <c r="I41" s="12" t="s">
        <v>10</v>
      </c>
      <c r="J41" s="8">
        <f>SUM(O10:O39)</f>
        <v>9.2520000000000144E-2</v>
      </c>
    </row>
    <row r="42" spans="1:15" hidden="1" x14ac:dyDescent="0.2">
      <c r="A42" s="12" t="s">
        <v>11</v>
      </c>
      <c r="B42" s="8">
        <f>COUNT(B10:B39)</f>
        <v>30</v>
      </c>
      <c r="I42" s="12" t="s">
        <v>11</v>
      </c>
      <c r="J42" s="8">
        <f>COUNT(J10:J39)</f>
        <v>30</v>
      </c>
    </row>
    <row r="43" spans="1:15" hidden="1" x14ac:dyDescent="0.2">
      <c r="A43" s="12" t="s">
        <v>12</v>
      </c>
      <c r="B43" s="8">
        <f>B41/B42</f>
        <v>3.0840000000000047E-3</v>
      </c>
      <c r="I43" s="12" t="s">
        <v>12</v>
      </c>
      <c r="J43" s="8">
        <f>J41/J42</f>
        <v>3.0840000000000047E-3</v>
      </c>
    </row>
    <row r="44" spans="1:15" hidden="1" x14ac:dyDescent="0.2">
      <c r="A44" s="14" t="s">
        <v>19</v>
      </c>
      <c r="B44" s="3">
        <f>SQRT(B46)</f>
        <v>5.6483137550832035E-2</v>
      </c>
      <c r="I44" s="14" t="s">
        <v>19</v>
      </c>
      <c r="J44" s="3">
        <f>SQRT(J46)</f>
        <v>5.6483137550832035E-2</v>
      </c>
    </row>
    <row r="45" spans="1:15" hidden="1" x14ac:dyDescent="0.2">
      <c r="A45" s="15" t="s">
        <v>20</v>
      </c>
      <c r="B45" s="10">
        <f>SQRT(B43)</f>
        <v>5.5533773507659326E-2</v>
      </c>
      <c r="I45" s="15" t="s">
        <v>20</v>
      </c>
      <c r="J45" s="10">
        <f>SQRT(J43)</f>
        <v>5.5533773507659326E-2</v>
      </c>
    </row>
    <row r="46" spans="1:15" hidden="1" x14ac:dyDescent="0.2">
      <c r="A46" s="14" t="s">
        <v>21</v>
      </c>
      <c r="B46" s="10">
        <f>B41/(B42-1)</f>
        <v>3.1903448275862117E-3</v>
      </c>
      <c r="I46" s="14" t="s">
        <v>21</v>
      </c>
      <c r="J46" s="10">
        <f>J41/(J42-1)</f>
        <v>3.1903448275862117E-3</v>
      </c>
    </row>
    <row r="47" spans="1:15" hidden="1" x14ac:dyDescent="0.2">
      <c r="A47" s="12" t="s">
        <v>13</v>
      </c>
      <c r="B47" s="8">
        <f>MIN(B45:B45)</f>
        <v>5.5533773507659326E-2</v>
      </c>
      <c r="I47" s="12" t="s">
        <v>13</v>
      </c>
      <c r="J47" s="8">
        <f>MIN(J45:J45)</f>
        <v>5.5533773507659326E-2</v>
      </c>
    </row>
    <row r="48" spans="1:15" hidden="1" x14ac:dyDescent="0.2">
      <c r="A48" s="12" t="s">
        <v>14</v>
      </c>
      <c r="B48" s="8">
        <f>((B4-B8)/3)/B45</f>
        <v>8.4032947374323652E-2</v>
      </c>
      <c r="I48" s="12" t="s">
        <v>14</v>
      </c>
      <c r="J48" s="8">
        <f>((J4-J8)/3)/J45</f>
        <v>1.4045506918279573</v>
      </c>
    </row>
    <row r="49" spans="1:10" hidden="1" x14ac:dyDescent="0.2">
      <c r="A49" s="12" t="s">
        <v>15</v>
      </c>
      <c r="B49" s="8">
        <f>((B8-B5)/3)/B44</f>
        <v>1.0976727336402485</v>
      </c>
      <c r="I49" s="12" t="s">
        <v>15</v>
      </c>
      <c r="J49" s="8">
        <f>((J8-J5)/3)/J44</f>
        <v>2.3959953218168857</v>
      </c>
    </row>
    <row r="50" spans="1:10" hidden="1" x14ac:dyDescent="0.2">
      <c r="A50" s="12" t="s">
        <v>16</v>
      </c>
      <c r="B50" s="8">
        <f>((B4-B8)/3)/B44</f>
        <v>8.2620528338514757E-2</v>
      </c>
      <c r="I50" s="12" t="s">
        <v>16</v>
      </c>
      <c r="J50" s="8">
        <f>((J4-J8)/3)/J44</f>
        <v>1.380943116515152</v>
      </c>
    </row>
    <row r="51" spans="1:10" hidden="1" x14ac:dyDescent="0.2">
      <c r="A51" s="12" t="s">
        <v>17</v>
      </c>
      <c r="B51" s="8">
        <f>((B8-B5)/3)/B44</f>
        <v>1.0976727336402485</v>
      </c>
      <c r="I51" s="12" t="s">
        <v>17</v>
      </c>
      <c r="J51" s="8">
        <f>((J8-J5)/3)/J44</f>
        <v>2.3959953218168857</v>
      </c>
    </row>
    <row r="52" spans="1:10" x14ac:dyDescent="0.2">
      <c r="A52" s="19" t="s">
        <v>25</v>
      </c>
      <c r="B52" s="17">
        <f>MIN(B50:B51)</f>
        <v>8.2620528338514757E-2</v>
      </c>
      <c r="I52" s="18" t="s">
        <v>24</v>
      </c>
      <c r="J52" s="17">
        <f>MIN(J50:J51)</f>
        <v>1.380943116515152</v>
      </c>
    </row>
    <row r="72" spans="2:10" x14ac:dyDescent="0.2">
      <c r="B72" s="9" t="e" cm="1" vm="2">
        <f t="array" ref="B72">_xlfn._xlws.PY(2,1)</f>
        <v>#VALUE!</v>
      </c>
      <c r="J72" s="9" t="e" cm="1" vm="3">
        <f t="array" ref="J72">_xlfn._xlws.PY(3,1)</f>
        <v>#VALUE!</v>
      </c>
    </row>
  </sheetData>
  <phoneticPr fontId="1" type="noConversion"/>
  <hyperlinks>
    <hyperlink ref="D2" r:id="rId1" xr:uid="{F6EF8B1C-45D3-4DBF-94F7-314FE80D6122}"/>
  </hyperlinks>
  <pageMargins left="0.7" right="0.7" top="0.75" bottom="0.75" header="0.3" footer="0.3"/>
  <pageSetup paperSize="8" scale="73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cpk</vt:lpstr>
      <vt:lpstr>data</vt:lpstr>
      <vt:lpstr>data2</vt:lpstr>
      <vt:lpstr>number</vt:lpstr>
      <vt:lpstr>cpk!Print_Area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Rex</dc:creator>
  <cp:lastModifiedBy>Wang, Rex</cp:lastModifiedBy>
  <cp:lastPrinted>2024-12-27T14:01:55Z</cp:lastPrinted>
  <dcterms:created xsi:type="dcterms:W3CDTF">2015-06-05T18:19:34Z</dcterms:created>
  <dcterms:modified xsi:type="dcterms:W3CDTF">2024-12-27T14:03:07Z</dcterms:modified>
</cp:coreProperties>
</file>