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ketechedu-my.sharepoint.com/personal/mnalghandour_waketech_edu/Documents/BIDA 650 Business Analytics/TextBook/Business Analytics Data Analysis &amp; Decision Making, 6th Edition/Chapter 12/Finished Examples/"/>
    </mc:Choice>
  </mc:AlternateContent>
  <xr:revisionPtr revIDLastSave="5" documentId="13_ncr:1_{3D976763-D200-4F6C-9DEB-D02ACCC2CE20}" xr6:coauthVersionLast="45" xr6:coauthVersionMax="45" xr10:uidLastSave="{D4A1EF47-0360-4F42-A163-5A574A889A8E}"/>
  <bookViews>
    <workbookView xWindow="-108" yWindow="-108" windowWidth="20376" windowHeight="12216" activeTab="1" xr2:uid="{00000000-000D-0000-FFFF-FFFF00000000}"/>
  </bookViews>
  <sheets>
    <sheet name="Source" sheetId="3" r:id="rId1"/>
    <sheet name="Data" sheetId="2" r:id="rId2"/>
    <sheet name="Descriptive Statistics" sheetId="6" r:id="rId3"/>
    <sheet name="correlation" sheetId="7" r:id="rId4"/>
    <sheet name="Regression Model 1" sheetId="10" r:id="rId5"/>
    <sheet name="Forecast Sheet Method" sheetId="8" r:id="rId6"/>
    <sheet name="Results Forecast" sheetId="9" r:id="rId7"/>
    <sheet name="_PalUtilTempWorksheet" sheetId="4" state="hidden" r:id="rId8"/>
    <sheet name="_STDS_DG36932E1D" sheetId="5" state="hidden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_Month">Data!$A$2:$A$49</definedName>
    <definedName name="ST_Sales">Data!$B$2:$B$49</definedName>
    <definedName name="STWBD_StatToolsAutocorrelation_CreateChart" hidden="1">"TRUE"</definedName>
    <definedName name="STWBD_StatToolsAutocorrelation_HasDefaultInfo" hidden="1">"TRUE"</definedName>
    <definedName name="STWBD_StatToolsAutocorrelation_NumLags" hidden="1">"-1"</definedName>
    <definedName name="STWBD_StatToolsAutocorrelation_VariableList" hidden="1">1</definedName>
    <definedName name="STWBD_StatToolsAutocorrelation_VariableList_1" hidden="1">"U_x0001_VG1E18B5022E33E1D7_x0001_"</definedName>
    <definedName name="STWBD_StatToolsAutocorrelation_VarSelectorDefaultDataSet" hidden="1">"DG36932E1D"</definedName>
    <definedName name="STWBD_StatToolsDataViewer7_CorrelationCalculationMethod" hidden="1">1</definedName>
    <definedName name="STWBD_StatToolsDataViewer7_CorrelationCalculationMethod_1" hidden="1">" 0"</definedName>
    <definedName name="STWBD_StatToolsDataViewer7_DataSet">"DS:DG36932E1D"</definedName>
    <definedName name="STWBD_StatToolsDataViewer7_ExclusionMode" hidden="1">1</definedName>
    <definedName name="STWBD_StatToolsDataViewer7_ExclusionMode_1" hidden="1">" 0"</definedName>
    <definedName name="STWBD_StatToolsDataViewer7_VariableList" hidden="1">2</definedName>
    <definedName name="STWBD_StatToolsDataViewer7_VariableList_1" hidden="1">"U_x0001_VG2D7449BD12B56755_x0001_"</definedName>
    <definedName name="STWBD_StatToolsDataViewer7_VariableList_2" hidden="1">"U_x0001_VG1E18B5022E33E1D7_x0001_"</definedName>
    <definedName name="STWBD_StatToolsForecast_Deseasonalize" hidden="1">"FALSE"</definedName>
    <definedName name="STWBD_StatToolsForecast_ForecastMethod" hidden="1">" 0"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0"</definedName>
    <definedName name="STWBD_StatToolsForecast_NumberOfForecasts" hidden="1">" 1"</definedName>
    <definedName name="STWBD_StatToolsForecast_NumberOfHoldOuts" hidden="1">" 0"</definedName>
    <definedName name="STWBD_StatToolsForecast_NumberOfSeasons" hidden="1">" 12"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2"</definedName>
    <definedName name="STWBD_StatToolsForecast_Span" hidden="1">" 4"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2002"</definedName>
    <definedName name="STWBD_StatToolsForecast_Trend" hidden="1">" 0"</definedName>
    <definedName name="STWBD_StatToolsForecast_UseSeasonLabels" hidden="1">"TRUE"</definedName>
    <definedName name="STWBD_StatToolsForecast_Variable" hidden="1">"U_x0001_VG1E18B5022E33E1D7_x0001_"</definedName>
    <definedName name="STWBD_StatToolsForecast_VarSelectorDefaultDataSet" hidden="1">"DG36932E1D"</definedName>
    <definedName name="STWBD_StatToolsHistogram_BinMaximum" hidden="1">" 1.01E+300"</definedName>
    <definedName name="STWBD_StatToolsHistogram_BinMinimum" hidden="1">" 1.01E+300"</definedName>
    <definedName name="STWBD_StatToolsHistogram_DefaultDataFormat" hidden="1">" 0"</definedName>
    <definedName name="STWBD_StatToolsHistogram_HasDefaultInfo" hidden="1">"TRUE"</definedName>
    <definedName name="STWBD_StatToolsHistogram_NumBins" hidden="1">"-32767"</definedName>
    <definedName name="STWBD_StatToolsHistogram_VariableList" hidden="1">1</definedName>
    <definedName name="STWBD_StatToolsHistogram_VariableList_1" hidden="1">"U_x0001_VG1E18B5022E33E1D7_x0001_"</definedName>
    <definedName name="STWBD_StatToolsHistogram_VarSelectorDefaultDataSet" hidden="1">"DG36932E1D"</definedName>
    <definedName name="STWBD_StatToolsHistogram_XAxisStyle" hidden="1">" 0"</definedName>
    <definedName name="STWBD_StatToolsHistogram_YAxisStyle" hidden="1">" 0"</definedName>
    <definedName name="STWBD_StatToolsOneVarSummary_Count" hidden="1">"TRUE"</definedName>
    <definedName name="STWBD_StatToolsOneVarSummary_DefaultDataFormat" hidden="1">" 0"</definedName>
    <definedName name="STWBD_StatToolsOneVarSummary_FirstQuartile" hidden="1">"TRUE"</definedName>
    <definedName name="STWBD_StatToolsOneVarSummary_HasDefaultInfo" hidden="1">"TRUE"</definedName>
    <definedName name="STWBD_StatToolsOneVarSummary_InterQuartileRange" hidden="1">"TRUE"</definedName>
    <definedName name="STWBD_StatToolsOneVarSummary_Kurtosis" hidden="1">"TRUE"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"TRUE"</definedName>
    <definedName name="STWBD_StatToolsOneVarSummary_Median" hidden="1">"TRUE"</definedName>
    <definedName name="STWBD_StatToolsOneVarSummary_Minimum" hidden="1">"TRUE"</definedName>
    <definedName name="STWBD_StatToolsOneVarSummary_Mode" hidden="1">"TRUE"</definedName>
    <definedName name="STWBD_StatToolsOneVarSummary_OtherPercentiles" hidden="1">"TRUE"</definedName>
    <definedName name="STWBD_StatToolsOneVarSummary_PercentileList" hidden="1">" .01, .025, .05, .1, .2, .8, .9, .95, .975, .99"</definedName>
    <definedName name="STWBD_StatToolsOneVarSummary_Range" hidden="1">"TRUE"</definedName>
    <definedName name="STWBD_StatToolsOneVarSummary_Skewness" hidden="1">"TRUE"</definedName>
    <definedName name="STWBD_StatToolsOneVarSummary_StandardDeviation" hidden="1">"TRUE"</definedName>
    <definedName name="STWBD_StatToolsOneVarSummary_Sum" hidden="1">"TRUE"</definedName>
    <definedName name="STWBD_StatToolsOneVarSummary_ThirdQuartile" hidden="1">"TRUE"</definedName>
    <definedName name="STWBD_StatToolsOneVarSummary_VariableList" hidden="1">1</definedName>
    <definedName name="STWBD_StatToolsOneVarSummary_VariableList_1" hidden="1">"U_x0001_VG1E18B5022E33E1D7_x0001_"</definedName>
    <definedName name="STWBD_StatToolsOneVarSummary_Variance" hidden="1">"TRUE"</definedName>
    <definedName name="STWBD_StatToolsOneVarSummary_VarSelectorDefaultDataSet" hidden="1">"DG36932E1D"</definedName>
    <definedName name="STWBD_StatToolsRunsTest_CutOffType" hidden="1">" 0"</definedName>
    <definedName name="STWBD_StatToolsRunsTest_CutOffValue" hidden="1">" 0"</definedName>
    <definedName name="STWBD_StatToolsRunsTest_HasDefaultInfo" hidden="1">"TRUE"</definedName>
    <definedName name="STWBD_StatToolsRunsTest_VariableList" hidden="1">1</definedName>
    <definedName name="STWBD_StatToolsRunsTest_VariableList_1" hidden="1">"U_x0001_VG1E18B5022E33E1D7_x0001_"</definedName>
    <definedName name="STWBD_StatToolsRunsTest_VarSelectorDefaultDataSet" hidden="1">"DG36932E1D"</definedName>
    <definedName name="STWBD_StatToolsTimeSeriesGraph_DefaultUseLabelVariable" hidden="1">"FALSE"</definedName>
    <definedName name="STWBD_StatToolsTimeSeriesGraph_HasDefaultInfo" hidden="1">"TRUE"</definedName>
    <definedName name="STWBD_StatToolsTimeSeriesGraph_SingleGraph" hidden="1">"TRUE"</definedName>
    <definedName name="STWBD_StatToolsTimeSeriesGraph_TwoVerticalAxes" hidden="1">"TRUE"</definedName>
    <definedName name="STWBD_StatToolsTimeSeriesGraph_VariableList" hidden="1">2</definedName>
    <definedName name="STWBD_StatToolsTimeSeriesGraph_VariableList_1" hidden="1">"U_x0001_VG2D7449BD12B56755_x0001_"</definedName>
    <definedName name="STWBD_StatToolsTimeSeriesGraph_VariableList_2" hidden="1">"U_x0001_VG1E18B5022E33E1D7_x0001_"</definedName>
    <definedName name="STWBD_StatToolsTimeSeriesGraph_VarSelectorDefaultDataSet" hidden="1">"DG36932E1D"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9" l="1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H2" i="9"/>
  <c r="H3" i="9"/>
  <c r="H4" i="9"/>
  <c r="H5" i="9"/>
  <c r="H6" i="9"/>
  <c r="H7" i="9"/>
  <c r="H8" i="9"/>
  <c r="B9" i="5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B16" i="5"/>
  <c r="B13" i="5"/>
  <c r="B7" i="5"/>
  <c r="B3" i="5"/>
  <c r="B9" i="4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Thousands of dollars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Thousands of dollars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<sst xmlns="http://schemas.openxmlformats.org/spreadsheetml/2006/main" count="136" uniqueCount="105">
  <si>
    <t>Month</t>
  </si>
  <si>
    <t>Sales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</si>
  <si>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</si>
  <si>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</si>
  <si>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</si>
  <si>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</si>
  <si>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</si>
  <si>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</si>
  <si>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</si>
  <si>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</si>
  <si>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</si>
  <si>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</si>
  <si>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Sales Stereo</t>
  </si>
  <si>
    <t>GUID</t>
  </si>
  <si>
    <t>DG36932E1D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</si>
  <si>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</si>
  <si>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</si>
  <si>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</si>
  <si>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</si>
  <si>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</si>
  <si>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</si>
  <si>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</si>
  <si>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</si>
  <si>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</si>
  <si>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</si>
  <si>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VG2D7449BD12B56755</t>
  </si>
  <si>
    <t>var1</t>
  </si>
  <si>
    <t>ST_Month</t>
  </si>
  <si>
    <t>1 : Ranges</t>
  </si>
  <si>
    <t>1 : MultiRefs</t>
  </si>
  <si>
    <t>2 : Info</t>
  </si>
  <si>
    <t>VG1E18B5022E33E1D7</t>
  </si>
  <si>
    <t>var2</t>
  </si>
  <si>
    <t>ST_Sales</t>
  </si>
  <si>
    <t>2 : Ranges</t>
  </si>
  <si>
    <t>2 : MultiRefs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</si>
  <si>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</si>
  <si>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</si>
  <si>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</si>
  <si>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</si>
  <si>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</si>
  <si>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</si>
  <si>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</si>
  <si>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</si>
  <si>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</si>
  <si>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</si>
  <si>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</si>
  <si>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</si>
  <si>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</si>
  <si>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</si>
  <si>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</si>
  <si>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</si>
  <si>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 xml:space="preserve">Interval 2 </t>
  </si>
  <si>
    <t>Std Error</t>
  </si>
  <si>
    <t xml:space="preserve">Interval 4 </t>
  </si>
  <si>
    <t>DATA--&gt;Forecast Sheet</t>
  </si>
  <si>
    <t>Let us do DATA--&gt;Forecast Sheet</t>
  </si>
  <si>
    <t>Steps</t>
  </si>
  <si>
    <t>Forecast(Sales)</t>
  </si>
  <si>
    <t>Lower Confidence Bound(Sales)</t>
  </si>
  <si>
    <t>Upper Confidence Bound(Sales)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</si>
  <si>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</si>
  <si>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</si>
  <si>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</si>
  <si>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</si>
  <si>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</si>
  <si>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</si>
  <si>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</si>
  <si>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</si>
  <si>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</si>
  <si>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r>
      <t>MAE (Mean Absolute Error)</t>
    </r>
    <r>
      <rPr>
        <sz val="20"/>
        <color rgb="FF5E0A5C"/>
        <rFont val="Calibri"/>
        <family val="2"/>
        <scheme val="minor"/>
      </rPr>
      <t>:</t>
    </r>
  </si>
  <si>
    <r>
      <t>RMSE (Root Mean Square Error)</t>
    </r>
    <r>
      <rPr>
        <sz val="20"/>
        <color rgb="FF5E0A5C"/>
        <rFont val="Calibri"/>
        <family val="2"/>
        <scheme val="minor"/>
      </rPr>
      <t>:</t>
    </r>
  </si>
  <si>
    <r>
      <t>MAPE (Mean Absolute Percentage Error)</t>
    </r>
    <r>
      <rPr>
        <sz val="20"/>
        <color rgb="FF5E0A5C"/>
        <rFont val="Calibri"/>
        <family val="2"/>
        <scheme val="minor"/>
      </rPr>
      <t>:</t>
    </r>
  </si>
  <si>
    <t>Forecast Errors</t>
  </si>
  <si>
    <t>Time Line(For regression)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</si>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</sst>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rgb="FF5E0A5C"/>
      <name val="Calibri"/>
      <family val="2"/>
      <scheme val="minor"/>
    </font>
    <font>
      <sz val="20"/>
      <color rgb="FF5E0A5C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4" fillId="0" borderId="0" xfId="1" applyFont="1"/>
    <xf numFmtId="0" fontId="4" fillId="0" borderId="0" xfId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3" borderId="1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right"/>
    </xf>
    <xf numFmtId="164" fontId="4" fillId="2" borderId="3" xfId="1" applyNumberFormat="1" applyFont="1" applyFill="1" applyBorder="1" applyAlignment="1">
      <alignment horizontal="center"/>
    </xf>
    <xf numFmtId="0" fontId="4" fillId="2" borderId="4" xfId="1" applyFont="1" applyFill="1" applyBorder="1"/>
    <xf numFmtId="164" fontId="4" fillId="2" borderId="5" xfId="1" applyNumberFormat="1" applyFont="1" applyFill="1" applyBorder="1" applyAlignment="1">
      <alignment horizontal="center"/>
    </xf>
    <xf numFmtId="0" fontId="4" fillId="2" borderId="6" xfId="1" applyFont="1" applyFill="1" applyBorder="1"/>
    <xf numFmtId="164" fontId="4" fillId="2" borderId="7" xfId="1" applyNumberFormat="1" applyFont="1" applyFill="1" applyBorder="1" applyAlignment="1">
      <alignment horizontal="center"/>
    </xf>
    <xf numFmtId="0" fontId="4" fillId="2" borderId="8" xfId="1" applyFont="1" applyFill="1" applyBorder="1"/>
    <xf numFmtId="0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9" xfId="0" applyFill="1" applyBorder="1" applyAlignment="1"/>
    <xf numFmtId="0" fontId="6" fillId="0" borderId="10" xfId="0" applyFont="1" applyFill="1" applyBorder="1" applyAlignment="1">
      <alignment horizontal="center"/>
    </xf>
    <xf numFmtId="0" fontId="0" fillId="4" borderId="0" xfId="0" applyFill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4" fontId="0" fillId="0" borderId="0" xfId="0" applyNumberFormat="1"/>
    <xf numFmtId="0" fontId="7" fillId="0" borderId="0" xfId="0" applyFont="1" applyAlignment="1">
      <alignment horizontal="left" vertical="center" indent="5" readingOrder="1"/>
    </xf>
    <xf numFmtId="0" fontId="9" fillId="0" borderId="0" xfId="0" applyFont="1"/>
    <xf numFmtId="0" fontId="6" fillId="0" borderId="10" xfId="0" applyFont="1" applyFill="1" applyBorder="1" applyAlignment="1">
      <alignment horizontal="centerContinuous"/>
    </xf>
    <xf numFmtId="0" fontId="10" fillId="4" borderId="0" xfId="1" applyFont="1" applyFill="1"/>
  </cellXfs>
  <cellStyles count="2">
    <cellStyle name="Normal" xfId="0" builtinId="0" customBuiltin="1"/>
    <cellStyle name="Normal 2" xfId="1" xr:uid="{00000000-0005-0000-0000-000001000000}"/>
  </cellStyles>
  <dxfs count="5"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164" formatCode="mmm\-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Data!$A$2:$A$49</c:f>
              <c:numCache>
                <c:formatCode>mmm\-yyyy</c:formatCode>
                <c:ptCount val="4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</c:numCache>
            </c:numRef>
          </c:xVal>
          <c:yVal>
            <c:numRef>
              <c:f>Data!$B$2:$B$49</c:f>
              <c:numCache>
                <c:formatCode>General</c:formatCode>
                <c:ptCount val="48"/>
                <c:pt idx="0">
                  <c:v>226</c:v>
                </c:pt>
                <c:pt idx="1">
                  <c:v>254</c:v>
                </c:pt>
                <c:pt idx="2">
                  <c:v>204</c:v>
                </c:pt>
                <c:pt idx="3">
                  <c:v>193</c:v>
                </c:pt>
                <c:pt idx="4">
                  <c:v>191</c:v>
                </c:pt>
                <c:pt idx="5">
                  <c:v>166</c:v>
                </c:pt>
                <c:pt idx="6">
                  <c:v>175</c:v>
                </c:pt>
                <c:pt idx="7">
                  <c:v>217</c:v>
                </c:pt>
                <c:pt idx="8">
                  <c:v>167</c:v>
                </c:pt>
                <c:pt idx="9">
                  <c:v>192</c:v>
                </c:pt>
                <c:pt idx="10">
                  <c:v>127</c:v>
                </c:pt>
                <c:pt idx="11">
                  <c:v>148</c:v>
                </c:pt>
                <c:pt idx="12">
                  <c:v>184</c:v>
                </c:pt>
                <c:pt idx="13">
                  <c:v>209</c:v>
                </c:pt>
                <c:pt idx="14">
                  <c:v>186</c:v>
                </c:pt>
                <c:pt idx="15">
                  <c:v>188</c:v>
                </c:pt>
                <c:pt idx="16">
                  <c:v>129</c:v>
                </c:pt>
                <c:pt idx="17">
                  <c:v>162</c:v>
                </c:pt>
                <c:pt idx="18">
                  <c:v>210</c:v>
                </c:pt>
                <c:pt idx="19">
                  <c:v>183</c:v>
                </c:pt>
                <c:pt idx="20">
                  <c:v>186</c:v>
                </c:pt>
                <c:pt idx="21">
                  <c:v>229</c:v>
                </c:pt>
                <c:pt idx="22">
                  <c:v>217</c:v>
                </c:pt>
                <c:pt idx="23">
                  <c:v>195</c:v>
                </c:pt>
                <c:pt idx="24">
                  <c:v>144</c:v>
                </c:pt>
                <c:pt idx="25">
                  <c:v>186</c:v>
                </c:pt>
                <c:pt idx="26">
                  <c:v>154</c:v>
                </c:pt>
                <c:pt idx="27">
                  <c:v>127</c:v>
                </c:pt>
                <c:pt idx="28">
                  <c:v>154</c:v>
                </c:pt>
                <c:pt idx="29">
                  <c:v>167</c:v>
                </c:pt>
                <c:pt idx="30">
                  <c:v>109</c:v>
                </c:pt>
                <c:pt idx="31">
                  <c:v>141</c:v>
                </c:pt>
                <c:pt idx="32">
                  <c:v>185</c:v>
                </c:pt>
                <c:pt idx="33">
                  <c:v>148</c:v>
                </c:pt>
                <c:pt idx="34">
                  <c:v>192</c:v>
                </c:pt>
                <c:pt idx="35">
                  <c:v>215</c:v>
                </c:pt>
                <c:pt idx="36">
                  <c:v>240</c:v>
                </c:pt>
                <c:pt idx="37">
                  <c:v>207</c:v>
                </c:pt>
                <c:pt idx="38">
                  <c:v>168</c:v>
                </c:pt>
                <c:pt idx="39">
                  <c:v>165</c:v>
                </c:pt>
                <c:pt idx="40">
                  <c:v>218</c:v>
                </c:pt>
                <c:pt idx="41">
                  <c:v>168</c:v>
                </c:pt>
                <c:pt idx="42">
                  <c:v>179</c:v>
                </c:pt>
                <c:pt idx="43">
                  <c:v>181</c:v>
                </c:pt>
                <c:pt idx="44">
                  <c:v>175</c:v>
                </c:pt>
                <c:pt idx="45">
                  <c:v>185</c:v>
                </c:pt>
                <c:pt idx="46">
                  <c:v>245</c:v>
                </c:pt>
                <c:pt idx="47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A-4799-B6EB-AFDD8BB3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52864"/>
        <c:axId val="828347616"/>
      </c:scatterChart>
      <c:valAx>
        <c:axId val="8283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47616"/>
        <c:crosses val="autoZero"/>
        <c:crossBetween val="midCat"/>
      </c:valAx>
      <c:valAx>
        <c:axId val="8283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 2 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Data!$B$2:$B$49</c:f>
              <c:numCache>
                <c:formatCode>General</c:formatCode>
                <c:ptCount val="48"/>
                <c:pt idx="0">
                  <c:v>226</c:v>
                </c:pt>
                <c:pt idx="1">
                  <c:v>254</c:v>
                </c:pt>
                <c:pt idx="2">
                  <c:v>204</c:v>
                </c:pt>
                <c:pt idx="3">
                  <c:v>193</c:v>
                </c:pt>
                <c:pt idx="4">
                  <c:v>191</c:v>
                </c:pt>
                <c:pt idx="5">
                  <c:v>166</c:v>
                </c:pt>
                <c:pt idx="6">
                  <c:v>175</c:v>
                </c:pt>
                <c:pt idx="7">
                  <c:v>217</c:v>
                </c:pt>
                <c:pt idx="8">
                  <c:v>167</c:v>
                </c:pt>
                <c:pt idx="9">
                  <c:v>192</c:v>
                </c:pt>
                <c:pt idx="10">
                  <c:v>127</c:v>
                </c:pt>
                <c:pt idx="11">
                  <c:v>148</c:v>
                </c:pt>
                <c:pt idx="12">
                  <c:v>184</c:v>
                </c:pt>
                <c:pt idx="13">
                  <c:v>209</c:v>
                </c:pt>
                <c:pt idx="14">
                  <c:v>186</c:v>
                </c:pt>
                <c:pt idx="15">
                  <c:v>188</c:v>
                </c:pt>
                <c:pt idx="16">
                  <c:v>129</c:v>
                </c:pt>
                <c:pt idx="17">
                  <c:v>162</c:v>
                </c:pt>
                <c:pt idx="18">
                  <c:v>210</c:v>
                </c:pt>
                <c:pt idx="19">
                  <c:v>183</c:v>
                </c:pt>
                <c:pt idx="20">
                  <c:v>186</c:v>
                </c:pt>
                <c:pt idx="21">
                  <c:v>229</c:v>
                </c:pt>
                <c:pt idx="22">
                  <c:v>217</c:v>
                </c:pt>
                <c:pt idx="23">
                  <c:v>195</c:v>
                </c:pt>
                <c:pt idx="24">
                  <c:v>144</c:v>
                </c:pt>
                <c:pt idx="25">
                  <c:v>186</c:v>
                </c:pt>
                <c:pt idx="26">
                  <c:v>154</c:v>
                </c:pt>
                <c:pt idx="27">
                  <c:v>127</c:v>
                </c:pt>
                <c:pt idx="28">
                  <c:v>154</c:v>
                </c:pt>
                <c:pt idx="29">
                  <c:v>167</c:v>
                </c:pt>
                <c:pt idx="30">
                  <c:v>109</c:v>
                </c:pt>
                <c:pt idx="31">
                  <c:v>141</c:v>
                </c:pt>
                <c:pt idx="32">
                  <c:v>185</c:v>
                </c:pt>
                <c:pt idx="33">
                  <c:v>148</c:v>
                </c:pt>
                <c:pt idx="34">
                  <c:v>192</c:v>
                </c:pt>
                <c:pt idx="35">
                  <c:v>215</c:v>
                </c:pt>
                <c:pt idx="36">
                  <c:v>240</c:v>
                </c:pt>
                <c:pt idx="37">
                  <c:v>207</c:v>
                </c:pt>
                <c:pt idx="38">
                  <c:v>168</c:v>
                </c:pt>
                <c:pt idx="39">
                  <c:v>165</c:v>
                </c:pt>
                <c:pt idx="40">
                  <c:v>218</c:v>
                </c:pt>
                <c:pt idx="41">
                  <c:v>168</c:v>
                </c:pt>
                <c:pt idx="42">
                  <c:v>179</c:v>
                </c:pt>
                <c:pt idx="43">
                  <c:v>181</c:v>
                </c:pt>
                <c:pt idx="44">
                  <c:v>175</c:v>
                </c:pt>
                <c:pt idx="45">
                  <c:v>185</c:v>
                </c:pt>
                <c:pt idx="46">
                  <c:v>245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A-4EBD-BA48-3D9F46E19B33}"/>
            </c:ext>
          </c:extLst>
        </c:ser>
        <c:ser>
          <c:idx val="1"/>
          <c:order val="1"/>
          <c:tx>
            <c:v>Forecast</c:v>
          </c:tx>
          <c:val>
            <c:numRef>
              <c:f>Data!$E$2:$E$49</c:f>
              <c:numCache>
                <c:formatCode>General</c:formatCode>
                <c:ptCount val="48"/>
                <c:pt idx="0">
                  <c:v>0</c:v>
                </c:pt>
                <c:pt idx="1">
                  <c:v>240</c:v>
                </c:pt>
                <c:pt idx="2">
                  <c:v>229</c:v>
                </c:pt>
                <c:pt idx="3">
                  <c:v>198.5</c:v>
                </c:pt>
                <c:pt idx="4">
                  <c:v>192</c:v>
                </c:pt>
                <c:pt idx="5">
                  <c:v>178.5</c:v>
                </c:pt>
                <c:pt idx="6">
                  <c:v>170.5</c:v>
                </c:pt>
                <c:pt idx="7">
                  <c:v>196</c:v>
                </c:pt>
                <c:pt idx="8">
                  <c:v>192</c:v>
                </c:pt>
                <c:pt idx="9">
                  <c:v>179.5</c:v>
                </c:pt>
                <c:pt idx="10">
                  <c:v>159.5</c:v>
                </c:pt>
                <c:pt idx="11">
                  <c:v>137.5</c:v>
                </c:pt>
                <c:pt idx="12">
                  <c:v>166</c:v>
                </c:pt>
                <c:pt idx="13">
                  <c:v>196.5</c:v>
                </c:pt>
                <c:pt idx="14">
                  <c:v>197.5</c:v>
                </c:pt>
                <c:pt idx="15">
                  <c:v>187</c:v>
                </c:pt>
                <c:pt idx="16">
                  <c:v>158.5</c:v>
                </c:pt>
                <c:pt idx="17">
                  <c:v>145.5</c:v>
                </c:pt>
                <c:pt idx="18">
                  <c:v>186</c:v>
                </c:pt>
                <c:pt idx="19">
                  <c:v>196.5</c:v>
                </c:pt>
                <c:pt idx="20">
                  <c:v>184.5</c:v>
                </c:pt>
                <c:pt idx="21">
                  <c:v>207.5</c:v>
                </c:pt>
                <c:pt idx="22">
                  <c:v>223</c:v>
                </c:pt>
                <c:pt idx="23">
                  <c:v>206</c:v>
                </c:pt>
                <c:pt idx="24">
                  <c:v>169.5</c:v>
                </c:pt>
                <c:pt idx="25">
                  <c:v>165</c:v>
                </c:pt>
                <c:pt idx="26">
                  <c:v>170</c:v>
                </c:pt>
                <c:pt idx="27">
                  <c:v>140.5</c:v>
                </c:pt>
                <c:pt idx="28">
                  <c:v>140.5</c:v>
                </c:pt>
                <c:pt idx="29">
                  <c:v>160.5</c:v>
                </c:pt>
                <c:pt idx="30">
                  <c:v>138</c:v>
                </c:pt>
                <c:pt idx="31">
                  <c:v>125</c:v>
                </c:pt>
                <c:pt idx="32">
                  <c:v>163</c:v>
                </c:pt>
                <c:pt idx="33">
                  <c:v>166.5</c:v>
                </c:pt>
                <c:pt idx="34">
                  <c:v>170</c:v>
                </c:pt>
                <c:pt idx="35">
                  <c:v>203.5</c:v>
                </c:pt>
                <c:pt idx="36">
                  <c:v>227.5</c:v>
                </c:pt>
                <c:pt idx="37">
                  <c:v>223.5</c:v>
                </c:pt>
                <c:pt idx="38">
                  <c:v>187.5</c:v>
                </c:pt>
                <c:pt idx="39">
                  <c:v>166.5</c:v>
                </c:pt>
                <c:pt idx="40">
                  <c:v>191.5</c:v>
                </c:pt>
                <c:pt idx="41">
                  <c:v>193</c:v>
                </c:pt>
                <c:pt idx="42">
                  <c:v>173.5</c:v>
                </c:pt>
                <c:pt idx="43">
                  <c:v>180</c:v>
                </c:pt>
                <c:pt idx="44">
                  <c:v>178</c:v>
                </c:pt>
                <c:pt idx="45">
                  <c:v>180</c:v>
                </c:pt>
                <c:pt idx="46">
                  <c:v>215</c:v>
                </c:pt>
                <c:pt idx="47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A-4EBD-BA48-3D9F46E1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65984"/>
        <c:axId val="828366640"/>
      </c:lineChart>
      <c:catAx>
        <c:axId val="8283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828366640"/>
        <c:crosses val="autoZero"/>
        <c:auto val="1"/>
        <c:lblAlgn val="ctr"/>
        <c:lblOffset val="100"/>
        <c:noMultiLvlLbl val="0"/>
      </c:catAx>
      <c:valAx>
        <c:axId val="82836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836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</a:t>
            </a:r>
            <a:r>
              <a:rPr lang="en-US" baseline="0"/>
              <a:t> 4 </a:t>
            </a: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Data!$B$2:$B$49</c:f>
              <c:numCache>
                <c:formatCode>General</c:formatCode>
                <c:ptCount val="48"/>
                <c:pt idx="0">
                  <c:v>226</c:v>
                </c:pt>
                <c:pt idx="1">
                  <c:v>254</c:v>
                </c:pt>
                <c:pt idx="2">
                  <c:v>204</c:v>
                </c:pt>
                <c:pt idx="3">
                  <c:v>193</c:v>
                </c:pt>
                <c:pt idx="4">
                  <c:v>191</c:v>
                </c:pt>
                <c:pt idx="5">
                  <c:v>166</c:v>
                </c:pt>
                <c:pt idx="6">
                  <c:v>175</c:v>
                </c:pt>
                <c:pt idx="7">
                  <c:v>217</c:v>
                </c:pt>
                <c:pt idx="8">
                  <c:v>167</c:v>
                </c:pt>
                <c:pt idx="9">
                  <c:v>192</c:v>
                </c:pt>
                <c:pt idx="10">
                  <c:v>127</c:v>
                </c:pt>
                <c:pt idx="11">
                  <c:v>148</c:v>
                </c:pt>
                <c:pt idx="12">
                  <c:v>184</c:v>
                </c:pt>
                <c:pt idx="13">
                  <c:v>209</c:v>
                </c:pt>
                <c:pt idx="14">
                  <c:v>186</c:v>
                </c:pt>
                <c:pt idx="15">
                  <c:v>188</c:v>
                </c:pt>
                <c:pt idx="16">
                  <c:v>129</c:v>
                </c:pt>
                <c:pt idx="17">
                  <c:v>162</c:v>
                </c:pt>
                <c:pt idx="18">
                  <c:v>210</c:v>
                </c:pt>
                <c:pt idx="19">
                  <c:v>183</c:v>
                </c:pt>
                <c:pt idx="20">
                  <c:v>186</c:v>
                </c:pt>
                <c:pt idx="21">
                  <c:v>229</c:v>
                </c:pt>
                <c:pt idx="22">
                  <c:v>217</c:v>
                </c:pt>
                <c:pt idx="23">
                  <c:v>195</c:v>
                </c:pt>
                <c:pt idx="24">
                  <c:v>144</c:v>
                </c:pt>
                <c:pt idx="25">
                  <c:v>186</c:v>
                </c:pt>
                <c:pt idx="26">
                  <c:v>154</c:v>
                </c:pt>
                <c:pt idx="27">
                  <c:v>127</c:v>
                </c:pt>
                <c:pt idx="28">
                  <c:v>154</c:v>
                </c:pt>
                <c:pt idx="29">
                  <c:v>167</c:v>
                </c:pt>
                <c:pt idx="30">
                  <c:v>109</c:v>
                </c:pt>
                <c:pt idx="31">
                  <c:v>141</c:v>
                </c:pt>
                <c:pt idx="32">
                  <c:v>185</c:v>
                </c:pt>
                <c:pt idx="33">
                  <c:v>148</c:v>
                </c:pt>
                <c:pt idx="34">
                  <c:v>192</c:v>
                </c:pt>
                <c:pt idx="35">
                  <c:v>215</c:v>
                </c:pt>
                <c:pt idx="36">
                  <c:v>240</c:v>
                </c:pt>
                <c:pt idx="37">
                  <c:v>207</c:v>
                </c:pt>
                <c:pt idx="38">
                  <c:v>168</c:v>
                </c:pt>
                <c:pt idx="39">
                  <c:v>165</c:v>
                </c:pt>
                <c:pt idx="40">
                  <c:v>218</c:v>
                </c:pt>
                <c:pt idx="41">
                  <c:v>168</c:v>
                </c:pt>
                <c:pt idx="42">
                  <c:v>179</c:v>
                </c:pt>
                <c:pt idx="43">
                  <c:v>181</c:v>
                </c:pt>
                <c:pt idx="44">
                  <c:v>175</c:v>
                </c:pt>
                <c:pt idx="45">
                  <c:v>185</c:v>
                </c:pt>
                <c:pt idx="46">
                  <c:v>245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E-452A-B6E5-1653C286FE16}"/>
            </c:ext>
          </c:extLst>
        </c:ser>
        <c:ser>
          <c:idx val="1"/>
          <c:order val="1"/>
          <c:tx>
            <c:v>Forecast</c:v>
          </c:tx>
          <c:val>
            <c:numRef>
              <c:f>Data!$H$2:$H$49</c:f>
              <c:numCache>
                <c:formatCode>General</c:formatCode>
                <c:ptCount val="4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219.25</c:v>
                </c:pt>
                <c:pt idx="4">
                  <c:v>210.5</c:v>
                </c:pt>
                <c:pt idx="5">
                  <c:v>188.5</c:v>
                </c:pt>
                <c:pt idx="6">
                  <c:v>181.25</c:v>
                </c:pt>
                <c:pt idx="7">
                  <c:v>187.25</c:v>
                </c:pt>
                <c:pt idx="8">
                  <c:v>181.25</c:v>
                </c:pt>
                <c:pt idx="9">
                  <c:v>187.75</c:v>
                </c:pt>
                <c:pt idx="10">
                  <c:v>175.75</c:v>
                </c:pt>
                <c:pt idx="11">
                  <c:v>158.5</c:v>
                </c:pt>
                <c:pt idx="12">
                  <c:v>162.75</c:v>
                </c:pt>
                <c:pt idx="13">
                  <c:v>167</c:v>
                </c:pt>
                <c:pt idx="14">
                  <c:v>181.75</c:v>
                </c:pt>
                <c:pt idx="15">
                  <c:v>191.75</c:v>
                </c:pt>
                <c:pt idx="16">
                  <c:v>178</c:v>
                </c:pt>
                <c:pt idx="17">
                  <c:v>166.25</c:v>
                </c:pt>
                <c:pt idx="18">
                  <c:v>172.25</c:v>
                </c:pt>
                <c:pt idx="19">
                  <c:v>171</c:v>
                </c:pt>
                <c:pt idx="20">
                  <c:v>185.25</c:v>
                </c:pt>
                <c:pt idx="21">
                  <c:v>202</c:v>
                </c:pt>
                <c:pt idx="22">
                  <c:v>203.75</c:v>
                </c:pt>
                <c:pt idx="23">
                  <c:v>206.75</c:v>
                </c:pt>
                <c:pt idx="24">
                  <c:v>196.25</c:v>
                </c:pt>
                <c:pt idx="25">
                  <c:v>185.5</c:v>
                </c:pt>
                <c:pt idx="26">
                  <c:v>169.75</c:v>
                </c:pt>
                <c:pt idx="27">
                  <c:v>152.75</c:v>
                </c:pt>
                <c:pt idx="28">
                  <c:v>155.25</c:v>
                </c:pt>
                <c:pt idx="29">
                  <c:v>150.5</c:v>
                </c:pt>
                <c:pt idx="30">
                  <c:v>139.25</c:v>
                </c:pt>
                <c:pt idx="31">
                  <c:v>142.75</c:v>
                </c:pt>
                <c:pt idx="32">
                  <c:v>150.5</c:v>
                </c:pt>
                <c:pt idx="33">
                  <c:v>145.75</c:v>
                </c:pt>
                <c:pt idx="34">
                  <c:v>166.5</c:v>
                </c:pt>
                <c:pt idx="35">
                  <c:v>185</c:v>
                </c:pt>
                <c:pt idx="36">
                  <c:v>198.75</c:v>
                </c:pt>
                <c:pt idx="37">
                  <c:v>213.5</c:v>
                </c:pt>
                <c:pt idx="38">
                  <c:v>207.5</c:v>
                </c:pt>
                <c:pt idx="39">
                  <c:v>195</c:v>
                </c:pt>
                <c:pt idx="40">
                  <c:v>189.5</c:v>
                </c:pt>
                <c:pt idx="41">
                  <c:v>179.75</c:v>
                </c:pt>
                <c:pt idx="42">
                  <c:v>182.5</c:v>
                </c:pt>
                <c:pt idx="43">
                  <c:v>186.5</c:v>
                </c:pt>
                <c:pt idx="44">
                  <c:v>175.75</c:v>
                </c:pt>
                <c:pt idx="45">
                  <c:v>180</c:v>
                </c:pt>
                <c:pt idx="46">
                  <c:v>196.5</c:v>
                </c:pt>
                <c:pt idx="47">
                  <c:v>195.5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E-452A-B6E5-1653C286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993392"/>
        <c:axId val="825992080"/>
      </c:lineChart>
      <c:catAx>
        <c:axId val="82599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825992080"/>
        <c:crosses val="autoZero"/>
        <c:auto val="1"/>
        <c:lblAlgn val="ctr"/>
        <c:lblOffset val="100"/>
        <c:noMultiLvlLbl val="0"/>
      </c:catAx>
      <c:valAx>
        <c:axId val="82599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99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Line(For regression)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Data!$D$2:$D$49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'Regression Model 1'!$C$25:$C$72</c:f>
              <c:numCache>
                <c:formatCode>General</c:formatCode>
                <c:ptCount val="48"/>
                <c:pt idx="0">
                  <c:v>39.157312925170061</c:v>
                </c:pt>
                <c:pt idx="1">
                  <c:v>67.335015921262112</c:v>
                </c:pt>
                <c:pt idx="2">
                  <c:v>17.512718917354164</c:v>
                </c:pt>
                <c:pt idx="3">
                  <c:v>6.6904219134462153</c:v>
                </c:pt>
                <c:pt idx="4">
                  <c:v>4.8681249095382668</c:v>
                </c:pt>
                <c:pt idx="5">
                  <c:v>-19.954172094369653</c:v>
                </c:pt>
                <c:pt idx="6">
                  <c:v>-10.776469098277602</c:v>
                </c:pt>
                <c:pt idx="7">
                  <c:v>31.40123389781445</c:v>
                </c:pt>
                <c:pt idx="8">
                  <c:v>-18.421063106093499</c:v>
                </c:pt>
                <c:pt idx="9">
                  <c:v>6.7566398899985529</c:v>
                </c:pt>
                <c:pt idx="10">
                  <c:v>-58.065657113909396</c:v>
                </c:pt>
                <c:pt idx="11">
                  <c:v>-36.887954117817344</c:v>
                </c:pt>
                <c:pt idx="12">
                  <c:v>-0.71025112172529248</c:v>
                </c:pt>
                <c:pt idx="13">
                  <c:v>24.467451874366759</c:v>
                </c:pt>
                <c:pt idx="14">
                  <c:v>1.6451548704588106</c:v>
                </c:pt>
                <c:pt idx="15">
                  <c:v>3.8228578665508621</c:v>
                </c:pt>
                <c:pt idx="16">
                  <c:v>-54.999439137357058</c:v>
                </c:pt>
                <c:pt idx="17">
                  <c:v>-21.821736141265006</c:v>
                </c:pt>
                <c:pt idx="18">
                  <c:v>26.355966854827045</c:v>
                </c:pt>
                <c:pt idx="19">
                  <c:v>-0.46633014908090331</c:v>
                </c:pt>
                <c:pt idx="20">
                  <c:v>2.7113728470111482</c:v>
                </c:pt>
                <c:pt idx="21">
                  <c:v>45.8890758431032</c:v>
                </c:pt>
                <c:pt idx="22">
                  <c:v>34.066778839195251</c:v>
                </c:pt>
                <c:pt idx="23">
                  <c:v>12.244481835287303</c:v>
                </c:pt>
                <c:pt idx="24">
                  <c:v>-38.577815168620646</c:v>
                </c:pt>
                <c:pt idx="25">
                  <c:v>3.5998878274714059</c:v>
                </c:pt>
                <c:pt idx="26">
                  <c:v>-28.222409176436543</c:v>
                </c:pt>
                <c:pt idx="27">
                  <c:v>-55.044706180344463</c:v>
                </c:pt>
                <c:pt idx="28">
                  <c:v>-27.867003184252411</c:v>
                </c:pt>
                <c:pt idx="29">
                  <c:v>-14.68930018816036</c:v>
                </c:pt>
                <c:pt idx="30">
                  <c:v>-72.511597192068308</c:v>
                </c:pt>
                <c:pt idx="31">
                  <c:v>-40.333894195976256</c:v>
                </c:pt>
                <c:pt idx="32">
                  <c:v>3.8438088001157951</c:v>
                </c:pt>
                <c:pt idx="33">
                  <c:v>-32.978488203792153</c:v>
                </c:pt>
                <c:pt idx="34">
                  <c:v>11.199214792299898</c:v>
                </c:pt>
                <c:pt idx="35">
                  <c:v>34.37691778839195</c:v>
                </c:pt>
                <c:pt idx="36">
                  <c:v>59.554620784484001</c:v>
                </c:pt>
                <c:pt idx="37">
                  <c:v>26.732323780576053</c:v>
                </c:pt>
                <c:pt idx="38">
                  <c:v>-12.089973223331867</c:v>
                </c:pt>
                <c:pt idx="39">
                  <c:v>-14.912270227239816</c:v>
                </c:pt>
                <c:pt idx="40">
                  <c:v>38.265432768852236</c:v>
                </c:pt>
                <c:pt idx="41">
                  <c:v>-11.556864235055713</c:v>
                </c:pt>
                <c:pt idx="42">
                  <c:v>-0.37916123896366116</c:v>
                </c:pt>
                <c:pt idx="43">
                  <c:v>1.7985417571283904</c:v>
                </c:pt>
                <c:pt idx="44">
                  <c:v>-4.0237552467795581</c:v>
                </c:pt>
                <c:pt idx="45">
                  <c:v>6.1539477493124934</c:v>
                </c:pt>
                <c:pt idx="46">
                  <c:v>66.331650745404545</c:v>
                </c:pt>
                <c:pt idx="47">
                  <c:v>-1.4906462585034035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15-41D4-8A30-90D34531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02831"/>
        <c:axId val="1577312863"/>
      </c:scatterChart>
      <c:valAx>
        <c:axId val="187280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Line(For regression)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312863"/>
        <c:crosses val="autoZero"/>
        <c:crossBetween val="midCat"/>
      </c:valAx>
      <c:valAx>
        <c:axId val="1577312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802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Line(For regression)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8575">
              <a:noFill/>
            </a:ln>
          </c:spPr>
          <c:xVal>
            <c:numRef>
              <c:f>Data!$D$2:$D$49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Data!$B$2:$B$49</c:f>
              <c:numCache>
                <c:formatCode>General</c:formatCode>
                <c:ptCount val="48"/>
                <c:pt idx="0">
                  <c:v>226</c:v>
                </c:pt>
                <c:pt idx="1">
                  <c:v>254</c:v>
                </c:pt>
                <c:pt idx="2">
                  <c:v>204</c:v>
                </c:pt>
                <c:pt idx="3">
                  <c:v>193</c:v>
                </c:pt>
                <c:pt idx="4">
                  <c:v>191</c:v>
                </c:pt>
                <c:pt idx="5">
                  <c:v>166</c:v>
                </c:pt>
                <c:pt idx="6">
                  <c:v>175</c:v>
                </c:pt>
                <c:pt idx="7">
                  <c:v>217</c:v>
                </c:pt>
                <c:pt idx="8">
                  <c:v>167</c:v>
                </c:pt>
                <c:pt idx="9">
                  <c:v>192</c:v>
                </c:pt>
                <c:pt idx="10">
                  <c:v>127</c:v>
                </c:pt>
                <c:pt idx="11">
                  <c:v>148</c:v>
                </c:pt>
                <c:pt idx="12">
                  <c:v>184</c:v>
                </c:pt>
                <c:pt idx="13">
                  <c:v>209</c:v>
                </c:pt>
                <c:pt idx="14">
                  <c:v>186</c:v>
                </c:pt>
                <c:pt idx="15">
                  <c:v>188</c:v>
                </c:pt>
                <c:pt idx="16">
                  <c:v>129</c:v>
                </c:pt>
                <c:pt idx="17">
                  <c:v>162</c:v>
                </c:pt>
                <c:pt idx="18">
                  <c:v>210</c:v>
                </c:pt>
                <c:pt idx="19">
                  <c:v>183</c:v>
                </c:pt>
                <c:pt idx="20">
                  <c:v>186</c:v>
                </c:pt>
                <c:pt idx="21">
                  <c:v>229</c:v>
                </c:pt>
                <c:pt idx="22">
                  <c:v>217</c:v>
                </c:pt>
                <c:pt idx="23">
                  <c:v>195</c:v>
                </c:pt>
                <c:pt idx="24">
                  <c:v>144</c:v>
                </c:pt>
                <c:pt idx="25">
                  <c:v>186</c:v>
                </c:pt>
                <c:pt idx="26">
                  <c:v>154</c:v>
                </c:pt>
                <c:pt idx="27">
                  <c:v>127</c:v>
                </c:pt>
                <c:pt idx="28">
                  <c:v>154</c:v>
                </c:pt>
                <c:pt idx="29">
                  <c:v>167</c:v>
                </c:pt>
                <c:pt idx="30">
                  <c:v>109</c:v>
                </c:pt>
                <c:pt idx="31">
                  <c:v>141</c:v>
                </c:pt>
                <c:pt idx="32">
                  <c:v>185</c:v>
                </c:pt>
                <c:pt idx="33">
                  <c:v>148</c:v>
                </c:pt>
                <c:pt idx="34">
                  <c:v>192</c:v>
                </c:pt>
                <c:pt idx="35">
                  <c:v>215</c:v>
                </c:pt>
                <c:pt idx="36">
                  <c:v>240</c:v>
                </c:pt>
                <c:pt idx="37">
                  <c:v>207</c:v>
                </c:pt>
                <c:pt idx="38">
                  <c:v>168</c:v>
                </c:pt>
                <c:pt idx="39">
                  <c:v>165</c:v>
                </c:pt>
                <c:pt idx="40">
                  <c:v>218</c:v>
                </c:pt>
                <c:pt idx="41">
                  <c:v>168</c:v>
                </c:pt>
                <c:pt idx="42">
                  <c:v>179</c:v>
                </c:pt>
                <c:pt idx="43">
                  <c:v>181</c:v>
                </c:pt>
                <c:pt idx="44">
                  <c:v>175</c:v>
                </c:pt>
                <c:pt idx="45">
                  <c:v>185</c:v>
                </c:pt>
                <c:pt idx="46">
                  <c:v>245</c:v>
                </c:pt>
                <c:pt idx="47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E4-441F-81EA-786610E5DE18}"/>
            </c:ext>
          </c:extLst>
        </c:ser>
        <c:ser>
          <c:idx val="1"/>
          <c:order val="1"/>
          <c:tx>
            <c:v>Predicted Sales</c:v>
          </c:tx>
          <c:spPr>
            <a:ln w="28575">
              <a:noFill/>
            </a:ln>
          </c:spPr>
          <c:xVal>
            <c:numRef>
              <c:f>Data!$D$2:$D$49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'Regression Model 1'!$B$25:$B$72</c:f>
              <c:numCache>
                <c:formatCode>General</c:formatCode>
                <c:ptCount val="48"/>
                <c:pt idx="0">
                  <c:v>186.84268707482994</c:v>
                </c:pt>
                <c:pt idx="1">
                  <c:v>186.66498407873789</c:v>
                </c:pt>
                <c:pt idx="2">
                  <c:v>186.48728108264584</c:v>
                </c:pt>
                <c:pt idx="3">
                  <c:v>186.30957808655378</c:v>
                </c:pt>
                <c:pt idx="4">
                  <c:v>186.13187509046173</c:v>
                </c:pt>
                <c:pt idx="5">
                  <c:v>185.95417209436965</c:v>
                </c:pt>
                <c:pt idx="6">
                  <c:v>185.7764690982776</c:v>
                </c:pt>
                <c:pt idx="7">
                  <c:v>185.59876610218555</c:v>
                </c:pt>
                <c:pt idx="8">
                  <c:v>185.4210631060935</c:v>
                </c:pt>
                <c:pt idx="9">
                  <c:v>185.24336011000145</c:v>
                </c:pt>
                <c:pt idx="10">
                  <c:v>185.0656571139094</c:v>
                </c:pt>
                <c:pt idx="11">
                  <c:v>184.88795411781734</c:v>
                </c:pt>
                <c:pt idx="12">
                  <c:v>184.71025112172529</c:v>
                </c:pt>
                <c:pt idx="13">
                  <c:v>184.53254812563324</c:v>
                </c:pt>
                <c:pt idx="14">
                  <c:v>184.35484512954119</c:v>
                </c:pt>
                <c:pt idx="15">
                  <c:v>184.17714213344914</c:v>
                </c:pt>
                <c:pt idx="16">
                  <c:v>183.99943913735706</c:v>
                </c:pt>
                <c:pt idx="17">
                  <c:v>183.82173614126501</c:v>
                </c:pt>
                <c:pt idx="18">
                  <c:v>183.64403314517295</c:v>
                </c:pt>
                <c:pt idx="19">
                  <c:v>183.4663301490809</c:v>
                </c:pt>
                <c:pt idx="20">
                  <c:v>183.28862715298885</c:v>
                </c:pt>
                <c:pt idx="21">
                  <c:v>183.1109241568968</c:v>
                </c:pt>
                <c:pt idx="22">
                  <c:v>182.93322116080475</c:v>
                </c:pt>
                <c:pt idx="23">
                  <c:v>182.7555181647127</c:v>
                </c:pt>
                <c:pt idx="24">
                  <c:v>182.57781516862065</c:v>
                </c:pt>
                <c:pt idx="25">
                  <c:v>182.40011217252859</c:v>
                </c:pt>
                <c:pt idx="26">
                  <c:v>182.22240917643654</c:v>
                </c:pt>
                <c:pt idx="27">
                  <c:v>182.04470618034446</c:v>
                </c:pt>
                <c:pt idx="28">
                  <c:v>181.86700318425241</c:v>
                </c:pt>
                <c:pt idx="29">
                  <c:v>181.68930018816036</c:v>
                </c:pt>
                <c:pt idx="30">
                  <c:v>181.51159719206831</c:v>
                </c:pt>
                <c:pt idx="31">
                  <c:v>181.33389419597626</c:v>
                </c:pt>
                <c:pt idx="32">
                  <c:v>181.1561911998842</c:v>
                </c:pt>
                <c:pt idx="33">
                  <c:v>180.97848820379215</c:v>
                </c:pt>
                <c:pt idx="34">
                  <c:v>180.8007852077001</c:v>
                </c:pt>
                <c:pt idx="35">
                  <c:v>180.62308221160805</c:v>
                </c:pt>
                <c:pt idx="36">
                  <c:v>180.445379215516</c:v>
                </c:pt>
                <c:pt idx="37">
                  <c:v>180.26767621942395</c:v>
                </c:pt>
                <c:pt idx="38">
                  <c:v>180.08997322333187</c:v>
                </c:pt>
                <c:pt idx="39">
                  <c:v>179.91227022723982</c:v>
                </c:pt>
                <c:pt idx="40">
                  <c:v>179.73456723114776</c:v>
                </c:pt>
                <c:pt idx="41">
                  <c:v>179.55686423505571</c:v>
                </c:pt>
                <c:pt idx="42">
                  <c:v>179.37916123896366</c:v>
                </c:pt>
                <c:pt idx="43">
                  <c:v>179.20145824287161</c:v>
                </c:pt>
                <c:pt idx="44">
                  <c:v>179.02375524677956</c:v>
                </c:pt>
                <c:pt idx="45">
                  <c:v>178.84605225068751</c:v>
                </c:pt>
                <c:pt idx="46">
                  <c:v>178.66834925459546</c:v>
                </c:pt>
                <c:pt idx="47">
                  <c:v>178.4906462585034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E4-441F-81EA-786610E5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786831"/>
        <c:axId val="1577304127"/>
      </c:scatterChart>
      <c:valAx>
        <c:axId val="1872786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Line(For regression)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304127"/>
        <c:crosses val="autoZero"/>
        <c:crossBetween val="midCat"/>
      </c:valAx>
      <c:valAx>
        <c:axId val="1577304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786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 Model 1'!$F$25:$F$72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'Regression Model 1'!$G$25:$G$72</c:f>
              <c:numCache>
                <c:formatCode>General</c:formatCode>
                <c:ptCount val="48"/>
                <c:pt idx="0">
                  <c:v>109</c:v>
                </c:pt>
                <c:pt idx="1">
                  <c:v>127</c:v>
                </c:pt>
                <c:pt idx="2">
                  <c:v>127</c:v>
                </c:pt>
                <c:pt idx="3">
                  <c:v>129</c:v>
                </c:pt>
                <c:pt idx="4">
                  <c:v>141</c:v>
                </c:pt>
                <c:pt idx="5">
                  <c:v>144</c:v>
                </c:pt>
                <c:pt idx="6">
                  <c:v>148</c:v>
                </c:pt>
                <c:pt idx="7">
                  <c:v>148</c:v>
                </c:pt>
                <c:pt idx="8">
                  <c:v>154</c:v>
                </c:pt>
                <c:pt idx="9">
                  <c:v>154</c:v>
                </c:pt>
                <c:pt idx="10">
                  <c:v>162</c:v>
                </c:pt>
                <c:pt idx="11">
                  <c:v>165</c:v>
                </c:pt>
                <c:pt idx="12">
                  <c:v>166</c:v>
                </c:pt>
                <c:pt idx="13">
                  <c:v>167</c:v>
                </c:pt>
                <c:pt idx="14">
                  <c:v>167</c:v>
                </c:pt>
                <c:pt idx="15">
                  <c:v>168</c:v>
                </c:pt>
                <c:pt idx="16">
                  <c:v>168</c:v>
                </c:pt>
                <c:pt idx="17">
                  <c:v>175</c:v>
                </c:pt>
                <c:pt idx="18">
                  <c:v>175</c:v>
                </c:pt>
                <c:pt idx="19">
                  <c:v>177</c:v>
                </c:pt>
                <c:pt idx="20">
                  <c:v>179</c:v>
                </c:pt>
                <c:pt idx="21">
                  <c:v>181</c:v>
                </c:pt>
                <c:pt idx="22">
                  <c:v>183</c:v>
                </c:pt>
                <c:pt idx="23">
                  <c:v>184</c:v>
                </c:pt>
                <c:pt idx="24">
                  <c:v>185</c:v>
                </c:pt>
                <c:pt idx="25">
                  <c:v>185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188</c:v>
                </c:pt>
                <c:pt idx="30">
                  <c:v>191</c:v>
                </c:pt>
                <c:pt idx="31">
                  <c:v>192</c:v>
                </c:pt>
                <c:pt idx="32">
                  <c:v>192</c:v>
                </c:pt>
                <c:pt idx="33">
                  <c:v>193</c:v>
                </c:pt>
                <c:pt idx="34">
                  <c:v>195</c:v>
                </c:pt>
                <c:pt idx="35">
                  <c:v>204</c:v>
                </c:pt>
                <c:pt idx="36">
                  <c:v>207</c:v>
                </c:pt>
                <c:pt idx="37">
                  <c:v>209</c:v>
                </c:pt>
                <c:pt idx="38">
                  <c:v>210</c:v>
                </c:pt>
                <c:pt idx="39">
                  <c:v>215</c:v>
                </c:pt>
                <c:pt idx="40">
                  <c:v>217</c:v>
                </c:pt>
                <c:pt idx="41">
                  <c:v>217</c:v>
                </c:pt>
                <c:pt idx="42">
                  <c:v>218</c:v>
                </c:pt>
                <c:pt idx="43">
                  <c:v>226</c:v>
                </c:pt>
                <c:pt idx="44">
                  <c:v>229</c:v>
                </c:pt>
                <c:pt idx="45">
                  <c:v>240</c:v>
                </c:pt>
                <c:pt idx="46">
                  <c:v>245</c:v>
                </c:pt>
                <c:pt idx="47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5-4CF1-B0EE-2205E9BB8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786831"/>
        <c:axId val="1577302047"/>
      </c:scatterChart>
      <c:valAx>
        <c:axId val="1872786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302047"/>
        <c:crosses val="autoZero"/>
        <c:crossBetween val="midCat"/>
      </c:valAx>
      <c:valAx>
        <c:axId val="1577302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786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Forecast'!$B$1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Forecast'!$B$2:$B$81</c:f>
              <c:numCache>
                <c:formatCode>General</c:formatCode>
                <c:ptCount val="80"/>
                <c:pt idx="0">
                  <c:v>226</c:v>
                </c:pt>
                <c:pt idx="1">
                  <c:v>254</c:v>
                </c:pt>
                <c:pt idx="2">
                  <c:v>204</c:v>
                </c:pt>
                <c:pt idx="3">
                  <c:v>193</c:v>
                </c:pt>
                <c:pt idx="4">
                  <c:v>191</c:v>
                </c:pt>
                <c:pt idx="5">
                  <c:v>166</c:v>
                </c:pt>
                <c:pt idx="6">
                  <c:v>175</c:v>
                </c:pt>
                <c:pt idx="7">
                  <c:v>217</c:v>
                </c:pt>
                <c:pt idx="8">
                  <c:v>167</c:v>
                </c:pt>
                <c:pt idx="9">
                  <c:v>192</c:v>
                </c:pt>
                <c:pt idx="10">
                  <c:v>127</c:v>
                </c:pt>
                <c:pt idx="11">
                  <c:v>148</c:v>
                </c:pt>
                <c:pt idx="12">
                  <c:v>184</c:v>
                </c:pt>
                <c:pt idx="13">
                  <c:v>209</c:v>
                </c:pt>
                <c:pt idx="14">
                  <c:v>186</c:v>
                </c:pt>
                <c:pt idx="15">
                  <c:v>188</c:v>
                </c:pt>
                <c:pt idx="16">
                  <c:v>129</c:v>
                </c:pt>
                <c:pt idx="17">
                  <c:v>162</c:v>
                </c:pt>
                <c:pt idx="18">
                  <c:v>210</c:v>
                </c:pt>
                <c:pt idx="19">
                  <c:v>183</c:v>
                </c:pt>
                <c:pt idx="20">
                  <c:v>186</c:v>
                </c:pt>
                <c:pt idx="21">
                  <c:v>229</c:v>
                </c:pt>
                <c:pt idx="22">
                  <c:v>217</c:v>
                </c:pt>
                <c:pt idx="23">
                  <c:v>195</c:v>
                </c:pt>
                <c:pt idx="24">
                  <c:v>144</c:v>
                </c:pt>
                <c:pt idx="25">
                  <c:v>186</c:v>
                </c:pt>
                <c:pt idx="26">
                  <c:v>154</c:v>
                </c:pt>
                <c:pt idx="27">
                  <c:v>127</c:v>
                </c:pt>
                <c:pt idx="28">
                  <c:v>154</c:v>
                </c:pt>
                <c:pt idx="29">
                  <c:v>167</c:v>
                </c:pt>
                <c:pt idx="30">
                  <c:v>109</c:v>
                </c:pt>
                <c:pt idx="31">
                  <c:v>141</c:v>
                </c:pt>
                <c:pt idx="32">
                  <c:v>185</c:v>
                </c:pt>
                <c:pt idx="33">
                  <c:v>148</c:v>
                </c:pt>
                <c:pt idx="34">
                  <c:v>192</c:v>
                </c:pt>
                <c:pt idx="35">
                  <c:v>215</c:v>
                </c:pt>
                <c:pt idx="36">
                  <c:v>240</c:v>
                </c:pt>
                <c:pt idx="37">
                  <c:v>207</c:v>
                </c:pt>
                <c:pt idx="38">
                  <c:v>168</c:v>
                </c:pt>
                <c:pt idx="39">
                  <c:v>165</c:v>
                </c:pt>
                <c:pt idx="40">
                  <c:v>218</c:v>
                </c:pt>
                <c:pt idx="41">
                  <c:v>168</c:v>
                </c:pt>
                <c:pt idx="42">
                  <c:v>179</c:v>
                </c:pt>
                <c:pt idx="43">
                  <c:v>181</c:v>
                </c:pt>
                <c:pt idx="44">
                  <c:v>175</c:v>
                </c:pt>
                <c:pt idx="45">
                  <c:v>185</c:v>
                </c:pt>
                <c:pt idx="46">
                  <c:v>245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D-4DF0-A2FC-0A8A5D75EB20}"/>
            </c:ext>
          </c:extLst>
        </c:ser>
        <c:ser>
          <c:idx val="1"/>
          <c:order val="1"/>
          <c:tx>
            <c:strRef>
              <c:f>'Results Forecast'!$C$1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Forecast'!$A$2:$A$81</c:f>
              <c:numCache>
                <c:formatCode>mmm\-yyyy</c:formatCode>
                <c:ptCount val="8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</c:numCache>
            </c:numRef>
          </c:cat>
          <c:val>
            <c:numRef>
              <c:f>'Results Forecast'!$C$2:$C$81</c:f>
              <c:numCache>
                <c:formatCode>General</c:formatCode>
                <c:ptCount val="80"/>
                <c:pt idx="47">
                  <c:v>177</c:v>
                </c:pt>
                <c:pt idx="48">
                  <c:v>168.66996899556131</c:v>
                </c:pt>
                <c:pt idx="49">
                  <c:v>166.96026614170009</c:v>
                </c:pt>
                <c:pt idx="50">
                  <c:v>209.01073492573801</c:v>
                </c:pt>
                <c:pt idx="51">
                  <c:v>202.65642244593207</c:v>
                </c:pt>
                <c:pt idx="52">
                  <c:v>206.14035189032097</c:v>
                </c:pt>
                <c:pt idx="53">
                  <c:v>216.90893504175213</c:v>
                </c:pt>
                <c:pt idx="54">
                  <c:v>216.66715365346937</c:v>
                </c:pt>
                <c:pt idx="55">
                  <c:v>224.29404334163561</c:v>
                </c:pt>
                <c:pt idx="56">
                  <c:v>199.91515510769051</c:v>
                </c:pt>
                <c:pt idx="57">
                  <c:v>191.75314893916698</c:v>
                </c:pt>
                <c:pt idx="58">
                  <c:v>167.82806781516882</c:v>
                </c:pt>
                <c:pt idx="59">
                  <c:v>154.65909486564507</c:v>
                </c:pt>
                <c:pt idx="60">
                  <c:v>174.10294205783873</c:v>
                </c:pt>
                <c:pt idx="61">
                  <c:v>197.02154287914405</c:v>
                </c:pt>
                <c:pt idx="62">
                  <c:v>184.43300105356718</c:v>
                </c:pt>
                <c:pt idx="63">
                  <c:v>175.90253712251842</c:v>
                </c:pt>
                <c:pt idx="64">
                  <c:v>167.49334227822126</c:v>
                </c:pt>
                <c:pt idx="65">
                  <c:v>165.78363942436005</c:v>
                </c:pt>
                <c:pt idx="66">
                  <c:v>207.83410820839796</c:v>
                </c:pt>
                <c:pt idx="67">
                  <c:v>201.47979572859202</c:v>
                </c:pt>
                <c:pt idx="68">
                  <c:v>204.96372517298093</c:v>
                </c:pt>
                <c:pt idx="69">
                  <c:v>215.73230832441206</c:v>
                </c:pt>
                <c:pt idx="70">
                  <c:v>215.49052693612933</c:v>
                </c:pt>
                <c:pt idx="71">
                  <c:v>223.11741662429557</c:v>
                </c:pt>
                <c:pt idx="72">
                  <c:v>198.73852839035047</c:v>
                </c:pt>
                <c:pt idx="73">
                  <c:v>190.57652222182693</c:v>
                </c:pt>
                <c:pt idx="74">
                  <c:v>166.65144109782881</c:v>
                </c:pt>
                <c:pt idx="75">
                  <c:v>153.48246814830503</c:v>
                </c:pt>
                <c:pt idx="76">
                  <c:v>172.92631534049866</c:v>
                </c:pt>
                <c:pt idx="77">
                  <c:v>195.84491616180401</c:v>
                </c:pt>
                <c:pt idx="78">
                  <c:v>183.25637433622714</c:v>
                </c:pt>
                <c:pt idx="79">
                  <c:v>174.72591040517838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D-4DF0-A2FC-0A8A5D75EB20}"/>
            </c:ext>
          </c:extLst>
        </c:ser>
        <c:ser>
          <c:idx val="2"/>
          <c:order val="2"/>
          <c:tx>
            <c:strRef>
              <c:f>'Results Forecast'!$D$1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'Results Forecast'!$A$2:$A$81</c:f>
              <c:numCache>
                <c:formatCode>mmm\-yyyy</c:formatCode>
                <c:ptCount val="8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</c:numCache>
            </c:numRef>
          </c:cat>
          <c:val>
            <c:numRef>
              <c:f>'Results Forecast'!$D$2:$D$81</c:f>
              <c:numCache>
                <c:formatCode>General</c:formatCode>
                <c:ptCount val="80"/>
                <c:pt idx="47" formatCode="0.00">
                  <c:v>177</c:v>
                </c:pt>
                <c:pt idx="48" formatCode="0.00">
                  <c:v>89.592136402630359</c:v>
                </c:pt>
                <c:pt idx="49" formatCode="0.00">
                  <c:v>68.065508466769998</c:v>
                </c:pt>
                <c:pt idx="50" formatCode="0.00">
                  <c:v>93.613848924022648</c:v>
                </c:pt>
                <c:pt idx="51" formatCode="0.00">
                  <c:v>72.802193696414349</c:v>
                </c:pt>
                <c:pt idx="52" formatCode="0.00">
                  <c:v>63.251500408101037</c:v>
                </c:pt>
                <c:pt idx="53" formatCode="0.00">
                  <c:v>62.048471182096876</c:v>
                </c:pt>
                <c:pt idx="54" formatCode="0.00">
                  <c:v>50.66790245787405</c:v>
                </c:pt>
                <c:pt idx="55" formatCode="0.00">
                  <c:v>47.831013852375719</c:v>
                </c:pt>
                <c:pt idx="56" formatCode="0.00">
                  <c:v>13.549589858844257</c:v>
                </c:pt>
                <c:pt idx="57" formatCode="0.00">
                  <c:v>-4.0389175652991014</c:v>
                </c:pt>
                <c:pt idx="58" formatCode="0.00">
                  <c:v>-36.98023638619037</c:v>
                </c:pt>
                <c:pt idx="59" formatCode="0.00">
                  <c:v>-58.807204367678565</c:v>
                </c:pt>
                <c:pt idx="60" formatCode="0.00">
                  <c:v>-47.705092350970745</c:v>
                </c:pt>
                <c:pt idx="61" formatCode="0.00">
                  <c:v>-32.846427130228818</c:v>
                </c:pt>
                <c:pt idx="62" formatCode="0.00">
                  <c:v>-53.241801857404141</c:v>
                </c:pt>
                <c:pt idx="63" formatCode="0.00">
                  <c:v>-69.350192816465579</c:v>
                </c:pt>
                <c:pt idx="64" formatCode="0.00">
                  <c:v>-90.559387317222871</c:v>
                </c:pt>
                <c:pt idx="65" formatCode="0.00">
                  <c:v>-99.301179035068515</c:v>
                </c:pt>
                <c:pt idx="66" formatCode="0.00">
                  <c:v>-64.118662552840448</c:v>
                </c:pt>
                <c:pt idx="67" formatCode="0.00">
                  <c:v>-77.188949198796706</c:v>
                </c:pt>
                <c:pt idx="68" formatCode="0.00">
                  <c:v>-80.279772751773663</c:v>
                </c:pt>
                <c:pt idx="69" formatCode="0.00">
                  <c:v>-75.954292598825788</c:v>
                </c:pt>
                <c:pt idx="70" formatCode="0.00">
                  <c:v>-82.516087177419337</c:v>
                </c:pt>
                <c:pt idx="71" formatCode="0.00">
                  <c:v>-81.09381312694893</c:v>
                </c:pt>
                <c:pt idx="72" formatCode="0.00">
                  <c:v>-111.56886181940339</c:v>
                </c:pt>
                <c:pt idx="73" formatCode="0.00">
                  <c:v>-125.72486395613558</c:v>
                </c:pt>
                <c:pt idx="74" formatCode="0.00">
                  <c:v>-155.54749783789777</c:v>
                </c:pt>
                <c:pt idx="75" formatCode="0.00">
                  <c:v>-174.5228016035972</c:v>
                </c:pt>
                <c:pt idx="76" formatCode="0.00">
                  <c:v>-160.79884344414864</c:v>
                </c:pt>
                <c:pt idx="77" formatCode="0.00">
                  <c:v>-143.51807919917366</c:v>
                </c:pt>
                <c:pt idx="78" formatCode="0.00">
                  <c:v>-161.66644679226263</c:v>
                </c:pt>
                <c:pt idx="79" formatCode="0.00">
                  <c:v>-175.68245687081682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D-4DF0-A2FC-0A8A5D75EB20}"/>
            </c:ext>
          </c:extLst>
        </c:ser>
        <c:ser>
          <c:idx val="3"/>
          <c:order val="3"/>
          <c:tx>
            <c:strRef>
              <c:f>'Results Forecast'!$E$1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'Results Forecast'!$A$2:$A$81</c:f>
              <c:numCache>
                <c:formatCode>mmm\-yyyy</c:formatCode>
                <c:ptCount val="8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</c:numCache>
            </c:numRef>
          </c:cat>
          <c:val>
            <c:numRef>
              <c:f>'Results Forecast'!$E$2:$E$81</c:f>
              <c:numCache>
                <c:formatCode>General</c:formatCode>
                <c:ptCount val="80"/>
                <c:pt idx="47" formatCode="0.00">
                  <c:v>177</c:v>
                </c:pt>
                <c:pt idx="48" formatCode="0.00">
                  <c:v>247.74780158849225</c:v>
                </c:pt>
                <c:pt idx="49" formatCode="0.00">
                  <c:v>265.85502381663019</c:v>
                </c:pt>
                <c:pt idx="50" formatCode="0.00">
                  <c:v>324.40762092745337</c:v>
                </c:pt>
                <c:pt idx="51" formatCode="0.00">
                  <c:v>332.51065119544978</c:v>
                </c:pt>
                <c:pt idx="52" formatCode="0.00">
                  <c:v>349.02920337254091</c:v>
                </c:pt>
                <c:pt idx="53" formatCode="0.00">
                  <c:v>371.76939890140738</c:v>
                </c:pt>
                <c:pt idx="54" formatCode="0.00">
                  <c:v>382.66640484906469</c:v>
                </c:pt>
                <c:pt idx="55" formatCode="0.00">
                  <c:v>400.75707283089548</c:v>
                </c:pt>
                <c:pt idx="56" formatCode="0.00">
                  <c:v>386.28072035653679</c:v>
                </c:pt>
                <c:pt idx="57" formatCode="0.00">
                  <c:v>387.54521544363308</c:v>
                </c:pt>
                <c:pt idx="58" formatCode="0.00">
                  <c:v>372.63637201652801</c:v>
                </c:pt>
                <c:pt idx="59" formatCode="0.00">
                  <c:v>368.12539409896874</c:v>
                </c:pt>
                <c:pt idx="60" formatCode="0.00">
                  <c:v>395.91097646664821</c:v>
                </c:pt>
                <c:pt idx="61" formatCode="0.00">
                  <c:v>426.88951288851695</c:v>
                </c:pt>
                <c:pt idx="62" formatCode="0.00">
                  <c:v>422.1078039645385</c:v>
                </c:pt>
                <c:pt idx="63" formatCode="0.00">
                  <c:v>421.1552670615024</c:v>
                </c:pt>
                <c:pt idx="64" formatCode="0.00">
                  <c:v>425.54607187366537</c:v>
                </c:pt>
                <c:pt idx="65" formatCode="0.00">
                  <c:v>430.86845788378861</c:v>
                </c:pt>
                <c:pt idx="66" formatCode="0.00">
                  <c:v>479.7868789696364</c:v>
                </c:pt>
                <c:pt idx="67" formatCode="0.00">
                  <c:v>480.14854065598075</c:v>
                </c:pt>
                <c:pt idx="68" formatCode="0.00">
                  <c:v>490.20722309773555</c:v>
                </c:pt>
                <c:pt idx="69" formatCode="0.00">
                  <c:v>507.41890924764994</c:v>
                </c:pt>
                <c:pt idx="70" formatCode="0.00">
                  <c:v>513.49714104967802</c:v>
                </c:pt>
                <c:pt idx="71" formatCode="0.00">
                  <c:v>527.32864637554007</c:v>
                </c:pt>
                <c:pt idx="72" formatCode="0.00">
                  <c:v>509.0459186001043</c:v>
                </c:pt>
                <c:pt idx="73" formatCode="0.00">
                  <c:v>506.87790839978948</c:v>
                </c:pt>
                <c:pt idx="74" formatCode="0.00">
                  <c:v>488.85038003355538</c:v>
                </c:pt>
                <c:pt idx="75" formatCode="0.00">
                  <c:v>481.48773790020726</c:v>
                </c:pt>
                <c:pt idx="76" formatCode="0.00">
                  <c:v>506.65147412514597</c:v>
                </c:pt>
                <c:pt idx="77" formatCode="0.00">
                  <c:v>535.20791152278161</c:v>
                </c:pt>
                <c:pt idx="78" formatCode="0.00">
                  <c:v>528.17919546471694</c:v>
                </c:pt>
                <c:pt idx="79" formatCode="0.00">
                  <c:v>525.13427768117356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D-4DF0-A2FC-0A8A5D75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40592"/>
        <c:axId val="517746496"/>
      </c:lineChart>
      <c:catAx>
        <c:axId val="5177405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6496"/>
        <c:crosses val="autoZero"/>
        <c:auto val="1"/>
        <c:lblAlgn val="ctr"/>
        <c:lblOffset val="100"/>
        <c:noMultiLvlLbl val="0"/>
      </c:catAx>
      <c:valAx>
        <c:axId val="5177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7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133351</xdr:rowOff>
    </xdr:from>
    <xdr:to>
      <xdr:col>3</xdr:col>
      <xdr:colOff>133350</xdr:colOff>
      <xdr:row>2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825" y="133351"/>
          <a:ext cx="1838325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33</xdr:row>
      <xdr:rowOff>104775</xdr:rowOff>
    </xdr:from>
    <xdr:to>
      <xdr:col>13</xdr:col>
      <xdr:colOff>371474</xdr:colOff>
      <xdr:row>51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</xdr:row>
      <xdr:rowOff>9525</xdr:rowOff>
    </xdr:from>
    <xdr:to>
      <xdr:col>21</xdr:col>
      <xdr:colOff>142875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552450</xdr:colOff>
      <xdr:row>21</xdr:row>
      <xdr:rowOff>123825</xdr:rowOff>
    </xdr:from>
    <xdr:to>
      <xdr:col>20</xdr:col>
      <xdr:colOff>123825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240030</xdr:colOff>
      <xdr:row>1</xdr:row>
      <xdr:rowOff>0</xdr:rowOff>
    </xdr:from>
    <xdr:to>
      <xdr:col>15</xdr:col>
      <xdr:colOff>240030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1754E-D4A4-44DF-955A-65128D28A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240030</xdr:colOff>
      <xdr:row>3</xdr:row>
      <xdr:rowOff>0</xdr:rowOff>
    </xdr:from>
    <xdr:to>
      <xdr:col>16</xdr:col>
      <xdr:colOff>240030</xdr:colOff>
      <xdr:row>12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B6F25-75AE-456A-B1BB-A474B4760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462915</xdr:colOff>
      <xdr:row>12</xdr:row>
      <xdr:rowOff>28575</xdr:rowOff>
    </xdr:from>
    <xdr:to>
      <xdr:col>18</xdr:col>
      <xdr:colOff>462915</xdr:colOff>
      <xdr:row>22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B94F5B-6F41-4EE3-B6F3-5C50ECC17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285323</xdr:colOff>
      <xdr:row>0</xdr:row>
      <xdr:rowOff>0</xdr:rowOff>
    </xdr:from>
    <xdr:to>
      <xdr:col>16</xdr:col>
      <xdr:colOff>513533</xdr:colOff>
      <xdr:row>24</xdr:row>
      <xdr:rowOff>103924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323" y="0"/>
          <a:ext cx="4495410" cy="4685449"/>
        </a:xfrm>
        <a:prstGeom prst="rect">
          <a:avLst/>
        </a:prstGeom>
      </xdr:spPr>
    </xdr:pic>
    <xdr:clientData/>
  </xdr:twoCellAnchor>
  <xdr:twoCellAnchor>
    <xdr:from>
      <xdr:col>0</xdr:col>
      <xdr:colOff>657225</xdr:colOff>
      <xdr:row>0</xdr:row>
      <xdr:rowOff>142875</xdr:rowOff>
    </xdr:from>
    <xdr:to>
      <xdr:col>14</xdr:col>
      <xdr:colOff>323850</xdr:colOff>
      <xdr:row>18</xdr:row>
      <xdr:rowOff>19050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H="1" flipV="1">
          <a:off x="657225" y="142875"/>
          <a:ext cx="8429625" cy="331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0</xdr:row>
      <xdr:rowOff>133350</xdr:rowOff>
    </xdr:from>
    <xdr:to>
      <xdr:col>13</xdr:col>
      <xdr:colOff>333375</xdr:colOff>
      <xdr:row>19</xdr:row>
      <xdr:rowOff>142875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H="1" flipV="1">
          <a:off x="1476375" y="133350"/>
          <a:ext cx="7010400" cy="3638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21</xdr:row>
      <xdr:rowOff>85725</xdr:rowOff>
    </xdr:from>
    <xdr:to>
      <xdr:col>9</xdr:col>
      <xdr:colOff>542925</xdr:colOff>
      <xdr:row>22</xdr:row>
      <xdr:rowOff>123825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5791200" y="4095750"/>
          <a:ext cx="4667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8</xdr:row>
      <xdr:rowOff>152400</xdr:rowOff>
    </xdr:from>
    <xdr:to>
      <xdr:col>12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358835</xdr:colOff>
      <xdr:row>0</xdr:row>
      <xdr:rowOff>40821</xdr:rowOff>
    </xdr:from>
    <xdr:to>
      <xdr:col>20</xdr:col>
      <xdr:colOff>235373</xdr:colOff>
      <xdr:row>3</xdr:row>
      <xdr:rowOff>46264</xdr:rowOff>
    </xdr:to>
    <xdr:pic>
      <xdr:nvPicPr>
        <xdr:cNvPr id="3" name="Picture 2" descr="This is the calculation for MAE, Equation 12.2 on page 547.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t="10479" b="9409"/>
        <a:stretch/>
      </xdr:blipFill>
      <xdr:spPr>
        <a:xfrm>
          <a:off x="13639406" y="40821"/>
          <a:ext cx="2325823" cy="6858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18</xdr:col>
      <xdr:colOff>332015</xdr:colOff>
      <xdr:row>3</xdr:row>
      <xdr:rowOff>339955</xdr:rowOff>
    </xdr:from>
    <xdr:to>
      <xdr:col>22</xdr:col>
      <xdr:colOff>433616</xdr:colOff>
      <xdr:row>6</xdr:row>
      <xdr:rowOff>87515</xdr:rowOff>
    </xdr:to>
    <xdr:pic>
      <xdr:nvPicPr>
        <xdr:cNvPr id="4" name="Picture 3" descr="This is the calculation for RMSE, Equation 12.3 on page 547.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t="10588" b="471"/>
        <a:stretch/>
      </xdr:blipFill>
      <xdr:spPr>
        <a:xfrm>
          <a:off x="14837229" y="911455"/>
          <a:ext cx="2550886" cy="76809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476250</xdr:colOff>
      <xdr:row>7</xdr:row>
      <xdr:rowOff>40500</xdr:rowOff>
    </xdr:from>
    <xdr:to>
      <xdr:col>19</xdr:col>
      <xdr:colOff>346528</xdr:colOff>
      <xdr:row>11</xdr:row>
      <xdr:rowOff>104000</xdr:rowOff>
    </xdr:to>
    <xdr:pic>
      <xdr:nvPicPr>
        <xdr:cNvPr id="5" name="Picture 4" descr="This is the calculation for MAPE, Equation 12.4 on page 547.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919857" y="1823036"/>
          <a:ext cx="3544207" cy="8255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81" totalsRowShown="0">
  <autoFilter ref="A1:E81" xr:uid="{00000000-0009-0000-0100-000001000000}"/>
  <tableColumns count="5">
    <tableColumn id="1" xr3:uid="{00000000-0010-0000-0000-000001000000}" name="Month" dataDxfId="4"/>
    <tableColumn id="2" xr3:uid="{00000000-0010-0000-0000-000002000000}" name="Sales"/>
    <tableColumn id="3" xr3:uid="{00000000-0010-0000-0000-000003000000}" name="Forecast(Sales)" dataDxfId="3">
      <calculatedColumnFormula>_xlfn.FORECAST.ETS(A2,$B$2:$B$49,$A$2:$A$49,1,1)</calculatedColumnFormula>
    </tableColumn>
    <tableColumn id="4" xr3:uid="{00000000-0010-0000-0000-000004000000}" name="Lower Confidence Bound(Sales)" dataDxfId="2">
      <calculatedColumnFormula>C2-_xlfn.FORECAST.ETS.CONFINT(A2,$B$2:$B$49,$A$2:$A$49,0.95,1,1)</calculatedColumnFormula>
    </tableColumn>
    <tableColumn id="5" xr3:uid="{00000000-0010-0000-0000-000005000000}" name="Upper Confidence Bound(Sales)" dataDxfId="1">
      <calculatedColumnFormula>C2+_xlfn.FORECAST.ETS.CONFINT(A2,$B$2:$B$49,$A$2:$A$49,0.95,1,1)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1:H8" totalsRowShown="0">
  <autoFilter ref="G1:H8" xr:uid="{00000000-0009-0000-0100-000002000000}"/>
  <tableColumns count="2">
    <tableColumn id="1" xr3:uid="{00000000-0010-0000-0100-000001000000}" name="Statistic"/>
    <tableColumn id="2" xr3:uid="{00000000-0010-0000-0100-000002000000}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tabSelected="1" zoomScale="145" zoomScaleNormal="145" workbookViewId="0">
      <selection sqref="A1:B1048576"/>
    </sheetView>
  </sheetViews>
  <sheetFormatPr defaultRowHeight="14.4" x14ac:dyDescent="0.3"/>
  <cols>
    <col min="1" max="1" width="12.5546875" style="2" customWidth="1"/>
    <col min="2" max="2" width="9.109375" style="1"/>
    <col min="3" max="3" width="3.44140625" style="1" customWidth="1"/>
    <col min="4" max="4" width="23.33203125" style="1" bestFit="1" customWidth="1"/>
    <col min="5" max="256" width="9.109375" style="1"/>
    <col min="257" max="257" width="8.5546875" style="1" customWidth="1"/>
    <col min="258" max="512" width="9.109375" style="1"/>
    <col min="513" max="513" width="8.5546875" style="1" customWidth="1"/>
    <col min="514" max="768" width="9.109375" style="1"/>
    <col min="769" max="769" width="8.5546875" style="1" customWidth="1"/>
    <col min="770" max="1024" width="9.109375" style="1"/>
    <col min="1025" max="1025" width="8.5546875" style="1" customWidth="1"/>
    <col min="1026" max="1280" width="9.109375" style="1"/>
    <col min="1281" max="1281" width="8.5546875" style="1" customWidth="1"/>
    <col min="1282" max="1536" width="9.109375" style="1"/>
    <col min="1537" max="1537" width="8.5546875" style="1" customWidth="1"/>
    <col min="1538" max="1792" width="9.109375" style="1"/>
    <col min="1793" max="1793" width="8.5546875" style="1" customWidth="1"/>
    <col min="1794" max="2048" width="9.109375" style="1"/>
    <col min="2049" max="2049" width="8.5546875" style="1" customWidth="1"/>
    <col min="2050" max="2304" width="9.109375" style="1"/>
    <col min="2305" max="2305" width="8.5546875" style="1" customWidth="1"/>
    <col min="2306" max="2560" width="9.109375" style="1"/>
    <col min="2561" max="2561" width="8.5546875" style="1" customWidth="1"/>
    <col min="2562" max="2816" width="9.109375" style="1"/>
    <col min="2817" max="2817" width="8.5546875" style="1" customWidth="1"/>
    <col min="2818" max="3072" width="9.109375" style="1"/>
    <col min="3073" max="3073" width="8.5546875" style="1" customWidth="1"/>
    <col min="3074" max="3328" width="9.109375" style="1"/>
    <col min="3329" max="3329" width="8.5546875" style="1" customWidth="1"/>
    <col min="3330" max="3584" width="9.109375" style="1"/>
    <col min="3585" max="3585" width="8.5546875" style="1" customWidth="1"/>
    <col min="3586" max="3840" width="9.109375" style="1"/>
    <col min="3841" max="3841" width="8.5546875" style="1" customWidth="1"/>
    <col min="3842" max="4096" width="9.109375" style="1"/>
    <col min="4097" max="4097" width="8.5546875" style="1" customWidth="1"/>
    <col min="4098" max="4352" width="9.109375" style="1"/>
    <col min="4353" max="4353" width="8.5546875" style="1" customWidth="1"/>
    <col min="4354" max="4608" width="9.109375" style="1"/>
    <col min="4609" max="4609" width="8.5546875" style="1" customWidth="1"/>
    <col min="4610" max="4864" width="9.109375" style="1"/>
    <col min="4865" max="4865" width="8.5546875" style="1" customWidth="1"/>
    <col min="4866" max="5120" width="9.109375" style="1"/>
    <col min="5121" max="5121" width="8.5546875" style="1" customWidth="1"/>
    <col min="5122" max="5376" width="9.109375" style="1"/>
    <col min="5377" max="5377" width="8.5546875" style="1" customWidth="1"/>
    <col min="5378" max="5632" width="9.109375" style="1"/>
    <col min="5633" max="5633" width="8.5546875" style="1" customWidth="1"/>
    <col min="5634" max="5888" width="9.109375" style="1"/>
    <col min="5889" max="5889" width="8.5546875" style="1" customWidth="1"/>
    <col min="5890" max="6144" width="9.109375" style="1"/>
    <col min="6145" max="6145" width="8.5546875" style="1" customWidth="1"/>
    <col min="6146" max="6400" width="9.109375" style="1"/>
    <col min="6401" max="6401" width="8.5546875" style="1" customWidth="1"/>
    <col min="6402" max="6656" width="9.109375" style="1"/>
    <col min="6657" max="6657" width="8.5546875" style="1" customWidth="1"/>
    <col min="6658" max="6912" width="9.109375" style="1"/>
    <col min="6913" max="6913" width="8.5546875" style="1" customWidth="1"/>
    <col min="6914" max="7168" width="9.109375" style="1"/>
    <col min="7169" max="7169" width="8.5546875" style="1" customWidth="1"/>
    <col min="7170" max="7424" width="9.109375" style="1"/>
    <col min="7425" max="7425" width="8.5546875" style="1" customWidth="1"/>
    <col min="7426" max="7680" width="9.109375" style="1"/>
    <col min="7681" max="7681" width="8.5546875" style="1" customWidth="1"/>
    <col min="7682" max="7936" width="9.109375" style="1"/>
    <col min="7937" max="7937" width="8.5546875" style="1" customWidth="1"/>
    <col min="7938" max="8192" width="9.109375" style="1"/>
    <col min="8193" max="8193" width="8.5546875" style="1" customWidth="1"/>
    <col min="8194" max="8448" width="9.109375" style="1"/>
    <col min="8449" max="8449" width="8.5546875" style="1" customWidth="1"/>
    <col min="8450" max="8704" width="9.109375" style="1"/>
    <col min="8705" max="8705" width="8.5546875" style="1" customWidth="1"/>
    <col min="8706" max="8960" width="9.109375" style="1"/>
    <col min="8961" max="8961" width="8.5546875" style="1" customWidth="1"/>
    <col min="8962" max="9216" width="9.109375" style="1"/>
    <col min="9217" max="9217" width="8.5546875" style="1" customWidth="1"/>
    <col min="9218" max="9472" width="9.109375" style="1"/>
    <col min="9473" max="9473" width="8.5546875" style="1" customWidth="1"/>
    <col min="9474" max="9728" width="9.109375" style="1"/>
    <col min="9729" max="9729" width="8.5546875" style="1" customWidth="1"/>
    <col min="9730" max="9984" width="9.109375" style="1"/>
    <col min="9985" max="9985" width="8.5546875" style="1" customWidth="1"/>
    <col min="9986" max="10240" width="9.109375" style="1"/>
    <col min="10241" max="10241" width="8.5546875" style="1" customWidth="1"/>
    <col min="10242" max="10496" width="9.109375" style="1"/>
    <col min="10497" max="10497" width="8.5546875" style="1" customWidth="1"/>
    <col min="10498" max="10752" width="9.109375" style="1"/>
    <col min="10753" max="10753" width="8.5546875" style="1" customWidth="1"/>
    <col min="10754" max="11008" width="9.109375" style="1"/>
    <col min="11009" max="11009" width="8.5546875" style="1" customWidth="1"/>
    <col min="11010" max="11264" width="9.109375" style="1"/>
    <col min="11265" max="11265" width="8.5546875" style="1" customWidth="1"/>
    <col min="11266" max="11520" width="9.109375" style="1"/>
    <col min="11521" max="11521" width="8.5546875" style="1" customWidth="1"/>
    <col min="11522" max="11776" width="9.109375" style="1"/>
    <col min="11777" max="11777" width="8.5546875" style="1" customWidth="1"/>
    <col min="11778" max="12032" width="9.109375" style="1"/>
    <col min="12033" max="12033" width="8.5546875" style="1" customWidth="1"/>
    <col min="12034" max="12288" width="9.109375" style="1"/>
    <col min="12289" max="12289" width="8.5546875" style="1" customWidth="1"/>
    <col min="12290" max="12544" width="9.109375" style="1"/>
    <col min="12545" max="12545" width="8.5546875" style="1" customWidth="1"/>
    <col min="12546" max="12800" width="9.109375" style="1"/>
    <col min="12801" max="12801" width="8.5546875" style="1" customWidth="1"/>
    <col min="12802" max="13056" width="9.109375" style="1"/>
    <col min="13057" max="13057" width="8.5546875" style="1" customWidth="1"/>
    <col min="13058" max="13312" width="9.109375" style="1"/>
    <col min="13313" max="13313" width="8.5546875" style="1" customWidth="1"/>
    <col min="13314" max="13568" width="9.109375" style="1"/>
    <col min="13569" max="13569" width="8.5546875" style="1" customWidth="1"/>
    <col min="13570" max="13824" width="9.109375" style="1"/>
    <col min="13825" max="13825" width="8.5546875" style="1" customWidth="1"/>
    <col min="13826" max="14080" width="9.109375" style="1"/>
    <col min="14081" max="14081" width="8.5546875" style="1" customWidth="1"/>
    <col min="14082" max="14336" width="9.109375" style="1"/>
    <col min="14337" max="14337" width="8.5546875" style="1" customWidth="1"/>
    <col min="14338" max="14592" width="9.109375" style="1"/>
    <col min="14593" max="14593" width="8.5546875" style="1" customWidth="1"/>
    <col min="14594" max="14848" width="9.109375" style="1"/>
    <col min="14849" max="14849" width="8.5546875" style="1" customWidth="1"/>
    <col min="14850" max="15104" width="9.109375" style="1"/>
    <col min="15105" max="15105" width="8.5546875" style="1" customWidth="1"/>
    <col min="15106" max="15360" width="9.109375" style="1"/>
    <col min="15361" max="15361" width="8.5546875" style="1" customWidth="1"/>
    <col min="15362" max="15616" width="9.109375" style="1"/>
    <col min="15617" max="15617" width="8.5546875" style="1" customWidth="1"/>
    <col min="15618" max="15872" width="9.109375" style="1"/>
    <col min="15873" max="15873" width="8.5546875" style="1" customWidth="1"/>
    <col min="15874" max="16128" width="9.109375" style="1"/>
    <col min="16129" max="16129" width="8.5546875" style="1" customWidth="1"/>
    <col min="16130" max="16384" width="9.109375" style="1"/>
  </cols>
  <sheetData>
    <row r="1" spans="1:9" ht="15" thickTop="1" x14ac:dyDescent="0.3">
      <c r="A1" s="6" t="s">
        <v>0</v>
      </c>
      <c r="B1" s="7" t="s">
        <v>1</v>
      </c>
      <c r="D1" s="26" t="s">
        <v>74</v>
      </c>
    </row>
    <row r="2" spans="1:9" x14ac:dyDescent="0.3">
      <c r="A2" s="8">
        <v>41275</v>
      </c>
      <c r="B2" s="9">
        <v>226</v>
      </c>
      <c r="D2" s="1">
        <v>1</v>
      </c>
      <c r="E2" t="s">
        <v>52</v>
      </c>
      <c r="F2" t="s">
        <v>53</v>
      </c>
      <c r="H2" s="18" t="s">
        <v>54</v>
      </c>
      <c r="I2" s="18" t="s">
        <v>53</v>
      </c>
    </row>
    <row r="3" spans="1:9" x14ac:dyDescent="0.3">
      <c r="A3" s="10">
        <v>41306</v>
      </c>
      <c r="B3" s="11">
        <v>254</v>
      </c>
      <c r="D3" s="1">
        <v>2</v>
      </c>
      <c r="E3">
        <f t="shared" ref="E3:E49" si="0">AVERAGE(B2:B3)</f>
        <v>240</v>
      </c>
      <c r="F3" t="e">
        <v>#N/A</v>
      </c>
      <c r="H3" s="18" t="e">
        <v>#N/A</v>
      </c>
      <c r="I3" s="18" t="e">
        <v>#N/A</v>
      </c>
    </row>
    <row r="4" spans="1:9" x14ac:dyDescent="0.3">
      <c r="A4" s="10">
        <v>41334</v>
      </c>
      <c r="B4" s="11">
        <v>204</v>
      </c>
      <c r="D4" s="1">
        <v>3</v>
      </c>
      <c r="E4">
        <f t="shared" si="0"/>
        <v>229</v>
      </c>
      <c r="F4">
        <f t="shared" ref="F4:F49" si="1">SQRT(SUMXMY2(B3:B4,E3:E4)/2)</f>
        <v>20.260799589354811</v>
      </c>
      <c r="H4" s="18" t="e">
        <v>#N/A</v>
      </c>
      <c r="I4" s="18" t="e">
        <v>#N/A</v>
      </c>
    </row>
    <row r="5" spans="1:9" x14ac:dyDescent="0.3">
      <c r="A5" s="10">
        <v>41365</v>
      </c>
      <c r="B5" s="11">
        <v>193</v>
      </c>
      <c r="D5" s="1">
        <v>4</v>
      </c>
      <c r="E5">
        <f t="shared" si="0"/>
        <v>198.5</v>
      </c>
      <c r="F5">
        <f t="shared" si="1"/>
        <v>18.100414359897954</v>
      </c>
      <c r="H5" s="18">
        <f t="shared" ref="H5:H49" si="2">AVERAGE(B2:B5)</f>
        <v>219.25</v>
      </c>
      <c r="I5" s="18" t="e">
        <v>#N/A</v>
      </c>
    </row>
    <row r="6" spans="1:9" x14ac:dyDescent="0.3">
      <c r="A6" s="10">
        <v>41395</v>
      </c>
      <c r="B6" s="11">
        <v>191</v>
      </c>
      <c r="D6" s="1">
        <v>5</v>
      </c>
      <c r="E6">
        <f t="shared" si="0"/>
        <v>192</v>
      </c>
      <c r="F6">
        <f t="shared" si="1"/>
        <v>3.9528470752104741</v>
      </c>
      <c r="H6" s="18">
        <f t="shared" si="2"/>
        <v>210.5</v>
      </c>
      <c r="I6" s="18" t="e">
        <v>#N/A</v>
      </c>
    </row>
    <row r="7" spans="1:9" x14ac:dyDescent="0.3">
      <c r="A7" s="10">
        <v>41426</v>
      </c>
      <c r="B7" s="11">
        <v>166</v>
      </c>
      <c r="D7" s="1">
        <v>6</v>
      </c>
      <c r="E7">
        <f t="shared" si="0"/>
        <v>178.5</v>
      </c>
      <c r="F7">
        <f t="shared" si="1"/>
        <v>8.8670739254840996</v>
      </c>
      <c r="H7" s="18">
        <f t="shared" si="2"/>
        <v>188.5</v>
      </c>
      <c r="I7" s="18" t="e">
        <v>#N/A</v>
      </c>
    </row>
    <row r="8" spans="1:9" x14ac:dyDescent="0.3">
      <c r="A8" s="10">
        <v>41456</v>
      </c>
      <c r="B8" s="11">
        <v>175</v>
      </c>
      <c r="D8" s="1">
        <v>7</v>
      </c>
      <c r="E8">
        <f t="shared" si="0"/>
        <v>170.5</v>
      </c>
      <c r="F8">
        <f t="shared" si="1"/>
        <v>9.3941471140279678</v>
      </c>
      <c r="H8" s="18">
        <f t="shared" si="2"/>
        <v>181.25</v>
      </c>
      <c r="I8" s="18">
        <f t="shared" ref="I8:I49" si="3">SQRT(SUMXMY2(B5:B8,H5:H8)/4)</f>
        <v>20.091198321653192</v>
      </c>
    </row>
    <row r="9" spans="1:9" x14ac:dyDescent="0.3">
      <c r="A9" s="10">
        <v>41487</v>
      </c>
      <c r="B9" s="11">
        <v>217</v>
      </c>
      <c r="D9" s="1">
        <v>8</v>
      </c>
      <c r="E9">
        <f t="shared" si="0"/>
        <v>196</v>
      </c>
      <c r="F9">
        <f t="shared" si="1"/>
        <v>15.18634254848744</v>
      </c>
      <c r="H9" s="18">
        <f t="shared" si="2"/>
        <v>187.25</v>
      </c>
      <c r="I9" s="18">
        <f t="shared" si="3"/>
        <v>21.275719729306456</v>
      </c>
    </row>
    <row r="10" spans="1:9" x14ac:dyDescent="0.3">
      <c r="A10" s="10">
        <v>41518</v>
      </c>
      <c r="B10" s="11">
        <v>167</v>
      </c>
      <c r="D10" s="1">
        <v>9</v>
      </c>
      <c r="E10">
        <f t="shared" si="0"/>
        <v>192</v>
      </c>
      <c r="F10">
        <f t="shared" si="1"/>
        <v>23.086792761230392</v>
      </c>
      <c r="H10" s="18">
        <f t="shared" si="2"/>
        <v>181.25</v>
      </c>
      <c r="I10" s="18">
        <f t="shared" si="3"/>
        <v>20.207903775503286</v>
      </c>
    </row>
    <row r="11" spans="1:9" x14ac:dyDescent="0.3">
      <c r="A11" s="10">
        <v>41548</v>
      </c>
      <c r="B11" s="11">
        <v>192</v>
      </c>
      <c r="D11" s="1">
        <v>10</v>
      </c>
      <c r="E11">
        <f t="shared" si="0"/>
        <v>179.5</v>
      </c>
      <c r="F11">
        <f t="shared" si="1"/>
        <v>19.764235376052373</v>
      </c>
      <c r="H11" s="18">
        <f t="shared" si="2"/>
        <v>187.75</v>
      </c>
      <c r="I11" s="18">
        <f t="shared" si="3"/>
        <v>16.920771259017716</v>
      </c>
    </row>
    <row r="12" spans="1:9" x14ac:dyDescent="0.3">
      <c r="A12" s="10">
        <v>41579</v>
      </c>
      <c r="B12" s="11">
        <v>127</v>
      </c>
      <c r="D12" s="1">
        <v>11</v>
      </c>
      <c r="E12">
        <f t="shared" si="0"/>
        <v>159.5</v>
      </c>
      <c r="F12">
        <f t="shared" si="1"/>
        <v>24.622144504490262</v>
      </c>
      <c r="H12" s="18">
        <f t="shared" si="2"/>
        <v>175.75</v>
      </c>
      <c r="I12" s="18">
        <f t="shared" si="3"/>
        <v>29.507414322505454</v>
      </c>
    </row>
    <row r="13" spans="1:9" x14ac:dyDescent="0.3">
      <c r="A13" s="10">
        <v>41609</v>
      </c>
      <c r="B13" s="11">
        <v>148</v>
      </c>
      <c r="D13" s="1">
        <v>12</v>
      </c>
      <c r="E13">
        <f t="shared" si="0"/>
        <v>137.5</v>
      </c>
      <c r="F13">
        <f t="shared" si="1"/>
        <v>24.150569351466643</v>
      </c>
      <c r="H13" s="18">
        <f t="shared" si="2"/>
        <v>158.5</v>
      </c>
      <c r="I13" s="18">
        <f t="shared" si="3"/>
        <v>26.018923402016465</v>
      </c>
    </row>
    <row r="14" spans="1:9" x14ac:dyDescent="0.3">
      <c r="A14" s="10">
        <v>41640</v>
      </c>
      <c r="B14" s="11">
        <v>184</v>
      </c>
      <c r="D14" s="1">
        <v>13</v>
      </c>
      <c r="E14">
        <f t="shared" si="0"/>
        <v>166</v>
      </c>
      <c r="F14">
        <f t="shared" si="1"/>
        <v>14.735162028291375</v>
      </c>
      <c r="H14" s="18">
        <f t="shared" si="2"/>
        <v>162.75</v>
      </c>
      <c r="I14" s="18">
        <f t="shared" si="3"/>
        <v>27.186566075913301</v>
      </c>
    </row>
    <row r="15" spans="1:9" x14ac:dyDescent="0.3">
      <c r="A15" s="10">
        <v>41671</v>
      </c>
      <c r="B15" s="11">
        <v>209</v>
      </c>
      <c r="D15" s="1">
        <v>14</v>
      </c>
      <c r="E15">
        <f t="shared" si="0"/>
        <v>196.5</v>
      </c>
      <c r="F15">
        <f t="shared" si="1"/>
        <v>15.495967217311735</v>
      </c>
      <c r="H15" s="18">
        <f t="shared" si="2"/>
        <v>167</v>
      </c>
      <c r="I15" s="18">
        <f t="shared" si="3"/>
        <v>34.286932642043091</v>
      </c>
    </row>
    <row r="16" spans="1:9" x14ac:dyDescent="0.3">
      <c r="A16" s="10">
        <v>41699</v>
      </c>
      <c r="B16" s="11">
        <v>186</v>
      </c>
      <c r="D16" s="1">
        <v>15</v>
      </c>
      <c r="E16">
        <f t="shared" si="0"/>
        <v>197.5</v>
      </c>
      <c r="F16">
        <f t="shared" si="1"/>
        <v>12.010412149464313</v>
      </c>
      <c r="H16" s="18">
        <f t="shared" si="2"/>
        <v>181.75</v>
      </c>
      <c r="I16" s="18">
        <f t="shared" si="3"/>
        <v>24.206791402414325</v>
      </c>
    </row>
    <row r="17" spans="1:9" x14ac:dyDescent="0.3">
      <c r="A17" s="10">
        <v>41730</v>
      </c>
      <c r="B17" s="11">
        <v>188</v>
      </c>
      <c r="D17" s="1">
        <v>16</v>
      </c>
      <c r="E17">
        <f t="shared" si="0"/>
        <v>187</v>
      </c>
      <c r="F17">
        <f t="shared" si="1"/>
        <v>8.1624138586572546</v>
      </c>
      <c r="H17" s="18">
        <f t="shared" si="2"/>
        <v>191.75</v>
      </c>
      <c r="I17" s="18">
        <f t="shared" si="3"/>
        <v>23.704891372879143</v>
      </c>
    </row>
    <row r="18" spans="1:9" x14ac:dyDescent="0.3">
      <c r="A18" s="10">
        <v>41760</v>
      </c>
      <c r="B18" s="11">
        <v>129</v>
      </c>
      <c r="D18" s="1">
        <v>17</v>
      </c>
      <c r="E18">
        <f t="shared" si="0"/>
        <v>158.5</v>
      </c>
      <c r="F18">
        <f t="shared" si="1"/>
        <v>20.871631464741803</v>
      </c>
      <c r="H18" s="18">
        <f t="shared" si="2"/>
        <v>178</v>
      </c>
      <c r="I18" s="18">
        <f t="shared" si="3"/>
        <v>32.392611040173961</v>
      </c>
    </row>
    <row r="19" spans="1:9" x14ac:dyDescent="0.3">
      <c r="A19" s="10">
        <v>41791</v>
      </c>
      <c r="B19" s="11">
        <v>162</v>
      </c>
      <c r="D19" s="1">
        <v>18</v>
      </c>
      <c r="E19">
        <f t="shared" si="0"/>
        <v>145.5</v>
      </c>
      <c r="F19">
        <f t="shared" si="1"/>
        <v>23.900836805434238</v>
      </c>
      <c r="H19">
        <f t="shared" si="2"/>
        <v>166.25</v>
      </c>
      <c r="I19">
        <f t="shared" si="3"/>
        <v>24.75473439566662</v>
      </c>
    </row>
    <row r="20" spans="1:9" x14ac:dyDescent="0.3">
      <c r="A20" s="10">
        <v>41821</v>
      </c>
      <c r="B20" s="11">
        <v>210</v>
      </c>
      <c r="D20" s="1">
        <v>19</v>
      </c>
      <c r="E20">
        <f t="shared" si="0"/>
        <v>186</v>
      </c>
      <c r="F20">
        <f t="shared" si="1"/>
        <v>20.594295326618973</v>
      </c>
      <c r="H20">
        <f t="shared" si="2"/>
        <v>172.25</v>
      </c>
      <c r="I20">
        <f t="shared" si="3"/>
        <v>31.0571549727273</v>
      </c>
    </row>
    <row r="21" spans="1:9" x14ac:dyDescent="0.3">
      <c r="A21" s="10">
        <v>41852</v>
      </c>
      <c r="B21" s="11">
        <v>183</v>
      </c>
      <c r="D21" s="1">
        <v>20</v>
      </c>
      <c r="E21">
        <f t="shared" si="0"/>
        <v>196.5</v>
      </c>
      <c r="F21">
        <f t="shared" si="1"/>
        <v>19.471132478620753</v>
      </c>
      <c r="H21">
        <f t="shared" si="2"/>
        <v>171</v>
      </c>
      <c r="I21">
        <f t="shared" si="3"/>
        <v>31.575801652531325</v>
      </c>
    </row>
    <row r="22" spans="1:9" x14ac:dyDescent="0.3">
      <c r="A22" s="10">
        <v>41883</v>
      </c>
      <c r="B22" s="11">
        <v>186</v>
      </c>
      <c r="D22" s="1">
        <v>21</v>
      </c>
      <c r="E22">
        <f t="shared" si="0"/>
        <v>184.5</v>
      </c>
      <c r="F22">
        <f t="shared" si="1"/>
        <v>9.6046863561492728</v>
      </c>
      <c r="H22">
        <f t="shared" si="2"/>
        <v>185.25</v>
      </c>
      <c r="I22">
        <f t="shared" si="3"/>
        <v>19.922898258034646</v>
      </c>
    </row>
    <row r="23" spans="1:9" x14ac:dyDescent="0.3">
      <c r="A23" s="10">
        <v>41913</v>
      </c>
      <c r="B23" s="11">
        <v>229</v>
      </c>
      <c r="D23" s="1">
        <v>22</v>
      </c>
      <c r="E23">
        <f t="shared" si="0"/>
        <v>207.5</v>
      </c>
      <c r="F23">
        <f t="shared" si="1"/>
        <v>15.239750654128171</v>
      </c>
      <c r="H23">
        <f t="shared" si="2"/>
        <v>202</v>
      </c>
      <c r="I23">
        <f t="shared" si="3"/>
        <v>23.971988862003087</v>
      </c>
    </row>
    <row r="24" spans="1:9" x14ac:dyDescent="0.3">
      <c r="A24" s="10">
        <v>41944</v>
      </c>
      <c r="B24" s="11">
        <v>217</v>
      </c>
      <c r="D24" s="1">
        <v>23</v>
      </c>
      <c r="E24">
        <f t="shared" si="0"/>
        <v>223</v>
      </c>
      <c r="F24">
        <f t="shared" si="1"/>
        <v>15.783694117664597</v>
      </c>
      <c r="H24">
        <f t="shared" si="2"/>
        <v>203.75</v>
      </c>
      <c r="I24">
        <f t="shared" si="3"/>
        <v>16.195099567461757</v>
      </c>
    </row>
    <row r="25" spans="1:9" x14ac:dyDescent="0.3">
      <c r="A25" s="10">
        <v>41974</v>
      </c>
      <c r="B25" s="11">
        <v>195</v>
      </c>
      <c r="D25" s="1">
        <v>24</v>
      </c>
      <c r="E25">
        <f t="shared" si="0"/>
        <v>206</v>
      </c>
      <c r="F25">
        <f t="shared" si="1"/>
        <v>8.8600225733346747</v>
      </c>
      <c r="H25">
        <f t="shared" si="2"/>
        <v>206.75</v>
      </c>
      <c r="I25">
        <f t="shared" si="3"/>
        <v>16.149206636859905</v>
      </c>
    </row>
    <row r="26" spans="1:9" x14ac:dyDescent="0.3">
      <c r="A26" s="10">
        <v>42005</v>
      </c>
      <c r="B26" s="11">
        <v>144</v>
      </c>
      <c r="D26" s="1">
        <v>25</v>
      </c>
      <c r="E26">
        <f t="shared" si="0"/>
        <v>169.5</v>
      </c>
      <c r="F26">
        <f t="shared" si="1"/>
        <v>19.637336886655483</v>
      </c>
      <c r="H26">
        <f t="shared" si="2"/>
        <v>196.25</v>
      </c>
      <c r="I26">
        <f t="shared" si="3"/>
        <v>30.711103448101632</v>
      </c>
    </row>
    <row r="27" spans="1:9" x14ac:dyDescent="0.3">
      <c r="A27" s="10">
        <v>42036</v>
      </c>
      <c r="B27" s="11">
        <v>186</v>
      </c>
      <c r="D27" s="1">
        <v>26</v>
      </c>
      <c r="E27">
        <f t="shared" si="0"/>
        <v>165</v>
      </c>
      <c r="F27">
        <f t="shared" si="1"/>
        <v>23.358617253596154</v>
      </c>
      <c r="H27">
        <f t="shared" si="2"/>
        <v>185.5</v>
      </c>
      <c r="I27">
        <f t="shared" si="3"/>
        <v>27.585945243909986</v>
      </c>
    </row>
    <row r="28" spans="1:9" x14ac:dyDescent="0.3">
      <c r="A28" s="10">
        <v>42064</v>
      </c>
      <c r="B28" s="11">
        <v>154</v>
      </c>
      <c r="D28" s="1">
        <v>27</v>
      </c>
      <c r="E28">
        <f t="shared" si="0"/>
        <v>170</v>
      </c>
      <c r="F28">
        <f t="shared" si="1"/>
        <v>18.668154702594471</v>
      </c>
      <c r="H28">
        <f t="shared" si="2"/>
        <v>169.75</v>
      </c>
      <c r="I28">
        <f t="shared" si="3"/>
        <v>27.91253078816036</v>
      </c>
    </row>
    <row r="29" spans="1:9" x14ac:dyDescent="0.3">
      <c r="A29" s="10">
        <v>42095</v>
      </c>
      <c r="B29" s="11">
        <v>127</v>
      </c>
      <c r="D29" s="1">
        <v>28</v>
      </c>
      <c r="E29">
        <f t="shared" si="0"/>
        <v>140.5</v>
      </c>
      <c r="F29">
        <f t="shared" si="1"/>
        <v>14.802871343087462</v>
      </c>
      <c r="H29">
        <f t="shared" si="2"/>
        <v>152.75</v>
      </c>
      <c r="I29">
        <f t="shared" si="3"/>
        <v>30.172162252646064</v>
      </c>
    </row>
    <row r="30" spans="1:9" x14ac:dyDescent="0.3">
      <c r="A30" s="10">
        <v>42125</v>
      </c>
      <c r="B30" s="11">
        <v>154</v>
      </c>
      <c r="D30" s="1">
        <v>29</v>
      </c>
      <c r="E30">
        <f t="shared" si="0"/>
        <v>140.5</v>
      </c>
      <c r="F30">
        <f t="shared" si="1"/>
        <v>13.5</v>
      </c>
      <c r="H30">
        <f t="shared" si="2"/>
        <v>155.25</v>
      </c>
      <c r="I30">
        <f t="shared" si="3"/>
        <v>15.107427808862765</v>
      </c>
    </row>
    <row r="31" spans="1:9" x14ac:dyDescent="0.3">
      <c r="A31" s="10">
        <v>42156</v>
      </c>
      <c r="B31" s="11">
        <v>167</v>
      </c>
      <c r="D31" s="1">
        <v>30</v>
      </c>
      <c r="E31">
        <f t="shared" si="0"/>
        <v>160.5</v>
      </c>
      <c r="F31">
        <f t="shared" si="1"/>
        <v>10.594810050208546</v>
      </c>
      <c r="H31">
        <f t="shared" si="2"/>
        <v>150.5</v>
      </c>
      <c r="I31">
        <f t="shared" si="3"/>
        <v>17.21146057137511</v>
      </c>
    </row>
    <row r="32" spans="1:9" x14ac:dyDescent="0.3">
      <c r="A32" s="10">
        <v>42186</v>
      </c>
      <c r="B32" s="11">
        <v>109</v>
      </c>
      <c r="D32" s="1">
        <v>31</v>
      </c>
      <c r="E32">
        <f t="shared" si="0"/>
        <v>138</v>
      </c>
      <c r="F32">
        <f t="shared" si="1"/>
        <v>21.014875683667508</v>
      </c>
      <c r="H32">
        <f t="shared" si="2"/>
        <v>139.25</v>
      </c>
      <c r="I32">
        <f t="shared" si="3"/>
        <v>21.517071710620847</v>
      </c>
    </row>
    <row r="33" spans="1:9" x14ac:dyDescent="0.3">
      <c r="A33" s="10">
        <v>42217</v>
      </c>
      <c r="B33" s="11">
        <v>141</v>
      </c>
      <c r="D33" s="1">
        <v>32</v>
      </c>
      <c r="E33">
        <f t="shared" si="0"/>
        <v>125</v>
      </c>
      <c r="F33">
        <f t="shared" si="1"/>
        <v>23.420076857260739</v>
      </c>
      <c r="H33">
        <f t="shared" si="2"/>
        <v>142.75</v>
      </c>
      <c r="I33">
        <f t="shared" si="3"/>
        <v>17.262223929725856</v>
      </c>
    </row>
    <row r="34" spans="1:9" x14ac:dyDescent="0.3">
      <c r="A34" s="10">
        <v>42248</v>
      </c>
      <c r="B34" s="11">
        <v>185</v>
      </c>
      <c r="D34" s="1">
        <v>33</v>
      </c>
      <c r="E34">
        <f t="shared" si="0"/>
        <v>163</v>
      </c>
      <c r="F34">
        <f t="shared" si="1"/>
        <v>19.235384061671343</v>
      </c>
      <c r="H34">
        <f t="shared" si="2"/>
        <v>150.5</v>
      </c>
      <c r="I34">
        <f t="shared" si="3"/>
        <v>24.395824437800826</v>
      </c>
    </row>
    <row r="35" spans="1:9" x14ac:dyDescent="0.3">
      <c r="A35" s="10">
        <v>42278</v>
      </c>
      <c r="B35" s="11">
        <v>148</v>
      </c>
      <c r="D35" s="1">
        <v>34</v>
      </c>
      <c r="E35">
        <f t="shared" si="0"/>
        <v>166.5</v>
      </c>
      <c r="F35">
        <f t="shared" si="1"/>
        <v>20.325476624177846</v>
      </c>
      <c r="H35">
        <f t="shared" si="2"/>
        <v>145.75</v>
      </c>
      <c r="I35">
        <f t="shared" si="3"/>
        <v>22.98606915068342</v>
      </c>
    </row>
    <row r="36" spans="1:9" x14ac:dyDescent="0.3">
      <c r="A36" s="10">
        <v>42309</v>
      </c>
      <c r="B36" s="11">
        <v>192</v>
      </c>
      <c r="D36" s="1">
        <v>35</v>
      </c>
      <c r="E36">
        <f t="shared" si="0"/>
        <v>170</v>
      </c>
      <c r="F36">
        <f t="shared" si="1"/>
        <v>20.325476624177846</v>
      </c>
      <c r="H36">
        <f t="shared" si="2"/>
        <v>166.5</v>
      </c>
      <c r="I36">
        <f t="shared" si="3"/>
        <v>21.497819656886136</v>
      </c>
    </row>
    <row r="37" spans="1:9" x14ac:dyDescent="0.3">
      <c r="A37" s="10">
        <v>42339</v>
      </c>
      <c r="B37" s="11">
        <v>215</v>
      </c>
      <c r="D37" s="1">
        <v>36</v>
      </c>
      <c r="E37">
        <f t="shared" si="0"/>
        <v>203.5</v>
      </c>
      <c r="F37">
        <f t="shared" si="1"/>
        <v>17.553489681541958</v>
      </c>
      <c r="H37">
        <f t="shared" si="2"/>
        <v>185</v>
      </c>
      <c r="I37">
        <f t="shared" si="3"/>
        <v>26.199057712062853</v>
      </c>
    </row>
    <row r="38" spans="1:9" x14ac:dyDescent="0.3">
      <c r="A38" s="10">
        <v>42370</v>
      </c>
      <c r="B38" s="11">
        <v>240</v>
      </c>
      <c r="D38" s="1">
        <v>37</v>
      </c>
      <c r="E38">
        <f t="shared" si="0"/>
        <v>227.5</v>
      </c>
      <c r="F38">
        <f t="shared" si="1"/>
        <v>12.010412149464313</v>
      </c>
      <c r="H38">
        <f t="shared" si="2"/>
        <v>198.75</v>
      </c>
      <c r="I38">
        <f t="shared" si="3"/>
        <v>28.5345185696202</v>
      </c>
    </row>
    <row r="39" spans="1:9" x14ac:dyDescent="0.3">
      <c r="A39" s="10">
        <v>42401</v>
      </c>
      <c r="B39" s="11">
        <v>207</v>
      </c>
      <c r="D39" s="1">
        <v>38</v>
      </c>
      <c r="E39">
        <f t="shared" si="0"/>
        <v>223.5</v>
      </c>
      <c r="F39">
        <f t="shared" si="1"/>
        <v>14.637281168304447</v>
      </c>
      <c r="H39">
        <f t="shared" si="2"/>
        <v>213.5</v>
      </c>
      <c r="I39">
        <f t="shared" si="3"/>
        <v>28.696961947216643</v>
      </c>
    </row>
    <row r="40" spans="1:9" x14ac:dyDescent="0.3">
      <c r="A40" s="10">
        <v>42430</v>
      </c>
      <c r="B40" s="11">
        <v>168</v>
      </c>
      <c r="D40" s="1">
        <v>39</v>
      </c>
      <c r="E40">
        <f t="shared" si="0"/>
        <v>187.5</v>
      </c>
      <c r="F40">
        <f t="shared" si="1"/>
        <v>18.062391868188442</v>
      </c>
      <c r="H40">
        <f t="shared" si="2"/>
        <v>207.5</v>
      </c>
      <c r="I40">
        <f t="shared" si="3"/>
        <v>32.419371138256217</v>
      </c>
    </row>
    <row r="41" spans="1:9" x14ac:dyDescent="0.3">
      <c r="A41" s="10">
        <v>42461</v>
      </c>
      <c r="B41" s="11">
        <v>165</v>
      </c>
      <c r="D41" s="1">
        <v>40</v>
      </c>
      <c r="E41">
        <f t="shared" si="0"/>
        <v>166.5</v>
      </c>
      <c r="F41">
        <f t="shared" si="1"/>
        <v>13.829316685939331</v>
      </c>
      <c r="H41">
        <f t="shared" si="2"/>
        <v>195</v>
      </c>
      <c r="I41">
        <f t="shared" si="3"/>
        <v>32.419371138256217</v>
      </c>
    </row>
    <row r="42" spans="1:9" x14ac:dyDescent="0.3">
      <c r="A42" s="10">
        <v>42491</v>
      </c>
      <c r="B42" s="11">
        <v>218</v>
      </c>
      <c r="D42" s="1">
        <v>41</v>
      </c>
      <c r="E42">
        <f t="shared" si="0"/>
        <v>191.5</v>
      </c>
      <c r="F42">
        <f t="shared" si="1"/>
        <v>18.76832437912346</v>
      </c>
      <c r="H42">
        <f t="shared" si="2"/>
        <v>189.5</v>
      </c>
      <c r="I42">
        <f t="shared" si="3"/>
        <v>28.786932799449129</v>
      </c>
    </row>
    <row r="43" spans="1:9" x14ac:dyDescent="0.3">
      <c r="A43" s="10">
        <v>42522</v>
      </c>
      <c r="B43" s="11">
        <v>168</v>
      </c>
      <c r="D43" s="1">
        <v>42</v>
      </c>
      <c r="E43">
        <f t="shared" si="0"/>
        <v>193</v>
      </c>
      <c r="F43">
        <f t="shared" si="1"/>
        <v>25.760920014626805</v>
      </c>
      <c r="H43">
        <f t="shared" si="2"/>
        <v>179.75</v>
      </c>
      <c r="I43">
        <f t="shared" si="3"/>
        <v>29.200010702052833</v>
      </c>
    </row>
    <row r="44" spans="1:9" x14ac:dyDescent="0.3">
      <c r="A44" s="10">
        <v>42552</v>
      </c>
      <c r="B44" s="11">
        <v>179</v>
      </c>
      <c r="D44" s="1">
        <v>43</v>
      </c>
      <c r="E44">
        <f t="shared" si="0"/>
        <v>173.5</v>
      </c>
      <c r="F44">
        <f t="shared" si="1"/>
        <v>18.100414359897954</v>
      </c>
      <c r="H44">
        <f t="shared" si="2"/>
        <v>182.5</v>
      </c>
      <c r="I44">
        <f t="shared" si="3"/>
        <v>21.578707676781757</v>
      </c>
    </row>
    <row r="45" spans="1:9" x14ac:dyDescent="0.3">
      <c r="A45" s="10">
        <v>42583</v>
      </c>
      <c r="B45" s="11">
        <v>181</v>
      </c>
      <c r="D45" s="1">
        <v>44</v>
      </c>
      <c r="E45">
        <f t="shared" si="0"/>
        <v>180</v>
      </c>
      <c r="F45">
        <f t="shared" si="1"/>
        <v>3.9528470752104741</v>
      </c>
      <c r="H45">
        <f t="shared" si="2"/>
        <v>186.5</v>
      </c>
      <c r="I45">
        <f t="shared" si="3"/>
        <v>15.754463653200004</v>
      </c>
    </row>
    <row r="46" spans="1:9" x14ac:dyDescent="0.3">
      <c r="A46" s="10">
        <v>42614</v>
      </c>
      <c r="B46" s="11">
        <v>175</v>
      </c>
      <c r="D46" s="1">
        <v>45</v>
      </c>
      <c r="E46">
        <f t="shared" si="0"/>
        <v>178</v>
      </c>
      <c r="F46">
        <f t="shared" si="1"/>
        <v>2.2360679774997898</v>
      </c>
      <c r="H46">
        <f t="shared" si="2"/>
        <v>175.75</v>
      </c>
      <c r="I46">
        <f t="shared" si="3"/>
        <v>6.7291344168473852</v>
      </c>
    </row>
    <row r="47" spans="1:9" x14ac:dyDescent="0.3">
      <c r="A47" s="10">
        <v>42644</v>
      </c>
      <c r="B47" s="11">
        <v>185</v>
      </c>
      <c r="D47" s="1">
        <v>46</v>
      </c>
      <c r="E47">
        <f t="shared" si="0"/>
        <v>180</v>
      </c>
      <c r="F47">
        <f t="shared" si="1"/>
        <v>4.1231056256176606</v>
      </c>
      <c r="H47">
        <f t="shared" si="2"/>
        <v>180</v>
      </c>
      <c r="I47">
        <f t="shared" si="3"/>
        <v>4.125</v>
      </c>
    </row>
    <row r="48" spans="1:9" x14ac:dyDescent="0.3">
      <c r="A48" s="10">
        <v>42675</v>
      </c>
      <c r="B48" s="11">
        <v>245</v>
      </c>
      <c r="D48" s="1">
        <v>47</v>
      </c>
      <c r="E48">
        <f t="shared" si="0"/>
        <v>215</v>
      </c>
      <c r="F48">
        <f t="shared" si="1"/>
        <v>21.505813167606568</v>
      </c>
      <c r="H48">
        <f t="shared" si="2"/>
        <v>196.5</v>
      </c>
      <c r="I48">
        <f t="shared" si="3"/>
        <v>24.536006704433383</v>
      </c>
    </row>
    <row r="49" spans="1:9" ht="15" thickBot="1" x14ac:dyDescent="0.35">
      <c r="A49" s="12">
        <v>42705</v>
      </c>
      <c r="B49" s="13">
        <v>177</v>
      </c>
      <c r="D49" s="1">
        <v>48</v>
      </c>
      <c r="E49">
        <f t="shared" si="0"/>
        <v>211</v>
      </c>
      <c r="F49">
        <f t="shared" si="1"/>
        <v>32.062439083762797</v>
      </c>
      <c r="H49">
        <f t="shared" si="2"/>
        <v>195.5</v>
      </c>
      <c r="I49">
        <f t="shared" si="3"/>
        <v>26.077109214788361</v>
      </c>
    </row>
    <row r="50" spans="1:9" ht="15" thickTop="1" x14ac:dyDescent="0.3"/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zoomScale="145" zoomScaleNormal="145" workbookViewId="0">
      <selection activeCell="G10" sqref="G10"/>
    </sheetView>
  </sheetViews>
  <sheetFormatPr defaultRowHeight="14.4" x14ac:dyDescent="0.3"/>
  <cols>
    <col min="1" max="1" width="23.33203125" bestFit="1" customWidth="1"/>
    <col min="4" max="4" width="18.33203125" customWidth="1"/>
  </cols>
  <sheetData>
    <row r="1" spans="1:4" x14ac:dyDescent="0.3">
      <c r="A1" s="17" t="s">
        <v>0</v>
      </c>
      <c r="B1" s="17"/>
      <c r="C1" s="17" t="s">
        <v>1</v>
      </c>
      <c r="D1" s="17"/>
    </row>
    <row r="2" spans="1:4" x14ac:dyDescent="0.3">
      <c r="A2" s="15"/>
      <c r="B2" s="15"/>
      <c r="C2" s="15"/>
      <c r="D2" s="15"/>
    </row>
    <row r="3" spans="1:4" x14ac:dyDescent="0.3">
      <c r="A3" s="15" t="s">
        <v>36</v>
      </c>
      <c r="B3" s="15">
        <v>41989.208333333336</v>
      </c>
      <c r="C3" s="15" t="s">
        <v>36</v>
      </c>
      <c r="D3" s="15">
        <v>182.666666666667</v>
      </c>
    </row>
    <row r="4" spans="1:4" x14ac:dyDescent="0.3">
      <c r="A4" s="15" t="s">
        <v>37</v>
      </c>
      <c r="B4" s="15">
        <v>61.505873547100883</v>
      </c>
      <c r="C4" s="15" t="s">
        <v>37</v>
      </c>
      <c r="D4" s="15">
        <v>4.6073035349197689</v>
      </c>
    </row>
    <row r="5" spans="1:4" x14ac:dyDescent="0.3">
      <c r="A5" s="15" t="s">
        <v>38</v>
      </c>
      <c r="B5" s="15">
        <v>41989.5</v>
      </c>
      <c r="C5" s="15" t="s">
        <v>38</v>
      </c>
      <c r="D5" s="15">
        <v>184.5</v>
      </c>
    </row>
    <row r="6" spans="1:4" x14ac:dyDescent="0.3">
      <c r="A6" s="15" t="s">
        <v>39</v>
      </c>
      <c r="B6" s="15" t="e">
        <v>#N/A</v>
      </c>
      <c r="C6" s="15" t="s">
        <v>39</v>
      </c>
      <c r="D6" s="15">
        <v>186</v>
      </c>
    </row>
    <row r="7" spans="1:4" x14ac:dyDescent="0.3">
      <c r="A7" s="15" t="s">
        <v>40</v>
      </c>
      <c r="B7" s="15">
        <v>426.12519178994131</v>
      </c>
      <c r="C7" s="15" t="s">
        <v>40</v>
      </c>
      <c r="D7" s="15">
        <v>31.920335233490913</v>
      </c>
    </row>
    <row r="8" spans="1:4" x14ac:dyDescent="0.3">
      <c r="A8" s="15" t="s">
        <v>41</v>
      </c>
      <c r="B8" s="15">
        <v>181582.67907801425</v>
      </c>
      <c r="C8" s="15" t="s">
        <v>41</v>
      </c>
      <c r="D8" s="15">
        <v>1018.9078014184414</v>
      </c>
    </row>
    <row r="9" spans="1:4" x14ac:dyDescent="0.3">
      <c r="A9" s="15" t="s">
        <v>42</v>
      </c>
      <c r="B9" s="15">
        <v>-1.1993621955444627</v>
      </c>
      <c r="C9" s="15" t="s">
        <v>42</v>
      </c>
      <c r="D9" s="15">
        <v>-8.0430321284009398E-2</v>
      </c>
    </row>
    <row r="10" spans="1:4" x14ac:dyDescent="0.3">
      <c r="A10" s="15" t="s">
        <v>43</v>
      </c>
      <c r="B10" s="15">
        <v>1.5905087502742178E-3</v>
      </c>
      <c r="C10" s="15" t="s">
        <v>43</v>
      </c>
      <c r="D10" s="15">
        <v>5.1650563526656314E-3</v>
      </c>
    </row>
    <row r="11" spans="1:4" x14ac:dyDescent="0.3">
      <c r="A11" s="15" t="s">
        <v>44</v>
      </c>
      <c r="B11" s="15">
        <v>1430</v>
      </c>
      <c r="C11" s="15" t="s">
        <v>44</v>
      </c>
      <c r="D11" s="15">
        <v>145</v>
      </c>
    </row>
    <row r="12" spans="1:4" x14ac:dyDescent="0.3">
      <c r="A12" s="15" t="s">
        <v>45</v>
      </c>
      <c r="B12" s="15">
        <v>41275</v>
      </c>
      <c r="C12" s="15" t="s">
        <v>45</v>
      </c>
      <c r="D12" s="15">
        <v>109</v>
      </c>
    </row>
    <row r="13" spans="1:4" x14ac:dyDescent="0.3">
      <c r="A13" s="15" t="s">
        <v>46</v>
      </c>
      <c r="B13" s="15">
        <v>42705</v>
      </c>
      <c r="C13" s="15" t="s">
        <v>46</v>
      </c>
      <c r="D13" s="15">
        <v>254</v>
      </c>
    </row>
    <row r="14" spans="1:4" x14ac:dyDescent="0.3">
      <c r="A14" s="15" t="s">
        <v>47</v>
      </c>
      <c r="B14" s="15">
        <v>2015482</v>
      </c>
      <c r="C14" s="15" t="s">
        <v>47</v>
      </c>
      <c r="D14" s="15">
        <v>8768</v>
      </c>
    </row>
    <row r="15" spans="1:4" x14ac:dyDescent="0.3">
      <c r="A15" s="15" t="s">
        <v>48</v>
      </c>
      <c r="B15" s="15">
        <v>48</v>
      </c>
      <c r="C15" s="15" t="s">
        <v>48</v>
      </c>
      <c r="D15" s="15">
        <v>48</v>
      </c>
    </row>
    <row r="16" spans="1:4" x14ac:dyDescent="0.3">
      <c r="A16" s="15" t="s">
        <v>49</v>
      </c>
      <c r="B16" s="15">
        <v>42705</v>
      </c>
      <c r="C16" s="15" t="s">
        <v>49</v>
      </c>
      <c r="D16" s="15">
        <v>254</v>
      </c>
    </row>
    <row r="17" spans="1:4" x14ac:dyDescent="0.3">
      <c r="A17" s="15" t="s">
        <v>50</v>
      </c>
      <c r="B17" s="15">
        <v>41275</v>
      </c>
      <c r="C17" s="15" t="s">
        <v>50</v>
      </c>
      <c r="D17" s="15">
        <v>109</v>
      </c>
    </row>
    <row r="18" spans="1:4" ht="15" thickBot="1" x14ac:dyDescent="0.35">
      <c r="A18" s="16" t="s">
        <v>51</v>
      </c>
      <c r="B18" s="16">
        <v>123.73385764704264</v>
      </c>
      <c r="C18" s="16" t="s">
        <v>51</v>
      </c>
      <c r="D18" s="16">
        <v>9.2686991802484542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sqref="A1:C3"/>
    </sheetView>
  </sheetViews>
  <sheetFormatPr defaultRowHeight="14.4" x14ac:dyDescent="0.3"/>
  <sheetData>
    <row r="1" spans="1:3" x14ac:dyDescent="0.3">
      <c r="A1" s="17"/>
      <c r="B1" s="17" t="s">
        <v>0</v>
      </c>
      <c r="C1" s="17" t="s">
        <v>1</v>
      </c>
    </row>
    <row r="2" spans="1:3" x14ac:dyDescent="0.3">
      <c r="A2" s="15" t="s">
        <v>0</v>
      </c>
      <c r="B2" s="15">
        <v>1</v>
      </c>
      <c r="C2" s="15"/>
    </row>
    <row r="3" spans="1:3" ht="15" thickBot="1" x14ac:dyDescent="0.35">
      <c r="A3" s="16" t="s">
        <v>1</v>
      </c>
      <c r="B3" s="16">
        <v>-7.7223394280012084E-2</v>
      </c>
      <c r="C3" s="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43AF-B9EB-4B93-AD46-EAFF5E40F471}">
  <dimension ref="A1:I72"/>
  <sheetViews>
    <sheetView workbookViewId="0">
      <selection sqref="A1:I72"/>
    </sheetView>
  </sheetViews>
  <sheetFormatPr defaultRowHeight="14.4" x14ac:dyDescent="0.3"/>
  <cols>
    <col min="2" max="2" width="14.33203125" bestFit="1" customWidth="1"/>
  </cols>
  <sheetData>
    <row r="1" spans="1:9" x14ac:dyDescent="0.3">
      <c r="A1" t="s">
        <v>75</v>
      </c>
    </row>
    <row r="2" spans="1:9" ht="15" thickBot="1" x14ac:dyDescent="0.35"/>
    <row r="3" spans="1:9" x14ac:dyDescent="0.3">
      <c r="A3" s="25" t="s">
        <v>76</v>
      </c>
      <c r="B3" s="25"/>
    </row>
    <row r="4" spans="1:9" x14ac:dyDescent="0.3">
      <c r="A4" s="15" t="s">
        <v>77</v>
      </c>
      <c r="B4" s="15">
        <v>7.793909202677804E-2</v>
      </c>
    </row>
    <row r="5" spans="1:9" x14ac:dyDescent="0.3">
      <c r="A5" s="15" t="s">
        <v>78</v>
      </c>
      <c r="B5" s="15">
        <v>6.0745020659585753E-3</v>
      </c>
    </row>
    <row r="6" spans="1:9" x14ac:dyDescent="0.3">
      <c r="A6" s="15" t="s">
        <v>79</v>
      </c>
      <c r="B6" s="15">
        <v>-1.5532573976085805E-2</v>
      </c>
    </row>
    <row r="7" spans="1:9" x14ac:dyDescent="0.3">
      <c r="A7" s="15" t="s">
        <v>37</v>
      </c>
      <c r="B7" s="15">
        <v>32.167282481098439</v>
      </c>
    </row>
    <row r="8" spans="1:9" ht="15" thickBot="1" x14ac:dyDescent="0.35">
      <c r="A8" s="16" t="s">
        <v>80</v>
      </c>
      <c r="B8" s="16">
        <v>48</v>
      </c>
    </row>
    <row r="10" spans="1:9" ht="15" thickBot="1" x14ac:dyDescent="0.35">
      <c r="A10" t="s">
        <v>81</v>
      </c>
    </row>
    <row r="11" spans="1:9" x14ac:dyDescent="0.3">
      <c r="A11" s="17"/>
      <c r="B11" s="17" t="s">
        <v>86</v>
      </c>
      <c r="C11" s="17" t="s">
        <v>87</v>
      </c>
      <c r="D11" s="17" t="s">
        <v>88</v>
      </c>
      <c r="E11" s="17" t="s">
        <v>89</v>
      </c>
      <c r="F11" s="17" t="s">
        <v>90</v>
      </c>
    </row>
    <row r="12" spans="1:9" x14ac:dyDescent="0.3">
      <c r="A12" s="15" t="s">
        <v>82</v>
      </c>
      <c r="B12" s="15">
        <v>1</v>
      </c>
      <c r="C12" s="15">
        <v>290.89980460266815</v>
      </c>
      <c r="D12" s="15">
        <v>290.89980460266815</v>
      </c>
      <c r="E12" s="15">
        <v>0.28113484925671733</v>
      </c>
      <c r="F12" s="15">
        <v>0.59850869189951272</v>
      </c>
    </row>
    <row r="13" spans="1:9" x14ac:dyDescent="0.3">
      <c r="A13" s="15" t="s">
        <v>83</v>
      </c>
      <c r="B13" s="15">
        <v>46</v>
      </c>
      <c r="C13" s="15">
        <v>47597.766862063989</v>
      </c>
      <c r="D13" s="15">
        <v>1034.7340622187824</v>
      </c>
      <c r="E13" s="15"/>
      <c r="F13" s="15"/>
    </row>
    <row r="14" spans="1:9" ht="15" thickBot="1" x14ac:dyDescent="0.35">
      <c r="A14" s="16" t="s">
        <v>84</v>
      </c>
      <c r="B14" s="16">
        <v>47</v>
      </c>
      <c r="C14" s="16">
        <v>47888.666666666657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91</v>
      </c>
      <c r="C16" s="17" t="s">
        <v>37</v>
      </c>
      <c r="D16" s="17" t="s">
        <v>92</v>
      </c>
      <c r="E16" s="17" t="s">
        <v>93</v>
      </c>
      <c r="F16" s="17" t="s">
        <v>94</v>
      </c>
      <c r="G16" s="17" t="s">
        <v>95</v>
      </c>
      <c r="H16" s="17" t="s">
        <v>96</v>
      </c>
      <c r="I16" s="17" t="s">
        <v>97</v>
      </c>
    </row>
    <row r="17" spans="1:9" x14ac:dyDescent="0.3">
      <c r="A17" s="15" t="s">
        <v>85</v>
      </c>
      <c r="B17" s="15">
        <v>187.02039007092199</v>
      </c>
      <c r="C17" s="15">
        <v>9.4329099863916301</v>
      </c>
      <c r="D17" s="15">
        <v>19.826372809740217</v>
      </c>
      <c r="E17" s="15">
        <v>3.5974133380499812E-24</v>
      </c>
      <c r="F17" s="15">
        <v>168.03292707431115</v>
      </c>
      <c r="G17" s="15">
        <v>206.00785306753284</v>
      </c>
      <c r="H17" s="15">
        <v>168.03292707431115</v>
      </c>
      <c r="I17" s="15">
        <v>206.00785306753284</v>
      </c>
    </row>
    <row r="18" spans="1:9" ht="15" thickBot="1" x14ac:dyDescent="0.35">
      <c r="A18" s="16" t="s">
        <v>74</v>
      </c>
      <c r="B18" s="16">
        <v>-0.17770299609205414</v>
      </c>
      <c r="C18" s="16">
        <v>0.33514859897255689</v>
      </c>
      <c r="D18" s="16">
        <v>-0.53022150961342696</v>
      </c>
      <c r="E18" s="16">
        <v>0.59850869189949707</v>
      </c>
      <c r="F18" s="16">
        <v>-0.85232213594792694</v>
      </c>
      <c r="G18" s="16">
        <v>0.4969161437638186</v>
      </c>
      <c r="H18" s="16">
        <v>-0.85232213594792694</v>
      </c>
      <c r="I18" s="16">
        <v>0.4969161437638186</v>
      </c>
    </row>
    <row r="22" spans="1:9" x14ac:dyDescent="0.3">
      <c r="A22" t="s">
        <v>98</v>
      </c>
      <c r="F22" t="s">
        <v>103</v>
      </c>
    </row>
    <row r="23" spans="1:9" ht="15" thickBot="1" x14ac:dyDescent="0.35"/>
    <row r="24" spans="1:9" x14ac:dyDescent="0.3">
      <c r="A24" s="17" t="s">
        <v>99</v>
      </c>
      <c r="B24" s="17" t="s">
        <v>100</v>
      </c>
      <c r="C24" s="17" t="s">
        <v>101</v>
      </c>
      <c r="D24" s="17" t="s">
        <v>102</v>
      </c>
      <c r="F24" s="17" t="s">
        <v>104</v>
      </c>
      <c r="G24" s="17" t="s">
        <v>1</v>
      </c>
    </row>
    <row r="25" spans="1:9" x14ac:dyDescent="0.3">
      <c r="A25" s="15">
        <v>1</v>
      </c>
      <c r="B25" s="15">
        <v>186.84268707482994</v>
      </c>
      <c r="C25" s="15">
        <v>39.157312925170061</v>
      </c>
      <c r="D25" s="15">
        <v>1.2304628951276586</v>
      </c>
      <c r="F25" s="15">
        <v>1.0416666666666667</v>
      </c>
      <c r="G25" s="15">
        <v>109</v>
      </c>
    </row>
    <row r="26" spans="1:9" x14ac:dyDescent="0.3">
      <c r="A26" s="15">
        <v>2</v>
      </c>
      <c r="B26" s="15">
        <v>186.66498407873789</v>
      </c>
      <c r="C26" s="15">
        <v>67.335015921262112</v>
      </c>
      <c r="D26" s="15">
        <v>2.115907156149258</v>
      </c>
      <c r="F26" s="15">
        <v>3.125</v>
      </c>
      <c r="G26" s="15">
        <v>127</v>
      </c>
    </row>
    <row r="27" spans="1:9" x14ac:dyDescent="0.3">
      <c r="A27" s="15">
        <v>3</v>
      </c>
      <c r="B27" s="15">
        <v>186.48728108264584</v>
      </c>
      <c r="C27" s="15">
        <v>17.512718917354164</v>
      </c>
      <c r="D27" s="15">
        <v>0.55031229701037854</v>
      </c>
      <c r="F27" s="15">
        <v>5.2083333333333339</v>
      </c>
      <c r="G27" s="15">
        <v>127</v>
      </c>
    </row>
    <row r="28" spans="1:9" x14ac:dyDescent="0.3">
      <c r="A28" s="15">
        <v>4</v>
      </c>
      <c r="B28" s="15">
        <v>186.30957808655378</v>
      </c>
      <c r="C28" s="15">
        <v>6.6904219134462153</v>
      </c>
      <c r="D28" s="15">
        <v>0.21023699795173845</v>
      </c>
      <c r="F28" s="15">
        <v>7.291666666666667</v>
      </c>
      <c r="G28" s="15">
        <v>129</v>
      </c>
    </row>
    <row r="29" spans="1:9" x14ac:dyDescent="0.3">
      <c r="A29" s="15">
        <v>5</v>
      </c>
      <c r="B29" s="15">
        <v>186.13187509046173</v>
      </c>
      <c r="C29" s="15">
        <v>4.8681249095382668</v>
      </c>
      <c r="D29" s="15">
        <v>0.15297390506546132</v>
      </c>
      <c r="F29" s="15">
        <v>9.375</v>
      </c>
      <c r="G29" s="15">
        <v>141</v>
      </c>
    </row>
    <row r="30" spans="1:9" x14ac:dyDescent="0.3">
      <c r="A30" s="15">
        <v>6</v>
      </c>
      <c r="B30" s="15">
        <v>185.95417209436965</v>
      </c>
      <c r="C30" s="15">
        <v>-19.954172094369653</v>
      </c>
      <c r="D30" s="15">
        <v>-0.62703149248352019</v>
      </c>
      <c r="F30" s="15">
        <v>11.458333333333334</v>
      </c>
      <c r="G30" s="15">
        <v>144</v>
      </c>
    </row>
    <row r="31" spans="1:9" x14ac:dyDescent="0.3">
      <c r="A31" s="15">
        <v>7</v>
      </c>
      <c r="B31" s="15">
        <v>185.7764690982776</v>
      </c>
      <c r="C31" s="15">
        <v>-10.776469098277602</v>
      </c>
      <c r="D31" s="15">
        <v>-0.33863522227024256</v>
      </c>
      <c r="F31" s="15">
        <v>13.541666666666666</v>
      </c>
      <c r="G31" s="15">
        <v>148</v>
      </c>
    </row>
    <row r="32" spans="1:9" x14ac:dyDescent="0.3">
      <c r="A32" s="15">
        <v>8</v>
      </c>
      <c r="B32" s="15">
        <v>185.59876610218555</v>
      </c>
      <c r="C32" s="15">
        <v>31.40123389781445</v>
      </c>
      <c r="D32" s="15">
        <v>0.98673913724169915</v>
      </c>
      <c r="F32" s="15">
        <v>15.625</v>
      </c>
      <c r="G32" s="15">
        <v>148</v>
      </c>
    </row>
    <row r="33" spans="1:7" x14ac:dyDescent="0.3">
      <c r="A33" s="15">
        <v>9</v>
      </c>
      <c r="B33" s="15">
        <v>185.4210631060935</v>
      </c>
      <c r="C33" s="15">
        <v>-18.421063106093499</v>
      </c>
      <c r="D33" s="15">
        <v>-0.57885572189718038</v>
      </c>
      <c r="F33" s="15">
        <v>17.708333333333336</v>
      </c>
      <c r="G33" s="15">
        <v>154</v>
      </c>
    </row>
    <row r="34" spans="1:7" x14ac:dyDescent="0.3">
      <c r="A34" s="15">
        <v>10</v>
      </c>
      <c r="B34" s="15">
        <v>185.24336011000145</v>
      </c>
      <c r="C34" s="15">
        <v>6.7566398899985529</v>
      </c>
      <c r="D34" s="15">
        <v>0.21231780373363138</v>
      </c>
      <c r="F34" s="15">
        <v>19.791666666666668</v>
      </c>
      <c r="G34" s="15">
        <v>154</v>
      </c>
    </row>
    <row r="35" spans="1:7" x14ac:dyDescent="0.3">
      <c r="A35" s="15">
        <v>11</v>
      </c>
      <c r="B35" s="15">
        <v>185.0656571139094</v>
      </c>
      <c r="C35" s="15">
        <v>-58.065657113909396</v>
      </c>
      <c r="D35" s="15">
        <v>-1.8246307323591864</v>
      </c>
      <c r="F35" s="15">
        <v>21.875000000000004</v>
      </c>
      <c r="G35" s="15">
        <v>162</v>
      </c>
    </row>
    <row r="36" spans="1:7" x14ac:dyDescent="0.3">
      <c r="A36" s="15">
        <v>12</v>
      </c>
      <c r="B36" s="15">
        <v>184.88795411781734</v>
      </c>
      <c r="C36" s="15">
        <v>-36.887954117817344</v>
      </c>
      <c r="D36" s="15">
        <v>-1.1591515205827581</v>
      </c>
      <c r="F36" s="15">
        <v>23.958333333333336</v>
      </c>
      <c r="G36" s="15">
        <v>165</v>
      </c>
    </row>
    <row r="37" spans="1:7" x14ac:dyDescent="0.3">
      <c r="A37" s="15">
        <v>13</v>
      </c>
      <c r="B37" s="15">
        <v>184.71025112172529</v>
      </c>
      <c r="C37" s="15">
        <v>-0.71025112172529248</v>
      </c>
      <c r="D37" s="15">
        <v>-2.2318631852391718E-2</v>
      </c>
      <c r="F37" s="15">
        <v>26.041666666666668</v>
      </c>
      <c r="G37" s="15">
        <v>166</v>
      </c>
    </row>
    <row r="38" spans="1:7" x14ac:dyDescent="0.3">
      <c r="A38" s="15">
        <v>14</v>
      </c>
      <c r="B38" s="15">
        <v>184.53254812563324</v>
      </c>
      <c r="C38" s="15">
        <v>24.467451874366759</v>
      </c>
      <c r="D38" s="15">
        <v>0.76885489377841998</v>
      </c>
      <c r="F38" s="15">
        <v>28.125000000000004</v>
      </c>
      <c r="G38" s="15">
        <v>167</v>
      </c>
    </row>
    <row r="39" spans="1:7" x14ac:dyDescent="0.3">
      <c r="A39" s="15">
        <v>15</v>
      </c>
      <c r="B39" s="15">
        <v>184.35484512954119</v>
      </c>
      <c r="C39" s="15">
        <v>1.6451548704588106</v>
      </c>
      <c r="D39" s="15">
        <v>5.1696653156629357E-2</v>
      </c>
      <c r="F39" s="15">
        <v>30.208333333333336</v>
      </c>
      <c r="G39" s="15">
        <v>167</v>
      </c>
    </row>
    <row r="40" spans="1:7" x14ac:dyDescent="0.3">
      <c r="A40" s="15">
        <v>16</v>
      </c>
      <c r="B40" s="15">
        <v>184.17714213344914</v>
      </c>
      <c r="C40" s="15">
        <v>3.8228578665508621</v>
      </c>
      <c r="D40" s="15">
        <v>0.12012787412473577</v>
      </c>
      <c r="F40" s="15">
        <v>32.291666666666671</v>
      </c>
      <c r="G40" s="15">
        <v>168</v>
      </c>
    </row>
    <row r="41" spans="1:7" x14ac:dyDescent="0.3">
      <c r="A41" s="15">
        <v>17</v>
      </c>
      <c r="B41" s="15">
        <v>183.99943913735706</v>
      </c>
      <c r="C41" s="15">
        <v>-54.999439137357058</v>
      </c>
      <c r="D41" s="15">
        <v>-1.7282791911865056</v>
      </c>
      <c r="F41" s="15">
        <v>34.375</v>
      </c>
      <c r="G41" s="15">
        <v>168</v>
      </c>
    </row>
    <row r="42" spans="1:7" x14ac:dyDescent="0.3">
      <c r="A42" s="15">
        <v>18</v>
      </c>
      <c r="B42" s="15">
        <v>183.82173614126501</v>
      </c>
      <c r="C42" s="15">
        <v>-21.821736141265006</v>
      </c>
      <c r="D42" s="15">
        <v>-0.68571703784692695</v>
      </c>
      <c r="F42" s="15">
        <v>36.458333333333336</v>
      </c>
      <c r="G42" s="15">
        <v>175</v>
      </c>
    </row>
    <row r="43" spans="1:7" x14ac:dyDescent="0.3">
      <c r="A43" s="15">
        <v>19</v>
      </c>
      <c r="B43" s="15">
        <v>183.64403314517295</v>
      </c>
      <c r="C43" s="15">
        <v>26.355966854827045</v>
      </c>
      <c r="D43" s="15">
        <v>0.82819879244659</v>
      </c>
      <c r="F43" s="15">
        <v>38.541666666666664</v>
      </c>
      <c r="G43" s="15">
        <v>175</v>
      </c>
    </row>
    <row r="44" spans="1:7" x14ac:dyDescent="0.3">
      <c r="A44" s="15">
        <v>20</v>
      </c>
      <c r="B44" s="15">
        <v>183.4663301490809</v>
      </c>
      <c r="C44" s="15">
        <v>-0.46633014908090331</v>
      </c>
      <c r="D44" s="15">
        <v>-1.4653762029584131E-2</v>
      </c>
      <c r="F44" s="15">
        <v>40.625</v>
      </c>
      <c r="G44" s="15">
        <v>177</v>
      </c>
    </row>
    <row r="45" spans="1:7" x14ac:dyDescent="0.3">
      <c r="A45" s="15">
        <v>21</v>
      </c>
      <c r="B45" s="15">
        <v>183.28862715298885</v>
      </c>
      <c r="C45" s="15">
        <v>2.7113728470111482</v>
      </c>
      <c r="D45" s="15">
        <v>8.5201037402118165E-2</v>
      </c>
      <c r="F45" s="15">
        <v>42.708333333333336</v>
      </c>
      <c r="G45" s="15">
        <v>179</v>
      </c>
    </row>
    <row r="46" spans="1:7" x14ac:dyDescent="0.3">
      <c r="A46" s="15">
        <v>22</v>
      </c>
      <c r="B46" s="15">
        <v>183.1109241568968</v>
      </c>
      <c r="C46" s="15">
        <v>45.8890758431032</v>
      </c>
      <c r="D46" s="15">
        <v>1.4419989753776559</v>
      </c>
      <c r="F46" s="15">
        <v>44.791666666666664</v>
      </c>
      <c r="G46" s="15">
        <v>181</v>
      </c>
    </row>
    <row r="47" spans="1:7" x14ac:dyDescent="0.3">
      <c r="A47" s="15">
        <v>23</v>
      </c>
      <c r="B47" s="15">
        <v>182.93322116080475</v>
      </c>
      <c r="C47" s="15">
        <v>34.066778839195251</v>
      </c>
      <c r="D47" s="15">
        <v>1.0705000978554198</v>
      </c>
      <c r="F47" s="15">
        <v>46.875</v>
      </c>
      <c r="G47" s="15">
        <v>183</v>
      </c>
    </row>
    <row r="48" spans="1:7" x14ac:dyDescent="0.3">
      <c r="A48" s="15">
        <v>24</v>
      </c>
      <c r="B48" s="15">
        <v>182.7555181647127</v>
      </c>
      <c r="C48" s="15">
        <v>12.244481835287303</v>
      </c>
      <c r="D48" s="15">
        <v>0.3847654356972251</v>
      </c>
      <c r="F48" s="15">
        <v>48.958333333333336</v>
      </c>
      <c r="G48" s="15">
        <v>184</v>
      </c>
    </row>
    <row r="49" spans="1:7" x14ac:dyDescent="0.3">
      <c r="A49" s="15">
        <v>25</v>
      </c>
      <c r="B49" s="15">
        <v>182.57781516862065</v>
      </c>
      <c r="C49" s="15">
        <v>-38.577815168620646</v>
      </c>
      <c r="D49" s="15">
        <v>-1.2122530019052502</v>
      </c>
      <c r="F49" s="15">
        <v>51.041666666666664</v>
      </c>
      <c r="G49" s="15">
        <v>185</v>
      </c>
    </row>
    <row r="50" spans="1:7" x14ac:dyDescent="0.3">
      <c r="A50" s="15">
        <v>26</v>
      </c>
      <c r="B50" s="15">
        <v>182.40011217252859</v>
      </c>
      <c r="C50" s="15">
        <v>3.5998878274714059</v>
      </c>
      <c r="D50" s="15">
        <v>0.11312135760669144</v>
      </c>
      <c r="F50" s="15">
        <v>53.125</v>
      </c>
      <c r="G50" s="15">
        <v>185</v>
      </c>
    </row>
    <row r="51" spans="1:7" x14ac:dyDescent="0.3">
      <c r="A51" s="15">
        <v>27</v>
      </c>
      <c r="B51" s="15">
        <v>182.22240917643654</v>
      </c>
      <c r="C51" s="15">
        <v>-28.222409176436543</v>
      </c>
      <c r="D51" s="15">
        <v>-0.88684908918746219</v>
      </c>
      <c r="F51" s="15">
        <v>55.208333333333336</v>
      </c>
      <c r="G51" s="15">
        <v>186</v>
      </c>
    </row>
    <row r="52" spans="1:7" x14ac:dyDescent="0.3">
      <c r="A52" s="15">
        <v>28</v>
      </c>
      <c r="B52" s="15">
        <v>182.04470618034446</v>
      </c>
      <c r="C52" s="15">
        <v>-55.044706180344463</v>
      </c>
      <c r="D52" s="15">
        <v>-1.7297016436636354</v>
      </c>
      <c r="F52" s="15">
        <v>57.291666666666671</v>
      </c>
      <c r="G52" s="15">
        <v>186</v>
      </c>
    </row>
    <row r="53" spans="1:7" x14ac:dyDescent="0.3">
      <c r="A53" s="15">
        <v>29</v>
      </c>
      <c r="B53" s="15">
        <v>181.86700318425241</v>
      </c>
      <c r="C53" s="15">
        <v>-27.867003184252411</v>
      </c>
      <c r="D53" s="15">
        <v>-0.87568096110563198</v>
      </c>
      <c r="F53" s="15">
        <v>59.375</v>
      </c>
      <c r="G53" s="15">
        <v>186</v>
      </c>
    </row>
    <row r="54" spans="1:7" x14ac:dyDescent="0.3">
      <c r="A54" s="15">
        <v>30</v>
      </c>
      <c r="B54" s="15">
        <v>181.68930018816036</v>
      </c>
      <c r="C54" s="15">
        <v>-14.68930018816036</v>
      </c>
      <c r="D54" s="15">
        <v>-0.46159037703797084</v>
      </c>
      <c r="F54" s="15">
        <v>61.458333333333336</v>
      </c>
      <c r="G54" s="15">
        <v>188</v>
      </c>
    </row>
    <row r="55" spans="1:7" x14ac:dyDescent="0.3">
      <c r="A55" s="15">
        <v>31</v>
      </c>
      <c r="B55" s="15">
        <v>181.51159719206831</v>
      </c>
      <c r="C55" s="15">
        <v>-72.511597192068308</v>
      </c>
      <c r="D55" s="15">
        <v>-2.2785738638856174</v>
      </c>
      <c r="F55" s="15">
        <v>63.541666666666671</v>
      </c>
      <c r="G55" s="15">
        <v>191</v>
      </c>
    </row>
    <row r="56" spans="1:7" x14ac:dyDescent="0.3">
      <c r="A56" s="15">
        <v>32</v>
      </c>
      <c r="B56" s="15">
        <v>181.33389419597626</v>
      </c>
      <c r="C56" s="15">
        <v>-40.333894195976256</v>
      </c>
      <c r="D56" s="15">
        <v>-1.2674352890096345</v>
      </c>
      <c r="F56" s="15">
        <v>65.625000000000014</v>
      </c>
      <c r="G56" s="15">
        <v>192</v>
      </c>
    </row>
    <row r="57" spans="1:7" x14ac:dyDescent="0.3">
      <c r="A57" s="15">
        <v>33</v>
      </c>
      <c r="B57" s="15">
        <v>181.1561911998842</v>
      </c>
      <c r="C57" s="15">
        <v>3.8438088001157951</v>
      </c>
      <c r="D57" s="15">
        <v>0.12078622742949903</v>
      </c>
      <c r="F57" s="15">
        <v>67.708333333333343</v>
      </c>
      <c r="G57" s="15">
        <v>192</v>
      </c>
    </row>
    <row r="58" spans="1:7" x14ac:dyDescent="0.3">
      <c r="A58" s="15">
        <v>34</v>
      </c>
      <c r="B58" s="15">
        <v>180.97848820379215</v>
      </c>
      <c r="C58" s="15">
        <v>-32.978488203792153</v>
      </c>
      <c r="D58" s="15">
        <v>-1.0363021116826339</v>
      </c>
      <c r="F58" s="15">
        <v>69.791666666666671</v>
      </c>
      <c r="G58" s="15">
        <v>193</v>
      </c>
    </row>
    <row r="59" spans="1:7" x14ac:dyDescent="0.3">
      <c r="A59" s="15">
        <v>35</v>
      </c>
      <c r="B59" s="15">
        <v>180.8007852077001</v>
      </c>
      <c r="C59" s="15">
        <v>11.199214792299898</v>
      </c>
      <c r="D59" s="15">
        <v>0.35191940475649952</v>
      </c>
      <c r="F59" s="15">
        <v>71.875000000000014</v>
      </c>
      <c r="G59" s="15">
        <v>195</v>
      </c>
    </row>
    <row r="60" spans="1:7" x14ac:dyDescent="0.3">
      <c r="A60" s="15">
        <v>36</v>
      </c>
      <c r="B60" s="15">
        <v>180.62308221160805</v>
      </c>
      <c r="C60" s="15">
        <v>34.37691778839195</v>
      </c>
      <c r="D60" s="15">
        <v>1.0802457734601194</v>
      </c>
      <c r="F60" s="15">
        <v>73.958333333333343</v>
      </c>
      <c r="G60" s="15">
        <v>204</v>
      </c>
    </row>
    <row r="61" spans="1:7" x14ac:dyDescent="0.3">
      <c r="A61" s="15">
        <v>37</v>
      </c>
      <c r="B61" s="15">
        <v>180.445379215516</v>
      </c>
      <c r="C61" s="15">
        <v>59.554620784484001</v>
      </c>
      <c r="D61" s="15">
        <v>1.8714192990909311</v>
      </c>
      <c r="F61" s="15">
        <v>76.041666666666671</v>
      </c>
      <c r="G61" s="15">
        <v>207</v>
      </c>
    </row>
    <row r="62" spans="1:7" x14ac:dyDescent="0.3">
      <c r="A62" s="15">
        <v>38</v>
      </c>
      <c r="B62" s="15">
        <v>180.26767621942395</v>
      </c>
      <c r="C62" s="15">
        <v>26.732323780576053</v>
      </c>
      <c r="D62" s="15">
        <v>0.84002527383318171</v>
      </c>
      <c r="F62" s="15">
        <v>78.125000000000014</v>
      </c>
      <c r="G62" s="15">
        <v>209</v>
      </c>
    </row>
    <row r="63" spans="1:7" x14ac:dyDescent="0.3">
      <c r="A63" s="15">
        <v>39</v>
      </c>
      <c r="B63" s="15">
        <v>180.08997322333187</v>
      </c>
      <c r="C63" s="15">
        <v>-12.089973223331867</v>
      </c>
      <c r="D63" s="15">
        <v>-0.37991022220614218</v>
      </c>
      <c r="F63" s="15">
        <v>80.208333333333343</v>
      </c>
      <c r="G63" s="15">
        <v>210</v>
      </c>
    </row>
    <row r="64" spans="1:7" x14ac:dyDescent="0.3">
      <c r="A64" s="15">
        <v>40</v>
      </c>
      <c r="B64" s="15">
        <v>179.91227022723982</v>
      </c>
      <c r="C64" s="15">
        <v>-14.912270227239816</v>
      </c>
      <c r="D64" s="15">
        <v>-0.46859689355601514</v>
      </c>
      <c r="F64" s="15">
        <v>82.291666666666671</v>
      </c>
      <c r="G64" s="15">
        <v>215</v>
      </c>
    </row>
    <row r="65" spans="1:7" x14ac:dyDescent="0.3">
      <c r="A65" s="15">
        <v>41</v>
      </c>
      <c r="B65" s="15">
        <v>179.73456723114776</v>
      </c>
      <c r="C65" s="15">
        <v>38.265432768852236</v>
      </c>
      <c r="D65" s="15">
        <v>1.2024368290554812</v>
      </c>
      <c r="F65" s="15">
        <v>84.375000000000014</v>
      </c>
      <c r="G65" s="15">
        <v>217</v>
      </c>
    </row>
    <row r="66" spans="1:7" x14ac:dyDescent="0.3">
      <c r="A66" s="15">
        <v>42</v>
      </c>
      <c r="B66" s="15">
        <v>179.55686423505571</v>
      </c>
      <c r="C66" s="15">
        <v>-11.556864235055713</v>
      </c>
      <c r="D66" s="15">
        <v>-0.3631580300833982</v>
      </c>
      <c r="F66" s="15">
        <v>86.458333333333343</v>
      </c>
      <c r="G66" s="15">
        <v>217</v>
      </c>
    </row>
    <row r="67" spans="1:7" x14ac:dyDescent="0.3">
      <c r="A67" s="15">
        <v>43</v>
      </c>
      <c r="B67" s="15">
        <v>179.37916123896366</v>
      </c>
      <c r="C67" s="15">
        <v>-0.37916123896366116</v>
      </c>
      <c r="D67" s="15">
        <v>-1.1914602942928836E-2</v>
      </c>
      <c r="F67" s="15">
        <v>88.541666666666671</v>
      </c>
      <c r="G67" s="15">
        <v>218</v>
      </c>
    </row>
    <row r="68" spans="1:7" x14ac:dyDescent="0.3">
      <c r="A68" s="15">
        <v>44</v>
      </c>
      <c r="B68" s="15">
        <v>179.20145824287161</v>
      </c>
      <c r="C68" s="15">
        <v>1.7985417571283904</v>
      </c>
      <c r="D68" s="15">
        <v>5.6516618025177587E-2</v>
      </c>
      <c r="F68" s="15">
        <v>90.625000000000014</v>
      </c>
      <c r="G68" s="15">
        <v>226</v>
      </c>
    </row>
    <row r="69" spans="1:7" x14ac:dyDescent="0.3">
      <c r="A69" s="15">
        <v>45</v>
      </c>
      <c r="B69" s="15">
        <v>179.02375524677956</v>
      </c>
      <c r="C69" s="15">
        <v>-4.0237552467795581</v>
      </c>
      <c r="D69" s="15">
        <v>-0.12644078871548306</v>
      </c>
      <c r="F69" s="15">
        <v>92.708333333333343</v>
      </c>
      <c r="G69" s="15">
        <v>229</v>
      </c>
    </row>
    <row r="70" spans="1:7" x14ac:dyDescent="0.3">
      <c r="A70" s="15">
        <v>46</v>
      </c>
      <c r="B70" s="15">
        <v>178.84605225068751</v>
      </c>
      <c r="C70" s="15">
        <v>6.1539477493124934</v>
      </c>
      <c r="D70" s="15">
        <v>0.19337905996139043</v>
      </c>
      <c r="F70" s="15">
        <v>94.791666666666671</v>
      </c>
      <c r="G70" s="15">
        <v>240</v>
      </c>
    </row>
    <row r="71" spans="1:7" x14ac:dyDescent="0.3">
      <c r="A71" s="15">
        <v>47</v>
      </c>
      <c r="B71" s="15">
        <v>178.66834925459546</v>
      </c>
      <c r="C71" s="15">
        <v>66.331650745404545</v>
      </c>
      <c r="D71" s="15">
        <v>2.0843778318180579</v>
      </c>
      <c r="F71" s="15">
        <v>96.875000000000014</v>
      </c>
      <c r="G71" s="15">
        <v>245</v>
      </c>
    </row>
    <row r="72" spans="1:7" ht="15" thickBot="1" x14ac:dyDescent="0.35">
      <c r="A72" s="16">
        <v>48</v>
      </c>
      <c r="B72" s="16">
        <v>178.4906462585034</v>
      </c>
      <c r="C72" s="16">
        <v>-1.4906462585034035</v>
      </c>
      <c r="D72" s="16">
        <v>-4.6841439665547331E-2</v>
      </c>
      <c r="F72" s="16">
        <v>98.958333333333343</v>
      </c>
      <c r="G72" s="16">
        <v>254</v>
      </c>
    </row>
  </sheetData>
  <sortState xmlns:xlrd2="http://schemas.microsoft.com/office/spreadsheetml/2017/richdata2" ref="G25:G72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0"/>
  <sheetViews>
    <sheetView workbookViewId="0">
      <selection activeCell="J5" sqref="J5"/>
    </sheetView>
  </sheetViews>
  <sheetFormatPr defaultRowHeight="14.4" x14ac:dyDescent="0.3"/>
  <cols>
    <col min="1" max="1" width="12.5546875" style="2" customWidth="1"/>
    <col min="2" max="2" width="9.109375" style="1"/>
  </cols>
  <sheetData>
    <row r="1" spans="1:7" ht="15" thickTop="1" x14ac:dyDescent="0.3">
      <c r="A1" s="6" t="s">
        <v>0</v>
      </c>
      <c r="B1" s="7" t="s">
        <v>1</v>
      </c>
      <c r="G1" t="s">
        <v>56</v>
      </c>
    </row>
    <row r="2" spans="1:7" x14ac:dyDescent="0.3">
      <c r="A2" s="8">
        <v>41275</v>
      </c>
      <c r="B2" s="9">
        <v>226</v>
      </c>
    </row>
    <row r="3" spans="1:7" x14ac:dyDescent="0.3">
      <c r="A3" s="10">
        <v>41306</v>
      </c>
      <c r="B3" s="11">
        <v>254</v>
      </c>
      <c r="G3" t="s">
        <v>57</v>
      </c>
    </row>
    <row r="4" spans="1:7" x14ac:dyDescent="0.3">
      <c r="A4" s="10">
        <v>41334</v>
      </c>
      <c r="B4" s="11">
        <v>204</v>
      </c>
      <c r="G4" t="s">
        <v>55</v>
      </c>
    </row>
    <row r="5" spans="1:7" x14ac:dyDescent="0.3">
      <c r="A5" s="10">
        <v>41365</v>
      </c>
      <c r="B5" s="11">
        <v>193</v>
      </c>
    </row>
    <row r="6" spans="1:7" x14ac:dyDescent="0.3">
      <c r="A6" s="10">
        <v>41395</v>
      </c>
      <c r="B6" s="11">
        <v>191</v>
      </c>
    </row>
    <row r="7" spans="1:7" x14ac:dyDescent="0.3">
      <c r="A7" s="10">
        <v>41426</v>
      </c>
      <c r="B7" s="11">
        <v>166</v>
      </c>
    </row>
    <row r="8" spans="1:7" x14ac:dyDescent="0.3">
      <c r="A8" s="10">
        <v>41456</v>
      </c>
      <c r="B8" s="11">
        <v>175</v>
      </c>
    </row>
    <row r="9" spans="1:7" x14ac:dyDescent="0.3">
      <c r="A9" s="10">
        <v>41487</v>
      </c>
      <c r="B9" s="11">
        <v>217</v>
      </c>
    </row>
    <row r="10" spans="1:7" x14ac:dyDescent="0.3">
      <c r="A10" s="10">
        <v>41518</v>
      </c>
      <c r="B10" s="11">
        <v>167</v>
      </c>
    </row>
    <row r="11" spans="1:7" x14ac:dyDescent="0.3">
      <c r="A11" s="10">
        <v>41548</v>
      </c>
      <c r="B11" s="11">
        <v>192</v>
      </c>
    </row>
    <row r="12" spans="1:7" x14ac:dyDescent="0.3">
      <c r="A12" s="10">
        <v>41579</v>
      </c>
      <c r="B12" s="11">
        <v>127</v>
      </c>
    </row>
    <row r="13" spans="1:7" x14ac:dyDescent="0.3">
      <c r="A13" s="10">
        <v>41609</v>
      </c>
      <c r="B13" s="11">
        <v>148</v>
      </c>
    </row>
    <row r="14" spans="1:7" x14ac:dyDescent="0.3">
      <c r="A14" s="10">
        <v>41640</v>
      </c>
      <c r="B14" s="11">
        <v>184</v>
      </c>
    </row>
    <row r="15" spans="1:7" x14ac:dyDescent="0.3">
      <c r="A15" s="10">
        <v>41671</v>
      </c>
      <c r="B15" s="11">
        <v>209</v>
      </c>
    </row>
    <row r="16" spans="1:7" x14ac:dyDescent="0.3">
      <c r="A16" s="10">
        <v>41699</v>
      </c>
      <c r="B16" s="11">
        <v>186</v>
      </c>
    </row>
    <row r="17" spans="1:2" x14ac:dyDescent="0.3">
      <c r="A17" s="10">
        <v>41730</v>
      </c>
      <c r="B17" s="11">
        <v>188</v>
      </c>
    </row>
    <row r="18" spans="1:2" x14ac:dyDescent="0.3">
      <c r="A18" s="10">
        <v>41760</v>
      </c>
      <c r="B18" s="11">
        <v>129</v>
      </c>
    </row>
    <row r="19" spans="1:2" x14ac:dyDescent="0.3">
      <c r="A19" s="10">
        <v>41791</v>
      </c>
      <c r="B19" s="11">
        <v>162</v>
      </c>
    </row>
    <row r="20" spans="1:2" x14ac:dyDescent="0.3">
      <c r="A20" s="10">
        <v>41821</v>
      </c>
      <c r="B20" s="11">
        <v>210</v>
      </c>
    </row>
    <row r="21" spans="1:2" x14ac:dyDescent="0.3">
      <c r="A21" s="10">
        <v>41852</v>
      </c>
      <c r="B21" s="11">
        <v>183</v>
      </c>
    </row>
    <row r="22" spans="1:2" x14ac:dyDescent="0.3">
      <c r="A22" s="10">
        <v>41883</v>
      </c>
      <c r="B22" s="11">
        <v>186</v>
      </c>
    </row>
    <row r="23" spans="1:2" x14ac:dyDescent="0.3">
      <c r="A23" s="10">
        <v>41913</v>
      </c>
      <c r="B23" s="11">
        <v>229</v>
      </c>
    </row>
    <row r="24" spans="1:2" x14ac:dyDescent="0.3">
      <c r="A24" s="10">
        <v>41944</v>
      </c>
      <c r="B24" s="11">
        <v>217</v>
      </c>
    </row>
    <row r="25" spans="1:2" x14ac:dyDescent="0.3">
      <c r="A25" s="10">
        <v>41974</v>
      </c>
      <c r="B25" s="11">
        <v>195</v>
      </c>
    </row>
    <row r="26" spans="1:2" x14ac:dyDescent="0.3">
      <c r="A26" s="10">
        <v>42005</v>
      </c>
      <c r="B26" s="11">
        <v>144</v>
      </c>
    </row>
    <row r="27" spans="1:2" x14ac:dyDescent="0.3">
      <c r="A27" s="10">
        <v>42036</v>
      </c>
      <c r="B27" s="11">
        <v>186</v>
      </c>
    </row>
    <row r="28" spans="1:2" x14ac:dyDescent="0.3">
      <c r="A28" s="10">
        <v>42064</v>
      </c>
      <c r="B28" s="11">
        <v>154</v>
      </c>
    </row>
    <row r="29" spans="1:2" x14ac:dyDescent="0.3">
      <c r="A29" s="10">
        <v>42095</v>
      </c>
      <c r="B29" s="11">
        <v>127</v>
      </c>
    </row>
    <row r="30" spans="1:2" x14ac:dyDescent="0.3">
      <c r="A30" s="10">
        <v>42125</v>
      </c>
      <c r="B30" s="11">
        <v>154</v>
      </c>
    </row>
    <row r="31" spans="1:2" x14ac:dyDescent="0.3">
      <c r="A31" s="10">
        <v>42156</v>
      </c>
      <c r="B31" s="11">
        <v>167</v>
      </c>
    </row>
    <row r="32" spans="1:2" x14ac:dyDescent="0.3">
      <c r="A32" s="10">
        <v>42186</v>
      </c>
      <c r="B32" s="11">
        <v>109</v>
      </c>
    </row>
    <row r="33" spans="1:2" x14ac:dyDescent="0.3">
      <c r="A33" s="10">
        <v>42217</v>
      </c>
      <c r="B33" s="11">
        <v>141</v>
      </c>
    </row>
    <row r="34" spans="1:2" x14ac:dyDescent="0.3">
      <c r="A34" s="10">
        <v>42248</v>
      </c>
      <c r="B34" s="11">
        <v>185</v>
      </c>
    </row>
    <row r="35" spans="1:2" x14ac:dyDescent="0.3">
      <c r="A35" s="10">
        <v>42278</v>
      </c>
      <c r="B35" s="11">
        <v>148</v>
      </c>
    </row>
    <row r="36" spans="1:2" x14ac:dyDescent="0.3">
      <c r="A36" s="10">
        <v>42309</v>
      </c>
      <c r="B36" s="11">
        <v>192</v>
      </c>
    </row>
    <row r="37" spans="1:2" x14ac:dyDescent="0.3">
      <c r="A37" s="10">
        <v>42339</v>
      </c>
      <c r="B37" s="11">
        <v>215</v>
      </c>
    </row>
    <row r="38" spans="1:2" x14ac:dyDescent="0.3">
      <c r="A38" s="10">
        <v>42370</v>
      </c>
      <c r="B38" s="11">
        <v>240</v>
      </c>
    </row>
    <row r="39" spans="1:2" x14ac:dyDescent="0.3">
      <c r="A39" s="10">
        <v>42401</v>
      </c>
      <c r="B39" s="11">
        <v>207</v>
      </c>
    </row>
    <row r="40" spans="1:2" x14ac:dyDescent="0.3">
      <c r="A40" s="10">
        <v>42430</v>
      </c>
      <c r="B40" s="11">
        <v>168</v>
      </c>
    </row>
    <row r="41" spans="1:2" x14ac:dyDescent="0.3">
      <c r="A41" s="10">
        <v>42461</v>
      </c>
      <c r="B41" s="11">
        <v>165</v>
      </c>
    </row>
    <row r="42" spans="1:2" x14ac:dyDescent="0.3">
      <c r="A42" s="10">
        <v>42491</v>
      </c>
      <c r="B42" s="11">
        <v>218</v>
      </c>
    </row>
    <row r="43" spans="1:2" x14ac:dyDescent="0.3">
      <c r="A43" s="10">
        <v>42522</v>
      </c>
      <c r="B43" s="11">
        <v>168</v>
      </c>
    </row>
    <row r="44" spans="1:2" x14ac:dyDescent="0.3">
      <c r="A44" s="10">
        <v>42552</v>
      </c>
      <c r="B44" s="11">
        <v>179</v>
      </c>
    </row>
    <row r="45" spans="1:2" x14ac:dyDescent="0.3">
      <c r="A45" s="10">
        <v>42583</v>
      </c>
      <c r="B45" s="11">
        <v>181</v>
      </c>
    </row>
    <row r="46" spans="1:2" x14ac:dyDescent="0.3">
      <c r="A46" s="10">
        <v>42614</v>
      </c>
      <c r="B46" s="11">
        <v>175</v>
      </c>
    </row>
    <row r="47" spans="1:2" x14ac:dyDescent="0.3">
      <c r="A47" s="10">
        <v>42644</v>
      </c>
      <c r="B47" s="11">
        <v>185</v>
      </c>
    </row>
    <row r="48" spans="1:2" x14ac:dyDescent="0.3">
      <c r="A48" s="10">
        <v>42675</v>
      </c>
      <c r="B48" s="11">
        <v>245</v>
      </c>
    </row>
    <row r="49" spans="1:2" ht="15" thickBot="1" x14ac:dyDescent="0.35">
      <c r="A49" s="12">
        <v>42705</v>
      </c>
      <c r="B49" s="13">
        <v>177</v>
      </c>
    </row>
    <row r="50" spans="1:2" ht="15" thickTop="1" x14ac:dyDescent="0.3"/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1"/>
  <sheetViews>
    <sheetView topLeftCell="A4" zoomScale="70" zoomScaleNormal="70" workbookViewId="0">
      <selection activeCell="N20" sqref="N20"/>
    </sheetView>
  </sheetViews>
  <sheetFormatPr defaultRowHeight="14.4" x14ac:dyDescent="0.3"/>
  <cols>
    <col min="1" max="1" width="12" bestFit="1" customWidth="1"/>
    <col min="2" max="2" width="9.33203125" bestFit="1" customWidth="1"/>
    <col min="3" max="3" width="16.5546875" customWidth="1"/>
    <col min="4" max="4" width="31.33203125" customWidth="1"/>
    <col min="5" max="5" width="31.44140625" customWidth="1"/>
    <col min="7" max="7" width="10.109375" customWidth="1"/>
    <col min="8" max="8" width="8.33203125" customWidth="1"/>
    <col min="12" max="12" width="15.44140625" bestFit="1" customWidth="1"/>
  </cols>
  <sheetData>
    <row r="1" spans="1:12" ht="23.4" x14ac:dyDescent="0.45">
      <c r="A1" t="s">
        <v>0</v>
      </c>
      <c r="B1" t="s">
        <v>1</v>
      </c>
      <c r="C1" t="s">
        <v>58</v>
      </c>
      <c r="D1" t="s">
        <v>59</v>
      </c>
      <c r="E1" t="s">
        <v>60</v>
      </c>
      <c r="G1" t="s">
        <v>61</v>
      </c>
      <c r="H1" t="s">
        <v>62</v>
      </c>
      <c r="L1" s="24" t="s">
        <v>73</v>
      </c>
    </row>
    <row r="2" spans="1:12" x14ac:dyDescent="0.3">
      <c r="A2" s="19">
        <v>41275</v>
      </c>
      <c r="B2" s="20">
        <v>226</v>
      </c>
      <c r="G2" t="s">
        <v>63</v>
      </c>
      <c r="H2" s="22">
        <f>_xlfn.FORECAST.ETS.STAT($B$2:$B$49,$A$2:$A$49,1,1,1)</f>
        <v>0.75</v>
      </c>
    </row>
    <row r="3" spans="1:12" x14ac:dyDescent="0.3">
      <c r="A3" s="19">
        <v>41306</v>
      </c>
      <c r="B3" s="20">
        <v>254</v>
      </c>
      <c r="G3" t="s">
        <v>64</v>
      </c>
      <c r="H3" s="22">
        <f>_xlfn.FORECAST.ETS.STAT($B$2:$B$49,$A$2:$A$49,2,1,1)</f>
        <v>1E-3</v>
      </c>
    </row>
    <row r="4" spans="1:12" ht="25.8" x14ac:dyDescent="0.3">
      <c r="A4" s="19">
        <v>41334</v>
      </c>
      <c r="B4" s="20">
        <v>204</v>
      </c>
      <c r="G4" t="s">
        <v>65</v>
      </c>
      <c r="H4" s="22">
        <f>_xlfn.FORECAST.ETS.STAT($B$2:$B$49,$A$2:$A$49,3,1,1)</f>
        <v>0.249</v>
      </c>
      <c r="K4" s="23" t="s">
        <v>70</v>
      </c>
    </row>
    <row r="5" spans="1:12" ht="25.8" x14ac:dyDescent="0.3">
      <c r="A5" s="19">
        <v>41365</v>
      </c>
      <c r="B5" s="20">
        <v>193</v>
      </c>
      <c r="G5" t="s">
        <v>66</v>
      </c>
      <c r="H5" s="22">
        <f>_xlfn.FORECAST.ETS.STAT($B$2:$B$49,$A$2:$A$49,4,1,1)</f>
        <v>1.4463975680153718</v>
      </c>
      <c r="K5" s="23" t="s">
        <v>71</v>
      </c>
    </row>
    <row r="6" spans="1:12" ht="25.8" x14ac:dyDescent="0.3">
      <c r="A6" s="19">
        <v>41395</v>
      </c>
      <c r="B6" s="20">
        <v>191</v>
      </c>
      <c r="G6" s="18" t="s">
        <v>67</v>
      </c>
      <c r="H6" s="22">
        <f>_xlfn.FORECAST.ETS.STAT($B$2:$B$49,$A$2:$A$49,5,1,1)</f>
        <v>0.24302954610227076</v>
      </c>
      <c r="K6" s="23" t="s">
        <v>72</v>
      </c>
    </row>
    <row r="7" spans="1:12" x14ac:dyDescent="0.3">
      <c r="A7" s="19">
        <v>41426</v>
      </c>
      <c r="B7" s="20">
        <v>166</v>
      </c>
      <c r="G7" s="18" t="s">
        <v>68</v>
      </c>
      <c r="H7" s="22">
        <f>_xlfn.FORECAST.ETS.STAT($B$2:$B$49,$A$2:$A$49,6,1,1)</f>
        <v>43.391927040461155</v>
      </c>
    </row>
    <row r="8" spans="1:12" x14ac:dyDescent="0.3">
      <c r="A8" s="19">
        <v>41456</v>
      </c>
      <c r="B8" s="20">
        <v>175</v>
      </c>
      <c r="G8" s="18" t="s">
        <v>69</v>
      </c>
      <c r="H8" s="22">
        <f>_xlfn.FORECAST.ETS.STAT($B$2:$B$49,$A$2:$A$49,7,1,1)</f>
        <v>53.315460534321772</v>
      </c>
    </row>
    <row r="9" spans="1:12" x14ac:dyDescent="0.3">
      <c r="A9" s="19">
        <v>41487</v>
      </c>
      <c r="B9" s="20">
        <v>217</v>
      </c>
    </row>
    <row r="10" spans="1:12" x14ac:dyDescent="0.3">
      <c r="A10" s="19">
        <v>41518</v>
      </c>
      <c r="B10" s="20">
        <v>167</v>
      </c>
    </row>
    <row r="11" spans="1:12" x14ac:dyDescent="0.3">
      <c r="A11" s="19">
        <v>41548</v>
      </c>
      <c r="B11" s="20">
        <v>192</v>
      </c>
    </row>
    <row r="12" spans="1:12" x14ac:dyDescent="0.3">
      <c r="A12" s="19">
        <v>41579</v>
      </c>
      <c r="B12" s="20">
        <v>127</v>
      </c>
    </row>
    <row r="13" spans="1:12" x14ac:dyDescent="0.3">
      <c r="A13" s="19">
        <v>41609</v>
      </c>
      <c r="B13" s="20">
        <v>148</v>
      </c>
    </row>
    <row r="14" spans="1:12" x14ac:dyDescent="0.3">
      <c r="A14" s="19">
        <v>41640</v>
      </c>
      <c r="B14" s="20">
        <v>184</v>
      </c>
    </row>
    <row r="15" spans="1:12" x14ac:dyDescent="0.3">
      <c r="A15" s="19">
        <v>41671</v>
      </c>
      <c r="B15" s="20">
        <v>209</v>
      </c>
    </row>
    <row r="16" spans="1:12" x14ac:dyDescent="0.3">
      <c r="A16" s="19">
        <v>41699</v>
      </c>
      <c r="B16" s="20">
        <v>186</v>
      </c>
    </row>
    <row r="17" spans="1:2" x14ac:dyDescent="0.3">
      <c r="A17" s="19">
        <v>41730</v>
      </c>
      <c r="B17" s="20">
        <v>188</v>
      </c>
    </row>
    <row r="18" spans="1:2" x14ac:dyDescent="0.3">
      <c r="A18" s="19">
        <v>41760</v>
      </c>
      <c r="B18" s="20">
        <v>129</v>
      </c>
    </row>
    <row r="19" spans="1:2" x14ac:dyDescent="0.3">
      <c r="A19" s="19">
        <v>41791</v>
      </c>
      <c r="B19" s="20">
        <v>162</v>
      </c>
    </row>
    <row r="20" spans="1:2" x14ac:dyDescent="0.3">
      <c r="A20" s="19">
        <v>41821</v>
      </c>
      <c r="B20" s="20">
        <v>210</v>
      </c>
    </row>
    <row r="21" spans="1:2" x14ac:dyDescent="0.3">
      <c r="A21" s="19">
        <v>41852</v>
      </c>
      <c r="B21" s="20">
        <v>183</v>
      </c>
    </row>
    <row r="22" spans="1:2" x14ac:dyDescent="0.3">
      <c r="A22" s="19">
        <v>41883</v>
      </c>
      <c r="B22" s="20">
        <v>186</v>
      </c>
    </row>
    <row r="23" spans="1:2" x14ac:dyDescent="0.3">
      <c r="A23" s="19">
        <v>41913</v>
      </c>
      <c r="B23" s="20">
        <v>229</v>
      </c>
    </row>
    <row r="24" spans="1:2" x14ac:dyDescent="0.3">
      <c r="A24" s="19">
        <v>41944</v>
      </c>
      <c r="B24" s="20">
        <v>217</v>
      </c>
    </row>
    <row r="25" spans="1:2" x14ac:dyDescent="0.3">
      <c r="A25" s="19">
        <v>41974</v>
      </c>
      <c r="B25" s="20">
        <v>195</v>
      </c>
    </row>
    <row r="26" spans="1:2" x14ac:dyDescent="0.3">
      <c r="A26" s="19">
        <v>42005</v>
      </c>
      <c r="B26" s="20">
        <v>144</v>
      </c>
    </row>
    <row r="27" spans="1:2" x14ac:dyDescent="0.3">
      <c r="A27" s="19">
        <v>42036</v>
      </c>
      <c r="B27" s="20">
        <v>186</v>
      </c>
    </row>
    <row r="28" spans="1:2" x14ac:dyDescent="0.3">
      <c r="A28" s="19">
        <v>42064</v>
      </c>
      <c r="B28" s="20">
        <v>154</v>
      </c>
    </row>
    <row r="29" spans="1:2" x14ac:dyDescent="0.3">
      <c r="A29" s="19">
        <v>42095</v>
      </c>
      <c r="B29" s="20">
        <v>127</v>
      </c>
    </row>
    <row r="30" spans="1:2" x14ac:dyDescent="0.3">
      <c r="A30" s="19">
        <v>42125</v>
      </c>
      <c r="B30" s="20">
        <v>154</v>
      </c>
    </row>
    <row r="31" spans="1:2" x14ac:dyDescent="0.3">
      <c r="A31" s="19">
        <v>42156</v>
      </c>
      <c r="B31" s="20">
        <v>167</v>
      </c>
    </row>
    <row r="32" spans="1:2" x14ac:dyDescent="0.3">
      <c r="A32" s="19">
        <v>42186</v>
      </c>
      <c r="B32" s="20">
        <v>109</v>
      </c>
    </row>
    <row r="33" spans="1:2" x14ac:dyDescent="0.3">
      <c r="A33" s="19">
        <v>42217</v>
      </c>
      <c r="B33" s="20">
        <v>141</v>
      </c>
    </row>
    <row r="34" spans="1:2" x14ac:dyDescent="0.3">
      <c r="A34" s="19">
        <v>42248</v>
      </c>
      <c r="B34" s="20">
        <v>185</v>
      </c>
    </row>
    <row r="35" spans="1:2" x14ac:dyDescent="0.3">
      <c r="A35" s="19">
        <v>42278</v>
      </c>
      <c r="B35" s="20">
        <v>148</v>
      </c>
    </row>
    <row r="36" spans="1:2" x14ac:dyDescent="0.3">
      <c r="A36" s="19">
        <v>42309</v>
      </c>
      <c r="B36" s="20">
        <v>192</v>
      </c>
    </row>
    <row r="37" spans="1:2" x14ac:dyDescent="0.3">
      <c r="A37" s="19">
        <v>42339</v>
      </c>
      <c r="B37" s="20">
        <v>215</v>
      </c>
    </row>
    <row r="38" spans="1:2" x14ac:dyDescent="0.3">
      <c r="A38" s="19">
        <v>42370</v>
      </c>
      <c r="B38" s="20">
        <v>240</v>
      </c>
    </row>
    <row r="39" spans="1:2" x14ac:dyDescent="0.3">
      <c r="A39" s="19">
        <v>42401</v>
      </c>
      <c r="B39" s="20">
        <v>207</v>
      </c>
    </row>
    <row r="40" spans="1:2" x14ac:dyDescent="0.3">
      <c r="A40" s="19">
        <v>42430</v>
      </c>
      <c r="B40" s="20">
        <v>168</v>
      </c>
    </row>
    <row r="41" spans="1:2" x14ac:dyDescent="0.3">
      <c r="A41" s="19">
        <v>42461</v>
      </c>
      <c r="B41" s="20">
        <v>165</v>
      </c>
    </row>
    <row r="42" spans="1:2" x14ac:dyDescent="0.3">
      <c r="A42" s="19">
        <v>42491</v>
      </c>
      <c r="B42" s="20">
        <v>218</v>
      </c>
    </row>
    <row r="43" spans="1:2" x14ac:dyDescent="0.3">
      <c r="A43" s="19">
        <v>42522</v>
      </c>
      <c r="B43" s="20">
        <v>168</v>
      </c>
    </row>
    <row r="44" spans="1:2" x14ac:dyDescent="0.3">
      <c r="A44" s="19">
        <v>42552</v>
      </c>
      <c r="B44" s="20">
        <v>179</v>
      </c>
    </row>
    <row r="45" spans="1:2" x14ac:dyDescent="0.3">
      <c r="A45" s="19">
        <v>42583</v>
      </c>
      <c r="B45" s="20">
        <v>181</v>
      </c>
    </row>
    <row r="46" spans="1:2" x14ac:dyDescent="0.3">
      <c r="A46" s="19">
        <v>42614</v>
      </c>
      <c r="B46" s="20">
        <v>175</v>
      </c>
    </row>
    <row r="47" spans="1:2" x14ac:dyDescent="0.3">
      <c r="A47" s="19">
        <v>42644</v>
      </c>
      <c r="B47" s="20">
        <v>185</v>
      </c>
    </row>
    <row r="48" spans="1:2" x14ac:dyDescent="0.3">
      <c r="A48" s="19">
        <v>42675</v>
      </c>
      <c r="B48" s="20">
        <v>245</v>
      </c>
    </row>
    <row r="49" spans="1:5" x14ac:dyDescent="0.3">
      <c r="A49" s="19">
        <v>42705</v>
      </c>
      <c r="B49" s="20">
        <v>177</v>
      </c>
      <c r="C49" s="20">
        <v>177</v>
      </c>
      <c r="D49" s="21">
        <v>177</v>
      </c>
      <c r="E49" s="21">
        <v>177</v>
      </c>
    </row>
    <row r="50" spans="1:5" x14ac:dyDescent="0.3">
      <c r="A50" s="19">
        <v>42736</v>
      </c>
      <c r="C50" s="20">
        <f t="shared" ref="C50:C81" si="0">_xlfn.FORECAST.ETS(A50,$B$2:$B$49,$A$2:$A$49,1,1)</f>
        <v>168.66996899556131</v>
      </c>
      <c r="D50" s="21">
        <f t="shared" ref="D50:D81" si="1">C50-_xlfn.FORECAST.ETS.CONFINT(A50,$B$2:$B$49,$A$2:$A$49,0.95,1,1)</f>
        <v>89.592136402630359</v>
      </c>
      <c r="E50" s="21">
        <f t="shared" ref="E50:E81" si="2">C50+_xlfn.FORECAST.ETS.CONFINT(A50,$B$2:$B$49,$A$2:$A$49,0.95,1,1)</f>
        <v>247.74780158849225</v>
      </c>
    </row>
    <row r="51" spans="1:5" x14ac:dyDescent="0.3">
      <c r="A51" s="19">
        <v>42767</v>
      </c>
      <c r="C51" s="20">
        <f t="shared" si="0"/>
        <v>166.96026614170009</v>
      </c>
      <c r="D51" s="21">
        <f t="shared" si="1"/>
        <v>68.065508466769998</v>
      </c>
      <c r="E51" s="21">
        <f t="shared" si="2"/>
        <v>265.85502381663019</v>
      </c>
    </row>
    <row r="52" spans="1:5" x14ac:dyDescent="0.3">
      <c r="A52" s="19">
        <v>42795</v>
      </c>
      <c r="C52" s="20">
        <f t="shared" si="0"/>
        <v>209.01073492573801</v>
      </c>
      <c r="D52" s="21">
        <f t="shared" si="1"/>
        <v>93.613848924022648</v>
      </c>
      <c r="E52" s="21">
        <f t="shared" si="2"/>
        <v>324.40762092745337</v>
      </c>
    </row>
    <row r="53" spans="1:5" x14ac:dyDescent="0.3">
      <c r="A53" s="19">
        <v>42826</v>
      </c>
      <c r="C53" s="20">
        <f t="shared" si="0"/>
        <v>202.65642244593207</v>
      </c>
      <c r="D53" s="21">
        <f t="shared" si="1"/>
        <v>72.802193696414349</v>
      </c>
      <c r="E53" s="21">
        <f t="shared" si="2"/>
        <v>332.51065119544978</v>
      </c>
    </row>
    <row r="54" spans="1:5" x14ac:dyDescent="0.3">
      <c r="A54" s="19">
        <v>42856</v>
      </c>
      <c r="C54" s="20">
        <f t="shared" si="0"/>
        <v>206.14035189032097</v>
      </c>
      <c r="D54" s="21">
        <f t="shared" si="1"/>
        <v>63.251500408101037</v>
      </c>
      <c r="E54" s="21">
        <f t="shared" si="2"/>
        <v>349.02920337254091</v>
      </c>
    </row>
    <row r="55" spans="1:5" x14ac:dyDescent="0.3">
      <c r="A55" s="19">
        <v>42887</v>
      </c>
      <c r="C55" s="20">
        <f t="shared" si="0"/>
        <v>216.90893504175213</v>
      </c>
      <c r="D55" s="21">
        <f t="shared" si="1"/>
        <v>62.048471182096876</v>
      </c>
      <c r="E55" s="21">
        <f t="shared" si="2"/>
        <v>371.76939890140738</v>
      </c>
    </row>
    <row r="56" spans="1:5" x14ac:dyDescent="0.3">
      <c r="A56" s="19">
        <v>42917</v>
      </c>
      <c r="C56" s="20">
        <f t="shared" si="0"/>
        <v>216.66715365346937</v>
      </c>
      <c r="D56" s="21">
        <f t="shared" si="1"/>
        <v>50.66790245787405</v>
      </c>
      <c r="E56" s="21">
        <f t="shared" si="2"/>
        <v>382.66640484906469</v>
      </c>
    </row>
    <row r="57" spans="1:5" x14ac:dyDescent="0.3">
      <c r="A57" s="19">
        <v>42948</v>
      </c>
      <c r="C57" s="20">
        <f t="shared" si="0"/>
        <v>224.29404334163561</v>
      </c>
      <c r="D57" s="21">
        <f t="shared" si="1"/>
        <v>47.831013852375719</v>
      </c>
      <c r="E57" s="21">
        <f t="shared" si="2"/>
        <v>400.75707283089548</v>
      </c>
    </row>
    <row r="58" spans="1:5" x14ac:dyDescent="0.3">
      <c r="A58" s="19">
        <v>42979</v>
      </c>
      <c r="C58" s="20">
        <f t="shared" si="0"/>
        <v>199.91515510769051</v>
      </c>
      <c r="D58" s="21">
        <f t="shared" si="1"/>
        <v>13.549589858844257</v>
      </c>
      <c r="E58" s="21">
        <f t="shared" si="2"/>
        <v>386.28072035653679</v>
      </c>
    </row>
    <row r="59" spans="1:5" x14ac:dyDescent="0.3">
      <c r="A59" s="19">
        <v>43009</v>
      </c>
      <c r="C59" s="20">
        <f t="shared" si="0"/>
        <v>191.75314893916698</v>
      </c>
      <c r="D59" s="21">
        <f t="shared" si="1"/>
        <v>-4.0389175652991014</v>
      </c>
      <c r="E59" s="21">
        <f t="shared" si="2"/>
        <v>387.54521544363308</v>
      </c>
    </row>
    <row r="60" spans="1:5" x14ac:dyDescent="0.3">
      <c r="A60" s="19">
        <v>43040</v>
      </c>
      <c r="C60" s="20">
        <f t="shared" si="0"/>
        <v>167.82806781516882</v>
      </c>
      <c r="D60" s="21">
        <f t="shared" si="1"/>
        <v>-36.98023638619037</v>
      </c>
      <c r="E60" s="21">
        <f t="shared" si="2"/>
        <v>372.63637201652801</v>
      </c>
    </row>
    <row r="61" spans="1:5" x14ac:dyDescent="0.3">
      <c r="A61" s="19">
        <v>43070</v>
      </c>
      <c r="C61" s="20">
        <f t="shared" si="0"/>
        <v>154.65909486564507</v>
      </c>
      <c r="D61" s="21">
        <f t="shared" si="1"/>
        <v>-58.807204367678565</v>
      </c>
      <c r="E61" s="21">
        <f t="shared" si="2"/>
        <v>368.12539409896874</v>
      </c>
    </row>
    <row r="62" spans="1:5" x14ac:dyDescent="0.3">
      <c r="A62" s="19">
        <v>43101</v>
      </c>
      <c r="C62" s="20">
        <f t="shared" si="0"/>
        <v>174.10294205783873</v>
      </c>
      <c r="D62" s="21">
        <f t="shared" si="1"/>
        <v>-47.705092350970745</v>
      </c>
      <c r="E62" s="21">
        <f t="shared" si="2"/>
        <v>395.91097646664821</v>
      </c>
    </row>
    <row r="63" spans="1:5" x14ac:dyDescent="0.3">
      <c r="A63" s="19">
        <v>43132</v>
      </c>
      <c r="C63" s="20">
        <f t="shared" si="0"/>
        <v>197.02154287914405</v>
      </c>
      <c r="D63" s="21">
        <f t="shared" si="1"/>
        <v>-32.846427130228818</v>
      </c>
      <c r="E63" s="21">
        <f t="shared" si="2"/>
        <v>426.88951288851695</v>
      </c>
    </row>
    <row r="64" spans="1:5" x14ac:dyDescent="0.3">
      <c r="A64" s="19">
        <v>43160</v>
      </c>
      <c r="C64" s="20">
        <f t="shared" si="0"/>
        <v>184.43300105356718</v>
      </c>
      <c r="D64" s="21">
        <f t="shared" si="1"/>
        <v>-53.241801857404141</v>
      </c>
      <c r="E64" s="21">
        <f t="shared" si="2"/>
        <v>422.1078039645385</v>
      </c>
    </row>
    <row r="65" spans="1:5" x14ac:dyDescent="0.3">
      <c r="A65" s="19">
        <v>43191</v>
      </c>
      <c r="C65" s="20">
        <f t="shared" si="0"/>
        <v>175.90253712251842</v>
      </c>
      <c r="D65" s="21">
        <f t="shared" si="1"/>
        <v>-69.350192816465579</v>
      </c>
      <c r="E65" s="21">
        <f t="shared" si="2"/>
        <v>421.1552670615024</v>
      </c>
    </row>
    <row r="66" spans="1:5" x14ac:dyDescent="0.3">
      <c r="A66" s="19">
        <v>43221</v>
      </c>
      <c r="C66" s="20">
        <f t="shared" si="0"/>
        <v>167.49334227822126</v>
      </c>
      <c r="D66" s="21">
        <f t="shared" si="1"/>
        <v>-90.559387317222871</v>
      </c>
      <c r="E66" s="21">
        <f t="shared" si="2"/>
        <v>425.54607187366537</v>
      </c>
    </row>
    <row r="67" spans="1:5" x14ac:dyDescent="0.3">
      <c r="A67" s="19">
        <v>43252</v>
      </c>
      <c r="C67" s="20">
        <f t="shared" si="0"/>
        <v>165.78363942436005</v>
      </c>
      <c r="D67" s="21">
        <f t="shared" si="1"/>
        <v>-99.301179035068515</v>
      </c>
      <c r="E67" s="21">
        <f t="shared" si="2"/>
        <v>430.86845788378861</v>
      </c>
    </row>
    <row r="68" spans="1:5" x14ac:dyDescent="0.3">
      <c r="A68" s="19">
        <v>43282</v>
      </c>
      <c r="C68" s="20">
        <f t="shared" si="0"/>
        <v>207.83410820839796</v>
      </c>
      <c r="D68" s="21">
        <f t="shared" si="1"/>
        <v>-64.118662552840448</v>
      </c>
      <c r="E68" s="21">
        <f t="shared" si="2"/>
        <v>479.7868789696364</v>
      </c>
    </row>
    <row r="69" spans="1:5" x14ac:dyDescent="0.3">
      <c r="A69" s="19">
        <v>43313</v>
      </c>
      <c r="C69" s="20">
        <f t="shared" si="0"/>
        <v>201.47979572859202</v>
      </c>
      <c r="D69" s="21">
        <f t="shared" si="1"/>
        <v>-77.188949198796706</v>
      </c>
      <c r="E69" s="21">
        <f t="shared" si="2"/>
        <v>480.14854065598075</v>
      </c>
    </row>
    <row r="70" spans="1:5" x14ac:dyDescent="0.3">
      <c r="A70" s="19">
        <v>43344</v>
      </c>
      <c r="C70" s="20">
        <f t="shared" si="0"/>
        <v>204.96372517298093</v>
      </c>
      <c r="D70" s="21">
        <f t="shared" si="1"/>
        <v>-80.279772751773663</v>
      </c>
      <c r="E70" s="21">
        <f t="shared" si="2"/>
        <v>490.20722309773555</v>
      </c>
    </row>
    <row r="71" spans="1:5" x14ac:dyDescent="0.3">
      <c r="A71" s="19">
        <v>43374</v>
      </c>
      <c r="C71" s="20">
        <f t="shared" si="0"/>
        <v>215.73230832441206</v>
      </c>
      <c r="D71" s="21">
        <f t="shared" si="1"/>
        <v>-75.954292598825788</v>
      </c>
      <c r="E71" s="21">
        <f t="shared" si="2"/>
        <v>507.41890924764994</v>
      </c>
    </row>
    <row r="72" spans="1:5" x14ac:dyDescent="0.3">
      <c r="A72" s="19">
        <v>43405</v>
      </c>
      <c r="C72" s="20">
        <f t="shared" si="0"/>
        <v>215.49052693612933</v>
      </c>
      <c r="D72" s="21">
        <f t="shared" si="1"/>
        <v>-82.516087177419337</v>
      </c>
      <c r="E72" s="21">
        <f t="shared" si="2"/>
        <v>513.49714104967802</v>
      </c>
    </row>
    <row r="73" spans="1:5" x14ac:dyDescent="0.3">
      <c r="A73" s="19">
        <v>43435</v>
      </c>
      <c r="C73" s="20">
        <f t="shared" si="0"/>
        <v>223.11741662429557</v>
      </c>
      <c r="D73" s="21">
        <f t="shared" si="1"/>
        <v>-81.09381312694893</v>
      </c>
      <c r="E73" s="21">
        <f t="shared" si="2"/>
        <v>527.32864637554007</v>
      </c>
    </row>
    <row r="74" spans="1:5" x14ac:dyDescent="0.3">
      <c r="A74" s="19">
        <v>43466</v>
      </c>
      <c r="C74" s="20">
        <f t="shared" si="0"/>
        <v>198.73852839035047</v>
      </c>
      <c r="D74" s="21">
        <f t="shared" si="1"/>
        <v>-111.56886181940339</v>
      </c>
      <c r="E74" s="21">
        <f t="shared" si="2"/>
        <v>509.0459186001043</v>
      </c>
    </row>
    <row r="75" spans="1:5" x14ac:dyDescent="0.3">
      <c r="A75" s="19">
        <v>43497</v>
      </c>
      <c r="C75" s="20">
        <f t="shared" si="0"/>
        <v>190.57652222182693</v>
      </c>
      <c r="D75" s="21">
        <f t="shared" si="1"/>
        <v>-125.72486395613558</v>
      </c>
      <c r="E75" s="21">
        <f t="shared" si="2"/>
        <v>506.87790839978948</v>
      </c>
    </row>
    <row r="76" spans="1:5" x14ac:dyDescent="0.3">
      <c r="A76" s="19">
        <v>43525</v>
      </c>
      <c r="C76" s="20">
        <f t="shared" si="0"/>
        <v>166.65144109782881</v>
      </c>
      <c r="D76" s="21">
        <f t="shared" si="1"/>
        <v>-155.54749783789777</v>
      </c>
      <c r="E76" s="21">
        <f t="shared" si="2"/>
        <v>488.85038003355538</v>
      </c>
    </row>
    <row r="77" spans="1:5" x14ac:dyDescent="0.3">
      <c r="A77" s="19">
        <v>43556</v>
      </c>
      <c r="C77" s="20">
        <f t="shared" si="0"/>
        <v>153.48246814830503</v>
      </c>
      <c r="D77" s="21">
        <f t="shared" si="1"/>
        <v>-174.5228016035972</v>
      </c>
      <c r="E77" s="21">
        <f t="shared" si="2"/>
        <v>481.48773790020726</v>
      </c>
    </row>
    <row r="78" spans="1:5" x14ac:dyDescent="0.3">
      <c r="A78" s="19">
        <v>43586</v>
      </c>
      <c r="C78" s="20">
        <f t="shared" si="0"/>
        <v>172.92631534049866</v>
      </c>
      <c r="D78" s="21">
        <f t="shared" si="1"/>
        <v>-160.79884344414864</v>
      </c>
      <c r="E78" s="21">
        <f t="shared" si="2"/>
        <v>506.65147412514597</v>
      </c>
    </row>
    <row r="79" spans="1:5" x14ac:dyDescent="0.3">
      <c r="A79" s="19">
        <v>43617</v>
      </c>
      <c r="C79" s="20">
        <f t="shared" si="0"/>
        <v>195.84491616180401</v>
      </c>
      <c r="D79" s="21">
        <f t="shared" si="1"/>
        <v>-143.51807919917366</v>
      </c>
      <c r="E79" s="21">
        <f t="shared" si="2"/>
        <v>535.20791152278161</v>
      </c>
    </row>
    <row r="80" spans="1:5" x14ac:dyDescent="0.3">
      <c r="A80" s="19">
        <v>43647</v>
      </c>
      <c r="C80" s="20">
        <f t="shared" si="0"/>
        <v>183.25637433622714</v>
      </c>
      <c r="D80" s="21">
        <f t="shared" si="1"/>
        <v>-161.66644679226263</v>
      </c>
      <c r="E80" s="21">
        <f t="shared" si="2"/>
        <v>528.17919546471694</v>
      </c>
    </row>
    <row r="81" spans="1:5" x14ac:dyDescent="0.3">
      <c r="A81" s="19">
        <v>43678</v>
      </c>
      <c r="C81" s="20">
        <f t="shared" si="0"/>
        <v>174.72591040517838</v>
      </c>
      <c r="D81" s="21">
        <f t="shared" si="1"/>
        <v>-175.68245687081682</v>
      </c>
      <c r="E81" s="21">
        <f t="shared" si="2"/>
        <v>525.13427768117356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9"/>
  <sheetViews>
    <sheetView workbookViewId="0"/>
  </sheetViews>
  <sheetFormatPr defaultRowHeight="14.4" x14ac:dyDescent="0.3"/>
  <sheetData>
    <row r="9" spans="2:2" x14ac:dyDescent="0.3">
      <c r="B9" s="3">
        <f>1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7"/>
  <sheetViews>
    <sheetView workbookViewId="0"/>
  </sheetViews>
  <sheetFormatPr defaultColWidth="30.6640625" defaultRowHeight="14.4" x14ac:dyDescent="0.3"/>
  <cols>
    <col min="1" max="1" width="30.6640625" style="5"/>
    <col min="2" max="16384" width="30.6640625" style="4"/>
  </cols>
  <sheetData>
    <row r="1" spans="1:20" x14ac:dyDescent="0.3">
      <c r="A1" s="5" t="s">
        <v>11</v>
      </c>
      <c r="B1" s="4" t="s">
        <v>12</v>
      </c>
      <c r="C1" s="4" t="s">
        <v>2</v>
      </c>
      <c r="D1" s="4">
        <v>7</v>
      </c>
      <c r="E1" s="4" t="s">
        <v>3</v>
      </c>
      <c r="F1" s="4">
        <v>6</v>
      </c>
      <c r="G1" s="4" t="s">
        <v>4</v>
      </c>
      <c r="H1" s="4">
        <v>1</v>
      </c>
      <c r="I1" s="4" t="s">
        <v>5</v>
      </c>
      <c r="J1" s="4">
        <v>1</v>
      </c>
      <c r="K1" s="4" t="s">
        <v>6</v>
      </c>
      <c r="L1" s="4">
        <v>0</v>
      </c>
      <c r="M1" s="4" t="s">
        <v>7</v>
      </c>
      <c r="N1" s="4">
        <v>0</v>
      </c>
      <c r="O1" s="4" t="s">
        <v>8</v>
      </c>
      <c r="P1" s="4">
        <v>1</v>
      </c>
      <c r="Q1" s="4" t="s">
        <v>9</v>
      </c>
      <c r="R1" s="4">
        <v>0</v>
      </c>
      <c r="S1" s="4" t="s">
        <v>10</v>
      </c>
      <c r="T1" s="4">
        <v>0</v>
      </c>
    </row>
    <row r="2" spans="1:20" x14ac:dyDescent="0.3">
      <c r="A2" s="5" t="s">
        <v>13</v>
      </c>
      <c r="B2" s="4" t="s">
        <v>14</v>
      </c>
    </row>
    <row r="3" spans="1:20" x14ac:dyDescent="0.3">
      <c r="A3" s="5" t="s">
        <v>15</v>
      </c>
      <c r="B3" s="4" t="b">
        <f>IF(B10&gt;256,"TripUpST110AndEarlier",TRUE)</f>
        <v>1</v>
      </c>
    </row>
    <row r="4" spans="1:20" x14ac:dyDescent="0.3">
      <c r="A4" s="5" t="s">
        <v>16</v>
      </c>
      <c r="B4" s="4" t="s">
        <v>17</v>
      </c>
    </row>
    <row r="5" spans="1:20" x14ac:dyDescent="0.3">
      <c r="A5" s="5" t="s">
        <v>18</v>
      </c>
      <c r="B5" s="4" t="b">
        <v>1</v>
      </c>
    </row>
    <row r="6" spans="1:20" x14ac:dyDescent="0.3">
      <c r="A6" s="5" t="s">
        <v>19</v>
      </c>
      <c r="B6" s="4" t="b">
        <v>0</v>
      </c>
    </row>
    <row r="7" spans="1:20" x14ac:dyDescent="0.3">
      <c r="A7" s="5" t="s">
        <v>20</v>
      </c>
      <c r="B7" s="4">
        <f>Data!$A$1:$B$49</f>
        <v>166</v>
      </c>
    </row>
    <row r="8" spans="1:20" x14ac:dyDescent="0.3">
      <c r="A8" s="5" t="s">
        <v>21</v>
      </c>
      <c r="B8" s="4">
        <v>2</v>
      </c>
    </row>
    <row r="9" spans="1:20" x14ac:dyDescent="0.3">
      <c r="A9" s="5" t="s">
        <v>22</v>
      </c>
      <c r="B9" s="14">
        <f>1</f>
        <v>1</v>
      </c>
    </row>
    <row r="10" spans="1:20" x14ac:dyDescent="0.3">
      <c r="A10" s="5" t="s">
        <v>23</v>
      </c>
      <c r="B10" s="4">
        <v>2</v>
      </c>
    </row>
    <row r="12" spans="1:20" x14ac:dyDescent="0.3">
      <c r="A12" s="5" t="s">
        <v>24</v>
      </c>
      <c r="B12" s="4" t="s">
        <v>25</v>
      </c>
      <c r="C12" s="4" t="s">
        <v>26</v>
      </c>
      <c r="D12" s="4" t="s">
        <v>27</v>
      </c>
      <c r="E12" s="4" t="b">
        <v>1</v>
      </c>
      <c r="F12" s="4">
        <v>0</v>
      </c>
      <c r="G12" s="4">
        <v>4</v>
      </c>
      <c r="H12" s="4">
        <v>0</v>
      </c>
    </row>
    <row r="13" spans="1:20" x14ac:dyDescent="0.3">
      <c r="A13" s="5" t="s">
        <v>28</v>
      </c>
      <c r="B13" s="4">
        <f>Data!$A$1:$A$49</f>
        <v>41609</v>
      </c>
    </row>
    <row r="14" spans="1:20" x14ac:dyDescent="0.3">
      <c r="A14" s="5" t="s">
        <v>29</v>
      </c>
    </row>
    <row r="15" spans="1:20" x14ac:dyDescent="0.3">
      <c r="A15" s="5" t="s">
        <v>30</v>
      </c>
      <c r="B15" s="4" t="s">
        <v>31</v>
      </c>
      <c r="C15" s="4" t="s">
        <v>32</v>
      </c>
      <c r="D15" s="4" t="s">
        <v>33</v>
      </c>
      <c r="E15" s="4" t="b">
        <v>1</v>
      </c>
      <c r="F15" s="4">
        <v>0</v>
      </c>
      <c r="G15" s="4">
        <v>4</v>
      </c>
      <c r="H15" s="4">
        <v>0</v>
      </c>
    </row>
    <row r="16" spans="1:20" x14ac:dyDescent="0.3">
      <c r="A16" s="5" t="s">
        <v>34</v>
      </c>
      <c r="B16" s="4">
        <f>Data!$B$1:$B$49</f>
        <v>186</v>
      </c>
    </row>
    <row r="17" spans="1:1" x14ac:dyDescent="0.3">
      <c r="A17" s="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Source</vt:lpstr>
      <vt:lpstr>Data</vt:lpstr>
      <vt:lpstr>Descriptive Statistics</vt:lpstr>
      <vt:lpstr>correlation</vt:lpstr>
      <vt:lpstr>Regression Model 1</vt:lpstr>
      <vt:lpstr>Forecast Sheet Method</vt:lpstr>
      <vt:lpstr>Results Forecast</vt:lpstr>
      <vt:lpstr>_PalUtilTempWorksheet</vt:lpstr>
      <vt:lpstr>_STDS_DG36932E1D</vt:lpstr>
      <vt:lpstr>ST_Month</vt:lpstr>
      <vt:lpstr>ST_Sales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years (added 3) for DADM 5e</dc:description>
  <cp:lastModifiedBy>Majed N. Al-Ghandour</cp:lastModifiedBy>
  <dcterms:created xsi:type="dcterms:W3CDTF">2007-05-15T17:23:15Z</dcterms:created>
  <dcterms:modified xsi:type="dcterms:W3CDTF">2021-07-17T11:09:51Z</dcterms:modified>
</cp:coreProperties>
</file>